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q50_validation_process\"/>
    </mc:Choice>
  </mc:AlternateContent>
  <xr:revisionPtr revIDLastSave="0" documentId="8_{0BB71DA0-61FF-4A32-A6D4-7164C23728DE}" xr6:coauthVersionLast="47" xr6:coauthVersionMax="47" xr10:uidLastSave="{00000000-0000-0000-0000-000000000000}"/>
  <bookViews>
    <workbookView xWindow="-27000" yWindow="3315" windowWidth="16860" windowHeight="11565" xr2:uid="{00000000-000D-0000-FFFF-FFFF00000000}"/>
  </bookViews>
  <sheets>
    <sheet name="Summary_2023" sheetId="19" r:id="rId1"/>
    <sheet name="Kraken" sheetId="14" r:id="rId2"/>
    <sheet name="Summary Detail" sheetId="2" r:id="rId3"/>
    <sheet name="DASH USD History" sheetId="13" r:id="rId4"/>
    <sheet name="Summary_2019_v2" sheetId="20" r:id="rId5"/>
    <sheet name="Summary_2018_v2" sheetId="21" r:id="rId6"/>
    <sheet name="Summary_2017_v2" sheetId="22" r:id="rId7"/>
    <sheet name="Summary_2020" sheetId="18" r:id="rId8"/>
    <sheet name="Summary_2019" sheetId="17" r:id="rId9"/>
    <sheet name="Summary_2018" sheetId="16" r:id="rId10"/>
    <sheet name="Summary_2017" sheetId="1" r:id="rId11"/>
    <sheet name="Exchange Records" sheetId="15" r:id="rId12"/>
    <sheet name="Mining Revenue Summary" sheetId="3" r:id="rId13"/>
    <sheet name="DCG Wages Summary" sheetId="5" r:id="rId14"/>
    <sheet name="Mining Wallet TX History" sheetId="4" r:id="rId15"/>
    <sheet name="Poloniex Trading History" sheetId="6" r:id="rId16"/>
    <sheet name="Poloniex Trading Summary" sheetId="7" r:id="rId17"/>
    <sheet name="Coinbase Summary" sheetId="8" r:id="rId18"/>
    <sheet name="Coinbase" sheetId="9" r:id="rId19"/>
    <sheet name="Uphold" sheetId="10" r:id="rId20"/>
    <sheet name="2019 - Revenue Workbook" sheetId="11" r:id="rId21"/>
    <sheet name="2019 - Kraken Trading" sheetId="12" r:id="rId22"/>
  </sheets>
  <definedNames>
    <definedName name="_xlnm._FilterDatabase" localSheetId="20" hidden="1">'2019 - Revenue Workbook'!$A$1:$P$257</definedName>
    <definedName name="_xlnm._FilterDatabase" localSheetId="18" hidden="1">Coinbase!$A$1:$G$998</definedName>
    <definedName name="_xlnm._FilterDatabase" localSheetId="13" hidden="1">'DCG Wages Summary'!$A$1:$G$999</definedName>
    <definedName name="_xlnm._FilterDatabase" localSheetId="1" hidden="1">Kraken!$A$44:$H$246</definedName>
    <definedName name="_xlnm._FilterDatabase" localSheetId="12" hidden="1">'Mining Revenue Summary'!$A$1:$E$994</definedName>
    <definedName name="_xlnm._FilterDatabase" localSheetId="14" hidden="1">'Mining Wallet TX History'!$E$1:$E$1000</definedName>
    <definedName name="_xlnm._FilterDatabase" localSheetId="15" hidden="1">'Poloniex Trading History'!$A$1:$L$1927</definedName>
    <definedName name="_xlnm._FilterDatabase" localSheetId="2" hidden="1">'Summary Detail'!$A$1:$Q$1067</definedName>
    <definedName name="_xlnm._FilterDatabase" localSheetId="19" hidden="1">Uphold!$A$1:$N$1000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" i="19" l="1"/>
  <c r="I14" i="19"/>
  <c r="S14" i="19"/>
  <c r="O14" i="19"/>
  <c r="L1158" i="2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G51" i="19" l="1"/>
  <c r="S13" i="19"/>
  <c r="J1103" i="2"/>
  <c r="L1103" i="2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P1103" i="2"/>
  <c r="P1157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02" i="2"/>
  <c r="O13" i="19"/>
  <c r="M13" i="19"/>
  <c r="F13" i="19" s="1"/>
  <c r="M12" i="19"/>
  <c r="F12" i="19" s="1"/>
  <c r="G25" i="19"/>
  <c r="H2987" i="13"/>
  <c r="I51" i="19"/>
  <c r="V24" i="19" s="1"/>
  <c r="R12" i="19" s="1"/>
  <c r="G50" i="19"/>
  <c r="U12" i="19"/>
  <c r="H51" i="19"/>
  <c r="N13" i="19" l="1"/>
  <c r="I13" i="19" s="1"/>
  <c r="J13" i="19" s="1"/>
  <c r="L1055" i="2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J1102" i="2"/>
  <c r="P1055" i="2"/>
  <c r="J1055" i="2" s="1"/>
  <c r="P1056" i="2"/>
  <c r="J1056" i="2" s="1"/>
  <c r="P1057" i="2"/>
  <c r="J1057" i="2" s="1"/>
  <c r="P1058" i="2"/>
  <c r="J1058" i="2" s="1"/>
  <c r="P1059" i="2"/>
  <c r="J1059" i="2" s="1"/>
  <c r="P1060" i="2"/>
  <c r="J1060" i="2" s="1"/>
  <c r="P1061" i="2"/>
  <c r="J1061" i="2" s="1"/>
  <c r="P1062" i="2"/>
  <c r="J1062" i="2" s="1"/>
  <c r="P1063" i="2"/>
  <c r="J1063" i="2" s="1"/>
  <c r="P1064" i="2"/>
  <c r="J1064" i="2" s="1"/>
  <c r="P1065" i="2"/>
  <c r="J1065" i="2" s="1"/>
  <c r="P1066" i="2"/>
  <c r="J1066" i="2" s="1"/>
  <c r="P1067" i="2"/>
  <c r="J1067" i="2" s="1"/>
  <c r="P1068" i="2"/>
  <c r="J1068" i="2" s="1"/>
  <c r="P1069" i="2"/>
  <c r="J1069" i="2" s="1"/>
  <c r="P1070" i="2"/>
  <c r="J1070" i="2" s="1"/>
  <c r="P1071" i="2"/>
  <c r="J1071" i="2" s="1"/>
  <c r="P1072" i="2"/>
  <c r="J1072" i="2" s="1"/>
  <c r="P1073" i="2"/>
  <c r="J1073" i="2" s="1"/>
  <c r="P1074" i="2"/>
  <c r="J1074" i="2" s="1"/>
  <c r="P1075" i="2"/>
  <c r="J1075" i="2" s="1"/>
  <c r="P1076" i="2"/>
  <c r="J1076" i="2" s="1"/>
  <c r="P1077" i="2"/>
  <c r="J1077" i="2" s="1"/>
  <c r="P1078" i="2"/>
  <c r="J1078" i="2" s="1"/>
  <c r="P1079" i="2"/>
  <c r="J1079" i="2" s="1"/>
  <c r="P1080" i="2"/>
  <c r="J1080" i="2" s="1"/>
  <c r="P1081" i="2"/>
  <c r="J1081" i="2" s="1"/>
  <c r="P1082" i="2"/>
  <c r="J1082" i="2" s="1"/>
  <c r="P1083" i="2"/>
  <c r="J1083" i="2" s="1"/>
  <c r="P1084" i="2"/>
  <c r="J1084" i="2" s="1"/>
  <c r="P1085" i="2"/>
  <c r="J1085" i="2" s="1"/>
  <c r="P1086" i="2"/>
  <c r="J1086" i="2" s="1"/>
  <c r="P1087" i="2"/>
  <c r="J1087" i="2" s="1"/>
  <c r="P1088" i="2"/>
  <c r="J1088" i="2" s="1"/>
  <c r="P1089" i="2"/>
  <c r="J1089" i="2" s="1"/>
  <c r="P1090" i="2"/>
  <c r="J1090" i="2" s="1"/>
  <c r="P1091" i="2"/>
  <c r="J1091" i="2" s="1"/>
  <c r="P1092" i="2"/>
  <c r="J1092" i="2" s="1"/>
  <c r="P1093" i="2"/>
  <c r="J1093" i="2" s="1"/>
  <c r="P1094" i="2"/>
  <c r="J1094" i="2" s="1"/>
  <c r="P1095" i="2"/>
  <c r="J1095" i="2" s="1"/>
  <c r="P1096" i="2"/>
  <c r="J1096" i="2" s="1"/>
  <c r="P1097" i="2"/>
  <c r="J1097" i="2" s="1"/>
  <c r="P1098" i="2"/>
  <c r="J1098" i="2" s="1"/>
  <c r="P1099" i="2"/>
  <c r="J1099" i="2" s="1"/>
  <c r="P1100" i="2"/>
  <c r="J1100" i="2" s="1"/>
  <c r="P1101" i="2"/>
  <c r="J1101" i="2" s="1"/>
  <c r="AJ12" i="19"/>
  <c r="AJ16" i="19"/>
  <c r="J27" i="19"/>
  <c r="J26" i="19"/>
  <c r="J25" i="19"/>
  <c r="J24" i="19"/>
  <c r="V33" i="19"/>
  <c r="V40" i="19" s="1"/>
  <c r="F38" i="19"/>
  <c r="H38" i="19" s="1"/>
  <c r="F37" i="19"/>
  <c r="F50" i="19"/>
  <c r="H50" i="19" s="1"/>
  <c r="G37" i="19"/>
  <c r="G36" i="19"/>
  <c r="F36" i="19"/>
  <c r="I36" i="19" s="1"/>
  <c r="V22" i="19" s="1"/>
  <c r="R10" i="19" s="1"/>
  <c r="U22" i="19"/>
  <c r="M2" i="14"/>
  <c r="N2" i="14"/>
  <c r="L2" i="14"/>
  <c r="L19" i="14"/>
  <c r="I2" i="14"/>
  <c r="J2" i="14" s="1"/>
  <c r="I3" i="14"/>
  <c r="J3" i="14" s="1"/>
  <c r="I4" i="14"/>
  <c r="J4" i="14" s="1"/>
  <c r="I5" i="14"/>
  <c r="J5" i="14" s="1"/>
  <c r="I6" i="14"/>
  <c r="J6" i="14" s="1"/>
  <c r="I7" i="14"/>
  <c r="J7" i="14" s="1"/>
  <c r="I8" i="14"/>
  <c r="J8" i="14" s="1"/>
  <c r="I9" i="14"/>
  <c r="J9" i="14" s="1"/>
  <c r="I10" i="14"/>
  <c r="J10" i="14" s="1"/>
  <c r="I11" i="14"/>
  <c r="J11" i="14" s="1"/>
  <c r="I12" i="14"/>
  <c r="J12" i="14" s="1"/>
  <c r="AB53" i="19"/>
  <c r="AC53" i="19" s="1"/>
  <c r="L1051" i="2"/>
  <c r="L1052" i="2" s="1"/>
  <c r="L1053" i="2" s="1"/>
  <c r="L1054" i="2" s="1"/>
  <c r="P1051" i="2"/>
  <c r="J1051" i="2" s="1"/>
  <c r="P1052" i="2"/>
  <c r="J1052" i="2" s="1"/>
  <c r="P1053" i="2"/>
  <c r="J1053" i="2" s="1"/>
  <c r="P1054" i="2"/>
  <c r="J1054" i="2" s="1"/>
  <c r="W29" i="19"/>
  <c r="L1016" i="2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P1016" i="2"/>
  <c r="J1016" i="2" s="1"/>
  <c r="P1017" i="2"/>
  <c r="J1017" i="2" s="1"/>
  <c r="P1018" i="2"/>
  <c r="J1018" i="2" s="1"/>
  <c r="P1019" i="2"/>
  <c r="J1019" i="2" s="1"/>
  <c r="P1020" i="2"/>
  <c r="J1020" i="2" s="1"/>
  <c r="P1021" i="2"/>
  <c r="J1021" i="2" s="1"/>
  <c r="P1022" i="2"/>
  <c r="J1022" i="2" s="1"/>
  <c r="P1023" i="2"/>
  <c r="J1023" i="2" s="1"/>
  <c r="P1024" i="2"/>
  <c r="J1024" i="2" s="1"/>
  <c r="P1025" i="2"/>
  <c r="J1025" i="2" s="1"/>
  <c r="P1026" i="2"/>
  <c r="J1026" i="2" s="1"/>
  <c r="P1027" i="2"/>
  <c r="J1027" i="2" s="1"/>
  <c r="P1028" i="2"/>
  <c r="J1028" i="2" s="1"/>
  <c r="P1029" i="2"/>
  <c r="J1029" i="2" s="1"/>
  <c r="P1030" i="2"/>
  <c r="J1030" i="2" s="1"/>
  <c r="P1031" i="2"/>
  <c r="J1031" i="2" s="1"/>
  <c r="P1032" i="2"/>
  <c r="J1032" i="2" s="1"/>
  <c r="P1033" i="2"/>
  <c r="J1033" i="2" s="1"/>
  <c r="P1034" i="2"/>
  <c r="J1034" i="2" s="1"/>
  <c r="P1035" i="2"/>
  <c r="J1035" i="2" s="1"/>
  <c r="P1036" i="2"/>
  <c r="J1036" i="2" s="1"/>
  <c r="P1037" i="2"/>
  <c r="J1037" i="2" s="1"/>
  <c r="P1038" i="2"/>
  <c r="J1038" i="2" s="1"/>
  <c r="P1039" i="2"/>
  <c r="J1039" i="2" s="1"/>
  <c r="P1040" i="2"/>
  <c r="J1040" i="2" s="1"/>
  <c r="P1041" i="2"/>
  <c r="J1041" i="2" s="1"/>
  <c r="P1042" i="2"/>
  <c r="J1042" i="2" s="1"/>
  <c r="P1043" i="2"/>
  <c r="J1043" i="2" s="1"/>
  <c r="P1044" i="2"/>
  <c r="J1044" i="2" s="1"/>
  <c r="P1045" i="2"/>
  <c r="J1045" i="2" s="1"/>
  <c r="P1046" i="2"/>
  <c r="J1046" i="2" s="1"/>
  <c r="P1047" i="2"/>
  <c r="J1047" i="2" s="1"/>
  <c r="P1048" i="2"/>
  <c r="J1048" i="2" s="1"/>
  <c r="P1049" i="2"/>
  <c r="J1049" i="2" s="1"/>
  <c r="P1050" i="2"/>
  <c r="J1050" i="2" s="1"/>
  <c r="AA34" i="19"/>
  <c r="AA35" i="19"/>
  <c r="AA36" i="19"/>
  <c r="AA33" i="19"/>
  <c r="H27" i="19"/>
  <c r="H13" i="19" l="1"/>
  <c r="J28" i="19"/>
  <c r="O12" i="19"/>
  <c r="N12" i="19" s="1"/>
  <c r="I12" i="19" s="1"/>
  <c r="S12" i="19"/>
  <c r="I50" i="19"/>
  <c r="H36" i="19"/>
  <c r="I37" i="19"/>
  <c r="H37" i="19"/>
  <c r="L1012" i="2"/>
  <c r="L1013" i="2" s="1"/>
  <c r="L1014" i="2" s="1"/>
  <c r="L1015" i="2" s="1"/>
  <c r="M1012" i="2"/>
  <c r="M1013" i="2"/>
  <c r="M1014" i="2"/>
  <c r="M1015" i="2" s="1"/>
  <c r="P1012" i="2"/>
  <c r="J1012" i="2" s="1"/>
  <c r="P1013" i="2"/>
  <c r="J1013" i="2" s="1"/>
  <c r="P1014" i="2"/>
  <c r="J1014" i="2" s="1"/>
  <c r="P1015" i="2"/>
  <c r="J1015" i="2" s="1"/>
  <c r="Q39" i="19"/>
  <c r="Y8" i="19"/>
  <c r="Y7" i="19"/>
  <c r="T34" i="19"/>
  <c r="T35" i="19"/>
  <c r="T36" i="19"/>
  <c r="S34" i="19"/>
  <c r="S35" i="19"/>
  <c r="S36" i="19"/>
  <c r="AK35" i="19"/>
  <c r="AN34" i="19"/>
  <c r="AK34" i="19"/>
  <c r="AI34" i="19"/>
  <c r="H12" i="19" l="1"/>
  <c r="J12" i="19"/>
  <c r="AN35" i="19"/>
  <c r="AI35" i="19"/>
  <c r="AI36" i="19" s="1"/>
  <c r="AI37" i="19" s="1"/>
  <c r="AI38" i="19" s="1"/>
  <c r="AI39" i="19" s="1"/>
  <c r="O4" i="19" l="1"/>
  <c r="M7" i="19"/>
  <c r="AD36" i="19"/>
  <c r="AC36" i="19"/>
  <c r="AC35" i="19"/>
  <c r="AC34" i="19"/>
  <c r="AD35" i="19"/>
  <c r="AD34" i="19"/>
  <c r="AD33" i="19"/>
  <c r="AC33" i="19"/>
  <c r="J25" i="22"/>
  <c r="X25" i="22"/>
  <c r="U36" i="19" l="1"/>
  <c r="X36" i="19" s="1"/>
  <c r="U34" i="19"/>
  <c r="U35" i="19"/>
  <c r="I89" i="22"/>
  <c r="G89" i="22"/>
  <c r="F89" i="22"/>
  <c r="O87" i="22"/>
  <c r="G87" i="22"/>
  <c r="F87" i="22"/>
  <c r="I87" i="22" s="1"/>
  <c r="O86" i="22"/>
  <c r="N86" i="22"/>
  <c r="I86" i="22"/>
  <c r="H86" i="22"/>
  <c r="G86" i="22"/>
  <c r="I85" i="22"/>
  <c r="H85" i="22"/>
  <c r="G85" i="22"/>
  <c r="F80" i="22"/>
  <c r="F79" i="22"/>
  <c r="F77" i="22"/>
  <c r="F76" i="22"/>
  <c r="N45" i="22"/>
  <c r="N30" i="22"/>
  <c r="H30" i="22"/>
  <c r="O24" i="22"/>
  <c r="N24" i="22"/>
  <c r="M24" i="22"/>
  <c r="J24" i="22"/>
  <c r="H24" i="22"/>
  <c r="O23" i="22"/>
  <c r="N23" i="22"/>
  <c r="M23" i="22"/>
  <c r="J23" i="22"/>
  <c r="H23" i="22"/>
  <c r="O22" i="22"/>
  <c r="N22" i="22"/>
  <c r="M22" i="22"/>
  <c r="J22" i="22"/>
  <c r="H22" i="22"/>
  <c r="O21" i="22"/>
  <c r="N21" i="22"/>
  <c r="M21" i="22"/>
  <c r="H21" i="22"/>
  <c r="G21" i="22"/>
  <c r="J21" i="22" s="1"/>
  <c r="V19" i="22"/>
  <c r="F60" i="22" s="1"/>
  <c r="G60" i="22" s="1"/>
  <c r="U19" i="22"/>
  <c r="V18" i="22"/>
  <c r="U18" i="22"/>
  <c r="V17" i="22"/>
  <c r="U17" i="22"/>
  <c r="I17" i="22"/>
  <c r="H17" i="22" s="1"/>
  <c r="G17" i="22"/>
  <c r="U16" i="22"/>
  <c r="U11" i="22"/>
  <c r="M11" i="22"/>
  <c r="F11" i="22" s="1"/>
  <c r="U10" i="22"/>
  <c r="S10" i="22"/>
  <c r="R10" i="22"/>
  <c r="O10" i="22"/>
  <c r="F61" i="22" s="1"/>
  <c r="M10" i="22"/>
  <c r="F10" i="22" s="1"/>
  <c r="T9" i="22"/>
  <c r="S9" i="22"/>
  <c r="R9" i="22"/>
  <c r="O9" i="22"/>
  <c r="M9" i="22"/>
  <c r="F9" i="22" s="1"/>
  <c r="X8" i="22"/>
  <c r="U8" i="22"/>
  <c r="T8" i="22"/>
  <c r="S8" i="22"/>
  <c r="R8" i="22"/>
  <c r="O8" i="22"/>
  <c r="M8" i="22"/>
  <c r="F8" i="22" s="1"/>
  <c r="X7" i="22"/>
  <c r="T7" i="22"/>
  <c r="S7" i="22"/>
  <c r="O7" i="22"/>
  <c r="M7" i="22"/>
  <c r="F7" i="22" s="1"/>
  <c r="X6" i="22"/>
  <c r="T6" i="22"/>
  <c r="S6" i="22"/>
  <c r="O6" i="22"/>
  <c r="M6" i="22"/>
  <c r="F6" i="22" s="1"/>
  <c r="X5" i="22"/>
  <c r="S5" i="22"/>
  <c r="O5" i="22"/>
  <c r="M5" i="22"/>
  <c r="F5" i="22" s="1"/>
  <c r="X4" i="22"/>
  <c r="S4" i="22"/>
  <c r="O4" i="22"/>
  <c r="M4" i="22"/>
  <c r="F4" i="22" s="1"/>
  <c r="G4" i="22" s="1"/>
  <c r="J25" i="21"/>
  <c r="G89" i="21"/>
  <c r="I89" i="21" s="1"/>
  <c r="F89" i="21"/>
  <c r="O87" i="21"/>
  <c r="I87" i="21"/>
  <c r="G87" i="21"/>
  <c r="F87" i="21"/>
  <c r="O86" i="21"/>
  <c r="N86" i="21"/>
  <c r="H86" i="21"/>
  <c r="G86" i="21"/>
  <c r="I86" i="21" s="1"/>
  <c r="I85" i="21"/>
  <c r="H85" i="21"/>
  <c r="G85" i="21"/>
  <c r="F80" i="21"/>
  <c r="F79" i="21"/>
  <c r="F77" i="21"/>
  <c r="F76" i="21"/>
  <c r="N45" i="21"/>
  <c r="H45" i="21"/>
  <c r="V18" i="21"/>
  <c r="R9" i="21" s="1"/>
  <c r="H31" i="21"/>
  <c r="N30" i="21"/>
  <c r="H30" i="21"/>
  <c r="O24" i="21"/>
  <c r="N24" i="21"/>
  <c r="M24" i="21"/>
  <c r="J24" i="21"/>
  <c r="H24" i="21"/>
  <c r="O23" i="21"/>
  <c r="N23" i="21"/>
  <c r="M23" i="21"/>
  <c r="J23" i="21"/>
  <c r="H23" i="21"/>
  <c r="O22" i="21"/>
  <c r="N22" i="21"/>
  <c r="M22" i="21"/>
  <c r="J22" i="21"/>
  <c r="H22" i="21"/>
  <c r="O21" i="21"/>
  <c r="N21" i="21"/>
  <c r="M21" i="21"/>
  <c r="H21" i="21"/>
  <c r="G21" i="21"/>
  <c r="G22" i="21" s="1"/>
  <c r="G23" i="21" s="1"/>
  <c r="G24" i="21" s="1"/>
  <c r="V19" i="21"/>
  <c r="F60" i="21" s="1"/>
  <c r="G60" i="21" s="1"/>
  <c r="U19" i="21"/>
  <c r="U18" i="21"/>
  <c r="V17" i="21"/>
  <c r="U17" i="21"/>
  <c r="I17" i="21"/>
  <c r="H17" i="21" s="1"/>
  <c r="G17" i="21"/>
  <c r="U16" i="21"/>
  <c r="U11" i="21"/>
  <c r="M11" i="21"/>
  <c r="F11" i="21" s="1"/>
  <c r="U10" i="21"/>
  <c r="S10" i="21"/>
  <c r="R10" i="21"/>
  <c r="O10" i="21"/>
  <c r="F61" i="21" s="1"/>
  <c r="M10" i="21"/>
  <c r="F10" i="21" s="1"/>
  <c r="T9" i="21"/>
  <c r="S9" i="21"/>
  <c r="O9" i="21"/>
  <c r="M9" i="21"/>
  <c r="F9" i="21" s="1"/>
  <c r="X8" i="21"/>
  <c r="U8" i="21"/>
  <c r="T8" i="21"/>
  <c r="S8" i="21"/>
  <c r="R8" i="21"/>
  <c r="O8" i="21"/>
  <c r="M8" i="21"/>
  <c r="X7" i="21"/>
  <c r="T7" i="21"/>
  <c r="S7" i="21"/>
  <c r="S70" i="21" s="1"/>
  <c r="O7" i="21"/>
  <c r="M7" i="21"/>
  <c r="F7" i="21" s="1"/>
  <c r="X6" i="21"/>
  <c r="T6" i="21"/>
  <c r="S6" i="21"/>
  <c r="O6" i="21"/>
  <c r="M6" i="21"/>
  <c r="F6" i="21" s="1"/>
  <c r="K6" i="21"/>
  <c r="G6" i="21"/>
  <c r="X5" i="21"/>
  <c r="S5" i="21"/>
  <c r="O5" i="21"/>
  <c r="M5" i="21"/>
  <c r="F5" i="21" s="1"/>
  <c r="X4" i="21"/>
  <c r="S4" i="21"/>
  <c r="O4" i="21"/>
  <c r="M4" i="21"/>
  <c r="J25" i="20"/>
  <c r="G89" i="20"/>
  <c r="I89" i="20" s="1"/>
  <c r="F89" i="20"/>
  <c r="O87" i="20"/>
  <c r="I87" i="20"/>
  <c r="G87" i="20"/>
  <c r="F87" i="20"/>
  <c r="O86" i="20"/>
  <c r="N86" i="20"/>
  <c r="H86" i="20"/>
  <c r="G86" i="20"/>
  <c r="I86" i="20" s="1"/>
  <c r="I85" i="20"/>
  <c r="H85" i="20"/>
  <c r="G85" i="20"/>
  <c r="F80" i="20"/>
  <c r="F79" i="20"/>
  <c r="F77" i="20"/>
  <c r="F76" i="20"/>
  <c r="N45" i="20"/>
  <c r="H45" i="20"/>
  <c r="I39" i="20"/>
  <c r="H39" i="20"/>
  <c r="V19" i="20"/>
  <c r="I32" i="20"/>
  <c r="H32" i="20"/>
  <c r="G32" i="20"/>
  <c r="H31" i="20"/>
  <c r="N30" i="20"/>
  <c r="H30" i="20"/>
  <c r="O24" i="20"/>
  <c r="N24" i="20"/>
  <c r="M24" i="20"/>
  <c r="J24" i="20"/>
  <c r="H24" i="20"/>
  <c r="O23" i="20"/>
  <c r="N23" i="20"/>
  <c r="M23" i="20"/>
  <c r="J23" i="20"/>
  <c r="H23" i="20"/>
  <c r="O22" i="20"/>
  <c r="N22" i="20"/>
  <c r="M22" i="20"/>
  <c r="J22" i="20"/>
  <c r="H22" i="20"/>
  <c r="G22" i="20"/>
  <c r="G23" i="20" s="1"/>
  <c r="G24" i="20" s="1"/>
  <c r="O21" i="20"/>
  <c r="N21" i="20"/>
  <c r="M21" i="20"/>
  <c r="J21" i="20"/>
  <c r="H21" i="20"/>
  <c r="G21" i="20"/>
  <c r="U19" i="20"/>
  <c r="V18" i="20"/>
  <c r="R9" i="20" s="1"/>
  <c r="U18" i="20"/>
  <c r="V17" i="20"/>
  <c r="U17" i="20"/>
  <c r="I17" i="20"/>
  <c r="H17" i="20" s="1"/>
  <c r="G17" i="20"/>
  <c r="U16" i="20"/>
  <c r="U11" i="20"/>
  <c r="M11" i="20"/>
  <c r="F11" i="20" s="1"/>
  <c r="U10" i="20"/>
  <c r="S10" i="20"/>
  <c r="O10" i="20"/>
  <c r="F61" i="20" s="1"/>
  <c r="M10" i="20"/>
  <c r="F10" i="20" s="1"/>
  <c r="T9" i="20"/>
  <c r="S9" i="20"/>
  <c r="O9" i="20"/>
  <c r="M9" i="20"/>
  <c r="F9" i="20" s="1"/>
  <c r="X8" i="20"/>
  <c r="U8" i="20"/>
  <c r="T8" i="20"/>
  <c r="S8" i="20"/>
  <c r="R8" i="20"/>
  <c r="O8" i="20"/>
  <c r="M8" i="20"/>
  <c r="X7" i="20"/>
  <c r="T7" i="20"/>
  <c r="S7" i="20"/>
  <c r="S70" i="20" s="1"/>
  <c r="O7" i="20"/>
  <c r="M7" i="20"/>
  <c r="F7" i="20" s="1"/>
  <c r="X6" i="20"/>
  <c r="T6" i="20"/>
  <c r="S6" i="20"/>
  <c r="O6" i="20"/>
  <c r="M6" i="20"/>
  <c r="F6" i="20" s="1"/>
  <c r="G6" i="20"/>
  <c r="K6" i="20" s="1"/>
  <c r="X5" i="20"/>
  <c r="S5" i="20"/>
  <c r="O5" i="20"/>
  <c r="M5" i="20"/>
  <c r="F5" i="20" s="1"/>
  <c r="X4" i="20"/>
  <c r="S4" i="20"/>
  <c r="O4" i="20"/>
  <c r="M4" i="20"/>
  <c r="G6" i="17"/>
  <c r="W36" i="19" l="1"/>
  <c r="X34" i="19"/>
  <c r="W34" i="19"/>
  <c r="X35" i="19"/>
  <c r="W35" i="19"/>
  <c r="G5" i="22"/>
  <c r="G6" i="22" s="1"/>
  <c r="K6" i="22" s="1"/>
  <c r="N8" i="22"/>
  <c r="I8" i="22" s="1"/>
  <c r="G80" i="22" s="1"/>
  <c r="I80" i="22" s="1"/>
  <c r="N9" i="22"/>
  <c r="I9" i="22" s="1"/>
  <c r="H9" i="22" s="1"/>
  <c r="N6" i="21"/>
  <c r="I6" i="21" s="1"/>
  <c r="H6" i="21" s="1"/>
  <c r="N7" i="21"/>
  <c r="I7" i="21" s="1"/>
  <c r="G79" i="21" s="1"/>
  <c r="I79" i="21" s="1"/>
  <c r="N9" i="21"/>
  <c r="I9" i="21" s="1"/>
  <c r="H9" i="21" s="1"/>
  <c r="N5" i="22"/>
  <c r="I5" i="22" s="1"/>
  <c r="H5" i="22" s="1"/>
  <c r="N10" i="21"/>
  <c r="I10" i="21" s="1"/>
  <c r="J10" i="21" s="1"/>
  <c r="N4" i="21"/>
  <c r="H4" i="21" s="1"/>
  <c r="N5" i="21"/>
  <c r="I5" i="21" s="1"/>
  <c r="J5" i="21" s="1"/>
  <c r="W58" i="22"/>
  <c r="N6" i="20"/>
  <c r="I6" i="20" s="1"/>
  <c r="H6" i="20" s="1"/>
  <c r="W58" i="21"/>
  <c r="N4" i="20"/>
  <c r="H4" i="20" s="1"/>
  <c r="N8" i="21"/>
  <c r="I8" i="21" s="1"/>
  <c r="G80" i="21" s="1"/>
  <c r="I80" i="21" s="1"/>
  <c r="N6" i="22"/>
  <c r="I6" i="22" s="1"/>
  <c r="N10" i="22"/>
  <c r="I10" i="22" s="1"/>
  <c r="H10" i="22" s="1"/>
  <c r="N7" i="20"/>
  <c r="I7" i="20" s="1"/>
  <c r="G77" i="20" s="1"/>
  <c r="I77" i="20" s="1"/>
  <c r="N9" i="20"/>
  <c r="I9" i="20" s="1"/>
  <c r="J9" i="20" s="1"/>
  <c r="N5" i="20"/>
  <c r="I5" i="20" s="1"/>
  <c r="J5" i="20" s="1"/>
  <c r="N4" i="22"/>
  <c r="H4" i="22" s="1"/>
  <c r="I4" i="22" s="1"/>
  <c r="N7" i="22"/>
  <c r="I7" i="22" s="1"/>
  <c r="G77" i="22" s="1"/>
  <c r="I77" i="22" s="1"/>
  <c r="W58" i="20"/>
  <c r="N8" i="20"/>
  <c r="I8" i="20" s="1"/>
  <c r="G80" i="20" s="1"/>
  <c r="I80" i="20" s="1"/>
  <c r="N10" i="20"/>
  <c r="I10" i="20" s="1"/>
  <c r="J10" i="20" s="1"/>
  <c r="S70" i="22"/>
  <c r="P7" i="22"/>
  <c r="S74" i="22"/>
  <c r="U74" i="22" s="1"/>
  <c r="R59" i="22"/>
  <c r="R60" i="22" s="1"/>
  <c r="G22" i="22"/>
  <c r="G23" i="22" s="1"/>
  <c r="G24" i="22" s="1"/>
  <c r="J21" i="21"/>
  <c r="G7" i="21"/>
  <c r="R80" i="21" s="1"/>
  <c r="F8" i="21"/>
  <c r="F4" i="21"/>
  <c r="R10" i="20"/>
  <c r="F60" i="20"/>
  <c r="G60" i="20" s="1"/>
  <c r="G7" i="20"/>
  <c r="F8" i="20"/>
  <c r="F4" i="20"/>
  <c r="G7" i="22" l="1"/>
  <c r="G8" i="22" s="1"/>
  <c r="G9" i="22" s="1"/>
  <c r="G10" i="22" s="1"/>
  <c r="G11" i="22" s="1"/>
  <c r="F55" i="22" s="1"/>
  <c r="G55" i="22" s="1"/>
  <c r="J9" i="22"/>
  <c r="H10" i="21"/>
  <c r="H5" i="21"/>
  <c r="G76" i="21"/>
  <c r="I76" i="21" s="1"/>
  <c r="J6" i="22"/>
  <c r="J10" i="22"/>
  <c r="H8" i="22"/>
  <c r="J8" i="22"/>
  <c r="J6" i="21"/>
  <c r="H10" i="20"/>
  <c r="G79" i="20"/>
  <c r="I79" i="20" s="1"/>
  <c r="J9" i="21"/>
  <c r="H9" i="20"/>
  <c r="H7" i="21"/>
  <c r="J7" i="20"/>
  <c r="G77" i="21"/>
  <c r="I77" i="21" s="1"/>
  <c r="M62" i="21" s="1"/>
  <c r="N62" i="21" s="1"/>
  <c r="J7" i="21"/>
  <c r="H7" i="20"/>
  <c r="G76" i="22"/>
  <c r="I76" i="22" s="1"/>
  <c r="M62" i="22" s="1"/>
  <c r="N62" i="22" s="1"/>
  <c r="I4" i="20"/>
  <c r="J4" i="20" s="1"/>
  <c r="J5" i="22"/>
  <c r="G76" i="20"/>
  <c r="I76" i="20" s="1"/>
  <c r="M62" i="20" s="1"/>
  <c r="N62" i="20" s="1"/>
  <c r="J6" i="20"/>
  <c r="G79" i="22"/>
  <c r="I79" i="22" s="1"/>
  <c r="H6" i="22"/>
  <c r="J7" i="22"/>
  <c r="H7" i="22"/>
  <c r="I4" i="21"/>
  <c r="G30" i="21" s="1"/>
  <c r="I30" i="21" s="1"/>
  <c r="V16" i="21" s="1"/>
  <c r="R7" i="21" s="1"/>
  <c r="H5" i="20"/>
  <c r="G30" i="22"/>
  <c r="I30" i="22" s="1"/>
  <c r="V16" i="22" s="1"/>
  <c r="R7" i="22" s="1"/>
  <c r="J4" i="22"/>
  <c r="J8" i="21"/>
  <c r="H8" i="21"/>
  <c r="S74" i="21"/>
  <c r="U74" i="21" s="1"/>
  <c r="R59" i="21"/>
  <c r="R60" i="21" s="1"/>
  <c r="G8" i="21"/>
  <c r="J8" i="20"/>
  <c r="H8" i="20"/>
  <c r="G8" i="20"/>
  <c r="R80" i="20"/>
  <c r="S74" i="20"/>
  <c r="U74" i="20" s="1"/>
  <c r="R59" i="20"/>
  <c r="R60" i="20" s="1"/>
  <c r="K6" i="19"/>
  <c r="H42" i="19"/>
  <c r="H35" i="19"/>
  <c r="G35" i="19"/>
  <c r="I35" i="19" s="1"/>
  <c r="U21" i="19"/>
  <c r="I42" i="19"/>
  <c r="I20" i="19"/>
  <c r="G92" i="19"/>
  <c r="F92" i="19"/>
  <c r="O90" i="19"/>
  <c r="G90" i="19"/>
  <c r="F90" i="19"/>
  <c r="O89" i="19"/>
  <c r="N89" i="19"/>
  <c r="H89" i="19"/>
  <c r="G89" i="19"/>
  <c r="I89" i="19" s="1"/>
  <c r="H88" i="19"/>
  <c r="G88" i="19"/>
  <c r="I88" i="19" s="1"/>
  <c r="F83" i="19"/>
  <c r="F82" i="19"/>
  <c r="F80" i="19"/>
  <c r="F79" i="19"/>
  <c r="N48" i="19"/>
  <c r="H48" i="19"/>
  <c r="H34" i="19"/>
  <c r="N33" i="19"/>
  <c r="H33" i="19"/>
  <c r="O27" i="19"/>
  <c r="N27" i="19"/>
  <c r="M27" i="19"/>
  <c r="O26" i="19"/>
  <c r="N26" i="19"/>
  <c r="M26" i="19"/>
  <c r="H26" i="19"/>
  <c r="O25" i="19"/>
  <c r="N25" i="19"/>
  <c r="M25" i="19"/>
  <c r="H25" i="19"/>
  <c r="O24" i="19"/>
  <c r="N24" i="19"/>
  <c r="M24" i="19"/>
  <c r="H24" i="19"/>
  <c r="V20" i="19"/>
  <c r="R8" i="19" s="1"/>
  <c r="U20" i="19"/>
  <c r="U19" i="19"/>
  <c r="U11" i="19"/>
  <c r="M11" i="19"/>
  <c r="U10" i="19"/>
  <c r="S10" i="19"/>
  <c r="O10" i="19"/>
  <c r="F64" i="19" s="1"/>
  <c r="M10" i="19"/>
  <c r="F10" i="19" s="1"/>
  <c r="T9" i="19"/>
  <c r="S9" i="19"/>
  <c r="O9" i="19"/>
  <c r="M9" i="19"/>
  <c r="F9" i="19" s="1"/>
  <c r="X8" i="19"/>
  <c r="U8" i="19"/>
  <c r="T8" i="19"/>
  <c r="S8" i="19"/>
  <c r="O8" i="19"/>
  <c r="M8" i="19"/>
  <c r="F8" i="19" s="1"/>
  <c r="X7" i="19"/>
  <c r="T7" i="19"/>
  <c r="S7" i="19"/>
  <c r="S73" i="19" s="1"/>
  <c r="O7" i="19"/>
  <c r="F7" i="19"/>
  <c r="G7" i="19" s="1"/>
  <c r="T6" i="19"/>
  <c r="S6" i="19"/>
  <c r="O6" i="19"/>
  <c r="M6" i="19"/>
  <c r="F6" i="19" s="1"/>
  <c r="S5" i="19"/>
  <c r="O5" i="19"/>
  <c r="M5" i="19"/>
  <c r="F5" i="19" s="1"/>
  <c r="S4" i="19"/>
  <c r="M4" i="19"/>
  <c r="F4" i="19" s="1"/>
  <c r="J26" i="18"/>
  <c r="F57" i="18"/>
  <c r="J22" i="18"/>
  <c r="V18" i="18"/>
  <c r="R10" i="18"/>
  <c r="R9" i="18"/>
  <c r="V20" i="18"/>
  <c r="U20" i="18"/>
  <c r="G42" i="17"/>
  <c r="V19" i="18"/>
  <c r="U19" i="18"/>
  <c r="V19" i="17"/>
  <c r="U19" i="17"/>
  <c r="U18" i="17"/>
  <c r="G22" i="18"/>
  <c r="G43" i="18"/>
  <c r="R8" i="18"/>
  <c r="F43" i="18"/>
  <c r="I43" i="18" s="1"/>
  <c r="F34" i="18"/>
  <c r="I34" i="18" s="1"/>
  <c r="H33" i="18"/>
  <c r="G34" i="18"/>
  <c r="G33" i="18"/>
  <c r="G86" i="18"/>
  <c r="F86" i="18"/>
  <c r="O84" i="18"/>
  <c r="G84" i="18"/>
  <c r="F84" i="18"/>
  <c r="O83" i="18"/>
  <c r="N83" i="18"/>
  <c r="H83" i="18"/>
  <c r="G83" i="18"/>
  <c r="I83" i="18" s="1"/>
  <c r="H82" i="18"/>
  <c r="G82" i="18"/>
  <c r="I82" i="18" s="1"/>
  <c r="F77" i="18"/>
  <c r="F76" i="18"/>
  <c r="F74" i="18"/>
  <c r="F73" i="18"/>
  <c r="H42" i="18"/>
  <c r="I33" i="18"/>
  <c r="H32" i="18"/>
  <c r="N31" i="18"/>
  <c r="H31" i="18"/>
  <c r="O25" i="18"/>
  <c r="N25" i="18"/>
  <c r="M25" i="18"/>
  <c r="J25" i="18"/>
  <c r="H25" i="18"/>
  <c r="O24" i="18"/>
  <c r="N24" i="18"/>
  <c r="M24" i="18"/>
  <c r="H24" i="18"/>
  <c r="O23" i="18"/>
  <c r="N23" i="18"/>
  <c r="M23" i="18"/>
  <c r="H23" i="18"/>
  <c r="O22" i="18"/>
  <c r="N22" i="18"/>
  <c r="M22" i="18"/>
  <c r="H22" i="18"/>
  <c r="U18" i="18"/>
  <c r="U17" i="18"/>
  <c r="U11" i="18"/>
  <c r="M11" i="18"/>
  <c r="F11" i="18" s="1"/>
  <c r="U10" i="18"/>
  <c r="S10" i="18"/>
  <c r="O10" i="18"/>
  <c r="M10" i="18"/>
  <c r="F10" i="18" s="1"/>
  <c r="X9" i="18"/>
  <c r="U9" i="18"/>
  <c r="T9" i="18"/>
  <c r="S9" i="18"/>
  <c r="O9" i="18"/>
  <c r="M9" i="18"/>
  <c r="F9" i="18" s="1"/>
  <c r="X8" i="18"/>
  <c r="U8" i="18"/>
  <c r="T8" i="18"/>
  <c r="S8" i="18"/>
  <c r="O8" i="18"/>
  <c r="M8" i="18"/>
  <c r="F8" i="18" s="1"/>
  <c r="X7" i="18"/>
  <c r="T7" i="18"/>
  <c r="S7" i="18"/>
  <c r="S67" i="18" s="1"/>
  <c r="O7" i="18"/>
  <c r="M7" i="18"/>
  <c r="F7" i="18" s="1"/>
  <c r="X6" i="18"/>
  <c r="T6" i="18"/>
  <c r="S6" i="18"/>
  <c r="O6" i="18"/>
  <c r="M6" i="18"/>
  <c r="F6" i="18" s="1"/>
  <c r="K6" i="18"/>
  <c r="X5" i="18"/>
  <c r="S5" i="18"/>
  <c r="O5" i="18"/>
  <c r="M5" i="18"/>
  <c r="F5" i="18" s="1"/>
  <c r="X4" i="18"/>
  <c r="S4" i="18"/>
  <c r="O4" i="18"/>
  <c r="M4" i="18"/>
  <c r="H32" i="17"/>
  <c r="I33" i="17"/>
  <c r="H33" i="17"/>
  <c r="H31" i="17"/>
  <c r="G33" i="17"/>
  <c r="K6" i="17"/>
  <c r="G32" i="17"/>
  <c r="G86" i="17"/>
  <c r="F86" i="17"/>
  <c r="I86" i="17" s="1"/>
  <c r="O84" i="17"/>
  <c r="G84" i="17"/>
  <c r="F84" i="17"/>
  <c r="I84" i="17" s="1"/>
  <c r="O83" i="17"/>
  <c r="N83" i="17"/>
  <c r="H83" i="17"/>
  <c r="G83" i="17"/>
  <c r="I83" i="17" s="1"/>
  <c r="H82" i="17"/>
  <c r="G82" i="17"/>
  <c r="I82" i="17" s="1"/>
  <c r="J59" i="17" s="1"/>
  <c r="F77" i="17"/>
  <c r="F76" i="17"/>
  <c r="F74" i="17"/>
  <c r="F73" i="17"/>
  <c r="N42" i="17"/>
  <c r="I42" i="17"/>
  <c r="V18" i="17" s="1"/>
  <c r="H42" i="17"/>
  <c r="O25" i="17"/>
  <c r="N25" i="17"/>
  <c r="M25" i="17"/>
  <c r="J25" i="17"/>
  <c r="H25" i="17"/>
  <c r="O24" i="17"/>
  <c r="N24" i="17"/>
  <c r="M24" i="17"/>
  <c r="H24" i="17"/>
  <c r="O23" i="17"/>
  <c r="N23" i="17"/>
  <c r="M23" i="17"/>
  <c r="H23" i="17"/>
  <c r="O22" i="17"/>
  <c r="N22" i="17"/>
  <c r="M22" i="17"/>
  <c r="H22" i="17"/>
  <c r="G22" i="17"/>
  <c r="J22" i="17" s="1"/>
  <c r="U17" i="17"/>
  <c r="U11" i="17"/>
  <c r="M11" i="17"/>
  <c r="F11" i="17" s="1"/>
  <c r="U10" i="17"/>
  <c r="S10" i="17"/>
  <c r="O10" i="17"/>
  <c r="M10" i="17"/>
  <c r="F10" i="17" s="1"/>
  <c r="X9" i="17"/>
  <c r="U9" i="17"/>
  <c r="T9" i="17"/>
  <c r="S9" i="17"/>
  <c r="O9" i="17"/>
  <c r="M9" i="17"/>
  <c r="F9" i="17" s="1"/>
  <c r="X8" i="17"/>
  <c r="U8" i="17"/>
  <c r="T8" i="17"/>
  <c r="S8" i="17"/>
  <c r="O8" i="17"/>
  <c r="M8" i="17"/>
  <c r="F8" i="17" s="1"/>
  <c r="X7" i="17"/>
  <c r="T7" i="17"/>
  <c r="S7" i="17"/>
  <c r="S67" i="17" s="1"/>
  <c r="O7" i="17"/>
  <c r="M7" i="17"/>
  <c r="F7" i="17" s="1"/>
  <c r="X6" i="17"/>
  <c r="T6" i="17"/>
  <c r="S6" i="17"/>
  <c r="O6" i="17"/>
  <c r="M6" i="17"/>
  <c r="F6" i="17" s="1"/>
  <c r="X5" i="17"/>
  <c r="S5" i="17"/>
  <c r="O5" i="17"/>
  <c r="M5" i="17"/>
  <c r="F5" i="17" s="1"/>
  <c r="X4" i="17"/>
  <c r="S4" i="17"/>
  <c r="O4" i="17"/>
  <c r="M4" i="17"/>
  <c r="F4" i="17" s="1"/>
  <c r="H32" i="16"/>
  <c r="G6" i="16"/>
  <c r="G22" i="16"/>
  <c r="G23" i="16"/>
  <c r="G24" i="16" s="1"/>
  <c r="G86" i="16"/>
  <c r="F86" i="16"/>
  <c r="I86" i="16" s="1"/>
  <c r="O84" i="16"/>
  <c r="G84" i="16"/>
  <c r="F84" i="16"/>
  <c r="I84" i="16" s="1"/>
  <c r="O83" i="16"/>
  <c r="N83" i="16"/>
  <c r="I83" i="16"/>
  <c r="H83" i="16"/>
  <c r="G83" i="16"/>
  <c r="H82" i="16"/>
  <c r="G82" i="16"/>
  <c r="I82" i="16" s="1"/>
  <c r="J59" i="16" s="1"/>
  <c r="F77" i="16"/>
  <c r="F76" i="16"/>
  <c r="F74" i="16"/>
  <c r="F73" i="16"/>
  <c r="N42" i="16"/>
  <c r="I42" i="16"/>
  <c r="H42" i="16"/>
  <c r="H31" i="16"/>
  <c r="O25" i="16"/>
  <c r="N25" i="16"/>
  <c r="M25" i="16"/>
  <c r="J25" i="16"/>
  <c r="H25" i="16"/>
  <c r="O24" i="16"/>
  <c r="N24" i="16"/>
  <c r="M24" i="16"/>
  <c r="H24" i="16"/>
  <c r="O23" i="16"/>
  <c r="N23" i="16"/>
  <c r="M23" i="16"/>
  <c r="H23" i="16"/>
  <c r="O22" i="16"/>
  <c r="N22" i="16"/>
  <c r="M22" i="16"/>
  <c r="H22" i="16"/>
  <c r="U18" i="16"/>
  <c r="U17" i="16"/>
  <c r="U11" i="16"/>
  <c r="M11" i="16"/>
  <c r="F11" i="16" s="1"/>
  <c r="U10" i="16"/>
  <c r="S10" i="16"/>
  <c r="O10" i="16"/>
  <c r="M10" i="16"/>
  <c r="F10" i="16" s="1"/>
  <c r="X9" i="16"/>
  <c r="U9" i="16"/>
  <c r="T9" i="16"/>
  <c r="S9" i="16"/>
  <c r="O9" i="16"/>
  <c r="M9" i="16"/>
  <c r="X8" i="16"/>
  <c r="U8" i="16"/>
  <c r="T8" i="16"/>
  <c r="S8" i="16"/>
  <c r="O8" i="16"/>
  <c r="M8" i="16"/>
  <c r="F8" i="16" s="1"/>
  <c r="X7" i="16"/>
  <c r="T7" i="16"/>
  <c r="S7" i="16"/>
  <c r="S67" i="16" s="1"/>
  <c r="O7" i="16"/>
  <c r="M7" i="16"/>
  <c r="X6" i="16"/>
  <c r="T6" i="16"/>
  <c r="S6" i="16"/>
  <c r="O6" i="16"/>
  <c r="M6" i="16"/>
  <c r="F6" i="16" s="1"/>
  <c r="X5" i="16"/>
  <c r="S5" i="16"/>
  <c r="O5" i="16"/>
  <c r="M5" i="16"/>
  <c r="F5" i="16" s="1"/>
  <c r="X4" i="16"/>
  <c r="S4" i="16"/>
  <c r="O4" i="16"/>
  <c r="M4" i="16"/>
  <c r="S17" i="1"/>
  <c r="H31" i="1"/>
  <c r="S18" i="1"/>
  <c r="AA56" i="15"/>
  <c r="AA71" i="15"/>
  <c r="F11" i="19" l="1"/>
  <c r="R80" i="22"/>
  <c r="R61" i="22"/>
  <c r="R62" i="22" s="1"/>
  <c r="R65" i="22"/>
  <c r="T65" i="22" s="1"/>
  <c r="G30" i="20"/>
  <c r="I30" i="20" s="1"/>
  <c r="V16" i="20" s="1"/>
  <c r="R7" i="20" s="1"/>
  <c r="N4" i="17"/>
  <c r="H4" i="17" s="1"/>
  <c r="I4" i="17" s="1"/>
  <c r="G31" i="17" s="1"/>
  <c r="I31" i="17" s="1"/>
  <c r="V17" i="17" s="1"/>
  <c r="N9" i="17"/>
  <c r="I9" i="17" s="1"/>
  <c r="H9" i="17" s="1"/>
  <c r="J12" i="20"/>
  <c r="F58" i="20" s="1"/>
  <c r="J12" i="21"/>
  <c r="F58" i="21" s="1"/>
  <c r="N7" i="17"/>
  <c r="I7" i="17" s="1"/>
  <c r="G76" i="17" s="1"/>
  <c r="I76" i="17" s="1"/>
  <c r="W55" i="17"/>
  <c r="N5" i="17"/>
  <c r="I5" i="17" s="1"/>
  <c r="H5" i="17" s="1"/>
  <c r="N8" i="17"/>
  <c r="I8" i="17" s="1"/>
  <c r="G77" i="17" s="1"/>
  <c r="I77" i="17" s="1"/>
  <c r="J12" i="22"/>
  <c r="F58" i="22" s="1"/>
  <c r="J4" i="21"/>
  <c r="W55" i="16"/>
  <c r="N6" i="17"/>
  <c r="I6" i="17" s="1"/>
  <c r="G73" i="17" s="1"/>
  <c r="I73" i="17" s="1"/>
  <c r="N10" i="17"/>
  <c r="I10" i="17" s="1"/>
  <c r="H10" i="17" s="1"/>
  <c r="N8" i="19"/>
  <c r="I8" i="19" s="1"/>
  <c r="G83" i="19" s="1"/>
  <c r="I83" i="19" s="1"/>
  <c r="V21" i="19"/>
  <c r="R9" i="19" s="1"/>
  <c r="G9" i="21"/>
  <c r="G10" i="21" s="1"/>
  <c r="G11" i="21" s="1"/>
  <c r="F55" i="21" s="1"/>
  <c r="G55" i="21" s="1"/>
  <c r="R65" i="21"/>
  <c r="T65" i="21" s="1"/>
  <c r="R65" i="20"/>
  <c r="T65" i="20" s="1"/>
  <c r="G9" i="20"/>
  <c r="G10" i="20" s="1"/>
  <c r="G11" i="20" s="1"/>
  <c r="F55" i="20" s="1"/>
  <c r="G55" i="20" s="1"/>
  <c r="N6" i="19"/>
  <c r="I6" i="19" s="1"/>
  <c r="G79" i="19" s="1"/>
  <c r="I79" i="19" s="1"/>
  <c r="I90" i="19"/>
  <c r="I92" i="19"/>
  <c r="N7" i="19"/>
  <c r="I7" i="19" s="1"/>
  <c r="G38" i="19" s="1"/>
  <c r="N9" i="19"/>
  <c r="I9" i="19" s="1"/>
  <c r="J9" i="19" s="1"/>
  <c r="N4" i="19"/>
  <c r="H4" i="19" s="1"/>
  <c r="I4" i="19" s="1"/>
  <c r="N5" i="19"/>
  <c r="I5" i="19" s="1"/>
  <c r="J5" i="19" s="1"/>
  <c r="W61" i="19"/>
  <c r="G26" i="19"/>
  <c r="S77" i="19"/>
  <c r="U77" i="19" s="1"/>
  <c r="R62" i="19"/>
  <c r="R63" i="19" s="1"/>
  <c r="N10" i="19"/>
  <c r="I10" i="19" s="1"/>
  <c r="J10" i="19" s="1"/>
  <c r="N42" i="18"/>
  <c r="G23" i="18"/>
  <c r="G24" i="18" s="1"/>
  <c r="J24" i="18" s="1"/>
  <c r="H34" i="18"/>
  <c r="I84" i="18"/>
  <c r="N5" i="18"/>
  <c r="I5" i="18" s="1"/>
  <c r="J5" i="18" s="1"/>
  <c r="W55" i="18"/>
  <c r="N4" i="18"/>
  <c r="H4" i="18" s="1"/>
  <c r="N10" i="18"/>
  <c r="I10" i="18" s="1"/>
  <c r="J10" i="18" s="1"/>
  <c r="H43" i="18"/>
  <c r="I86" i="18"/>
  <c r="N6" i="18"/>
  <c r="I6" i="18" s="1"/>
  <c r="J59" i="18"/>
  <c r="N7" i="18"/>
  <c r="I7" i="18" s="1"/>
  <c r="N9" i="18"/>
  <c r="I9" i="18" s="1"/>
  <c r="H9" i="18" s="1"/>
  <c r="F58" i="18"/>
  <c r="G58" i="18" s="1"/>
  <c r="F4" i="18"/>
  <c r="N8" i="18"/>
  <c r="I8" i="18" s="1"/>
  <c r="G77" i="18" s="1"/>
  <c r="I77" i="18" s="1"/>
  <c r="G7" i="18"/>
  <c r="G8" i="18" s="1"/>
  <c r="G7" i="17"/>
  <c r="G8" i="17" s="1"/>
  <c r="R56" i="17"/>
  <c r="R57" i="17" s="1"/>
  <c r="S71" i="17"/>
  <c r="U71" i="17" s="1"/>
  <c r="G4" i="17"/>
  <c r="F67" i="17"/>
  <c r="G67" i="17" s="1"/>
  <c r="G23" i="17"/>
  <c r="N4" i="16"/>
  <c r="H4" i="16" s="1"/>
  <c r="N6" i="16"/>
  <c r="I6" i="16" s="1"/>
  <c r="G73" i="16" s="1"/>
  <c r="I73" i="16" s="1"/>
  <c r="N10" i="16"/>
  <c r="I10" i="16" s="1"/>
  <c r="J10" i="16" s="1"/>
  <c r="N8" i="16"/>
  <c r="I8" i="16" s="1"/>
  <c r="G77" i="16" s="1"/>
  <c r="I77" i="16" s="1"/>
  <c r="N5" i="16"/>
  <c r="I5" i="16" s="1"/>
  <c r="H5" i="16" s="1"/>
  <c r="N7" i="16"/>
  <c r="I7" i="16" s="1"/>
  <c r="G76" i="16" s="1"/>
  <c r="I76" i="16" s="1"/>
  <c r="N9" i="16"/>
  <c r="I9" i="16" s="1"/>
  <c r="J22" i="16"/>
  <c r="G25" i="16"/>
  <c r="J24" i="16"/>
  <c r="F7" i="16"/>
  <c r="F9" i="16"/>
  <c r="F67" i="16"/>
  <c r="G67" i="16" s="1"/>
  <c r="F4" i="16"/>
  <c r="J23" i="16"/>
  <c r="G80" i="19" l="1"/>
  <c r="I80" i="19" s="1"/>
  <c r="M65" i="19" s="1"/>
  <c r="N65" i="19" s="1"/>
  <c r="H7" i="19"/>
  <c r="G8" i="19"/>
  <c r="J7" i="19"/>
  <c r="J8" i="19"/>
  <c r="J8" i="17"/>
  <c r="G74" i="17"/>
  <c r="I74" i="17" s="1"/>
  <c r="M59" i="17" s="1"/>
  <c r="N59" i="17" s="1"/>
  <c r="R9" i="17" s="1"/>
  <c r="H7" i="17"/>
  <c r="J10" i="17"/>
  <c r="J7" i="17"/>
  <c r="H6" i="17"/>
  <c r="J9" i="17"/>
  <c r="H10" i="18"/>
  <c r="H8" i="17"/>
  <c r="J5" i="17"/>
  <c r="F66" i="17"/>
  <c r="F69" i="17" s="1"/>
  <c r="J6" i="17"/>
  <c r="H8" i="19"/>
  <c r="I4" i="18"/>
  <c r="G31" i="18" s="1"/>
  <c r="I31" i="18" s="1"/>
  <c r="V17" i="18" s="1"/>
  <c r="R7" i="18" s="1"/>
  <c r="R61" i="20"/>
  <c r="R62" i="20" s="1"/>
  <c r="I4" i="16"/>
  <c r="J8" i="16"/>
  <c r="G73" i="18"/>
  <c r="I73" i="18" s="1"/>
  <c r="J6" i="18"/>
  <c r="R61" i="21"/>
  <c r="R62" i="21" s="1"/>
  <c r="J6" i="19"/>
  <c r="G82" i="19"/>
  <c r="I82" i="19" s="1"/>
  <c r="H10" i="19"/>
  <c r="H6" i="19"/>
  <c r="H9" i="19"/>
  <c r="H5" i="19"/>
  <c r="J4" i="19"/>
  <c r="G33" i="19"/>
  <c r="I33" i="19" s="1"/>
  <c r="V19" i="19" s="1"/>
  <c r="R7" i="19" s="1"/>
  <c r="G27" i="19"/>
  <c r="R83" i="19"/>
  <c r="J23" i="18"/>
  <c r="G25" i="18"/>
  <c r="H6" i="18"/>
  <c r="J9" i="18"/>
  <c r="H5" i="18"/>
  <c r="H8" i="18"/>
  <c r="J8" i="18"/>
  <c r="R77" i="18"/>
  <c r="G74" i="18"/>
  <c r="I74" i="18" s="1"/>
  <c r="G76" i="18"/>
  <c r="I76" i="18" s="1"/>
  <c r="J7" i="18"/>
  <c r="R62" i="18"/>
  <c r="T62" i="18" s="1"/>
  <c r="G9" i="18"/>
  <c r="G10" i="18" s="1"/>
  <c r="G11" i="18" s="1"/>
  <c r="H7" i="18"/>
  <c r="R56" i="18"/>
  <c r="R57" i="18" s="1"/>
  <c r="S71" i="18"/>
  <c r="U71" i="18" s="1"/>
  <c r="G9" i="17"/>
  <c r="G10" i="17" s="1"/>
  <c r="G11" i="17" s="1"/>
  <c r="R77" i="17"/>
  <c r="G24" i="17"/>
  <c r="J23" i="17"/>
  <c r="G5" i="17"/>
  <c r="J4" i="17"/>
  <c r="H9" i="16"/>
  <c r="J9" i="16"/>
  <c r="H7" i="16"/>
  <c r="J7" i="16"/>
  <c r="H10" i="16"/>
  <c r="H8" i="16"/>
  <c r="J6" i="16"/>
  <c r="H6" i="16"/>
  <c r="J5" i="16"/>
  <c r="F66" i="16"/>
  <c r="R10" i="16" s="1"/>
  <c r="G74" i="16"/>
  <c r="I74" i="16" s="1"/>
  <c r="M59" i="16" s="1"/>
  <c r="N59" i="16" s="1"/>
  <c r="R9" i="16" s="1"/>
  <c r="J26" i="16"/>
  <c r="R56" i="16"/>
  <c r="R57" i="16" s="1"/>
  <c r="S71" i="16"/>
  <c r="U71" i="16" s="1"/>
  <c r="G4" i="16"/>
  <c r="I38" i="19" l="1"/>
  <c r="V23" i="19" s="1"/>
  <c r="R11" i="19" s="1"/>
  <c r="G66" i="17"/>
  <c r="G69" i="17" s="1"/>
  <c r="R10" i="17"/>
  <c r="J12" i="17"/>
  <c r="J4" i="16"/>
  <c r="L6" i="16" s="1"/>
  <c r="M59" i="18"/>
  <c r="N59" i="18" s="1"/>
  <c r="J12" i="18"/>
  <c r="F55" i="18" s="1"/>
  <c r="G31" i="16"/>
  <c r="I31" i="16" s="1"/>
  <c r="F63" i="19"/>
  <c r="G9" i="19"/>
  <c r="G10" i="19" s="1"/>
  <c r="G11" i="19" s="1"/>
  <c r="G12" i="19" s="1"/>
  <c r="G13" i="19" s="1"/>
  <c r="G14" i="19" s="1"/>
  <c r="R68" i="19"/>
  <c r="T68" i="19" s="1"/>
  <c r="F52" i="18"/>
  <c r="R58" i="18" s="1"/>
  <c r="R59" i="18" s="1"/>
  <c r="J4" i="18"/>
  <c r="G57" i="18"/>
  <c r="G60" i="18" s="1"/>
  <c r="F60" i="18"/>
  <c r="F61" i="17"/>
  <c r="J24" i="17"/>
  <c r="G25" i="17"/>
  <c r="J26" i="17"/>
  <c r="R62" i="17"/>
  <c r="T62" i="17" s="1"/>
  <c r="G66" i="16"/>
  <c r="G69" i="16" s="1"/>
  <c r="F69" i="16"/>
  <c r="G5" i="16"/>
  <c r="AG16" i="19" l="1"/>
  <c r="AG12" i="19"/>
  <c r="K6" i="16"/>
  <c r="F64" i="17"/>
  <c r="G52" i="18"/>
  <c r="C52" i="18"/>
  <c r="G63" i="19"/>
  <c r="I32" i="16"/>
  <c r="R8" i="16" s="1"/>
  <c r="N31" i="16"/>
  <c r="G61" i="17"/>
  <c r="R58" i="17"/>
  <c r="R59" i="17" s="1"/>
  <c r="I32" i="17"/>
  <c r="R8" i="17" s="1"/>
  <c r="N31" i="17"/>
  <c r="G7" i="16" l="1"/>
  <c r="R77" i="16" s="1"/>
  <c r="G8" i="16" l="1"/>
  <c r="G9" i="16" l="1"/>
  <c r="R62" i="16"/>
  <c r="T62" i="16" s="1"/>
  <c r="G10" i="16" l="1"/>
  <c r="G11" i="16" s="1"/>
  <c r="F61" i="16" s="1"/>
  <c r="J12" i="16"/>
  <c r="F64" i="16" s="1"/>
  <c r="G61" i="16" l="1"/>
  <c r="R58" i="16"/>
  <c r="R59" i="16" s="1"/>
  <c r="G22" i="1" l="1"/>
  <c r="G23" i="1" s="1"/>
  <c r="AA37" i="15"/>
  <c r="AA2" i="15"/>
  <c r="L88" i="2"/>
  <c r="L87" i="2"/>
  <c r="L21" i="2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22" i="2"/>
  <c r="P23" i="2"/>
  <c r="P24" i="2"/>
  <c r="P25" i="2"/>
  <c r="P26" i="2"/>
  <c r="P27" i="2"/>
  <c r="P28" i="2"/>
  <c r="P21" i="2"/>
  <c r="S20" i="2"/>
  <c r="T20" i="2"/>
  <c r="U20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3" i="2"/>
  <c r="W3" i="2" s="1"/>
  <c r="V3" i="2"/>
  <c r="V4" i="2" s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3" i="2"/>
  <c r="L42" i="1"/>
  <c r="L31" i="1"/>
  <c r="G86" i="1"/>
  <c r="F86" i="1"/>
  <c r="F76" i="1"/>
  <c r="F77" i="1"/>
  <c r="Y71" i="15"/>
  <c r="F74" i="1"/>
  <c r="G84" i="1"/>
  <c r="F84" i="1"/>
  <c r="L83" i="1"/>
  <c r="G83" i="1"/>
  <c r="I83" i="1" s="1"/>
  <c r="H82" i="1"/>
  <c r="X71" i="15"/>
  <c r="Y56" i="15"/>
  <c r="X56" i="15"/>
  <c r="X37" i="15"/>
  <c r="V69" i="15"/>
  <c r="V58" i="15"/>
  <c r="T60" i="15"/>
  <c r="T61" i="15"/>
  <c r="T62" i="15"/>
  <c r="T63" i="15"/>
  <c r="T64" i="15"/>
  <c r="T65" i="15"/>
  <c r="T66" i="15"/>
  <c r="T67" i="15"/>
  <c r="T68" i="15"/>
  <c r="T69" i="15"/>
  <c r="T71" i="15"/>
  <c r="T72" i="15"/>
  <c r="T73" i="15"/>
  <c r="T74" i="15"/>
  <c r="T75" i="15"/>
  <c r="T76" i="15"/>
  <c r="T77" i="15"/>
  <c r="T59" i="15"/>
  <c r="J25" i="1"/>
  <c r="V54" i="15"/>
  <c r="V42" i="15"/>
  <c r="S57" i="15"/>
  <c r="S58" i="15"/>
  <c r="S5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2" i="15"/>
  <c r="Y37" i="15"/>
  <c r="Y2" i="15"/>
  <c r="S512" i="2"/>
  <c r="V512" i="2" s="1"/>
  <c r="S522" i="2"/>
  <c r="V522" i="2" s="1"/>
  <c r="S527" i="2"/>
  <c r="V527" i="2" s="1"/>
  <c r="S546" i="2"/>
  <c r="V546" i="2" s="1"/>
  <c r="S585" i="2"/>
  <c r="V585" i="2" s="1"/>
  <c r="S593" i="2"/>
  <c r="V593" i="2" s="1"/>
  <c r="S601" i="2"/>
  <c r="V601" i="2" s="1"/>
  <c r="S600" i="2"/>
  <c r="V600" i="2" s="1"/>
  <c r="S599" i="2"/>
  <c r="V599" i="2" s="1"/>
  <c r="S606" i="2"/>
  <c r="V606" i="2" s="1"/>
  <c r="S608" i="2"/>
  <c r="V608" i="2" s="1"/>
  <c r="S611" i="2"/>
  <c r="V611" i="2" s="1"/>
  <c r="S614" i="2"/>
  <c r="V614" i="2" s="1"/>
  <c r="S618" i="2"/>
  <c r="V618" i="2" s="1"/>
  <c r="S622" i="2"/>
  <c r="V622" i="2" s="1"/>
  <c r="S626" i="2"/>
  <c r="V626" i="2" s="1"/>
  <c r="S628" i="2"/>
  <c r="V628" i="2" s="1"/>
  <c r="S631" i="2"/>
  <c r="V631" i="2" s="1"/>
  <c r="S634" i="2"/>
  <c r="V634" i="2" s="1"/>
  <c r="S637" i="2"/>
  <c r="V637" i="2" s="1"/>
  <c r="S636" i="2"/>
  <c r="V636" i="2" s="1"/>
  <c r="S640" i="2"/>
  <c r="V640" i="2" s="1"/>
  <c r="S645" i="2"/>
  <c r="V645" i="2" s="1"/>
  <c r="S649" i="2"/>
  <c r="V649" i="2" s="1"/>
  <c r="S654" i="2"/>
  <c r="V654" i="2" s="1"/>
  <c r="S658" i="2"/>
  <c r="V658" i="2" s="1"/>
  <c r="S661" i="2"/>
  <c r="V661" i="2" s="1"/>
  <c r="S664" i="2"/>
  <c r="V664" i="2" s="1"/>
  <c r="S666" i="2"/>
  <c r="V666" i="2" s="1"/>
  <c r="S670" i="2"/>
  <c r="V670" i="2" s="1"/>
  <c r="S673" i="2"/>
  <c r="V673" i="2" s="1"/>
  <c r="S678" i="2"/>
  <c r="V678" i="2" s="1"/>
  <c r="S681" i="2"/>
  <c r="V681" i="2" s="1"/>
  <c r="S685" i="2"/>
  <c r="V685" i="2" s="1"/>
  <c r="G24" i="1" l="1"/>
  <c r="J23" i="1"/>
  <c r="X3" i="2"/>
  <c r="I86" i="1"/>
  <c r="W4" i="2"/>
  <c r="Y512" i="2"/>
  <c r="X512" i="2"/>
  <c r="I84" i="1"/>
  <c r="J22" i="1"/>
  <c r="H83" i="1"/>
  <c r="M83" i="1"/>
  <c r="M84" i="1"/>
  <c r="G82" i="1"/>
  <c r="X2" i="15"/>
  <c r="G25" i="1" l="1"/>
  <c r="J24" i="1"/>
  <c r="J26" i="1" s="1"/>
  <c r="X4" i="2"/>
  <c r="W5" i="2"/>
  <c r="H42" i="1"/>
  <c r="V834" i="2"/>
  <c r="V825" i="2"/>
  <c r="V817" i="2"/>
  <c r="V807" i="2"/>
  <c r="S807" i="2" s="1"/>
  <c r="V796" i="2"/>
  <c r="S796" i="2" s="1"/>
  <c r="V786" i="2"/>
  <c r="S786" i="2" s="1"/>
  <c r="V778" i="2"/>
  <c r="S778" i="2" s="1"/>
  <c r="V770" i="2"/>
  <c r="S770" i="2" s="1"/>
  <c r="V760" i="2"/>
  <c r="S760" i="2" s="1"/>
  <c r="V756" i="2"/>
  <c r="S756" i="2" s="1"/>
  <c r="V750" i="2"/>
  <c r="S750" i="2" s="1"/>
  <c r="V738" i="2"/>
  <c r="S738" i="2" s="1"/>
  <c r="V737" i="2"/>
  <c r="S737" i="2" s="1"/>
  <c r="V727" i="2"/>
  <c r="S727" i="2" s="1"/>
  <c r="V725" i="2"/>
  <c r="S725" i="2" s="1"/>
  <c r="S716" i="2"/>
  <c r="V716" i="2" s="1"/>
  <c r="S709" i="2"/>
  <c r="V709" i="2" s="1"/>
  <c r="S706" i="2"/>
  <c r="V706" i="2" s="1"/>
  <c r="S700" i="2"/>
  <c r="V700" i="2" s="1"/>
  <c r="S693" i="2"/>
  <c r="V693" i="2" s="1"/>
  <c r="S689" i="2"/>
  <c r="V689" i="2" s="1"/>
  <c r="H32" i="1"/>
  <c r="X5" i="2" l="1"/>
  <c r="W6" i="2"/>
  <c r="X834" i="2"/>
  <c r="X689" i="2"/>
  <c r="P1006" i="2"/>
  <c r="J1006" i="2" s="1"/>
  <c r="P1007" i="2"/>
  <c r="J1007" i="2" s="1"/>
  <c r="P1008" i="2"/>
  <c r="J1008" i="2" s="1"/>
  <c r="P1009" i="2"/>
  <c r="J1009" i="2" s="1"/>
  <c r="P1010" i="2"/>
  <c r="J1010" i="2" s="1"/>
  <c r="P1011" i="2"/>
  <c r="J1011" i="2" s="1"/>
  <c r="S11" i="19" l="1"/>
  <c r="O11" i="19"/>
  <c r="N11" i="19" s="1"/>
  <c r="I11" i="19" s="1"/>
  <c r="U33" i="19"/>
  <c r="U30" i="19" s="1"/>
  <c r="O11" i="21"/>
  <c r="N11" i="21" s="1"/>
  <c r="I11" i="21" s="1"/>
  <c r="S11" i="21"/>
  <c r="S11" i="20"/>
  <c r="O11" i="20"/>
  <c r="N11" i="20" s="1"/>
  <c r="I11" i="20" s="1"/>
  <c r="S11" i="22"/>
  <c r="O11" i="22"/>
  <c r="N11" i="22" s="1"/>
  <c r="I11" i="22" s="1"/>
  <c r="S11" i="16"/>
  <c r="S11" i="17"/>
  <c r="S11" i="18"/>
  <c r="O11" i="17"/>
  <c r="N11" i="17" s="1"/>
  <c r="I11" i="17" s="1"/>
  <c r="O11" i="18"/>
  <c r="N11" i="18" s="1"/>
  <c r="I11" i="18" s="1"/>
  <c r="O11" i="16"/>
  <c r="N11" i="16" s="1"/>
  <c r="I11" i="16" s="1"/>
  <c r="X6" i="2"/>
  <c r="W7" i="2"/>
  <c r="K10" i="1"/>
  <c r="S9" i="1"/>
  <c r="S10" i="1"/>
  <c r="S11" i="1"/>
  <c r="L25" i="1"/>
  <c r="L24" i="1"/>
  <c r="L23" i="1"/>
  <c r="L22" i="1"/>
  <c r="I42" i="1"/>
  <c r="I32" i="1"/>
  <c r="N2" i="5"/>
  <c r="J7" i="3"/>
  <c r="N2" i="3"/>
  <c r="P27" i="14"/>
  <c r="I19" i="14"/>
  <c r="J19" i="14" s="1"/>
  <c r="I20" i="14"/>
  <c r="J20" i="14" s="1"/>
  <c r="I21" i="14"/>
  <c r="J21" i="14" s="1"/>
  <c r="I22" i="14"/>
  <c r="J22" i="14" s="1"/>
  <c r="I23" i="14"/>
  <c r="J23" i="14" s="1"/>
  <c r="I24" i="14"/>
  <c r="J24" i="14" s="1"/>
  <c r="I25" i="14"/>
  <c r="J25" i="14" s="1"/>
  <c r="I27" i="14"/>
  <c r="J27" i="14" s="1"/>
  <c r="I28" i="14"/>
  <c r="J28" i="14" s="1"/>
  <c r="I29" i="14"/>
  <c r="J29" i="14" s="1"/>
  <c r="I45" i="14"/>
  <c r="I30" i="14"/>
  <c r="J30" i="14" s="1"/>
  <c r="I31" i="14"/>
  <c r="J31" i="14" s="1"/>
  <c r="I32" i="14"/>
  <c r="J32" i="14" s="1"/>
  <c r="I46" i="14"/>
  <c r="I33" i="14"/>
  <c r="J33" i="14" s="1"/>
  <c r="I34" i="14"/>
  <c r="J34" i="14" s="1"/>
  <c r="I35" i="14"/>
  <c r="J35" i="14" s="1"/>
  <c r="I36" i="14"/>
  <c r="J36" i="14" s="1"/>
  <c r="I37" i="14"/>
  <c r="J37" i="14" s="1"/>
  <c r="I247" i="14"/>
  <c r="I14" i="14"/>
  <c r="J14" i="14" s="1"/>
  <c r="I15" i="14"/>
  <c r="J15" i="14" s="1"/>
  <c r="I16" i="14"/>
  <c r="J16" i="14" s="1"/>
  <c r="I17" i="14"/>
  <c r="J17" i="14" s="1"/>
  <c r="I13" i="14"/>
  <c r="J13" i="14" s="1"/>
  <c r="H3" i="5"/>
  <c r="I3" i="5" s="1"/>
  <c r="H4" i="5"/>
  <c r="I4" i="5" s="1"/>
  <c r="H5" i="5"/>
  <c r="I5" i="5" s="1"/>
  <c r="H6" i="5"/>
  <c r="I6" i="5" s="1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2" i="5"/>
  <c r="I2" i="5" s="1"/>
  <c r="N5" i="5"/>
  <c r="N4" i="5"/>
  <c r="N3" i="5"/>
  <c r="J8" i="3"/>
  <c r="J6" i="3"/>
  <c r="J5" i="3"/>
  <c r="J4" i="3"/>
  <c r="J3" i="3"/>
  <c r="J2" i="3"/>
  <c r="K25" i="1"/>
  <c r="J842" i="2"/>
  <c r="J849" i="2"/>
  <c r="J858" i="2"/>
  <c r="J861" i="2"/>
  <c r="J866" i="2"/>
  <c r="J875" i="2"/>
  <c r="K11" i="1"/>
  <c r="J843" i="2"/>
  <c r="J844" i="2"/>
  <c r="J845" i="2"/>
  <c r="J846" i="2"/>
  <c r="J847" i="2"/>
  <c r="J848" i="2"/>
  <c r="J850" i="2"/>
  <c r="J851" i="2"/>
  <c r="J852" i="2"/>
  <c r="J853" i="2"/>
  <c r="J854" i="2"/>
  <c r="J855" i="2"/>
  <c r="J856" i="2"/>
  <c r="J857" i="2"/>
  <c r="J859" i="2"/>
  <c r="J860" i="2"/>
  <c r="J862" i="2"/>
  <c r="J863" i="2"/>
  <c r="J864" i="2"/>
  <c r="J865" i="2"/>
  <c r="J867" i="2"/>
  <c r="J868" i="2"/>
  <c r="J869" i="2"/>
  <c r="J870" i="2"/>
  <c r="J871" i="2"/>
  <c r="J872" i="2"/>
  <c r="J873" i="2"/>
  <c r="J874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K9" i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O2" i="8"/>
  <c r="K24" i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3" i="3"/>
  <c r="G3" i="3" s="1"/>
  <c r="F4" i="3"/>
  <c r="G4" i="3" s="1"/>
  <c r="F5" i="3"/>
  <c r="G5" i="3" s="1"/>
  <c r="F6" i="3"/>
  <c r="G6" i="3" s="1"/>
  <c r="F7" i="3"/>
  <c r="G7" i="3" s="1"/>
  <c r="F2" i="3"/>
  <c r="G2" i="3" s="1"/>
  <c r="J47" i="11"/>
  <c r="J46" i="11"/>
  <c r="J45" i="11"/>
  <c r="J44" i="11"/>
  <c r="J43" i="11"/>
  <c r="J42" i="11"/>
  <c r="J41" i="11"/>
  <c r="J40" i="11"/>
  <c r="J39" i="11"/>
  <c r="J38" i="11"/>
  <c r="J37" i="11"/>
  <c r="J36" i="11"/>
  <c r="O35" i="11"/>
  <c r="O34" i="11"/>
  <c r="O33" i="11"/>
  <c r="J32" i="11"/>
  <c r="J31" i="11"/>
  <c r="Q30" i="11"/>
  <c r="J29" i="11"/>
  <c r="O28" i="11"/>
  <c r="J27" i="11"/>
  <c r="J26" i="11"/>
  <c r="J25" i="11"/>
  <c r="J24" i="11"/>
  <c r="J23" i="11"/>
  <c r="J21" i="11"/>
  <c r="J20" i="11"/>
  <c r="J19" i="11"/>
  <c r="J18" i="11"/>
  <c r="J17" i="11"/>
  <c r="J16" i="11"/>
  <c r="J15" i="11"/>
  <c r="J14" i="11"/>
  <c r="J12" i="11"/>
  <c r="J11" i="11"/>
  <c r="J10" i="11"/>
  <c r="J9" i="11"/>
  <c r="J8" i="11"/>
  <c r="J7" i="11"/>
  <c r="J6" i="11"/>
  <c r="J4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J3" i="11"/>
  <c r="S1" i="11"/>
  <c r="R1" i="11"/>
  <c r="G1290" i="7"/>
  <c r="H1289" i="7"/>
  <c r="H1290" i="7" s="1"/>
  <c r="G1289" i="7"/>
  <c r="G1283" i="7"/>
  <c r="H1282" i="7"/>
  <c r="H1283" i="7" s="1"/>
  <c r="G1282" i="7"/>
  <c r="H1268" i="7"/>
  <c r="H1269" i="7" s="1"/>
  <c r="G1268" i="7"/>
  <c r="G1269" i="7" s="1"/>
  <c r="H1250" i="7"/>
  <c r="H1251" i="7" s="1"/>
  <c r="G1250" i="7"/>
  <c r="G1251" i="7" s="1"/>
  <c r="H1241" i="7"/>
  <c r="H1242" i="7" s="1"/>
  <c r="G1241" i="7"/>
  <c r="G1242" i="7" s="1"/>
  <c r="H1230" i="7"/>
  <c r="H1231" i="7" s="1"/>
  <c r="G1230" i="7"/>
  <c r="G1231" i="7" s="1"/>
  <c r="H1201" i="7"/>
  <c r="H1202" i="7" s="1"/>
  <c r="G1201" i="7"/>
  <c r="G1202" i="7" s="1"/>
  <c r="H1194" i="7"/>
  <c r="G1194" i="7"/>
  <c r="H1193" i="7"/>
  <c r="G1193" i="7"/>
  <c r="G1186" i="7"/>
  <c r="H1185" i="7"/>
  <c r="H1186" i="7" s="1"/>
  <c r="G1185" i="7"/>
  <c r="H1174" i="7"/>
  <c r="H1175" i="7" s="1"/>
  <c r="G1174" i="7"/>
  <c r="G1175" i="7" s="1"/>
  <c r="H1159" i="7"/>
  <c r="H1160" i="7" s="1"/>
  <c r="G1159" i="7"/>
  <c r="G1160" i="7" s="1"/>
  <c r="H1139" i="7"/>
  <c r="H1140" i="7" s="1"/>
  <c r="G1139" i="7"/>
  <c r="G1140" i="7" s="1"/>
  <c r="H1132" i="7"/>
  <c r="H1133" i="7" s="1"/>
  <c r="G1132" i="7"/>
  <c r="G1133" i="7" s="1"/>
  <c r="H1116" i="7"/>
  <c r="H1117" i="7" s="1"/>
  <c r="G1116" i="7"/>
  <c r="G1117" i="7" s="1"/>
  <c r="G1065" i="7"/>
  <c r="H1064" i="7"/>
  <c r="H1065" i="7" s="1"/>
  <c r="G1064" i="7"/>
  <c r="H1054" i="7"/>
  <c r="H1053" i="7"/>
  <c r="G1053" i="7"/>
  <c r="G1054" i="7" s="1"/>
  <c r="G1043" i="7"/>
  <c r="H1042" i="7"/>
  <c r="H1043" i="7" s="1"/>
  <c r="G1042" i="7"/>
  <c r="H1032" i="7"/>
  <c r="G1032" i="7"/>
  <c r="H1031" i="7"/>
  <c r="G1031" i="7"/>
  <c r="H1011" i="7"/>
  <c r="H1012" i="7" s="1"/>
  <c r="G1011" i="7"/>
  <c r="G1012" i="7" s="1"/>
  <c r="H1002" i="7"/>
  <c r="H1003" i="7" s="1"/>
  <c r="G1002" i="7"/>
  <c r="G1003" i="7" s="1"/>
  <c r="H993" i="7"/>
  <c r="G993" i="7"/>
  <c r="H992" i="7"/>
  <c r="G992" i="7"/>
  <c r="H980" i="7"/>
  <c r="G980" i="7"/>
  <c r="G981" i="7" s="1"/>
  <c r="H979" i="7"/>
  <c r="H981" i="7" s="1"/>
  <c r="G979" i="7"/>
  <c r="H912" i="7"/>
  <c r="H913" i="7" s="1"/>
  <c r="G912" i="7"/>
  <c r="H911" i="7"/>
  <c r="G911" i="7"/>
  <c r="G913" i="7" s="1"/>
  <c r="H902" i="7"/>
  <c r="H903" i="7" s="1"/>
  <c r="G902" i="7"/>
  <c r="G903" i="7" s="1"/>
  <c r="H895" i="7"/>
  <c r="H896" i="7" s="1"/>
  <c r="G895" i="7"/>
  <c r="H894" i="7"/>
  <c r="G894" i="7"/>
  <c r="G896" i="7" s="1"/>
  <c r="H861" i="7"/>
  <c r="G861" i="7"/>
  <c r="G862" i="7" s="1"/>
  <c r="H860" i="7"/>
  <c r="G860" i="7"/>
  <c r="H851" i="7"/>
  <c r="H852" i="7" s="1"/>
  <c r="G851" i="7"/>
  <c r="G852" i="7" s="1"/>
  <c r="H844" i="7"/>
  <c r="H843" i="7"/>
  <c r="G843" i="7"/>
  <c r="G844" i="7" s="1"/>
  <c r="H835" i="7"/>
  <c r="H836" i="7" s="1"/>
  <c r="G835" i="7"/>
  <c r="G836" i="7" s="1"/>
  <c r="H819" i="7"/>
  <c r="H821" i="7" s="1"/>
  <c r="G819" i="7"/>
  <c r="G821" i="7" s="1"/>
  <c r="H803" i="7"/>
  <c r="G803" i="7"/>
  <c r="H802" i="7"/>
  <c r="G802" i="7"/>
  <c r="H769" i="7"/>
  <c r="H770" i="7" s="1"/>
  <c r="G769" i="7"/>
  <c r="G770" i="7" s="1"/>
  <c r="H768" i="7"/>
  <c r="G768" i="7"/>
  <c r="H526" i="7"/>
  <c r="H527" i="7" s="1"/>
  <c r="G526" i="7"/>
  <c r="G527" i="7" s="1"/>
  <c r="H525" i="7"/>
  <c r="G525" i="7"/>
  <c r="H442" i="7"/>
  <c r="G442" i="7"/>
  <c r="H421" i="7"/>
  <c r="G421" i="7"/>
  <c r="H411" i="7"/>
  <c r="G411" i="7"/>
  <c r="H367" i="7"/>
  <c r="G367" i="7"/>
  <c r="H332" i="7"/>
  <c r="G332" i="7"/>
  <c r="H265" i="7"/>
  <c r="H267" i="7" s="1"/>
  <c r="G265" i="7"/>
  <c r="G267" i="7" s="1"/>
  <c r="H257" i="7"/>
  <c r="H259" i="7" s="1"/>
  <c r="G257" i="7"/>
  <c r="G259" i="7" s="1"/>
  <c r="H250" i="7"/>
  <c r="H252" i="7" s="1"/>
  <c r="G250" i="7"/>
  <c r="G252" i="7" s="1"/>
  <c r="H243" i="7"/>
  <c r="H241" i="7"/>
  <c r="G241" i="7"/>
  <c r="G243" i="7" s="1"/>
  <c r="H233" i="7"/>
  <c r="H235" i="7" s="1"/>
  <c r="G233" i="7"/>
  <c r="G235" i="7" s="1"/>
  <c r="H227" i="7"/>
  <c r="H228" i="7" s="1"/>
  <c r="G227" i="7"/>
  <c r="G228" i="7" s="1"/>
  <c r="H219" i="7"/>
  <c r="H221" i="7" s="1"/>
  <c r="G219" i="7"/>
  <c r="G221" i="7" s="1"/>
  <c r="H213" i="7"/>
  <c r="H214" i="7" s="1"/>
  <c r="G213" i="7"/>
  <c r="G214" i="7" s="1"/>
  <c r="H204" i="7"/>
  <c r="G204" i="7"/>
  <c r="H203" i="7"/>
  <c r="H205" i="7" s="1"/>
  <c r="G203" i="7"/>
  <c r="H180" i="7"/>
  <c r="H179" i="7"/>
  <c r="G179" i="7"/>
  <c r="G180" i="7" s="1"/>
  <c r="H178" i="7"/>
  <c r="G178" i="7"/>
  <c r="H149" i="7"/>
  <c r="G149" i="7"/>
  <c r="G150" i="7" s="1"/>
  <c r="H148" i="7"/>
  <c r="G148" i="7"/>
  <c r="H138" i="7"/>
  <c r="H139" i="7" s="1"/>
  <c r="G138" i="7"/>
  <c r="H137" i="7"/>
  <c r="G137" i="7"/>
  <c r="H124" i="7"/>
  <c r="H125" i="7" s="1"/>
  <c r="G124" i="7"/>
  <c r="H123" i="7"/>
  <c r="G123" i="7"/>
  <c r="G125" i="7" s="1"/>
  <c r="H106" i="7"/>
  <c r="H108" i="7" s="1"/>
  <c r="G106" i="7"/>
  <c r="G108" i="7" s="1"/>
  <c r="H97" i="7"/>
  <c r="G97" i="7"/>
  <c r="H96" i="7"/>
  <c r="G96" i="7"/>
  <c r="H85" i="7"/>
  <c r="G85" i="7"/>
  <c r="G86" i="7" s="1"/>
  <c r="H84" i="7"/>
  <c r="H86" i="7" s="1"/>
  <c r="G84" i="7"/>
  <c r="G7" i="7"/>
  <c r="H5" i="7"/>
  <c r="H7" i="7" s="1"/>
  <c r="G5" i="7"/>
  <c r="AB1" i="7"/>
  <c r="G590" i="3"/>
  <c r="G41" i="3"/>
  <c r="J841" i="2"/>
  <c r="J840" i="2"/>
  <c r="J839" i="2"/>
  <c r="J838" i="2"/>
  <c r="J837" i="2"/>
  <c r="J836" i="2"/>
  <c r="J835" i="2"/>
  <c r="J833" i="2"/>
  <c r="J832" i="2"/>
  <c r="J831" i="2"/>
  <c r="J830" i="2"/>
  <c r="J829" i="2"/>
  <c r="J828" i="2"/>
  <c r="J827" i="2"/>
  <c r="J826" i="2"/>
  <c r="J824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9" i="2"/>
  <c r="J808" i="2"/>
  <c r="J806" i="2"/>
  <c r="J805" i="2"/>
  <c r="J804" i="2"/>
  <c r="J803" i="2"/>
  <c r="J802" i="2"/>
  <c r="J801" i="2"/>
  <c r="J800" i="2"/>
  <c r="J799" i="2"/>
  <c r="J798" i="2"/>
  <c r="J797" i="2"/>
  <c r="J795" i="2"/>
  <c r="J794" i="2"/>
  <c r="J793" i="2"/>
  <c r="J792" i="2"/>
  <c r="J791" i="2"/>
  <c r="J790" i="2"/>
  <c r="J789" i="2"/>
  <c r="J788" i="2"/>
  <c r="J787" i="2"/>
  <c r="J785" i="2"/>
  <c r="J784" i="2"/>
  <c r="J783" i="2"/>
  <c r="J782" i="2"/>
  <c r="J781" i="2"/>
  <c r="J780" i="2"/>
  <c r="J779" i="2"/>
  <c r="J777" i="2"/>
  <c r="J776" i="2"/>
  <c r="J775" i="2"/>
  <c r="J774" i="2"/>
  <c r="J773" i="2"/>
  <c r="J772" i="2"/>
  <c r="J771" i="2"/>
  <c r="J769" i="2"/>
  <c r="J768" i="2"/>
  <c r="J767" i="2"/>
  <c r="J766" i="2"/>
  <c r="J765" i="2"/>
  <c r="J764" i="2"/>
  <c r="J763" i="2"/>
  <c r="J762" i="2"/>
  <c r="J761" i="2"/>
  <c r="J759" i="2"/>
  <c r="J758" i="2"/>
  <c r="J757" i="2"/>
  <c r="J755" i="2"/>
  <c r="J754" i="2"/>
  <c r="J753" i="2"/>
  <c r="J752" i="2"/>
  <c r="J751" i="2"/>
  <c r="J749" i="2"/>
  <c r="J748" i="2"/>
  <c r="J747" i="2"/>
  <c r="J746" i="2"/>
  <c r="J745" i="2"/>
  <c r="J744" i="2"/>
  <c r="J743" i="2"/>
  <c r="J742" i="2"/>
  <c r="J741" i="2"/>
  <c r="J740" i="2"/>
  <c r="J739" i="2"/>
  <c r="J736" i="2"/>
  <c r="J735" i="2"/>
  <c r="J734" i="2"/>
  <c r="J733" i="2"/>
  <c r="J732" i="2"/>
  <c r="J731" i="2"/>
  <c r="J730" i="2"/>
  <c r="J729" i="2"/>
  <c r="J728" i="2"/>
  <c r="J726" i="2"/>
  <c r="J724" i="2"/>
  <c r="S8" i="1" s="1"/>
  <c r="J723" i="2"/>
  <c r="J722" i="2"/>
  <c r="J721" i="2"/>
  <c r="J720" i="2"/>
  <c r="J719" i="2"/>
  <c r="J718" i="2"/>
  <c r="J717" i="2"/>
  <c r="J714" i="2"/>
  <c r="J713" i="2"/>
  <c r="J712" i="2"/>
  <c r="J711" i="2"/>
  <c r="J710" i="2"/>
  <c r="J708" i="2"/>
  <c r="J707" i="2"/>
  <c r="J704" i="2"/>
  <c r="J703" i="2"/>
  <c r="J702" i="2"/>
  <c r="J701" i="2"/>
  <c r="J698" i="2"/>
  <c r="J697" i="2"/>
  <c r="J696" i="2"/>
  <c r="J695" i="2"/>
  <c r="J694" i="2"/>
  <c r="J691" i="2"/>
  <c r="J690" i="2"/>
  <c r="J688" i="2"/>
  <c r="J687" i="2"/>
  <c r="J686" i="2"/>
  <c r="J683" i="2"/>
  <c r="J682" i="2"/>
  <c r="J680" i="2"/>
  <c r="J679" i="2"/>
  <c r="J675" i="2"/>
  <c r="J674" i="2"/>
  <c r="J671" i="2"/>
  <c r="J669" i="2"/>
  <c r="J667" i="2"/>
  <c r="J665" i="2"/>
  <c r="J663" i="2"/>
  <c r="J662" i="2"/>
  <c r="J660" i="2"/>
  <c r="J659" i="2"/>
  <c r="J657" i="2"/>
  <c r="J656" i="2"/>
  <c r="J652" i="2"/>
  <c r="J650" i="2"/>
  <c r="J647" i="2"/>
  <c r="J644" i="2"/>
  <c r="J641" i="2"/>
  <c r="J638" i="2"/>
  <c r="J635" i="2"/>
  <c r="J633" i="2"/>
  <c r="J623" i="2"/>
  <c r="J621" i="2"/>
  <c r="J620" i="2"/>
  <c r="J617" i="2"/>
  <c r="J616" i="2"/>
  <c r="J615" i="2"/>
  <c r="J612" i="2"/>
  <c r="J609" i="2"/>
  <c r="J605" i="2"/>
  <c r="J604" i="2"/>
  <c r="J603" i="2"/>
  <c r="J602" i="2"/>
  <c r="J598" i="2"/>
  <c r="J597" i="2"/>
  <c r="J595" i="2"/>
  <c r="J594" i="2"/>
  <c r="J591" i="2"/>
  <c r="J590" i="2"/>
  <c r="J587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5" i="2"/>
  <c r="J524" i="2"/>
  <c r="J523" i="2"/>
  <c r="J520" i="2"/>
  <c r="J518" i="2"/>
  <c r="J517" i="2"/>
  <c r="J516" i="2"/>
  <c r="J515" i="2"/>
  <c r="J514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M2" i="2"/>
  <c r="M3" i="2" s="1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Y1" i="2"/>
  <c r="X1" i="2"/>
  <c r="V9" i="1"/>
  <c r="V8" i="1"/>
  <c r="K8" i="1"/>
  <c r="V7" i="1"/>
  <c r="K23" i="1"/>
  <c r="K7" i="1"/>
  <c r="F7" i="1" s="1"/>
  <c r="V6" i="1"/>
  <c r="K22" i="1"/>
  <c r="K6" i="1"/>
  <c r="F6" i="1" s="1"/>
  <c r="V5" i="1"/>
  <c r="K5" i="1"/>
  <c r="F5" i="1" s="1"/>
  <c r="V4" i="1"/>
  <c r="K4" i="1"/>
  <c r="J11" i="19" l="1"/>
  <c r="J15" i="19" s="1"/>
  <c r="J31" i="19" s="1"/>
  <c r="H11" i="19"/>
  <c r="N19" i="14"/>
  <c r="M19" i="14" s="1"/>
  <c r="AH16" i="19"/>
  <c r="AL16" i="19" s="1"/>
  <c r="AH12" i="19"/>
  <c r="AL12" i="19" s="1"/>
  <c r="U40" i="19"/>
  <c r="X33" i="19"/>
  <c r="W33" i="19"/>
  <c r="R33" i="19"/>
  <c r="S33" i="19" s="1"/>
  <c r="H11" i="18"/>
  <c r="J11" i="18"/>
  <c r="H11" i="17"/>
  <c r="J11" i="17"/>
  <c r="H11" i="22"/>
  <c r="J11" i="22"/>
  <c r="H11" i="20"/>
  <c r="J11" i="20"/>
  <c r="J11" i="16"/>
  <c r="H11" i="16"/>
  <c r="J11" i="21"/>
  <c r="H11" i="21"/>
  <c r="P8" i="1"/>
  <c r="F4" i="1"/>
  <c r="G4" i="1" s="1"/>
  <c r="W8" i="2"/>
  <c r="X7" i="2"/>
  <c r="M11" i="1"/>
  <c r="L11" i="1" s="1"/>
  <c r="I11" i="1" s="1"/>
  <c r="M7" i="1"/>
  <c r="L7" i="1" s="1"/>
  <c r="F73" i="1"/>
  <c r="Q8" i="1"/>
  <c r="M5" i="1"/>
  <c r="L5" i="1" s="1"/>
  <c r="I5" i="1" s="1"/>
  <c r="M4" i="1"/>
  <c r="L4" i="1" s="1"/>
  <c r="H4" i="1" s="1"/>
  <c r="M6" i="1"/>
  <c r="L6" i="1" s="1"/>
  <c r="I6" i="1" s="1"/>
  <c r="H6" i="1" s="1"/>
  <c r="M9" i="1"/>
  <c r="L9" i="1" s="1"/>
  <c r="I9" i="1" s="1"/>
  <c r="M8" i="1"/>
  <c r="L8" i="1" s="1"/>
  <c r="I8" i="1" s="1"/>
  <c r="M10" i="1"/>
  <c r="L10" i="1" s="1"/>
  <c r="I10" i="1" s="1"/>
  <c r="F9" i="1"/>
  <c r="F10" i="1"/>
  <c r="F11" i="1"/>
  <c r="F8" i="1"/>
  <c r="O2" i="5"/>
  <c r="P2" i="5" s="1"/>
  <c r="K7" i="3"/>
  <c r="L7" i="3" s="1"/>
  <c r="K8" i="3"/>
  <c r="L8" i="3" s="1"/>
  <c r="O4" i="5"/>
  <c r="P4" i="5" s="1"/>
  <c r="K3" i="3"/>
  <c r="L3" i="3" s="1"/>
  <c r="K6" i="3"/>
  <c r="L6" i="3" s="1"/>
  <c r="O3" i="5"/>
  <c r="P3" i="5" s="1"/>
  <c r="K5" i="3"/>
  <c r="L5" i="3" s="1"/>
  <c r="O5" i="5"/>
  <c r="P5" i="5" s="1"/>
  <c r="K4" i="3"/>
  <c r="L4" i="3" s="1"/>
  <c r="Q9" i="1"/>
  <c r="M22" i="1"/>
  <c r="Q5" i="1"/>
  <c r="Q4" i="1"/>
  <c r="M25" i="1"/>
  <c r="R7" i="1"/>
  <c r="R6" i="1"/>
  <c r="Q10" i="1"/>
  <c r="Q11" i="1"/>
  <c r="R8" i="1"/>
  <c r="Q7" i="1"/>
  <c r="Q67" i="1" s="1"/>
  <c r="Q6" i="1"/>
  <c r="M23" i="1"/>
  <c r="R9" i="1"/>
  <c r="M24" i="1"/>
  <c r="R27" i="14"/>
  <c r="Q27" i="14" s="1"/>
  <c r="K2" i="3"/>
  <c r="L2" i="3" s="1"/>
  <c r="O2" i="3"/>
  <c r="P2" i="3" s="1"/>
  <c r="L20" i="2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G994" i="7"/>
  <c r="G205" i="7"/>
  <c r="H862" i="7"/>
  <c r="G98" i="7"/>
  <c r="H804" i="7"/>
  <c r="G139" i="7"/>
  <c r="H98" i="7"/>
  <c r="H994" i="7"/>
  <c r="H150" i="7"/>
  <c r="G804" i="7"/>
  <c r="AL18" i="19" l="1"/>
  <c r="I4" i="1"/>
  <c r="W46" i="19"/>
  <c r="W30" i="19"/>
  <c r="X46" i="19"/>
  <c r="X30" i="19"/>
  <c r="V25" i="19"/>
  <c r="R40" i="19"/>
  <c r="T33" i="19"/>
  <c r="T27" i="19" s="1"/>
  <c r="S27" i="19"/>
  <c r="X40" i="19"/>
  <c r="W40" i="19"/>
  <c r="Q71" i="1"/>
  <c r="S71" i="1" s="1"/>
  <c r="H5" i="1"/>
  <c r="P56" i="1"/>
  <c r="P57" i="1" s="1"/>
  <c r="G5" i="1"/>
  <c r="G6" i="1" s="1"/>
  <c r="G7" i="1" s="1"/>
  <c r="G8" i="1" s="1"/>
  <c r="G9" i="1" s="1"/>
  <c r="W9" i="2"/>
  <c r="X8" i="2"/>
  <c r="U55" i="1"/>
  <c r="G77" i="1"/>
  <c r="I77" i="1" s="1"/>
  <c r="G73" i="1"/>
  <c r="I73" i="1" s="1"/>
  <c r="I7" i="1"/>
  <c r="F67" i="1"/>
  <c r="G67" i="1" s="1"/>
  <c r="H11" i="1"/>
  <c r="J10" i="1"/>
  <c r="J11" i="1"/>
  <c r="H8" i="1"/>
  <c r="H9" i="1"/>
  <c r="H10" i="1"/>
  <c r="R27" i="19" l="1"/>
  <c r="X27" i="19"/>
  <c r="W49" i="19"/>
  <c r="U46" i="19"/>
  <c r="S40" i="19"/>
  <c r="Y40" i="19" s="1"/>
  <c r="T40" i="19"/>
  <c r="Z40" i="19" s="1"/>
  <c r="P62" i="1"/>
  <c r="R62" i="1" s="1"/>
  <c r="J8" i="1"/>
  <c r="P77" i="1"/>
  <c r="J7" i="1"/>
  <c r="J5" i="1"/>
  <c r="J6" i="1"/>
  <c r="G31" i="1"/>
  <c r="I31" i="1" s="1"/>
  <c r="W10" i="2"/>
  <c r="X9" i="2"/>
  <c r="G76" i="1"/>
  <c r="I76" i="1" s="1"/>
  <c r="F66" i="1" s="1"/>
  <c r="P10" i="1" s="1"/>
  <c r="G74" i="1"/>
  <c r="I74" i="1" s="1"/>
  <c r="K59" i="1" s="1"/>
  <c r="H7" i="1"/>
  <c r="J9" i="1"/>
  <c r="L843" i="2"/>
  <c r="L844" i="2" s="1"/>
  <c r="L845" i="2" s="1"/>
  <c r="L846" i="2" s="1"/>
  <c r="L847" i="2" s="1"/>
  <c r="L848" i="2" s="1"/>
  <c r="L850" i="2" s="1"/>
  <c r="L851" i="2" s="1"/>
  <c r="L852" i="2" s="1"/>
  <c r="L853" i="2" s="1"/>
  <c r="L854" i="2" s="1"/>
  <c r="L855" i="2" s="1"/>
  <c r="L856" i="2" s="1"/>
  <c r="L857" i="2" s="1"/>
  <c r="L859" i="2" s="1"/>
  <c r="L860" i="2" s="1"/>
  <c r="L862" i="2" s="1"/>
  <c r="L863" i="2" s="1"/>
  <c r="L864" i="2" s="1"/>
  <c r="L865" i="2" s="1"/>
  <c r="L867" i="2" s="1"/>
  <c r="L868" i="2" s="1"/>
  <c r="L869" i="2" s="1"/>
  <c r="L870" i="2" s="1"/>
  <c r="L871" i="2" s="1"/>
  <c r="L872" i="2" s="1"/>
  <c r="L873" i="2" s="1"/>
  <c r="L874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M843" i="2"/>
  <c r="M844" i="2" s="1"/>
  <c r="M845" i="2" s="1"/>
  <c r="M846" i="2" s="1"/>
  <c r="M847" i="2" s="1"/>
  <c r="M848" i="2" s="1"/>
  <c r="M850" i="2" s="1"/>
  <c r="M851" i="2" s="1"/>
  <c r="M852" i="2" s="1"/>
  <c r="M853" i="2" s="1"/>
  <c r="M854" i="2" s="1"/>
  <c r="M855" i="2" s="1"/>
  <c r="M856" i="2" s="1"/>
  <c r="M857" i="2" s="1"/>
  <c r="M859" i="2" s="1"/>
  <c r="M860" i="2" s="1"/>
  <c r="M862" i="2" s="1"/>
  <c r="M863" i="2" s="1"/>
  <c r="M864" i="2" s="1"/>
  <c r="M865" i="2" s="1"/>
  <c r="M867" i="2" s="1"/>
  <c r="M868" i="2" s="1"/>
  <c r="M869" i="2" s="1"/>
  <c r="M870" i="2" s="1"/>
  <c r="M871" i="2" s="1"/>
  <c r="M872" i="2" s="1"/>
  <c r="M873" i="2" s="1"/>
  <c r="M874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H23" i="1"/>
  <c r="H25" i="1"/>
  <c r="H22" i="1"/>
  <c r="H24" i="1"/>
  <c r="Z45" i="19" l="1"/>
  <c r="AA40" i="19"/>
  <c r="Y45" i="19"/>
  <c r="AC40" i="19"/>
  <c r="J12" i="1"/>
  <c r="F64" i="1" s="1"/>
  <c r="W11" i="2"/>
  <c r="X10" i="2"/>
  <c r="G66" i="1"/>
  <c r="G69" i="1" s="1"/>
  <c r="M842" i="2"/>
  <c r="M849" i="2" s="1"/>
  <c r="M858" i="2" s="1"/>
  <c r="M861" i="2" s="1"/>
  <c r="M866" i="2" s="1"/>
  <c r="M875" i="2" s="1"/>
  <c r="M1006" i="2"/>
  <c r="M1007" i="2" s="1"/>
  <c r="M1008" i="2" s="1"/>
  <c r="M1009" i="2" s="1"/>
  <c r="M1010" i="2" s="1"/>
  <c r="M1011" i="2" s="1"/>
  <c r="L842" i="2"/>
  <c r="L849" i="2" s="1"/>
  <c r="L858" i="2" s="1"/>
  <c r="L861" i="2" s="1"/>
  <c r="L866" i="2" s="1"/>
  <c r="L875" i="2" s="1"/>
  <c r="L1006" i="2"/>
  <c r="L1007" i="2" s="1"/>
  <c r="L1008" i="2" s="1"/>
  <c r="L1009" i="2" s="1"/>
  <c r="L1010" i="2" s="1"/>
  <c r="L1011" i="2" s="1"/>
  <c r="F69" i="1"/>
  <c r="G10" i="1"/>
  <c r="G11" i="1" s="1"/>
  <c r="F61" i="1" s="1"/>
  <c r="I82" i="1"/>
  <c r="AA45" i="19" l="1"/>
  <c r="G61" i="1"/>
  <c r="P58" i="1"/>
  <c r="P59" i="1" s="1"/>
  <c r="W12" i="2"/>
  <c r="X11" i="2"/>
  <c r="J59" i="1"/>
  <c r="L59" i="1" s="1"/>
  <c r="P9" i="1" s="1"/>
  <c r="W13" i="2" l="1"/>
  <c r="X12" i="2"/>
  <c r="W14" i="2" l="1"/>
  <c r="X13" i="2"/>
  <c r="W15" i="2" l="1"/>
  <c r="X14" i="2"/>
  <c r="W16" i="2" l="1"/>
  <c r="X15" i="2"/>
  <c r="W17" i="2" l="1"/>
  <c r="X16" i="2"/>
  <c r="W18" i="2" l="1"/>
  <c r="X17" i="2"/>
  <c r="W19" i="2" l="1"/>
  <c r="X18" i="2"/>
  <c r="X19" i="2" l="1"/>
  <c r="W20" i="2"/>
  <c r="X20" i="2" s="1"/>
  <c r="J4" i="1"/>
  <c r="H20" i="19"/>
  <c r="G20" i="19"/>
  <c r="F58" i="19" s="1"/>
  <c r="R64" i="19" l="1"/>
  <c r="R65" i="19" s="1"/>
  <c r="G58" i="19"/>
  <c r="F61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tc={8133683F-367E-4DE7-98F5-386A3E7BF593}</author>
  </authors>
  <commentList>
    <comment ref="V69" authorId="0" shapeId="0" xr:uid="{8133683F-367E-4DE7-98F5-386A3E7BF593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"BITCOIN" account due to exchange?</t>
      </text>
    </comment>
  </commentList>
</comments>
</file>

<file path=xl/sharedStrings.xml><?xml version="1.0" encoding="utf-8"?>
<sst xmlns="http://schemas.openxmlformats.org/spreadsheetml/2006/main" count="17486" uniqueCount="1541">
  <si>
    <t>Date</t>
  </si>
  <si>
    <t>Source</t>
  </si>
  <si>
    <t>Credit Dash</t>
  </si>
  <si>
    <t>Debit Dash</t>
  </si>
  <si>
    <t>Time</t>
  </si>
  <si>
    <t>Type</t>
  </si>
  <si>
    <t>Address</t>
  </si>
  <si>
    <t>Amount (DASH)</t>
  </si>
  <si>
    <t>Dash/USD</t>
  </si>
  <si>
    <t>Revenue (USD)</t>
  </si>
  <si>
    <t>DASH Mining</t>
  </si>
  <si>
    <t>TX ID</t>
  </si>
  <si>
    <t>Mining Revenue</t>
  </si>
  <si>
    <t>Total Deposits</t>
  </si>
  <si>
    <t>Start</t>
  </si>
  <si>
    <t>DASH Account</t>
  </si>
  <si>
    <t>End</t>
  </si>
  <si>
    <t>Mined</t>
  </si>
  <si>
    <t>Credit BTC</t>
  </si>
  <si>
    <t>XeM1hpdEayj8cddJjWPPn8Ya5j84DBWThK</t>
  </si>
  <si>
    <t>Debit BTC</t>
  </si>
  <si>
    <t>Revenue</t>
  </si>
  <si>
    <t>BTC Account</t>
  </si>
  <si>
    <t>81dabc3d1c332250f9077913ca0f56066adab506a3e6679e0c8a34792f1c7f02</t>
  </si>
  <si>
    <t>Chase Business Checking</t>
  </si>
  <si>
    <t>DASH / USD</t>
  </si>
  <si>
    <t>a123ef34560c07156a352d06b2e18b058c97d5f0619a10289f88c80aa66bfe34</t>
  </si>
  <si>
    <t>Coinbase BTC / USD</t>
  </si>
  <si>
    <t>70cc4bb4bb0b01b2df8bec29b0f74563588faf65fb33d7afdf69243f6ac108ea</t>
  </si>
  <si>
    <t>48c889414614d32f28670c3cffb5f5e792a470ba21430b4c6d09a8468b6c8161</t>
  </si>
  <si>
    <t>1f9e850972564604f54efc4896ef969a5f03948c8e2f6f14ac82013af8a7a209</t>
  </si>
  <si>
    <t>ab6dba3cf7b580ddada8efea1c35825ce0d13dfcd93984b343ce5cd81fe40dab</t>
  </si>
  <si>
    <t>71e7390f74469b5d8178957678d4d930c5382ae698e52d62786b284514d33f4f</t>
  </si>
  <si>
    <t>ffccb1df0e6a225c541e5baf97ab718972cf42d376366277c5dc5190146cb1d5</t>
  </si>
  <si>
    <t>Misc BTC Mining</t>
  </si>
  <si>
    <t>5a1a90d63678da8c6b7e4e14136ef963771d0de94510898dcd939c56dea58a04</t>
  </si>
  <si>
    <t>df0cc41b9424131bc9e1c1642e1ef7a56771fd50acbfaa1ff503eb1a962579e3</t>
  </si>
  <si>
    <t>d17f52c3a5ad9b6301953211a46ad733cccb3ea6d60ceb944103d46540370202</t>
  </si>
  <si>
    <t>05500f5ad23ea9add8c25561fe0331e54b5c74dc1387a30923dd9dbaf30d7b44</t>
  </si>
  <si>
    <t>0d04d5be3e56577d7fdc11c83e0b9fecec8a76d65af4c88c944e025f34e06732</t>
  </si>
  <si>
    <t>3ae464a03fddafec34f36aeb9de3b90c9d884878801831ad9e567396cba3e31e</t>
  </si>
  <si>
    <t>d36ddfe18dde39d0cb19f4fd7197b66ca9dd2cab0aa2b4e57fbb3adbb69727cc</t>
  </si>
  <si>
    <t>af5881b7fbc378bf72f203f8271f6dfa5b028f1989d5ea60ad835d3b1bc20c7c</t>
  </si>
  <si>
    <t>9296cc7b2c163880dca057270ac89a85e8327d89400297e9ef7920f9137fd30a</t>
  </si>
  <si>
    <t>7c5e844bd9aa4449abe0485188028d67196c557c805cc9ba73db8eb7b749c705</t>
  </si>
  <si>
    <t>b22d40313028135637b0783e73d095e0d83e0ba4c8abf13714942176314aae05</t>
  </si>
  <si>
    <t>fe77ddd782c40346218599d31191deefea2c6756e9e7f24b9589a098b90bb841</t>
  </si>
  <si>
    <t>5d1bc3cbc0e1c6b6a9b7c9f35cf965cc85eb77bb2e6327d63067d63e09487e53</t>
  </si>
  <si>
    <t>2ecab8236c51732b4cc05a17545abecd6e377599cca8b7ad82425eb90223cbb2</t>
  </si>
  <si>
    <t>1a2458185fff488f77eef79d58f9f18d996a9d3152cb61ae4047c9f1ea999c98</t>
  </si>
  <si>
    <t>Conversion</t>
  </si>
  <si>
    <t>49d6f1ee102d88284cd619bb67477286edc1de533f465fdb51629f1bfad2dbfc</t>
  </si>
  <si>
    <t>62a1dfc07bef5cf9bbe658b78cac2771fff90c63730f7243e1520bf81dc9a7ea</t>
  </si>
  <si>
    <t>caf1d9f0584f9b9c80384f2b774e96ca5a63d3e5a25e4f580150b18317a47607</t>
  </si>
  <si>
    <t>e8080e59f0955f3a0aa456acc5725c7277d03c86802a367a32105732edfdf6ef</t>
  </si>
  <si>
    <t>5cedd60d799dc74d4ea948750f2b5f0a8b5239ac6b9b72fe24a84e1b2368e32b</t>
  </si>
  <si>
    <t>3f490fcd428b723493098e758cffe461d16025d29b23325de4f36145997c703e</t>
  </si>
  <si>
    <t>e0f101053755d0054a046931e53a992a73f8a7cae6fcddbdc2332e31bc078242</t>
  </si>
  <si>
    <t>7766405708777f11fec40cf8c18d45f599b8656dc8155ce87c01676d853dc7b0</t>
  </si>
  <si>
    <t>90ed3b0c3f1493bb6c76950a5fd6460fba64f78f29279848950c8896f1ea1236</t>
  </si>
  <si>
    <t>82bea7353d8dcfc9e3131269b76152339aa32701ceb7a6e2515f3d47b73516ea</t>
  </si>
  <si>
    <t>65c191edfcc879e349b44071d855bf15465df72357d58cf21ea143ac19550332</t>
  </si>
  <si>
    <t>6772aa5f986202be6a7291966ad554a03fc2e6fd483558b427c41e101b3cb3be</t>
  </si>
  <si>
    <t>6fe0d94b76122ce1134cb8eeadbae355135c4d7b0539d3307a412fade58f2b26</t>
  </si>
  <si>
    <t>dac7446238f135e949d786b5993bd7caaf34367b4935bafb36729fb13cafbb64</t>
  </si>
  <si>
    <t>eca20e6670c564daab2937faa0febf09506f51987f0782c57fabf9a7a60b567e</t>
  </si>
  <si>
    <t>76271b1ead043d89edcb9e403bc1052b0a26ff595d3b777226d78f815d83668e</t>
  </si>
  <si>
    <t>dcbacad40d8a344a4833b4fedf048ce15e0bd428439e02dd5bc8f51b47b8d2d8</t>
  </si>
  <si>
    <t>0947194456ae43ef84f87f792957556d0f1e6ecac83df373e561f00726b05120</t>
  </si>
  <si>
    <t>XrWVw78DCMUb1rRmbogRL55ABNAUwhb1Uf</t>
  </si>
  <si>
    <t>33721be647e76816956b9990847091b134bd09d3aaaefca37d636473ea75febe</t>
  </si>
  <si>
    <t>9f7510e10e81f3f1ac51d58646792b771e3aa0b857dc12ba4d07164e346dcdab</t>
  </si>
  <si>
    <t>f7f687bfe5506a2f606c95ebb4a7dfa86f64d723302fdac0fcc8c9618c3b7cb8</t>
  </si>
  <si>
    <t>00332920c1a7bc19f756490f00cfdfd02217995e82e239e3680acec8770a9067</t>
  </si>
  <si>
    <t>0e4faad44b9f0d0ffeb37ba213d015a7e7df4cae22b2b185423d384bbb323844</t>
  </si>
  <si>
    <t>c72f2897a990390771c697b87af63d14480c7d48302a5a66fcb4d2810501b679</t>
  </si>
  <si>
    <t>07249de1a9a13b5ea48032f29da202d832f1a21753b485254f4fc24892df21a4</t>
  </si>
  <si>
    <t>d48ea373a5c32b26f1ea7103806d431a690583011b27838a2f38037700ba8b1c</t>
  </si>
  <si>
    <t>1b3f9dc568bcf384315d4377f0c4dc3217db2c3f1ec10e0816d2915dfaa20a1c</t>
  </si>
  <si>
    <t>7d4c1e73f1ea84a3f2a52beb361eed1751300e5fda3950366827800db06b3ab6</t>
  </si>
  <si>
    <t>6fa27c0717be38d590d592da3582bf1bc4136de815ec097e8b9ca46bedbdda4c</t>
  </si>
  <si>
    <t>520a0dbda359f9267554efbf1f7a3d2cd0b49e1695626ea6f192e2978816c886</t>
  </si>
  <si>
    <t>817892d52d210494f875d39aa71d758831abc630e534e41a55a3bac296513ef0</t>
  </si>
  <si>
    <t>b3b3671f2253659eafe23fa15ad5b2c84f2755e7e1f6aa9bf19045a71281f6d0</t>
  </si>
  <si>
    <t>88b7d6f49aac702f2f2f5646e552da719297d41ecf66b3f8a0af59979e95238d</t>
  </si>
  <si>
    <t>1db3ad3e72cf1e467be508bc844b7880cf4d443630db79fc4f1c3cea890f5fa1</t>
  </si>
  <si>
    <t>0aea458ced9110cab984340f1ef58e9147f70bfc0f7aa6bc06218c24a55b99d0</t>
  </si>
  <si>
    <t>5ebb6a22719fcfbeafccc6879607868a60ee62b441109c691bcc7dc5a35792bf</t>
  </si>
  <si>
    <t>6c0e756c66468f3eafc349d5f4e0185a03bea11437a9bb9985287a064e4f9e1a</t>
  </si>
  <si>
    <t>Mining</t>
  </si>
  <si>
    <t>b18eff212a4100451447049ff4a9728b634fcde101127255972b756a5fcb7c66</t>
  </si>
  <si>
    <t>1c3809fd861b68ba26889d885aac28b90f90966d9f81cd41bfc4ec2c1f2706ed</t>
  </si>
  <si>
    <t>a32a616b07a6d87495b07b2445d54bcb7c1a3a01f4a6bef0172dc0dcf46bab35</t>
  </si>
  <si>
    <t>fed5ad13fa9778841c503cd0d618ab1f8f601eeae1c72040010ac3397a620880</t>
  </si>
  <si>
    <t>423c175a8fdbbfef658b6fd59eba649e95ca144a1722d60bc8f9fc8683a2376b</t>
  </si>
  <si>
    <t>4f775da7806d51b196aa5f2f4305bc29b5b16c2661639105a30bb4dbddfdfde8</t>
  </si>
  <si>
    <t>a5ba7f3067070c200521547c4c130d1d5c8eb4f270a6b2c144c01003b1455fc8</t>
  </si>
  <si>
    <t>b9a9bb04355fde64cbcf126a35c4fbe2743f2c6ea2cc27276697830b9a5a2edb</t>
  </si>
  <si>
    <t>22e1474abce1d898bd6a23d631bd93a4e881027f9e85d47bcbf4936cacb8df73</t>
  </si>
  <si>
    <t>bfbd3c0a44bec8a1c2aa85c271e541ebedfc8a4a949f39109ed899855110bfc7</t>
  </si>
  <si>
    <t>d557809efeec45aaba25051af7f58858926cce988938cc0726c1395a37a6e7d1</t>
  </si>
  <si>
    <t>970e6943f5365c4f3ea067bf91ed943909ec46736ff59aa076f4714b24ca7659</t>
  </si>
  <si>
    <t>438d34382da8676b7e082c2a04e420576b37a13902c9d22284ce79dc97640103</t>
  </si>
  <si>
    <t>eb96752a024eff8caad0421b5ae738b4ce91bce5d5e51e8e5ff1da65ac99fbf2</t>
  </si>
  <si>
    <t>ac160240b1f52fae216134ff58fbfee4db96e74b19cbbcfd01da2a0360a43955</t>
  </si>
  <si>
    <t>abbab1b22aec12b9e7128cfc5063ba0681224e59001bef102bbb7906ddfa15ed</t>
  </si>
  <si>
    <t>ba267bcb1711e387b08f14c6c21839777ada38d53aa360726fe0aa400ab8b6ea</t>
  </si>
  <si>
    <t>904b9ba286c18c4101a437754aaff18b2ec868dbea5bffd9561b4a560b4cd58f</t>
  </si>
  <si>
    <t>f079a12c70a05c54ef5df136bc333897648cb4045a5ab956ab351f3afb45d084</t>
  </si>
  <si>
    <t>8e286ca923b357175c5348d4c6bf15dbadaff4fd2b933d4236189b010f50e95e</t>
  </si>
  <si>
    <t>b68093c0c23078cb1b79b896729b1c33258666c24f8396fa884eef85a738db1f</t>
  </si>
  <si>
    <t>cbbaf327d676a0469917f8c8959a454427945acc1acb7cff498079d0b9d6bd3e</t>
  </si>
  <si>
    <t>d277a1fb4e2d514281581b3bf9e39333a5f7a887df78afcc276b3d8a7d8adeee</t>
  </si>
  <si>
    <t>bb6ea36817ab476c4734563f416a2bd9dad77faab6f2a657ae46f44d336e13e4</t>
  </si>
  <si>
    <t>bccf50aa230ae9f7c247e36e69b55e463a9c188108b70cd35b4a33bee3562412</t>
  </si>
  <si>
    <t>eb3f210ac33d4646aa55356bbaccfc7ac60de2e1fe64ce637b19d54134e319aa</t>
  </si>
  <si>
    <t>d60ca0a2c7f8123545e499dfef23a3838a14c9a92f452e7c9f3c70bb847f8b0d</t>
  </si>
  <si>
    <t>2f822cf2169cc6d5b6e3870147ba7a92e5f6f67b5e41bc13b24ab710e01d72c9</t>
  </si>
  <si>
    <t>5453e5b53e6277105b41e2eb9df3f0fd9fb8f5bba88f9e123799d6beb66c341b</t>
  </si>
  <si>
    <t>5b114c28cda783151abb942d4f5660d987f4bade2f561d7c2291fb80578b7549</t>
  </si>
  <si>
    <t>fe60450f97d7386e22f683c46832c1d77fda9653a33daa79059819af5dc76dce</t>
  </si>
  <si>
    <t>8f2fe3399c8ee901f5f67f177f96665995873fafe6f2e86c6b1ccac9eacb3f32</t>
  </si>
  <si>
    <t>4c6a5cbe946c18abd4038646f0f56a41a405da7ef5167650f835d0c52eb49e8f</t>
  </si>
  <si>
    <t>694edb1f79ca3e84a8c299a3875d8c21383deed2182f0de0cf1d4f4deebb2c08</t>
  </si>
  <si>
    <t>d2435359ea736586a10e20c492e49f9e0589702182919e4f83943b9c9c70d2bc</t>
  </si>
  <si>
    <t>5bb1572bb47c2171bc3f79e550ed0d04bc0b2b69662c247c1cd1441a6a86ab2a</t>
  </si>
  <si>
    <t>d384fd75be113533635c4391ea08d4fb1df07de46e15e8f97693bc5915b015c7</t>
  </si>
  <si>
    <t>a2002b2c4fd5b2826a04787c548e3b3d578963bb1a82299080303ab79abfc0f5</t>
  </si>
  <si>
    <t>c3d40dc2bc903b066b7c25f6013e01b08bfd7a9e1a7ee58ddbd01fed6f4f83f8</t>
  </si>
  <si>
    <t>7106d80c5af35ff8721c5637c94732f236db248b557785744fa6f9695da64e34</t>
  </si>
  <si>
    <t>b1249b775605d9be58a74ddacef65ee64413b3e7e929c0960e15040cd968a9ea</t>
  </si>
  <si>
    <t>8cfb05043960cda45d437ab6b88c5f6718273d6dde7b5fde905ff03245a05959</t>
  </si>
  <si>
    <t>dfb0a6d3b0cf8421a9ffed7ba304f1dae10b483852a675b65cb5105aa6a1f5e9</t>
  </si>
  <si>
    <t>5bd35ed2af08d3909442a1cfaffd0c983a0981d22f8631c51757aa8050d3868f</t>
  </si>
  <si>
    <t>2888a5f6e98aa3e7f95c85f188f906ef436db0e8325a242966abdea4f01baf60</t>
  </si>
  <si>
    <t>657421163ad5a07f14cfecbb1d6cdecaa1ec83de263f00a6f4121cec4ef46a41</t>
  </si>
  <si>
    <t>8887bfc0ce31f357f94641b7c8097ea83bec63f1c4e3a9930337a208b8d8d0b9</t>
  </si>
  <si>
    <t>ca7f1645c2704710a2888b5ed27b791790544c5963715da33fbcbab65cf84291</t>
  </si>
  <si>
    <t>50923be1d2c558b484b927c072133832d357f4af2ca402dad21ed1c0c566c9ce</t>
  </si>
  <si>
    <t>805021d696f39093b6c1235b9be987e2ef1f6a155c67d55b4112a4c37a3450cf</t>
  </si>
  <si>
    <t>9bb78ac881402ee45a848d1e3659fdbd7be6bdc26dd2c8dfc1dd34d0957dfc11</t>
  </si>
  <si>
    <t>e643d535c9f8440702076ef90c29aa10c96e9af8833b975e70a79bc38fa36b1e</t>
  </si>
  <si>
    <t>9adaba047653b088e275903931b8910632bcff9bba268101af2ad33413020302</t>
  </si>
  <si>
    <t>7aff9424442292abaf4af4219472ba92089128d1d1cb5c6fdef446d58c719b2f</t>
  </si>
  <si>
    <t>fbdc83d412760ec6bb03b6d40274f92048607f52cecfeecd2841117e8b16886b</t>
  </si>
  <si>
    <t>04e5125dce73cf9715e55d0894be495d54b7cf11115267dddb00c33a995a65a2</t>
  </si>
  <si>
    <t>1ec02a3096a4304ba457dc6a5b40e4cb664f81b9f5f1a1ebc0a3cdd0a0fc5fed</t>
  </si>
  <si>
    <t>e9b32037a91f74d12fc0459160d0bc17a5f4fd4335cb05f8bdadadc4fe34966d</t>
  </si>
  <si>
    <t>49cfa7b603693cc4c7806f6c892655d894a1855dab03570092986d3b3a4ea42f</t>
  </si>
  <si>
    <t>d3822fdb9298bc3194de00cb53d3dc97f2fcaa9759351ca89fa6f8f18a232332</t>
  </si>
  <si>
    <t>d56c6f871728dd26be506b0d7064d10720953bdd29c01b0b47e9039f3c7bfb2a</t>
  </si>
  <si>
    <t>8c394f99446762509038f7a04051e984266dc84e8233ecc78697f8545a55f26a</t>
  </si>
  <si>
    <t>c8dadac3143632107a2adae111fd23f794fdd8657ceb0fe1533e37925eb5fced</t>
  </si>
  <si>
    <t>897233af4fc73380e61569b2fa3db118d91b6caa1c9003e0e131199f425360ec</t>
  </si>
  <si>
    <t>680acd7d02d1141332aec9271a32f4e51f527e4249fe79c1331d7f057aea41a0</t>
  </si>
  <si>
    <t>e635aaaf1140e6bcfcbdb9d4c49958150aa7aca0559d73b6fd762fa1a556a1e1</t>
  </si>
  <si>
    <t>8e7dc6833859fa3520de14feeff0bfd44fdeae59fcc280fbeaa603ccebfafc88</t>
  </si>
  <si>
    <t>2795ec3ae833512058b7c4a685f8c9a2d84bd8f018ef320a18e6db04847a64e4</t>
  </si>
  <si>
    <t>a0c4d108cc12ee0eb0b0b21f785c42198960d891b9d537620808ba2218457434</t>
  </si>
  <si>
    <t>b76e2c722e0159b4f62a86345b9f1a175e8a222c83290e97accbf85df947fbd5</t>
  </si>
  <si>
    <t>3515dbd9fedb01224c8cd7db63cdd2c7ac346561ce2a496f0bfe6ce31cb0d9ae</t>
  </si>
  <si>
    <t>8ae3b411c15d2a01e5a9a527a691f4bd925e0200d76de6b015fee4088a99ce1d</t>
  </si>
  <si>
    <t>5aef2589902940d7b880a28e68c6470b1e089535410477043e5d560d27f2de28</t>
  </si>
  <si>
    <t>9ab9e98ab47c4b1e6f649585c6f517f24b6183a47c89164f73d2ba4881c306e3</t>
  </si>
  <si>
    <t>3832e6b9ed97a955c3736f6ceb0a66d3c7756632865aabfa9989571d4b62ea8c</t>
  </si>
  <si>
    <t>b69d5bb3c6b57c74a8054aec67e1b3b3e9837ac744ba68269c5124cf77c66537</t>
  </si>
  <si>
    <t>5314331af8e74ac1802ba1de4718f1f4be1aa1b52dfbfb892e19b56a955c9abc</t>
  </si>
  <si>
    <t>565e1968374a04c138cbe10d0560259e7ba4a4b88d7cfd570138c882bbdeeeb5</t>
  </si>
  <si>
    <t>901766c150e59dded7e1df7cf5d5564341d28f7661e9ec92e1cb7c89e451a367</t>
  </si>
  <si>
    <t>af63adea25159c39c057c3d9645d449530c012e4eb2ae5153c436b8de110c76e</t>
  </si>
  <si>
    <t>87a4ed8a6f21033ccda6c0c41abace7327ede735bd7cc184d8fae4edceaa7260</t>
  </si>
  <si>
    <t>56113ec8fc40912df4e93e6aa2bfd083190303203c38503b15218fc93596f508</t>
  </si>
  <si>
    <t>b5526b6e4ceb944b8997619735ae81999a800610612ae57c5999067d59d65fb1</t>
  </si>
  <si>
    <t>9953b94c132f13487115e394cf693d637a48df1a47f402a7ea99fe61f2a31b65</t>
  </si>
  <si>
    <t>77487af9d56697a6912ea170fbe3527899c216ed4d09e947de775721d913c4ef</t>
  </si>
  <si>
    <t>ba671f97004cb5c7bfa3edf853fd04f89895a2b4412c3fc0befb9a02342bb69a</t>
  </si>
  <si>
    <t>3bf6f533a216dd413f3674ecabc2b00c3530cb1b0303b481bfa150910b000971</t>
  </si>
  <si>
    <t>8ac40b0c33c0d252550cb53cc1ae42d1cf279f64f16b3cf336de5530bc9d74df</t>
  </si>
  <si>
    <t>3ae82929b0405bc3c0c80717d75bcdc5741c5a499e53f1d2390330a92d9fc36e</t>
  </si>
  <si>
    <t>f2ffca5e03779541ba83c364a50120e7f9c39815ca2172a9427cf7b5239776be</t>
  </si>
  <si>
    <t>77addb8fcc44ab0460bc52ccc8a8d73673a0102a96669138bf11c91701dd7927</t>
  </si>
  <si>
    <t>ea3bb3774b702be075ac35801d582770b237c7cfe10b2395267d94e2b120b23e</t>
  </si>
  <si>
    <t>423e1e0e6d83e3acaf13e6d5c65708d2a13ea7315589be9e6fa6b859cf04aa96</t>
  </si>
  <si>
    <t>e261a3e2fc2597b4743afbf3e9de6cdca0076556ca5354273bc9bb3deb66f226</t>
  </si>
  <si>
    <t>21f8d7a63cac40b93877cafdc08e99c0d2bbe9a6a285e7e5709a790ef38a86f8</t>
  </si>
  <si>
    <t>462b8ada6b3ec443ab43304f5f03673068c705fad05c55276df79bcba15185ff</t>
  </si>
  <si>
    <t>12adc53ccd7e9040cfa167f1d24e4a12cd208db7bf50978fcbe8759d7aaf88cf</t>
  </si>
  <si>
    <t>ab44a9f02212e4f48464048c6a6699940b61036afe4c5ab233cc1c579777da56</t>
  </si>
  <si>
    <t>fbfaf7ebb53fa1e8653a6e33e9bb94957f0d4bf8d34553a7b165555beb1fb920</t>
  </si>
  <si>
    <t>78cbad50a52489bce6641d69a234a9a81977ed05b6eb3a67a9a3a1ffc484a444</t>
  </si>
  <si>
    <t>70e46badbf75e7a31e8b6acb0156362b28904a2a44caa702b79099750a2a24d9</t>
  </si>
  <si>
    <t>c0d57416bf75a7aad9e0dbc658e9a6b0d0989a6cfe4f2c5496d2dd22433c6e73</t>
  </si>
  <si>
    <t>10587ec532477fc6a496155313248b649ae70a4b172a84f92517fc9ac241453c</t>
  </si>
  <si>
    <t>039f8555658a05f815b932aca3dbd438612e2a2f3cf6ecddcebd01f1037e4ac8</t>
  </si>
  <si>
    <t>0c225e4c7f54ababbcede6ccd9c98d3a92cdd296f6782110e4cc401784474068</t>
  </si>
  <si>
    <t>e1a46fa7991c332d72e40b5ab8c76b5d14766994de686ec0dc075c0fc2f29a5d</t>
  </si>
  <si>
    <t>fc74d0aa9f02b5b39e2f17b9ab00c1ba47c7f1f0f2973bf453d1bb3b4fab0092</t>
  </si>
  <si>
    <t>ce5e6c003ad5bed396e03d15a02245ce88bd1befae03f69beb8c0d773a4b698d</t>
  </si>
  <si>
    <t>700f2552490d27c074e8a8ee248543803ba2ce9744df8eb44edfaf4b30dc3217</t>
  </si>
  <si>
    <t>a9d3a3536ed00852380f9fe667d4c6689c99b34cce1b70e14489c1d89d0743fd</t>
  </si>
  <si>
    <t>9a602fb871d670582729efc1d301364022715c8949ada3324396f43bdbe3fb88</t>
  </si>
  <si>
    <t>7dcddfc548dd6cb03ab1448183845ff0eba05fdd7928b56e22b810052e035a5c</t>
  </si>
  <si>
    <t>69d405dcf00144931567a34952c47f4bdb92a5646be712fd52b48f579036c0b1</t>
  </si>
  <si>
    <t>32d3147f0ab70795cbd7af1f208bf39bc4db92850052723e616236bbaa9a99ff</t>
  </si>
  <si>
    <t>bb5420ba7fd06b3418c3385666919c8ae0ed0ecf7f0cdaaeec4a27ff95ba91c8</t>
  </si>
  <si>
    <t>c6d04fa389f52634b2d851e923b9a1769865a0dbe8d58b99a31e880c5b257e92</t>
  </si>
  <si>
    <t>e2eb7ba7960be0c09d8ac982b3a09cb4ce31e33af155139dc90265158e760438</t>
  </si>
  <si>
    <t>334560b7172dda93967f564085b6a45f89a1d89ee1a9ee01524d60670619ffb9</t>
  </si>
  <si>
    <t>48f753db742955bc0d257b9d06c2f68248bfadca173264af05fbc1ea5dbb1bef</t>
  </si>
  <si>
    <t>ecd2d110531302c6c740d6aeeba470e03bff1508c9cfa68e0048a256b3037298</t>
  </si>
  <si>
    <t>ac87a05035ad3ffb87b3cf00026e1cc09f9945edcaf36e5cbec0c2d849f4bc14</t>
  </si>
  <si>
    <t>eea17d27bf960270aa985b354496c813847b637274aadea59ca8e4f9aec842c9</t>
  </si>
  <si>
    <t>061c68b3de094b483f52cc8d1ede84af0c44fc2d1a8a3756676c6994b9a177fe</t>
  </si>
  <si>
    <t>85dad395500ab0912b74389dc1e3c841c2dc6dd3261d3acdfca09c87391d7f84</t>
  </si>
  <si>
    <t>5f4a0dbfa01b5cec9427bc145cdc0a2d5e0c45e7b67dd116cb11cd2dfb40e398</t>
  </si>
  <si>
    <t>cbbf6a6fba0ec70f25aa34dceb5f8f0fdd29c5f40d8f5cdc20ec40429c0287bd</t>
  </si>
  <si>
    <t>07c95a992032aa0c5505fcb737d7dd30152705ceaa0428fae0949b2665abfe69</t>
  </si>
  <si>
    <t>06e356bd7aaa40d3e57d1dceca96d4cd5b64c3f2bc8f6a9dd4ffb28d18923af3</t>
  </si>
  <si>
    <t>403e5dbc60188d6ef86bd5b94ab1bf0942e383bbae7c839dc3025fa699f0ac35</t>
  </si>
  <si>
    <t>d89e93ac556614f15690dff2642db2d257efc03ad691d85f8f5d6b02b79d5b17</t>
  </si>
  <si>
    <t>81c1ea9b54bc0085ec845b94fe8807ccfb1a2f1da84ff21c98a4161a91f240e7</t>
  </si>
  <si>
    <t>55b9635e4f70e60175258992657b277bd0ac184e6792ad405b37853b34be9f01</t>
  </si>
  <si>
    <t>82ecbc2ecc927e8a77ce137fa37dc56966ff9d967aa5926502c40ee3da3aa35b</t>
  </si>
  <si>
    <t>e002b92598ef97d972b31dbfad2c540763f260125c7da5d6d97448359f3d09fd</t>
  </si>
  <si>
    <t>d9697cd9d1483e7b6a22d582e1e0f34e84f763b5b364f5bc4730961c9186ae2b</t>
  </si>
  <si>
    <t>d4cc0737fdb488eac79d0c6c3951a14a8c24da3088336b42331b3b67d1ee2c89</t>
  </si>
  <si>
    <t>45b98b0bce9157d627adefd732aea119160c3dee59834ab48973a27a3be92dc5</t>
  </si>
  <si>
    <t>b935a67ad4b5e5136c35419c948b3dbf82907120c87c0ca3bf53b4012cdc7f5f</t>
  </si>
  <si>
    <t>7a12e897540a42115d6555fc940d9ee9ab0fe80846413bb10c2353aa1a17af56</t>
  </si>
  <si>
    <t>b8bfc5969f56d346c7192cc3a7aae4b80a714dd25c79d4ef1a3e76d4d8ea3c41</t>
  </si>
  <si>
    <t>8f1264a8235da6116ef8a0dbe585e6411f9e62a424221210a8c6ca3da26652dd</t>
  </si>
  <si>
    <t>e22770e2164d14efaef9140be3b85feb4708e92f944fbd4527c17f3c1cbbb904</t>
  </si>
  <si>
    <t>b0d79f32e1f61f2ee428137414716364f340557a5d830a730e0633a63be41d3e</t>
  </si>
  <si>
    <t>0be387e859902a1a10a83b61da32ab17c204f9d69a057bb4da8af5aab5c5ab9b</t>
  </si>
  <si>
    <t>fd632c0c3eb552c82c9b319da757213ea7d4426b0309ba2440968b15f8bea6f6</t>
  </si>
  <si>
    <t>f53e5ca010e651ba17e0afd58f1b8eeeb266f5cb462d92dce0cb4d7cef4d3965</t>
  </si>
  <si>
    <t>29791b632c65ec1a423b51583567bc20723c6f618326bfa836d3cd4683bbef13</t>
  </si>
  <si>
    <t>1aa3db754a0f28c919d6bbb05f6572e3b2db8c3203b028027566e5f546bd83a5</t>
  </si>
  <si>
    <t>b3fe9f1931c63a39dcf2399becad2b1ecdb5dbf16d4a538fc0b9a368e97c1197</t>
  </si>
  <si>
    <t>834597a4f6a32d2a05e492bd0ec5182aafc65b176d3ec1ef71084a57cd14baf8</t>
  </si>
  <si>
    <t>441189437ffbccb505e840efb1074687b5e6fe92a235e6d1fa45cee1287ef56a</t>
  </si>
  <si>
    <t>f7a5a9da2127820927c864580f49f64eb2293f79a1cd034fd317c422766ab9df</t>
  </si>
  <si>
    <t>27d4e915afcfe9848311704538fe4b4a5cf5286fa2b98343839a509078f476ef</t>
  </si>
  <si>
    <t>2ff1a57784618a5f8a49d3809311b55b1dccc3825327d439eb3fb49f97897cf3</t>
  </si>
  <si>
    <t>3b1b6f9b4e6ad699c90c01ce27ba20bde46fc4f2c018a1d1a2d5cfef07df0219</t>
  </si>
  <si>
    <t>fc9e7cb5d8609e74b8aa00e0c56317f3a623fa660c153cfa6c7b8045eae1ff93</t>
  </si>
  <si>
    <t>7dc79f467f8a34430edafe679ef082d4d6e955266ae5bf8f617e5019129a0ec7</t>
  </si>
  <si>
    <t>f3cb2a80f664d043748069b7a055dda8243a00cce30a8e669d7bab3a63f3d44e</t>
  </si>
  <si>
    <t>e7bae9ad48a7c60b3c3686eadd5cec8cdd2ebe62c56a0a8f1ad20024e9a0fcea</t>
  </si>
  <si>
    <t>c522b92c5344f0cea25bc4a9e83324b92cea8707d323e3572300ab9fffdc950b</t>
  </si>
  <si>
    <t>f595ac7086c35df5e90ad25146c9ece79303de13c3d9bd775bdda9403e280b7c</t>
  </si>
  <si>
    <t>fbe49de24a825ffd2cd025b3cbbbb6d386c47810e1cbe545bef4377027eebb9a</t>
  </si>
  <si>
    <t>ee166a761304c1f0f9a22a035306a97755408ab1078c635ab77588e04e1922e8</t>
  </si>
  <si>
    <t>7b801f593bacdd02898b52088101df2d16597328a7e3613ea5d20925745579b3</t>
  </si>
  <si>
    <t>9d1374b052d523370c740ece260c495574b83ee389b1a5b7f4225de42f09ade1</t>
  </si>
  <si>
    <t>49d8fe9a65e04e2b0ca86c0fdcf152ef2f735b15382207d788dc877b8a7a7124</t>
  </si>
  <si>
    <t>6791f730242b0e14ce372ff3796c7aec07b353155125c3dd6826dc714114b593</t>
  </si>
  <si>
    <t>7b1840a430750cac5aa818b80ab17225b56eebe1d4b1701d0101d7fd4c05b19c</t>
  </si>
  <si>
    <t>9cae4fe23b78a85468b67a8f8a9f2098f1d555680024de993a2043662fb1df9c</t>
  </si>
  <si>
    <t>b444716e1468f39eb5289bedc8686984c4b896d2b37fc1e9324e86bd8e8a6b75</t>
  </si>
  <si>
    <t>a5aa9a0bc617800567f90765a645684d733ab84bc1243f4502ba51755437590c</t>
  </si>
  <si>
    <t>eff311a8d029b8e2c19236507e1a7a81c29999daf98dd1de09b7f91e9c40cd03</t>
  </si>
  <si>
    <t>7680160da11ea8c7aeff03014d41f794c5fc80bb98889fd0a1566bddd06b4fec</t>
  </si>
  <si>
    <t>0a02e3bc1d1ee873eebbca5f5bf8a90e89e0d605c12e806e21bd2cdf75c6f080</t>
  </si>
  <si>
    <t>14dcbb19b605c95961b87b00090d79f32faba608f3ebeb5dc950e9b1b659828d</t>
  </si>
  <si>
    <t>782e7e0454e07f287b067c8488b87d8a9cafa5e8aa28f1aac70ff2314ada8f98</t>
  </si>
  <si>
    <t>959218ae0358605a7c49d834de65fa664ce148a39ad79e7fe8e64daac5ab270b</t>
  </si>
  <si>
    <t>c92305092d564f24e5dd6519c8bb2855428b061dc2c75e40a2d7c65d4da97bd5</t>
  </si>
  <si>
    <t>8bde032a42abc41188a00fdc1141326b797882f08b7e02796cb27e8df8f7860e</t>
  </si>
  <si>
    <t>7e122cd9cd4507e2412c730b1899832303102e269ad6d7962e9bbe9d8ab496b4</t>
  </si>
  <si>
    <t>4a58577ab0d34b4dadabf47bfb7c287843d167a6dea31e462f5f144ca3b8e80b</t>
  </si>
  <si>
    <t>4a428aa53a3fcfaf17ea578d1c76b5e5f6f7f28d5cce341745dc958d8a9b8795</t>
  </si>
  <si>
    <t>ab1b1a90b11f181e1a8881abfbc0aea3efa935b88d4a05b6e88c9921a0a3f04d</t>
  </si>
  <si>
    <t>4e96a271381e30d268265e56df4dee681feedf781899204c277f9585968a1805</t>
  </si>
  <si>
    <t>64171d50e5511868e10088e7ba0b19abcfcbf14b1c038c4d99b79b9e7ea63669</t>
  </si>
  <si>
    <t>dd811fb724716ffca1e1dd8e5089723a2f1202aa5b0595564e0e7d95e2e96e62</t>
  </si>
  <si>
    <t>fb7e17f25a1ee72f7cf8184b29b999294e5090c2f647b657dba7f55f82846b4b</t>
  </si>
  <si>
    <t>390977161c501a5b0f33389bc11f670db5360d4a83cf20412d3bfd7c8307c5a0</t>
  </si>
  <si>
    <t>aeade1b24313ead709c94e005cfa0b5f45a50902fbbd1c3129b1df8afb2f351f</t>
  </si>
  <si>
    <t>e7726542dc02892a8e004758904a295d8f86b6909f39c93bf71d0acf685cb2f3</t>
  </si>
  <si>
    <t>dab884f71048b811a1572a68986e3f49b2172508c384fdadbce13e2c5ed400cb</t>
  </si>
  <si>
    <t>4e03b6baa3473699a55c53afaebac92adc4353c850fbbc3c5bdfa64e17760e5f</t>
  </si>
  <si>
    <t>2f88b96cc0a357b81561d834e1fe8e000476fa8f713a60365487a03db9fb6d55</t>
  </si>
  <si>
    <t>87438ae472442499182466d25dbedaedec3e844d1409d71079eff08faae2e831</t>
  </si>
  <si>
    <t>557f861e4b24740e1aca906cb5673af04e52f2bd269c9899afba99478e605899</t>
  </si>
  <si>
    <t>58d02498d759fc0a843c60f0221ca437dd3e8599f8b61e2ad3d2a663d2c26e1d</t>
  </si>
  <si>
    <t>cc8b3c9c9d76ea568e4044edc7245404539238b8f20df1650f6a84de178f50b3</t>
  </si>
  <si>
    <t>23afd9df81050c4566e2405c21ec059a6a69bc5bddbec9b3bf7a4603887028d5</t>
  </si>
  <si>
    <t>1df1d99c8abe57403abedd2846a597f17239594f80ce5281044ed5e3f3eb1f66</t>
  </si>
  <si>
    <t>8aff4e4af511cdbd14fc73cded93ab4e1e9e24ed46620dfb3c5fcd350b88e420</t>
  </si>
  <si>
    <t>a2eaa097ebcc40f4d9df07078daae60aef052e5503434a7c32d26211fba4e7b6</t>
  </si>
  <si>
    <t>c0190d6656e3f6ba5c030f2db173382fed7de80a38849f6c12ce985a9716442a</t>
  </si>
  <si>
    <t>8219b3b851a2853d8ace1b7bf4ba48e3f5f966f186b6cf60234feb5ae0e95d2b</t>
  </si>
  <si>
    <t>5318f25e28c6e7460dd6ae48bee487f8e1f0537bcdb26cb00ec27105810dffc0</t>
  </si>
  <si>
    <t>4d8aae5321d611438c5630defdf107e152571b51d6eac41bca7ad3b19f0f2ef6</t>
  </si>
  <si>
    <t>c8bd1968c3e8614fe9512a7645cff0b1918cbecc2d8fcacf139837041b315009</t>
  </si>
  <si>
    <t>14fee9a825365c2fd8fdbabf33987ed5a99bd6db7efe27468256803587f268c0</t>
  </si>
  <si>
    <t>db76a6fd01e9b4ab0393e35fb125df89c9f00c8bd5945fba7209e8c2f37f3d8e</t>
  </si>
  <si>
    <t>ecad09ac8f907db278e8fb930a116abf0d70deac2cbde144ce1c9b7b9cb34a92</t>
  </si>
  <si>
    <t>72cd97292627edfa8c94f5cf75a3962b6d77b3cbbbb8f7588ea5565a18d2c116</t>
  </si>
  <si>
    <t>6035cf50ad0fe2d595a6857579788f26622347f3266d6e2527cea70d9ff08074</t>
  </si>
  <si>
    <t>17d65138c6894aef6a84c49d699e2086a04c9eac61284dd9e3ab3c9692ff1cb4</t>
  </si>
  <si>
    <t>2a292304e078cd627edbaa6890b281bcd1614bb789c3f286b080bcfb1b5aed08</t>
  </si>
  <si>
    <t>f7031aa0557f0386b6813bd32f53e96b6e33f80f436797b8d9be452b32aabafb</t>
  </si>
  <si>
    <t>70b13447c675b33c1bbf4ceff880c341adc477e06412bd1a6befbe8f565204e5</t>
  </si>
  <si>
    <t>8a51905f00d0ecace8302812b28e8b704365b399c4f420f1b034c7b309c31463</t>
  </si>
  <si>
    <t>a0df1c579234b01da3493a6a14d73d9df71dff88e414c57da4ae620c73cc375b</t>
  </si>
  <si>
    <t>de723ea1f8a13d5c1d0227450a9f56fe883110632e31e551abd147252b16fce8</t>
  </si>
  <si>
    <t>2d1633fe8e9fb23c33229dbdeba136c72fb88b430c1d5c0be8b3ae0a8b3abfd7</t>
  </si>
  <si>
    <t>9b0ee702a1a674552bdfbce16b1490ca4464fe6245a00c4892eb8d6a008619f2</t>
  </si>
  <si>
    <t>5cf8db61d921e1cef895d105fdae33e106dbd51310101ed52a2d5c91a8e8c2d8</t>
  </si>
  <si>
    <t>cfe1fc6db2b6dcc4e2f9a61e60e5e1e96fe25be33cab0d386396f6c14548aa97</t>
  </si>
  <si>
    <t>e6f1bf444c48f4bca8e82327c1e4dd72b3329fc51f003c75db3b62b36e6f3479</t>
  </si>
  <si>
    <t>7d035325a928df464947b35ecad51d131397533728a7504ca5391a62f460f99f</t>
  </si>
  <si>
    <t>a127aac8eaf47d879a909d3e44aed4bdfe63f4273311693f4ee70f9190c64f29</t>
  </si>
  <si>
    <t>99d85d45090c03bc653753508de8c5d72cba7a7823c79dccf22b43d763188361</t>
  </si>
  <si>
    <t>f9bfdfcfc2adc392caccc17dc9aefac310490fd3665307aee6d3a63d5351e328</t>
  </si>
  <si>
    <t>d4602b7c058cba1373a9ee570c7414fd1634cf6f1148c1b41da3567670918e85</t>
  </si>
  <si>
    <t>ef829949afc0c0fe7b0780903a54f2604efb688b9a5a49d9958a925e45b14345</t>
  </si>
  <si>
    <t>27876b3551c0e0ffc3e27b5369dd159c9af5047825e4e3ab126b220e6577d51f</t>
  </si>
  <si>
    <t>2fc2512ec20604808e24eb1bdae9ed18e6859119b3484d86f0caf4aebbe2dd41</t>
  </si>
  <si>
    <t>6e77bdfd2f2084533f0033963b166083a50380e53fe01aa99981dd70a6b06539</t>
  </si>
  <si>
    <t>1941b39adba830a9f843b9d350229ebaa6c4bf106f51d7999c2147d9e0305eae</t>
  </si>
  <si>
    <t>99057b36f1921776449383fead6ed48656ddb6ed58676be1f87fb1a11ea8d360</t>
  </si>
  <si>
    <t>3911f099372a5d747c95edc2ec96016af37e09d5972d1b9c0e2dd169f9a3e039</t>
  </si>
  <si>
    <t>4880ef2096cea094ebbfc02b06a318d6c9b59a67a6c4ed232b2afca48e1a1d8c</t>
  </si>
  <si>
    <t>6155fdd1df5fc3d8936c08ca4f143cf8bed5d494a39fa87eb65642754c966312</t>
  </si>
  <si>
    <t>9a964b1bc1e8080257c1ec562d949311b019f264bbd49ccfcc6a7be7b3759c44</t>
  </si>
  <si>
    <t>f24432d8d23c2f490cd746ed11ce3a4194605260ffaadcc6ff26833e68b940f3</t>
  </si>
  <si>
    <t>11810ae8dfe806beec67ca0fdadb0a9b2f3611a0b89679f96823edb2d723e90f</t>
  </si>
  <si>
    <t>c81cbeb28424e4acd310e0360daf286a5ce54a47605647a098f050f2bd5dd261</t>
  </si>
  <si>
    <t>6a4824ea6cee50e23680a2c38fb5de925b00a75587f27cece68086a48ac21d5f</t>
  </si>
  <si>
    <t>9ca91a96880d965ab3fa84c072738a6dff6c7d9f994ecf36d88892a9d60da79d</t>
  </si>
  <si>
    <t>3f412e2878e2bfdd57fa0c307b10e376df744cd552b32c4868ad073a2e2898f2</t>
  </si>
  <si>
    <t>fe2e33cf780cd6b4b5ab02164fd969de863f6ce7354fd03dbb877e69c57b68cc</t>
  </si>
  <si>
    <t>dee5913a7628539716b8a17795cd80679d00d8502d86e8cb9ee0496ef06256a1</t>
  </si>
  <si>
    <t>d248f7a5fca84aa2d8af8f2b8ef8f03695db3bd2bc7c1d5b30b2387fab3223dd</t>
  </si>
  <si>
    <t>e34cf893f237dc68fcc1845588c3c8cf618f96cd3270026720785b30fe8d08b5</t>
  </si>
  <si>
    <t>491f3c3387716c72027885a398d53214767e0bcdbff0c6a862072bc26b1305bc</t>
  </si>
  <si>
    <t>9be9e32bfadbdd222eb2b8b6614265b478f0d3e601c0cb21dbc218a984e06eb7</t>
  </si>
  <si>
    <t>7b0a63333adfd5648ea7a171adb0cf2f9a372894b71b66b2b3f629f7e43f2f79</t>
  </si>
  <si>
    <t>7c10310d3706ed918e1f8a715c674316bacdaf955fc490aae017a4ebffe28c51</t>
  </si>
  <si>
    <t>9e61a8a391e862881b4e7d6b460a1438b20df322d525bd23457cd7951b2b201f</t>
  </si>
  <si>
    <t>d2c0c2966603a7423c40128b209c91e1a33dc0b07d33b2f218519733801ef38a</t>
  </si>
  <si>
    <t>f95682e8eb5878ddce288435adac3d95ec123cd8796f39098b3fce2959e7beaf</t>
  </si>
  <si>
    <t>e3880f235557e21ceaaf2ed537cce565428f1cc6f25e722160971773f5c81fd5</t>
  </si>
  <si>
    <t>f25ccc6a3d3cd783785b2963819db9ee7a2a8cfee7de6d0228c7727b7e071d03</t>
  </si>
  <si>
    <t>2cfa6dab51fb346b71a0773f2cfbeab5645b93267f862259993894709bd013a5</t>
  </si>
  <si>
    <t>7c6eb53020908ae8229d004ab370cd4d113f8e35dfc1e8691a4c7ebe83e31aa5</t>
  </si>
  <si>
    <t>e23bdf3b144ffa4bda165905148b924d630f52d34aaf092b2ed9fb69ee3026b0</t>
  </si>
  <si>
    <t>490c587dd9cbd311b82545044031fd0b9244f3c70283c69af906ef31ebc65ad9</t>
  </si>
  <si>
    <t>3022836efbae6fe4b697fcbea5556cba84db91ac7c44397890774fdeb25f629b</t>
  </si>
  <si>
    <t>2f3d2ba004c9b43318a5b4e492c17ca24b6ffff5f4ecc4fb1e42e35e6f76323e</t>
  </si>
  <si>
    <t>f61a4c787b49c798fd2d418981590131d5680d5115675fec38ccb41bfdd69703</t>
  </si>
  <si>
    <t>57591b8a037cb0e13af4cf35b2481962e913af3104cdf8e23d7898cba566bd12</t>
  </si>
  <si>
    <t>29b1d967761e19690ca6ee210acea4a36b529880054e29ad38b11f83b9a111c2</t>
  </si>
  <si>
    <t>a4c2910a05ab8f552502534da236ee64f5e9ec7c7f5deed7398cc30a00d21c96</t>
  </si>
  <si>
    <t>24c7ed601b976f04588cc95e9b3d4762197e1ccf8e518463d4fa47158104b43c</t>
  </si>
  <si>
    <t>0ac7dbaa621a0d3add642183c7567c119ea81ac017ceb6624d2ddb598e8c817e</t>
  </si>
  <si>
    <t>4c9cb226d27aa3ec52557ea16a69b2482336f12a88e4a62d5c75a7d3195d6d1c</t>
  </si>
  <si>
    <t>c8227e9893045323e3dd9d9a9d74f8dfe77120ae9c8bce7aa8fee5ea12c1b909</t>
  </si>
  <si>
    <t>cbfe22329a12239111c781dbc90a342abbd44bb1b7c05a60f0412479277cbb2f</t>
  </si>
  <si>
    <t>06cad210db422aaa676e349edc2906ae311bf2dacb4f1e2c3452e917ddf34b20</t>
  </si>
  <si>
    <t>a85e6de36d3f4ebf1b48191c8faffe88c6d1483a788b3e765a3ddf581f07005e</t>
  </si>
  <si>
    <t>d032cd0cb1e12d9ec684fa4df864f001948c82ecec56378564cfe37fb4736f5b</t>
  </si>
  <si>
    <t>fd07012374d06490e427608844f0fbe7908cbcc7abf6ac1125a9e0eaf33b5fd8</t>
  </si>
  <si>
    <t>df7d24211c71df9e41928cef23542e8a30034135aee25eca94980b9a818d9170</t>
  </si>
  <si>
    <t>3bc672eb5d1482833bf226b1fd7863a3031f86879915f87ecc52f9c3cc701366</t>
  </si>
  <si>
    <t>72bbc9bbb51c006b8691dc583cc35b53777d528540a090d6bb47203410955d14</t>
  </si>
  <si>
    <t>a24422dc4806594050fb12858a77812a07830f06a0354def2b87426e2dcefdab</t>
  </si>
  <si>
    <t>f7a5b42348920f716c92f74884887c66ab3fc13b79b4359e292be2629a4dcb64</t>
  </si>
  <si>
    <t>045f8e7d3803ec53287eb8d9d0035b508c66a5d41d6591c585c03a1cf9ba0813</t>
  </si>
  <si>
    <t>d7315b08767befd2d5a02cdd4e38ccca7626400a6783eb274acce387519cff2c</t>
  </si>
  <si>
    <t>800f36f860db5911d868b2c67d999a34a9bc51e77447331efd9ff1f608264883</t>
  </si>
  <si>
    <t>ca366272baab08b71d99865b3d7f877a025ebfe74532eb8b11e29529067ffc96</t>
  </si>
  <si>
    <t>887e39dbb35890ce4897ce7620567a46c67b6032c121ef383a494dd6adf64446</t>
  </si>
  <si>
    <t>98e7b4ffdc5152ad799a087cfb01172ece7e77bf4e5f98b65feb1ee6ff69fa46</t>
  </si>
  <si>
    <t>921a1fb140856532312e837e30dbfa01201437fbec1dda9f87d1baebdc482dd4</t>
  </si>
  <si>
    <t>fc922f18255cf588a16a4f55899f037c80e62a2cd2fef7c3c9c708203d0a127d</t>
  </si>
  <si>
    <t>7e73e6bb975603652b26c2d3f4d89c51c011523ab40748154673aafb45e083c8</t>
  </si>
  <si>
    <t>2b5983b29a7abc8a765252444f4d184b17e2142f9f16080bfc82d01a6242b88e</t>
  </si>
  <si>
    <t>c416844c7f97398464f46b0e3019f22b3dd5433d94ec0e12c239a6a98e95160c</t>
  </si>
  <si>
    <t>7a08580a05d12a599e97feb8ebe4a8b2bdb16702188dc890d91044acc818d184</t>
  </si>
  <si>
    <t>2889df64c7b34858e80a6173206ab341986da239ba74a87375f46a115b7ae193</t>
  </si>
  <si>
    <t>26f52038831341d24307eebff4c9c59cb8bb89ba132677ac858db90137c13ed3</t>
  </si>
  <si>
    <t>c6d5a04ef50c008c26d0cd53891bc4552350200615cfa2f9b43c37923787c3f9</t>
  </si>
  <si>
    <t>a191384715566089253eafaff559d96db148f1b7fc1be3b6ac5dd1fe4bf55b59</t>
  </si>
  <si>
    <t>5c79125ec2ce70cf6604a6f48f09c2c5e4c4ae20d72936bb8f26f3a24f69c807</t>
  </si>
  <si>
    <t>2ba89ca053fe3553a57fb7df5fecc3ebb40ff57f003a9587e8d94ae4f71120d9</t>
  </si>
  <si>
    <t>505d95c0a8bf69fb841dd85aa1e1b2e6321494013b25ab76c150c3e195779d9d</t>
  </si>
  <si>
    <t>6105d08b3a5c83781cf4fb23ad62cbadd099f4948b9668258fd7c36b8edbf390</t>
  </si>
  <si>
    <t>191ada2ad8652eb68740441a13c653ce950e1b1f4d9aae4456a15d078d2abd53</t>
  </si>
  <si>
    <t>585ebd3aea6c82aa390a1fac3bb8651c9e81c4a8ff20e1f1527f2a7295043f29</t>
  </si>
  <si>
    <t>7bd145818af3bc57fc43b724aa275df8f4a79d11aaaec2e1476cf643437b95ab</t>
  </si>
  <si>
    <t>efbe31a6fc3dde1ea04ae462945286598297d3c20b263d9c788fa90da2ac6ba1</t>
  </si>
  <si>
    <t>4ac67862c3336dd2eb11b5ce98edeb7a181ba2938850b25d460bd4ec2fb58fd2</t>
  </si>
  <si>
    <t>7e248074fae1b607bfc61cf711fa0be9e82363eea1e8970995339137be15b947</t>
  </si>
  <si>
    <t>XpnhPT4NiuHuUNNrowSsYaWgkhdMyHRrc7</t>
  </si>
  <si>
    <t>8ebc60fb90459a30472f7edd0c5b755c7a3e66fdf2629a718a856a2531e6d4ff</t>
  </si>
  <si>
    <t>XrTXbG1T5bLDbZs9WA2uuqXSKjjJZ46BsP</t>
  </si>
  <si>
    <t>d17fd27c6bbd8409e40fb6c8ee0dc4bd54e795103a8029f146ed33e20fd418a8</t>
  </si>
  <si>
    <t>6662ab5b4f5d882412631bb1e9aa6f13c702c9eca824a7ba80170e25c395539a</t>
  </si>
  <si>
    <t>fc52de5254c27d2c0fe77d56a2f65e6443aec31a9f8d5b16a1732e069d6aab90</t>
  </si>
  <si>
    <t>96f2fcbb55e444ade22dcb6639985dd9d99beda87bd473eebebb8eb2df866185</t>
  </si>
  <si>
    <t>56fb9587538a219a190d7f8b6fae6ec86b0c7d88db8eef40cfad96a7c7b8f88a</t>
  </si>
  <si>
    <t>fd816eb1b22e7914aee604947fe55379e6c8f756eebfe9b90dc046cc80d69b22</t>
  </si>
  <si>
    <t>903ec61a00edc6baf384364b55a7059fbc28a617d2143bfc504a8d5b67d82fe9</t>
  </si>
  <si>
    <t>982db506d34d97659426f932c32ef3697043f7e60674e954770345c717eabc91</t>
  </si>
  <si>
    <t>2c8c4887304231ba3e83b3bb8ffc79b617310f7de08bf7ace8a105d75ba82699</t>
  </si>
  <si>
    <t>bad8946438000ce9b646ce18c12d137e31a19c1d966920aabe005011aa0a7f8d</t>
  </si>
  <si>
    <t>3ec0fa672a01374d895d22eee79c9bbc0d3b6c3229d23456413aa08c5c1ca257</t>
  </si>
  <si>
    <t>8f4b4807f0b1c02613e9ef021d35c47e86cd5b9fc597d8c19200567341f0e57d</t>
  </si>
  <si>
    <t>909003e3429e4f8675af29a0de9e06706466bd36ed649e0cd0da12932f2e24e6</t>
  </si>
  <si>
    <t>4e3afa72b7167d1aa53763b3518803043b491812dd7a77ef20768d48e61d2cfa</t>
  </si>
  <si>
    <t>c42d37231d21a0ee09f08f9c5c2fc81b35df02c315c4f1d7bd73667ab8c0775f</t>
  </si>
  <si>
    <t>cc6f6fa88c3ad8a88627bcbc92054d535ccf18c675e1a473e0dba83c21c2fcad</t>
  </si>
  <si>
    <t>fa0096bab0de6e53fe779b8d750cb76eb9c48796e2ffdfff9c32f7cf9ee62072</t>
  </si>
  <si>
    <t>98e4ab522756f500b37796f0b1100b62a7394541373c814f8598934ab31b8827</t>
  </si>
  <si>
    <t>b3ff6f296ea1ca31892c0745c80f68e36f94407d9ba53a0bae406974b8c9c649</t>
  </si>
  <si>
    <t>b71080db373d361fe71b80c75d462967f4006aba6366c4af2c46a1e2a82e064b</t>
  </si>
  <si>
    <t>2d8c3e64a2e577afd029efc5cfc62f7d0b4fcf87cf70d17f8724f92932cb8dd7</t>
  </si>
  <si>
    <t>e4d0f4ff5a5a35097425c632e1129c565aa49ddccbd2bab469926c33d4435cc2</t>
  </si>
  <si>
    <t>fba894f2c886298a3f58bf59402692c02ee83f80442a520349569375ef0ea9c4</t>
  </si>
  <si>
    <t>ba7889365e9147b343345e6ff4136d84aed59dd704861464dc417e167a36c0bd</t>
  </si>
  <si>
    <t>436ecf606e8bea0ac7c4c2f8402d24e1e976d620e7c644bed4cfaade90237c1e</t>
  </si>
  <si>
    <t>6f821b835e72fefed341c0a753dc2553e5fe5978f0615ed59043a8e0b62ce74b</t>
  </si>
  <si>
    <t>4941045758685c2c071a873c60240d95e556616a356548617c0e40fcf4373ff6</t>
  </si>
  <si>
    <t>e40a2739f9feb91a13bd43c695397ddf2123f461128029d9e6dec5bca8fbf7e8</t>
  </si>
  <si>
    <t>9bae370fea771f5d6260b06e3355002e1858da4443dfe22a377ce50bbb6183f7</t>
  </si>
  <si>
    <t>33a2f7e421f920061e375b206767bcae929c4e206ca82b935aead707685ec678</t>
  </si>
  <si>
    <t>ebe4ec93d580f6a1c83c4a53a0bb5ede80722b0e0134282342f8a51118df1aac</t>
  </si>
  <si>
    <t>a716e81bf0c2b93609b94402169af46372d19ccd0afef2b0bdbefb4b3b4f7fc6</t>
  </si>
  <si>
    <t>a965aeb7f373891dae9030600275d4fd79ac651f5866aa9dad223da049c14953</t>
  </si>
  <si>
    <t>a99bf1a9a2f3b8ece33f21d60016c175e6a7d27d0fa9e488122657879bce133b</t>
  </si>
  <si>
    <t>e0939deedf15da2aa8bd706b765d5a299d2041554810b88a440c64e55487e848</t>
  </si>
  <si>
    <t>1ea74540900e63374056e96427aca8cfd937bfb499a842bc0751af81c8dd7862</t>
  </si>
  <si>
    <t>572b7936bc3ea3b1ae474f16a264b1cd41e4e6d202d65e48535d698ce0f24ded</t>
  </si>
  <si>
    <t>4afe25a81818fa6b6919e64e350d5eb7e5e3f5d8be5488d233fe5953813931cd</t>
  </si>
  <si>
    <t>88ef221e49243903f1be4bc138b4a7731b047071215c6f7b83fa78418e1a0593</t>
  </si>
  <si>
    <t>d3ebd98e40245027ad6f8e7a189fc44b5ec3c026553f793e4ce15f7be7c5af4f</t>
  </si>
  <si>
    <t>b6963f69b2b9a1f286ca9ca7a5776222db683657319abcae4e45397f14a0aabb</t>
  </si>
  <si>
    <t>98ca6abb64560b86a9e957f6858788acf750a8a681c6456b7b37f0c91ad528fa</t>
  </si>
  <si>
    <t>c584ac509bb8b44b39b976652e7a29752ff4451fd2b54246471047b9817d9a50</t>
  </si>
  <si>
    <t>53e31168cb65622922454c8996d18416930c4be919ac0fc40bff0fc840bd4915</t>
  </si>
  <si>
    <t>727482abecdd65f545dbf3c393a4a4ebe5b89500b21ce13f2387235bff88f42c</t>
  </si>
  <si>
    <t>e864cda5b95db05643d9f157d0d4d46905ee229d85c8d4c6e7cabd77a47d70f8</t>
  </si>
  <si>
    <t>1305dec3f47ec66a00699648b5e2a626c55b46e9229c98e5795f5e4195178764</t>
  </si>
  <si>
    <t>f9b5c9c79c99f02338d8e7d11315f87ba339911b0de66eb4f4458259e2b796f0</t>
  </si>
  <si>
    <t>3129a776fe8f857084e4f3349b4fe21104bb2b5da37bb0bdd4c72599e704a346</t>
  </si>
  <si>
    <t>3125d3e2d99c3be61701a87204e8a9e81ab9375e24592a82de48ab9e96cb9c4a</t>
  </si>
  <si>
    <t>be34390bc8985d77529fb296bf527cb457d9cc4fd58b0cae6bdb8c1d18f37965</t>
  </si>
  <si>
    <t>83c3ed3e70dae518957566e552593e3b18189bdebf223f8f215b1424595950b0</t>
  </si>
  <si>
    <t>02607052fd4186e528185dafaf59287dca21f4886eaf87bdb37670ec3d209c17</t>
  </si>
  <si>
    <t>fab3e82c0c8670e2750a552788d8355d2d725febb6253d6e1fde8e1b8990fed7</t>
  </si>
  <si>
    <t>e5c0f73cc4cfbf06f2003cfa9abc3a87ead8b44856b88c21a31088ff53407f06</t>
  </si>
  <si>
    <t>XdRsNZqGgr6dDUcK94ZKHWh4o1kNSo9Utb</t>
  </si>
  <si>
    <t>052fffb9dcfed9b3700b4f5f52f9f2fa980d8242d366ecbb32314d8a218355d2</t>
  </si>
  <si>
    <t>706f5904659d3d4add569b0f52faa79a12b4c2aa5e8fe69da97e89f0c6d6b3c2</t>
  </si>
  <si>
    <t>f789c91ca747ae36baf8dcb40d156d4458616319deebe221eccf91b519f26084</t>
  </si>
  <si>
    <t>92bc4e253cad8c391515c072a6a481a79fbfbf38583bd91f4eea0e22969f5e9f</t>
  </si>
  <si>
    <t>d7eb668c33b20dd9a7977dadaa0b5d68b36fdac143ac822f9cf5c64799000dab</t>
  </si>
  <si>
    <t>6e2e99577cc25fb09d0ada4c1919fc196c911457f9419f8846b882774ad6712c</t>
  </si>
  <si>
    <t>00063697b5ada032beaa233b9fb1db98673c673cc880a80f4d957207ae2613f0</t>
  </si>
  <si>
    <t>ab3a230945bf750d0fd08026461ad314f83192429aece1e7b9998ce98e1d2687</t>
  </si>
  <si>
    <t>1b106a8a1815dd1b8344f90bd460d1d16d8e287934cb5cd16e2495d1d2c06ffb</t>
  </si>
  <si>
    <t>07660ef368619b2bc7d8e678b17dbbb4299049dc32ba577128dfeaeec40911cb</t>
  </si>
  <si>
    <t>06a2af2e7031e6b32b83e8aefeb1d53f1af2e47a251c41de3f188641f8437e03</t>
  </si>
  <si>
    <t>1549f03dbc7f03ac983a4d3ef2cd34ba54e7bd91f23de99bccab81fd4ca58742</t>
  </si>
  <si>
    <t>d2f5fee965e6fbbeedf2898050038456e6494228791f735dadf8fd3381f8377e</t>
  </si>
  <si>
    <t>ec65791f74e0f2d9b9a27a42af57fe6391ca544f184156dcce202673e54a6841</t>
  </si>
  <si>
    <t>71f50e7701919efab56b3b163aa8034a26c31588f637566ec1d1abdb4812ed10</t>
  </si>
  <si>
    <t>9aec6ab44e73672bad0255a07b19be1118b9b5f10fcebb06b32839fc718f75b9</t>
  </si>
  <si>
    <t>644a74f7cff37976feb6abd39bb4c71dd82d33b6f6a7b33c91e194504b6c1ea2</t>
  </si>
  <si>
    <t>4ad3754a9999ac7571a817871bd609caf6ca30437340fd089a11c13b40a3f9a3</t>
  </si>
  <si>
    <t>19c77975b626c5df4c15abb706754b53b96c7ea57a0c27e18134e0a09e0782cf</t>
  </si>
  <si>
    <t>c27996c3bd10e03d5795b921cf92e58816da587447e610669b14655730fbd6ac</t>
  </si>
  <si>
    <t>2680b109e788f913f44e614f96cdf774ff80827746c4826f06f21d5fc94c57bb</t>
  </si>
  <si>
    <t>c1fdbfb8c631c52af4123be3188ddaec871b076b2b105bb8ef5e95b5942dff97</t>
  </si>
  <si>
    <t>b4cc549833d622394b5ba29ce52b04d6c299e79dc91a11848baad6363018f9ef</t>
  </si>
  <si>
    <t>298456c3ad90f176f32ffa4b33e0e20463f12301fce1ba8372a7ca1e5affe6d6</t>
  </si>
  <si>
    <t>09d07a594779345ccfb2a38e77c7f8ca23b326c4b594735ae3ccba31f409f877</t>
  </si>
  <si>
    <t>f0cf7526ea03be8b2bf78478ed22fdd29812550ad47934ef26b87f4de236b852</t>
  </si>
  <si>
    <t>d8a4f55fbefacf62fff2d573d47f0fb94414582e8f2f2c8ff7f0f44235dfa65a</t>
  </si>
  <si>
    <t>96221aad5ae5701fec4e38f9e183e934eda830a27a7bf801219a3054603218bf</t>
  </si>
  <si>
    <t>283d5ce34e8f7b82b83f8495fef3ad4931cb36b191dac21454fbc2fcd8057658</t>
  </si>
  <si>
    <t>7b03e5e118a6687760f37ffe90ddd5679e7bf53bbe4a715feb8784ec128bf747</t>
  </si>
  <si>
    <t>0e2f849238ac8a4f3fa01c443bd8db4f2fe06fb815ee17c54c6845a60c3d2a5d</t>
  </si>
  <si>
    <t>137ea76753614f6dad64988d2a61a7f690242b4d0db5f0982dfc4d8111f87f82</t>
  </si>
  <si>
    <t>49bd33c3b6e4968332916b4b39f667c27f24d57f0fa6e2252e89645a7a8ffb5e</t>
  </si>
  <si>
    <t>b5e25a586c07e833ad147f13ed05e7090b06a12426893a73f357d910edbf8a89</t>
  </si>
  <si>
    <t>884694ebfe6c91dc18ae613dcfee2cb131510b8f7a7e95ef40e4ae0e770df4a0</t>
  </si>
  <si>
    <t>f0ca1b7d968b4ce14e97365cb6222d7d9ca2bc27a6afe270a261aaaa585a6384</t>
  </si>
  <si>
    <t>a83427c2bcd9e2e1cad8de4d9156811b0724a55577b6c26c336978a716251d61</t>
  </si>
  <si>
    <t>9f86504c55b08bcfea91a8aceff041988dba2f66b0d51102a79b8427323a090a</t>
  </si>
  <si>
    <t>b53959d639dd99f7867223c5d6076a0dd24c026754058149e50f8812083ac623</t>
  </si>
  <si>
    <t>f116fdfa9d5d11fb198b61c533c2f156e5d21980e53cc8366d01011372d261b3</t>
  </si>
  <si>
    <t>4432e3178689244c28e5425edbe59ea3db1e268380217db4b6a9b9d5e9a1a3d6</t>
  </si>
  <si>
    <t>b939480c706e11d38f0dead58acb4319a9a3e82fbd26b8792f251731f838de95</t>
  </si>
  <si>
    <t>cc4231a847df63aada5e1ab8261262b40071ecdf16d8441bf1a0a9f8ceb96212</t>
  </si>
  <si>
    <t>c476fe7b61822f009dd0abcd7f1be61a06e3a200aad3061e56aeb41aa054489f</t>
  </si>
  <si>
    <t>20e428363380a12494ab84c77b2094cb8c081cca8592252004567d5e930fe8bd</t>
  </si>
  <si>
    <t>b6ccace3cf78c4eeffb779e49bc96405ecaaf43a990e1fe40f09930e36513192</t>
  </si>
  <si>
    <t>9a3dcdf4e440583f77472837c96953b89233b12a3e707c9648d733c5fab55297</t>
  </si>
  <si>
    <t>a5bb5405c6cf312e6b1cf78abb024b054737506c9f6156b4cb4223350a8ea7d3</t>
  </si>
  <si>
    <t>b0cde30c5edb64fee753bd96d7f2a1eb4e896629d8d22a50d3c57ffc610974a8</t>
  </si>
  <si>
    <t>e2e9cf01dcac9cecd2b55b25f4e5ed0ee32f0b6d9e09f9c5dbdd9cffacc3f220</t>
  </si>
  <si>
    <t>4bec34ee9c469f8f9b5ee88637746caeba4e0184339c0696c83242b924cac031</t>
  </si>
  <si>
    <t>f064c8dd8130f7d571018a93cb355649397f9950f656f036609cb0a7c5126206</t>
  </si>
  <si>
    <t>e76547ae1c143bfa0bbc2eb1f08ff97efe5f919e4e3608b966798acbc4eb0bfd</t>
  </si>
  <si>
    <t>653d4bc54cf889ce3d7744b8cabd529c14f9699e7ba6971e03201fcf0b926bc5</t>
  </si>
  <si>
    <t>610e873a85615d684a09df830d71b90347853214a0d76cd1935ec891ec64334a</t>
  </si>
  <si>
    <t>ecadb2fe3a6273ccd8654cbb01f9312ade307406ee6f8f7ecaa88d9936809ac7</t>
  </si>
  <si>
    <t>e1387dd3f7ebf86a93f8db8ed777f2fe457cc57acdad7525bb5bdae79e6be09e</t>
  </si>
  <si>
    <t>60ff60ce8ca76e16e04e461043eecca6128b129498d43dcfded1704db8d079fe</t>
  </si>
  <si>
    <t>3b461ba989e4e3c1b6144ac3d7951b173d2aa955c786e0a889141cfd3f9649fd</t>
  </si>
  <si>
    <t>e20b1368eeb150dc7010ed5d7b59efbf5dc5fe485313a140751883b79dd0be49</t>
  </si>
  <si>
    <t>721c5f07dfb8b70d97c6216b442af080f718c05ab5368408d2539d4304e3ba61</t>
  </si>
  <si>
    <t>6822b4ba3d21130b1e468ad87bb4e7dd3d2106a4d4e0e4f0b18719141898410c</t>
  </si>
  <si>
    <t>b99c88c521c68afb72d45d375bf328f23667b792cf0ebc867b128b896d2069a8</t>
  </si>
  <si>
    <t>70750ce1b1446c7f4803fa36a393eb39c1b5afa0639af50824ed03dbaa04ef18</t>
  </si>
  <si>
    <t>49907e28853532b32a79d4e0180a1256c78f80fdd90bc06434537e57c8add44d</t>
  </si>
  <si>
    <t>9772562f381a2a65c678a6dddb9376dd7d76c66cd19ccd9f30140ac7bf5de6b1</t>
  </si>
  <si>
    <t>6b44423c9d4e1ad0bd5a65df600042ce48df2af8b35689a5d23e3d34359fd941</t>
  </si>
  <si>
    <t>fd81c92ab71a41634b5fda1ff5f6534017b395b17655b8d1393cbe3b6c64591f</t>
  </si>
  <si>
    <t>1166b1fb3c259c24152fe353a712858ddb2954f56e7158578fe081d7598525e0</t>
  </si>
  <si>
    <t>d5021aba7859c686e4b105576e88a7ad8b2b02b1a83f6bd290a0775108bee5fa</t>
  </si>
  <si>
    <t>ff01bc41d69c321f2c2e2bad18dc50132d79b13c873aeeb93e197f92b7dcc94c</t>
  </si>
  <si>
    <t>25d773943179950b43bfe1d1ebb377147eae9f4d5a4c00201ea12034491dc384</t>
  </si>
  <si>
    <t>52dd13117aa517673ae0e8595ae0a61a93221ceda4213d07f6bbc92b5b939df6</t>
  </si>
  <si>
    <t>1c11968c233d4932a8b39294783345d43ece9020361fe8428774be2b2f95035f</t>
  </si>
  <si>
    <t>f9c446beffbe58aae593f43810f4eb3a4367e690f430646e30fc45e090c2f8f8</t>
  </si>
  <si>
    <t>e688d8c99c617d70c3b469a326b20b854d73467d8184678e1326c2ef6dc4c309</t>
  </si>
  <si>
    <t>d8a668e9e34fe5475acf1e485f4e8301b0a707770fdfe5a458b94322f477a1b8</t>
  </si>
  <si>
    <t>af94521ea076eb8fe97110da6f34661bf20189baeb40637bcc16f67d7aeea001</t>
  </si>
  <si>
    <t>93e1cd957690f9196ff77b392fac33c7e76d48f3fffbaa31209d3f812b249ae9</t>
  </si>
  <si>
    <t>9ad5e225fded20fdaafc18dc59576bcbb240649f1186ed01b200391d7646e3f9</t>
  </si>
  <si>
    <t>5fbfe2d82e1acec64c6c7047dd222b1f4f93123b5eff57378dbd1dc7e1a7ca1a</t>
  </si>
  <si>
    <t>854999c5a82184f092a3c6aaefa7054b8d991973a47ea121d3712cf8b30cd754</t>
  </si>
  <si>
    <t>d7fde59d14b15e455c034d741b700e04d380522c226542d3e01ee5baffd374da</t>
  </si>
  <si>
    <t>ec3330d00e161f1771571d5679c86094c1a18c3135a6a4e7d7cb446841182307</t>
  </si>
  <si>
    <t>cf2194028a43e83a5f9d9176db2b75aee8a6091be94ab6eef83762e5ffe884ec</t>
  </si>
  <si>
    <t>8b87972a71e6b7103daff7dbe464ee759b1b2cb461465452cbd59bbdc134ff82</t>
  </si>
  <si>
    <t>33fb7ea1d038405ab4a5dcbc68fafada81b74e9a52461ef38ce683e732bb074a</t>
  </si>
  <si>
    <t>bf2836abccc3b7385f3f5e6fe44788719b61e89ea3aec5b41c407228ebeac363</t>
  </si>
  <si>
    <t>935a99203da01b17d1450d98f4c086955590ed39a5b3e6293d8da2178c4404f9</t>
  </si>
  <si>
    <t>45a09f10c6dab97e49ffa8000a0c202fb7754d8c056f8e40e1beac9f32022b9f</t>
  </si>
  <si>
    <t>69a99b4bb050ff91f1f4c638a47e83723dcd4c3348cfa25067b79313a6e4a58f</t>
  </si>
  <si>
    <t>322ca338fd9eda6fb024c499811524ffa2ae94a7fb08186833e39e1dbc589c20</t>
  </si>
  <si>
    <t>1a60d915d382b1617d112d78a60053d2999655ec47af96e5fb90e7f7ec296abf</t>
  </si>
  <si>
    <t>e95a743f754ede21ce65b4778957a99d71469677bb0870b51002a773d1feb5c0</t>
  </si>
  <si>
    <t>25432844c4342224b870eccb7e679c33d4790a68d45805f0ac302bc99f616bee</t>
  </si>
  <si>
    <t>86f0f99698d2992dc056bac43cac991216d5c85ddb80a511bf9587a54302c93f</t>
  </si>
  <si>
    <t>ea844e64896500ed344cc73a2a34aadfc37c1e0eb4381c805d1fd822da9471d4</t>
  </si>
  <si>
    <t>00a22c1df6c7445d8eb7fb70832467b01be5333be4d311f17d521778333cfab4</t>
  </si>
  <si>
    <t>dfaae23d4cff6345b96686916397b80b100678aebe9c4623eed602d7cc86c0ae</t>
  </si>
  <si>
    <t>82453e629a044928668e6f65be8f158d8188b7d1b4d55eb419c4d2fb0a1aba1b</t>
  </si>
  <si>
    <t>e0ed6d247a2bcf96f9bb5189c96e738fe7ca9519c7025b86aba5a291f3f4701c</t>
  </si>
  <si>
    <t>d1cf3242b457e1f6f8e91f2cd089a5e4a053e27f9e469f412a3591c2858190f0</t>
  </si>
  <si>
    <t>da8023306ec77ad4386a2a278175131a28d6bf0fbf07a85750dc30c5e90c16cb</t>
  </si>
  <si>
    <t>801f962b13b3db8f152252cdb02ca6fa79d989b75cbf99743ccfdcb1e3a972e6</t>
  </si>
  <si>
    <t>b56ab1da13fa3883b374be4df18a28802756ffa03c1b170eee6e539c77aa5d17</t>
  </si>
  <si>
    <t>ea0090c76015efb0a29ec6a86c5c1be040d0044c579d9211393e01be75f31499</t>
  </si>
  <si>
    <t>fcb03b37c40c159a67d99d01c6685171da68e7cf342d94e37a3c5222728a3062</t>
  </si>
  <si>
    <t>09d3d490de3e7f81509383263bdabfabd3480076b211894c1daa284564320a68</t>
  </si>
  <si>
    <t>4d994f49be770b7e544b8fae512fcdef1d13135b560eb6311a5d326bf366e15e</t>
  </si>
  <si>
    <t>19d301473bac8d0e37d8c6930698557e053a2f6078d9a544bb7e0a70169f1244</t>
  </si>
  <si>
    <t>dd433841f2349e24dc0fec2d0d7c5701cf251858a86032f3b024611a0972dd33</t>
  </si>
  <si>
    <t>a96dff0153a5f3127ecc5cec2e26f345ab058c643559634a5c7358d0c832dce4</t>
  </si>
  <si>
    <t>6753c69b560bd5a57ec2faa0677ee5065c619c54e9da05cc2a29b6024049af85</t>
  </si>
  <si>
    <t>f7cc4a08f531fc3748a42d78a71007008a53eae6585fccc63325134c0c5a8ca9</t>
  </si>
  <si>
    <t>137e868ee40402ba443ff786f50073a35647d97451f5bfdc1b6e0ad588853850</t>
  </si>
  <si>
    <t>c3bfb250e056e06ba3e4cacadc9dbf48c0d07ff599717ec3089ea4d9536102bb</t>
  </si>
  <si>
    <t>8c033dd1b839773f4d7e58f4b4b7eac4a25022c349b15e9096ff3cfa8a3fb65c</t>
  </si>
  <si>
    <t>3b906bfa75dd80d25f0ca57f8fa3191eb5c4bec400d3ee1ebe39abf712ac9b25</t>
  </si>
  <si>
    <t>f692e773f68930712cfb7034005b9948044a6270075ba7d33cf683baac35c449</t>
  </si>
  <si>
    <t>9d37c6b2e3cd8589051ba74ec4e9c194a12816189107461791bfcedd28d292ff</t>
  </si>
  <si>
    <t>ce9eb61cbebd435cd2f45cd1e8e44ac5cc1c00b92c69458bfe2fb20f3c867aa8</t>
  </si>
  <si>
    <t>601a2b0223db16e86cad8f8f82ff4180d4fcc3588d61f4772ba9eecddbf2efae</t>
  </si>
  <si>
    <t>a3782ce4bccae7f496822711e4dfce289c92efe82522b03b70581a4fe44dbf8c</t>
  </si>
  <si>
    <t>c5854d8a8ac895a75e411c4e16297feebc67cd4eac0e0a9e65aeaf90beb06e64</t>
  </si>
  <si>
    <t>0386776ee07d8904e2108d3eefe14b77c54cafede09dbbbf27737c1ea2901f2e</t>
  </si>
  <si>
    <t>673d9beffde62317d7666504c5d915eb908539b5822a38d9a8c945a42ca2f245</t>
  </si>
  <si>
    <t>f6152c03c9c3db673928b6f78c1fdf0826c2094db866f0730555650ce66461c1</t>
  </si>
  <si>
    <t>d49b52e0cab0684d3b56b6644c89e2bf7f5fd1aa4cafe2ac0879c6e2dab68388</t>
  </si>
  <si>
    <t>eadb4e07d92c90c3a0aa951d9c050d0ec3f91523158151ebdd838a7832da5769</t>
  </si>
  <si>
    <t>9fe0ddebfb187db4d588ddcf5726408b43c7c8729103bed86320b06711d2e9d9</t>
  </si>
  <si>
    <t>a086917a29b1d78c5377cc8b3e2b989f61aa71893c7a979bf554c0257ab26ab8</t>
  </si>
  <si>
    <t>40d89ca8f7966cbafc931be7160195e82b89ab48fe94128f4140c289d1fc64d4</t>
  </si>
  <si>
    <t>332bbb3882134c2b361894a65168ec33158642289537b65915d15198939b8ae6</t>
  </si>
  <si>
    <t>a85d0b0b8ff4e261c1f3e6d57cd11c9d98b4d3dd6b990694443a9dcdddc1e45a</t>
  </si>
  <si>
    <t>1ff747b995a91530356a4fe97f809a864870dca3faa5dc6b6e16bc56a612c360</t>
  </si>
  <si>
    <t>04d763c6cec28064da95f995a6b12a8d4fe7ddf0d48a5fca883e353a334c777f</t>
  </si>
  <si>
    <t>62b8c1c421dc25c64b51639f562fac9eff5525963de97b46272fabb510180391</t>
  </si>
  <si>
    <t>a88630fc4f9346c848219496b315ad5026175776801d79c32fc4b5bf85e8e58d</t>
  </si>
  <si>
    <t>1835b2003f38df898e1e01a89e3b66ee1429e24dc9fd6a43be0b0d5fdb2c964b</t>
  </si>
  <si>
    <t>f812d85a8bf0fa1d81f123514509dada06093d5067deb363879bf48088b9c52d</t>
  </si>
  <si>
    <t>fd47b2a99877a79d5d992683f5258d031c1cb1a3c04f47402c789c99f27fd572</t>
  </si>
  <si>
    <t>49632ef333199194f2fb0643e7d898e7499005ebf2c5efc864a26976f32726cc</t>
  </si>
  <si>
    <t>eca895f803d856dc65b31303074051c843c4ac9121ac6a7795f17f56fea05ce0</t>
  </si>
  <si>
    <t>fffe9907e5fd33123f44b2c70693c66fa6aac2feddb8b7860dc44bb9bccbc8d9</t>
  </si>
  <si>
    <t>40c2a91c9ecc21c02a8acfd81d463b08caa3d4af2a13e63c29463d2a56c5315d</t>
  </si>
  <si>
    <t>037de61fc83da35ccbb757b0e42538f396084cbc4dcec4285d9f124197430a5c</t>
  </si>
  <si>
    <t>cb4290644ae64b416dd7548c42da8e1f10221841359a825d200ae1318a22e951</t>
  </si>
  <si>
    <t>980beed4f55e3cbf68c88d5ac4ad5d0c6fb46ead523d90bfd4b294066c63c664</t>
  </si>
  <si>
    <t>d5ba0b7b693c4401dcc5e0116bffc65e7b4526c73135c44adf6cb3637b038cae</t>
  </si>
  <si>
    <t>fa35d8d9c24a3192d8cb77fb60b01954f07b1bf0d9b8d27749444585471d9228</t>
  </si>
  <si>
    <t>dbd5a7401f091fe30c0c69e502dc1a2daf16969afd266c4db82746344c187251</t>
  </si>
  <si>
    <t>d433d4905b1b46f823d02328a48332fae7f311fe0e611d0f6d35c56d6d211a1e</t>
  </si>
  <si>
    <t>e50a84a73e4c06d6b05743b19916f4fa2cd53b6260749f28e5fba018d6e7c987</t>
  </si>
  <si>
    <t>02fcb2629053279d70ccf6ad6a4d5d2a325715cfe1c4ff42a3467408291a7089</t>
  </si>
  <si>
    <t>6ac315eab0973c307f849fe54a8740667eab59a09e37f5a1e5e1ae3972730a23</t>
  </si>
  <si>
    <t>0f5fb7b9771db2e1e9919bc1507a2542f5a4d3de417a1c981bb946d1136dcc3e</t>
  </si>
  <si>
    <t>be0c1e1915f808ea4e4519d2b263c846aca652f382c9c4822c3861f55e6ae654</t>
  </si>
  <si>
    <t>7a7671e4b8d80902970e5aa56b996d83286de39dad6955a5286f523e9bec70fc</t>
  </si>
  <si>
    <t>0230eb2a0d8852abc7afd1b6e495bf2a7beada2c1796d1ac7e5c2ca3e87012dc</t>
  </si>
  <si>
    <t>a423ef4998fc7ffd6377909737ce7e3ba53e9c751f7343a9ba41ca3028a87aab</t>
  </si>
  <si>
    <t>421094931dc5025a2400546379f3bc437c8a05bc1aac77199b0e65d9a09de526</t>
  </si>
  <si>
    <t>00640c21f55678d011b69592318b834b36e53d408967e84968252f261718d317</t>
  </si>
  <si>
    <t>139b1f3ea12ecbc0145f958bbbe509413b1913f8de54429ee85d04c868d493d9</t>
  </si>
  <si>
    <t>c9d93c8847031d9022ff3e2e0d23be4a7d598d6b09af7310353d658aa3ecfce7</t>
  </si>
  <si>
    <t>d5e272abd0d3897faf938e451abb4bd46d56a1520f35d12110512655759584c5</t>
  </si>
  <si>
    <t>821de5ce0c6c717a0c5935121eb532f20ba3c8ba9e2e75a38997ac2178aeab74</t>
  </si>
  <si>
    <t>2a7362a37b6f5074e082d203c2fb883878d1b97354853972e8f7a5241f470cfe</t>
  </si>
  <si>
    <t>07563e0ae3fe0d3b67e7554cd9e6eac3ff2196fa538215509205b73da0bb58c1</t>
  </si>
  <si>
    <t>3b9bfac6af636fb70e3b2cef8ca22dc43c9f6b6fdfcbc778d92a824d582cd3a1</t>
  </si>
  <si>
    <t>10169ce0b11970f5022c5f3f6f66de386b8219a56837cd28be79cc54206e2278</t>
  </si>
  <si>
    <t>afae426deeca0d75f2bae00e8c57c75cca32e58c21483984121a48458313a46d</t>
  </si>
  <si>
    <t>6f5c94a932f8b71cc51cc448f5b64daf4d43137e8276042e719b3b492699c95a</t>
  </si>
  <si>
    <t>5f6ba20439166d97d2455b4cd9ade9fb55b1d09b536462149eaba5e3a359f9d5</t>
  </si>
  <si>
    <t>6c00aa3e7b6761f040a0b224724347ea86578323b40e54ef875b6c8a79c4f3c2</t>
  </si>
  <si>
    <t>201d147f08a5b570ccc3ce9416660a28e6a62a9831b234ca3105898a051edfc9</t>
  </si>
  <si>
    <t>231cc66dfc5cead8859cf963be4c5f30f5d457f0b926813eb3ba05aea0c86dc1</t>
  </si>
  <si>
    <t>2b593361b115896ecdc088e72fa95d17522892cfc938b2b6e3fed075fc47752b</t>
  </si>
  <si>
    <t>091887c4f564c1e0058d4fa5d462a478516e9344f01627cfb262b16bd16a1859</t>
  </si>
  <si>
    <t>680928cea02aa9302420376f937a71d693d685a45918103faed19091af01f0b7</t>
  </si>
  <si>
    <t>dff765a9dd74ff8c97f413a5798f2865eebe67cad08d9a937a006c6cb6e5ac3c</t>
  </si>
  <si>
    <t>3b812ae062c8d7061732fa63f9643cb1e09ffb9e1057978ce658df262d77e246</t>
  </si>
  <si>
    <t>9dc3d7050f98dacb82ecaa543dfaeb46eb8e87e8c8f29a58dd343cd0358bd7e6</t>
  </si>
  <si>
    <t>e44d78d2fcd48b5f0107c7162a06b9b27037aa89800b123369327f555512336c</t>
  </si>
  <si>
    <t>ccf41765d22e6e99492178ac60aa4594295e99dfa381f66a2e4ad3b38762d1f4</t>
  </si>
  <si>
    <t>00bd0fbc856d96aaa2ba7abb73f88c63eccfb1702fb8babd96f7419e52bf228c</t>
  </si>
  <si>
    <t>f359c230800ce0ef298a5fc939242063a1300896195443cc5f8d286f796e8bbf</t>
  </si>
  <si>
    <t>9cc784867e99d290912fe773a58fdf34d490613b0a24eb51a1dd6c035e611692</t>
  </si>
  <si>
    <t>adb0cfbfa3a5d3bac37d4580c4485b22935f20b807c6a0fe0906b7af4511baff</t>
  </si>
  <si>
    <t>6e15b3155dd4198b06052d401b0d2e8771f31f0e092761907c72c09a5f97abae</t>
  </si>
  <si>
    <t>49cd7029871897dae2425ae214372d9b9d243378d45162f5c6bfae07339cc3e3</t>
  </si>
  <si>
    <t>a1610c866c98bedfae94c248f25cc086267d33ff2469164497d9a9924180a6ee</t>
  </si>
  <si>
    <t>e68415c65398ca7cfc2c697f3a13b7e60a8b36e9322c4ac69f1a3236945fa813</t>
  </si>
  <si>
    <t>c03afc69a942e76b8e1dd95826d866d6cab2ca21ac78d52e99dedd1aa83363d0</t>
  </si>
  <si>
    <t>dd5659024253ceb58b706a05ce4f560dd71a32126ae6fd5165486044e2dba51d</t>
  </si>
  <si>
    <t>1f6e1c8b1eabbb1daa5ec559e15466e83e6d8c6c287931697fc8424b4c7fc1c0</t>
  </si>
  <si>
    <t>13d13d9185631226812d89f8c163ef15d1a0476851431616306eed866af7723a</t>
  </si>
  <si>
    <t>af636a712ca67ee5344a2a55f86b700f0a016b8174667661de60541860949030</t>
  </si>
  <si>
    <t>39f95a8622be9dd0723b1c312ccfe508c30a630617fbb6c97213001a92aca7a6</t>
  </si>
  <si>
    <t>f80c7d552eba036d4798bafe00bd0fa23885de5ef035d6884da18afdf6796350</t>
  </si>
  <si>
    <t>Label</t>
  </si>
  <si>
    <t>ID</t>
  </si>
  <si>
    <t>Payment to yourself</t>
  </si>
  <si>
    <t>3b4fd030beca7d33de2b540155191644f7f441cff5976021da4287ee4daca573</t>
  </si>
  <si>
    <t>649e2d8e0550a6493b9e9e254039b05ec9787e1b38982fa731958ab4dcfc3bbc</t>
  </si>
  <si>
    <t>Sent to</t>
  </si>
  <si>
    <t>XuDeSdUj8zyzfkDCQCY6CbnvS3jzKgAZXR</t>
  </si>
  <si>
    <t>bc3f3651ee72a49b58cf518742b6e5fc7fb3f69748430ccb06eb51fd77957c8f</t>
  </si>
  <si>
    <t>XcHsHM6cfxUYv6vzwxi62G8K3t7w7HtoTY</t>
  </si>
  <si>
    <t>node-000</t>
  </si>
  <si>
    <t>Xk4SG7VMob3DQ6ipYBP1fwTPktdkGHgyLp</t>
  </si>
  <si>
    <t>2c26298cb69f7315f350ac28b12df777ddc38d3443c5fb45f5990929f6dbfae9</t>
  </si>
  <si>
    <t>Received with</t>
  </si>
  <si>
    <t>2867a1a6a5c57f0fac3092bde1b4ddf477ea14bf79f7c26c263167b424714922</t>
  </si>
  <si>
    <t>XwVi4poBixfdDEWc9y5Q6Ts3bHP28uY3vv</t>
  </si>
  <si>
    <t>3d9c089822f96c954a72834cc73c7daa86434a97640963dc4b615685fda39d24</t>
  </si>
  <si>
    <t>Trading</t>
  </si>
  <si>
    <t>Xuq6QAdH1Ju4YcS5tUAMhgRcwpJhKGCfGY</t>
  </si>
  <si>
    <t>97c15733ed4ec0684932ddf27f129db17377f184b90ccbbe765e7f3007133c5e</t>
  </si>
  <si>
    <t>6bf925d47b769943ce762fa721e6171742834149d134a0b2e75bf0d0f7bfb61a</t>
  </si>
  <si>
    <t>0cf74cacc4220b8316e1f25e495e72e66d38d85be2cf1131916556b093299dfc</t>
  </si>
  <si>
    <t>40539abeb15506772a40c9015ebf160309d4ad50edb66659105b4c14356d33f0</t>
  </si>
  <si>
    <t>XgGJttu64HFZtntZd5CyxDmuf7jjZkFMwA</t>
  </si>
  <si>
    <t>bd1d823b1fa318cc8b4af4f81a8d10c0db172a65a81d055890ace868aaa893df</t>
  </si>
  <si>
    <t>c447236b514c0c94a09281e904dc35109ce21288eb3fd911d68369d9579bb717</t>
  </si>
  <si>
    <t>27dbdc12352fb9adccc42959543cd6f7576d94e77f8834d890c04c5fdd726f3e</t>
  </si>
  <si>
    <t>eed2946f2b4dd001f2576a31f45102a0cb929bef0d452da484cfb1d3b1064363</t>
  </si>
  <si>
    <t>f03d10f5dac438f1c93b2571cea2388c4905920775591a9dd122f924db2e3f52</t>
  </si>
  <si>
    <t>cb636f516da8cc90c998a815fe2984d28788c68ece410bbd7b4f0a9993ab2b7a</t>
  </si>
  <si>
    <t>a547e35dae1f3c2aaa78f28442ad42a4d16f2534b24fc94422a8f82478690855</t>
  </si>
  <si>
    <t>c49964138548e68b41d7e85beb5d8fdf072d5060654b5eff0196a1fc668593d5</t>
  </si>
  <si>
    <t>4b92006488b3c22e1c78cdc9fcbbebde87dde4f2d1cdfc474ca7f1aaadb72071</t>
  </si>
  <si>
    <t>a9a9598648915742f258003fa34b858c298f3cfbe6837aa66a54cade5b47f5c0</t>
  </si>
  <si>
    <t>b77ea590f9a1db00573cc0a47fd68dceed87ceb31c85439cb559d6402b57c432</t>
  </si>
  <si>
    <t>acf247134f63566c0efea3e0cdb49639d1b854f6cc8cf39460880f57285b5f11</t>
  </si>
  <si>
    <t>359bd3d834ca7999243f2a57747ac202f822f79fdd1320eb98e7636a5aa877f3</t>
  </si>
  <si>
    <t>597f2e841af29de60f9f27129eb8cf59d7757a1a04b1a08d7657739459ff51fd</t>
  </si>
  <si>
    <t>acf371fb24d989484a09c8246aac289781eab098f20117398b3484607018faf9</t>
  </si>
  <si>
    <t>3cdd63f072950c16af7756d0c4a5ea624713303e6eb40c5291a2907bf44c56c0</t>
  </si>
  <si>
    <t>76722feafca1c812a2049f50539c03d0d3efe53b504b041d6188b9e5da59fa7c</t>
  </si>
  <si>
    <t>76be6e57fc4a630534fd0cc64e7e056e1ed2076626555e9b9013bc20b30efb71</t>
  </si>
  <si>
    <t>bbbd2d0ad1415ac5a9e600034d97a39f2bc72f4689437b14936562ba8fe816f1</t>
  </si>
  <si>
    <t>99003bd0b18dddc27b917f51c60c8a79cc288e065881b89bfb85df00c03be54f</t>
  </si>
  <si>
    <t>ce1a4a27a23293c87edc197d1ca7393d8a2810ffe1dce084053f66b1b6bc0b24</t>
  </si>
  <si>
    <t>9e26f0cf776ab563b9293861e5d34a3bc04b0689cdf70446fcd6104e97ea0d6e</t>
  </si>
  <si>
    <t>d6813306ae58fb9a1b0a1efed548a772a322ab05a53d673e70e19e5fc5214160</t>
  </si>
  <si>
    <t>99d6fcb68ac7dfaba9c0e1178e8d33d62a1df9334107b2413052bc0688dd2ee2</t>
  </si>
  <si>
    <t>94c6ffded904c85f9fa6ce87bcc9b088a67eecd4b5da2f75fee800afe5dc37f9</t>
  </si>
  <si>
    <t>vultr_2</t>
  </si>
  <si>
    <t>c0516d5da3921f94cd8aa5905da00daa49af8abcf2fa92b7c21d5e1ca4c3490f</t>
  </si>
  <si>
    <t>58d8a82758e2bf0da0c70e8f7e4675442b088a1a56bdb72c9b988a09d22a0d49</t>
  </si>
  <si>
    <t>69bd2d3a1b68446c2cfc68ce377bac825b37fa87a0b0226fff8d1ca204f91854</t>
  </si>
  <si>
    <t>d13297716d7c0683d6412721a758964c9b0b7643efba6600b231307dda21a62e</t>
  </si>
  <si>
    <t>Other Wallet Funds</t>
  </si>
  <si>
    <t>Xrby8NbJ94omBoD9dRsTmfnT8SPjCLwwon</t>
  </si>
  <si>
    <t>6b4b874f12e0fedb01cd760e392c3b87da7b5df29da421d9682c30c1d4a2fb6c</t>
  </si>
  <si>
    <t>vultr_3</t>
  </si>
  <si>
    <t>Dash Core</t>
  </si>
  <si>
    <t>XyKkirF5Zoczz6itR5P9Ehb6qurDv44cNH</t>
  </si>
  <si>
    <t>4fba4011d6f3bf37faf3a81fdf16a4806df613191546706bb9f8792908abdcfe</t>
  </si>
  <si>
    <t>dc703a54510790b81c81792f359f9690026dd0ad7985b320a1297e453287529f</t>
  </si>
  <si>
    <t>4c4aa3a51528a2d694f3fbd38bbb3182625178cf1bcd57302b3f356c8f21b623</t>
  </si>
  <si>
    <t>822191b0548c96ecd5f6d49b9e65e312a5997f8fffbd0ba74cabcc503e180d13</t>
  </si>
  <si>
    <t>30bf61cbe4a1bdf3737ea5c3982051a4aa2281ad0540e1fe875354556d5a9828</t>
  </si>
  <si>
    <t>64e174e49e191bce599962c8a103d9db7352c1af5d9adadaefa47abb45896805</t>
  </si>
  <si>
    <t>6cb18f64af61de55467f1890cb434d97774b765118420bbbf92c90f65220ae02</t>
  </si>
  <si>
    <t>edee3db60895a3cc789bf716ad1f8400766fc520235490268563c3378e8b1400</t>
  </si>
  <si>
    <t>9ea494d72584e198aa67a9d3d32c7e958ae482cfce6af807b92073a50941cb00</t>
  </si>
  <si>
    <t>a03423286fab9276c323e529f40e68db846148c271f95b4bd559da08a8886ec4</t>
  </si>
  <si>
    <t>6544055a3d2e3582417ab1801cc288d3b71d10b97291050ab37824c38aa9ccc6</t>
  </si>
  <si>
    <t>6a058e931d350d65f0102a6b0edce5c75410ee3b90ea50b765318408e23cc018</t>
  </si>
  <si>
    <t>3943e6d8deaf9cb845b38cbb8f83e8bb8d16071983fb6c81a47f83f5cb339c2a</t>
  </si>
  <si>
    <t>49aafe5af350d279816d6fd376b4e9eb83293d0be3871d4f2f00d6117b643e4c</t>
  </si>
  <si>
    <t>04ebc4576a50b4686bf7e791d83e3c4c325e115a7093c42a5929feec58698f52</t>
  </si>
  <si>
    <t>711f082255247e420aa806027915e720f6631e581fac6eaf222c7328c0832132</t>
  </si>
  <si>
    <t>0cae776d1a7d371c1da3a28fc7f237b808ec09d19b9fb5aade02537e03ab5382</t>
  </si>
  <si>
    <t>d722fc5aefd9c08a0c09a892da7be02280b9b8f34637fd57af40d6bfce298e6f</t>
  </si>
  <si>
    <t>583f02c2d761fd759d4bd6bdd5bcb13d521703782b7c6633fad527432c942b41</t>
  </si>
  <si>
    <t>a19e4ac548a99cf4903d5065319afbcb5325197b45384f6640bac242547c8574</t>
  </si>
  <si>
    <t>c9ce55d8869859d210465b5bf88a61e36be5c88f152d254771acd22f7a525757</t>
  </si>
  <si>
    <t>Dash Core Team</t>
  </si>
  <si>
    <t>XfmtHzRb8TLGpE3z3bV9iMXr7N8UbNsLfk</t>
  </si>
  <si>
    <t>a6796e24aa4242437c3a2820d88180946074aed90b70606f4baf9edb0f0050b0</t>
  </si>
  <si>
    <t>f50507adc95387ea5c5951fdadc84d99dc49e123cd713c5ff3126f6792570e88</t>
  </si>
  <si>
    <t>31d80f331598a346e88f01271c334aa85e36c5c759576ab5b0ced4603f612466</t>
  </si>
  <si>
    <t>15dcc14464707788f4b0953f4587ae085eb6228d774e270046eef59e66280d2f</t>
  </si>
  <si>
    <t>750b52a25d6ed53f5dfd2d4b19659de6777a49a3c8246fb4c76e4753f1537128</t>
  </si>
  <si>
    <t>1081fb1078d88161a9cea99b3d1686c1df3947a1359d0d1d33112f80bbf28ca0</t>
  </si>
  <si>
    <t>52c43bf227f9b8d6b6672ab2c894a10bc05f7ef7c65ec17c885e751d43f8fda7</t>
  </si>
  <si>
    <t>704c5a017acc0b99ce2c5f2e665263a922307b84b560cca4a561c4ed78323147</t>
  </si>
  <si>
    <t>f265861d9e646ee5a045bcc4dfd560e16bfbcdc4c7efa56d629084cddea0a3fb</t>
  </si>
  <si>
    <t>a5936576eadc8852e9d9767365c026a31f31b45dfd31447cbadb847b156e2081</t>
  </si>
  <si>
    <t>6777b48c784a6a7bcda6b5576e2f9b1ef2d3745c244090812eb9db474cc7c81a</t>
  </si>
  <si>
    <t>fe0f4cbcc91d52e31f44a1b6e1e25ce13da07b9f2cce91d4240b6abeb9004bd0</t>
  </si>
  <si>
    <t>53c6ceb0e55dae4d10fd83704e2a3a573dbd81abc064e5bed0d00da418b8f0f6</t>
  </si>
  <si>
    <t>1e9dde2cfc09fab98d5b51feb7b4ce5d9f295e4c4b649bab7b78694d1e94ef5e</t>
  </si>
  <si>
    <t>Market</t>
  </si>
  <si>
    <t>Category</t>
  </si>
  <si>
    <t>Price</t>
  </si>
  <si>
    <t>Amount</t>
  </si>
  <si>
    <t>Total</t>
  </si>
  <si>
    <t>Fee</t>
  </si>
  <si>
    <t>Order Number</t>
  </si>
  <si>
    <t>Base Total Less Fee</t>
  </si>
  <si>
    <t>Quote Total Less Fee</t>
  </si>
  <si>
    <t>DASH/BTC</t>
  </si>
  <si>
    <t>Exchange</t>
  </si>
  <si>
    <t>Sell</t>
  </si>
  <si>
    <t>Buy</t>
  </si>
  <si>
    <t>LTC/BTC</t>
  </si>
  <si>
    <t>ETH/BTC</t>
  </si>
  <si>
    <t>Timestamp</t>
  </si>
  <si>
    <t>Transaction Type</t>
  </si>
  <si>
    <t>Asset</t>
  </si>
  <si>
    <t>Quantity Transacted</t>
  </si>
  <si>
    <t>USD Spot Price at Transaction</t>
  </si>
  <si>
    <t>USD Amount Transacted</t>
  </si>
  <si>
    <t>Receive</t>
  </si>
  <si>
    <t>BTC</t>
  </si>
  <si>
    <t>Total Buy</t>
  </si>
  <si>
    <t>Total Sell</t>
  </si>
  <si>
    <t>NEOS/BTC</t>
  </si>
  <si>
    <t>DCG Wages</t>
  </si>
  <si>
    <t>REP/BTC</t>
  </si>
  <si>
    <t>ZEC/BTC</t>
  </si>
  <si>
    <t>SC/BTC</t>
  </si>
  <si>
    <t>BCH/BTC</t>
  </si>
  <si>
    <t>ETC/BTC</t>
  </si>
  <si>
    <t>EXP/BTC</t>
  </si>
  <si>
    <t>Coinbase / Uphold</t>
  </si>
  <si>
    <t>DASH/USDT</t>
  </si>
  <si>
    <t>REP/USDT</t>
  </si>
  <si>
    <t>VTC/BTC</t>
  </si>
  <si>
    <t>XMR/BTC</t>
  </si>
  <si>
    <t>JLH/BTC</t>
  </si>
  <si>
    <t>MAID/BTC</t>
  </si>
  <si>
    <t>ADN/BTC</t>
  </si>
  <si>
    <t>BBR/BTC</t>
  </si>
  <si>
    <t>XC/BTC</t>
  </si>
  <si>
    <t>DCG Bonus</t>
  </si>
  <si>
    <t>CLAM/BTC</t>
  </si>
  <si>
    <t>DCG Expense</t>
  </si>
  <si>
    <t>MIN/BTC</t>
  </si>
  <si>
    <t>VRC/BTC</t>
  </si>
  <si>
    <t>HIRO/BTC</t>
  </si>
  <si>
    <t>EFL/BTC</t>
  </si>
  <si>
    <t>BCN/BTC</t>
  </si>
  <si>
    <t>HVC/BTC</t>
  </si>
  <si>
    <t>MON/BTC</t>
  </si>
  <si>
    <t>PLX/BTC</t>
  </si>
  <si>
    <t>MYR/BTC</t>
  </si>
  <si>
    <t>FLT/BTC</t>
  </si>
  <si>
    <t>SPA/BTC</t>
  </si>
  <si>
    <t>EXE/BTC</t>
  </si>
  <si>
    <t>BTCS/BTC</t>
  </si>
  <si>
    <t>WC/BTC</t>
  </si>
  <si>
    <t>BLK/BTC</t>
  </si>
  <si>
    <t>CAI/BTC</t>
  </si>
  <si>
    <t>ECC/LTC</t>
  </si>
  <si>
    <t>CGA/BTC</t>
  </si>
  <si>
    <t>DIEM/LTC</t>
  </si>
  <si>
    <t>BONES/BTC</t>
  </si>
  <si>
    <t>AIR/BTC</t>
  </si>
  <si>
    <t>eTOK/BTC</t>
  </si>
  <si>
    <t>PMC/BTC</t>
  </si>
  <si>
    <t>Quantity</t>
  </si>
  <si>
    <t>USD Spot Price</t>
  </si>
  <si>
    <t>USD Amount Transacted (Inclusive of Coinbase Fees)</t>
  </si>
  <si>
    <t>Notes</t>
  </si>
  <si>
    <t>Received from Try Bitcoin, Inc.
Here's your bitcoin from trybtc.com!</t>
  </si>
  <si>
    <t>Received from an external account</t>
  </si>
  <si>
    <t>Sold 0.75405578 BTC for for $481.62.
Payment will be sent to Chase - Bank *****2375 by Thursday Jun 12, 2014.</t>
  </si>
  <si>
    <t>Bought 0.10 BTC for $33.69.</t>
  </si>
  <si>
    <t>Send</t>
  </si>
  <si>
    <t>1B4gCqt7BcStT6wBi1NvLE6CzyRBjy8x9f</t>
  </si>
  <si>
    <t>Sent to 1B4gCqt7BcStT6wBi1NvLE6CzyRBjy8x9f</t>
  </si>
  <si>
    <t>Bought 0.4376542 BTC for $100.00 USD.</t>
  </si>
  <si>
    <t>14yK9T37RQncBVnB6xsPwDd9Cdd2psTuzc</t>
  </si>
  <si>
    <t>Sent to 14yK9T37RQncBVnB6xsPwDd9Cdd2psTuzc
trading</t>
  </si>
  <si>
    <t>Bought 0.1105 BTC for $25.00 USD.</t>
  </si>
  <si>
    <t>3MAJFERhxG3chcAx6G93H9zZm1RLv8GvS5</t>
  </si>
  <si>
    <t>Sent to 3MAJFERhxG3chcAx6G93H9zZm1RLv8GvS5</t>
  </si>
  <si>
    <t>Sold 0.1602 BTC for $41.56 USD.
Payment will be sent to Chase - Bank *****2375 by Monday Jul  6, 2015.</t>
  </si>
  <si>
    <t>Sold 0.3449 BTC for $92.71 USD.
Payment will be sent to Chase - Bank *****2375 by Wednesday Jul  8, 2015.</t>
  </si>
  <si>
    <t>Bought 0.10691759 BTC for $25.00 USD.</t>
  </si>
  <si>
    <t>14TDhoZmuY9ZaeYD9zuRfEJPDBWS3rhxJg</t>
  </si>
  <si>
    <t>Sent to 14TDhoZmuY9ZaeYD9zuRfEJPDBWS3rhxJg</t>
  </si>
  <si>
    <t>Received an order</t>
  </si>
  <si>
    <t>1K7Po55EgZ8vRRCiP9NbcWP5DEYxTPrphV</t>
  </si>
  <si>
    <t>5895a1b22cc81a7f912d6617</t>
  </si>
  <si>
    <t>58ad9d393692a80188a0b0cc</t>
  </si>
  <si>
    <t>58bc5bff0dd5606a2b011bef</t>
  </si>
  <si>
    <t>58ed1468ed725d62c45d255e</t>
  </si>
  <si>
    <t>59683d68e834c6009da256eb</t>
  </si>
  <si>
    <t>59737a1b5e724402de6e79bd</t>
  </si>
  <si>
    <t>597de968692a1d00b082cb20</t>
  </si>
  <si>
    <t>Sold 2.63233255 BTC for $6,895.82 USD.
Payment will be sent to Chase - Bank *****2375 by Thursday Aug  3, 2017.</t>
  </si>
  <si>
    <t>597de9eb1291e9022efd5409</t>
  </si>
  <si>
    <t>598f6442002bcc00c2b48b5f</t>
  </si>
  <si>
    <t>5992f8cd09d92000a194412c</t>
  </si>
  <si>
    <t>59948f260ec58700d76adc0a</t>
  </si>
  <si>
    <t>599b3cc08be0f9009d3aea1c</t>
  </si>
  <si>
    <t>59a19c8bd88eb5023edcc3ab</t>
  </si>
  <si>
    <t>59aba2ebe7be820250823f5d</t>
  </si>
  <si>
    <t>59ad764eeb342e0253b6f1d5</t>
  </si>
  <si>
    <t>59aedaa9d8209500bf518697</t>
  </si>
  <si>
    <t>59b1765cad7086022635b372</t>
  </si>
  <si>
    <t>59b3f0db9d75c60111b0410b</t>
  </si>
  <si>
    <t>59b6a35a2310ad00c2e38c09</t>
  </si>
  <si>
    <t>59bbf61d25361800e79b0216</t>
  </si>
  <si>
    <t>59c11a745affeb016ab76a06</t>
  </si>
  <si>
    <t>59c91ac51f4e30029032d696</t>
  </si>
  <si>
    <t>59d2664f1d4a4d00d0e0b14a</t>
  </si>
  <si>
    <t>59db8d59cdaf8e00bafef175</t>
  </si>
  <si>
    <t>59e4c2e60470880176f24025</t>
  </si>
  <si>
    <t>59ee07efba1a790101ee20cc</t>
  </si>
  <si>
    <t>59f743d65d58c6037a34443c</t>
  </si>
  <si>
    <t>1H7tFQGQZ2ftBgtaA3uF9jXMNPTCJRXERu</t>
  </si>
  <si>
    <t>5a00a68d0375c60124f6d796</t>
  </si>
  <si>
    <t>19Sqbb2YVKUL4ox71H1EAFpDTh4KuSSqzx</t>
  </si>
  <si>
    <t>5a1014a391dc3d02ef0d792c</t>
  </si>
  <si>
    <t>Paid for an order</t>
  </si>
  <si>
    <t>15ay8QpAuezH7qgENTK1ffxCpYuwXRaeHx</t>
  </si>
  <si>
    <t>Payment for order 0X0QJXQY to Gyft Inc.</t>
  </si>
  <si>
    <t>1DvZxwdUgYUz6xbCY1fEXBnecYGWEi1Vxp</t>
  </si>
  <si>
    <t>Payment for order 4U97RTVS to Gyft Inc.</t>
  </si>
  <si>
    <t>1P4AMYezSABoLt375ywMQ9VZFYdFcXg8o7</t>
  </si>
  <si>
    <t>Payment for order 2JW69U8I to Gyft Inc.</t>
  </si>
  <si>
    <t>1KvcXNGaUDwmoPVLQA4GgcjScwWFHzjgUm</t>
  </si>
  <si>
    <t>Payment for order BSFEPRZF to Gyft Inc.</t>
  </si>
  <si>
    <t>1FLYC1XGzFxfD4fMoh3Y2e4pxxrnn5u9Pr</t>
  </si>
  <si>
    <t>Payment for order XSZIJT39 to Gyft Inc.</t>
  </si>
  <si>
    <t>5a1c58e2dfd1a7027da7d7bc</t>
  </si>
  <si>
    <t>5a2326de50932b0155c44d14</t>
  </si>
  <si>
    <t>5a2dab305bb3cd011d48784d</t>
  </si>
  <si>
    <t>5a3adc34ebf5ba0507c50342</t>
  </si>
  <si>
    <t>5a4c71350f4613012867719b</t>
  </si>
  <si>
    <t>5a56970ffcdd93050a7b7cd7</t>
  </si>
  <si>
    <t>5a6f6cc0937f7702bf24e266</t>
  </si>
  <si>
    <t>Bought 0.79216584 BTC for $7,271.90 USD.
Paid for with USD Wallet. Your digital currency will arrive by the end of day on Saturday Feb  3, 2018.</t>
  </si>
  <si>
    <t>5a85f1bfab17a604666d9dc3</t>
  </si>
  <si>
    <t>5a8b02dd6f0ed2048be201d3</t>
  </si>
  <si>
    <t>5aa2d8e40c9fc801758bfea0</t>
  </si>
  <si>
    <t>BSV</t>
  </si>
  <si>
    <t>BSV Fork Balance Credit</t>
  </si>
  <si>
    <t>date</t>
  </si>
  <si>
    <t>id</t>
  </si>
  <si>
    <t>type</t>
  </si>
  <si>
    <t>value_in_USD</t>
  </si>
  <si>
    <t>commission_in_USD</t>
  </si>
  <si>
    <t>pair</t>
  </si>
  <si>
    <t>rate</t>
  </si>
  <si>
    <t>origin_currency</t>
  </si>
  <si>
    <t>origin_amount</t>
  </si>
  <si>
    <t>origin_commission</t>
  </si>
  <si>
    <t>destination_currency</t>
  </si>
  <si>
    <t>destination_amount</t>
  </si>
  <si>
    <t>destination_commission</t>
  </si>
  <si>
    <t>15:11:17.677Z</t>
  </si>
  <si>
    <t>a20a7236-127b-44f8-ab05-74ebbf812866</t>
  </si>
  <si>
    <t>in</t>
  </si>
  <si>
    <t>DASHDASH</t>
  </si>
  <si>
    <t>DASH</t>
  </si>
  <si>
    <t>15:28:02.325Z</t>
  </si>
  <si>
    <t>c39c347b-c692-4298-86b4-08b8641fbf93</t>
  </si>
  <si>
    <t>withdrawal</t>
  </si>
  <si>
    <t>DASHUSD</t>
  </si>
  <si>
    <t>USD</t>
  </si>
  <si>
    <t>00:36:12.237Z</t>
  </si>
  <si>
    <t>9ff321e5-0b15-4df5-9062-f836070558e8</t>
  </si>
  <si>
    <t>02:00:05.260Z</t>
  </si>
  <si>
    <t>85e17ef6-575b-43c7-bc6a-436bfba88bfd</t>
  </si>
  <si>
    <t>00:47:10.958Z</t>
  </si>
  <si>
    <t>070a5e11-cd52-4be1-b4e5-309d1756be6b</t>
  </si>
  <si>
    <t>02:28:06.438Z</t>
  </si>
  <si>
    <t>1f3447d8-b45c-4900-93bf-6d685f697d1f</t>
  </si>
  <si>
    <t>19:53:47.938Z</t>
  </si>
  <si>
    <t>cbfa3f91-c48a-42e2-bcb9-0f6cc01760fb</t>
  </si>
  <si>
    <t>18:17:39.212Z</t>
  </si>
  <si>
    <t>2feb080a-52e7-4ba5-8a70-ca71e28d7c56</t>
  </si>
  <si>
    <t>16:39:18.212Z</t>
  </si>
  <si>
    <t>62a41b4f-62d3-4cb6-b72c-68065b09b3b7</t>
  </si>
  <si>
    <t>15:31:40.861Z</t>
  </si>
  <si>
    <t>291c6265-eba7-406c-8ac0-21c1d7abed70</t>
  </si>
  <si>
    <t>19:40:36.934Z</t>
  </si>
  <si>
    <t>fa7e4786-03b4-4d78-8932-4740f4cf1159</t>
  </si>
  <si>
    <t>00:27:54.424Z</t>
  </si>
  <si>
    <t>8db795b3-732d-437b-9c8a-3779e644e764</t>
  </si>
  <si>
    <t>16:48:15.401Z</t>
  </si>
  <si>
    <t>83713f80-c32b-4a93-babf-23f717b76484</t>
  </si>
  <si>
    <t>21:32:45.384Z</t>
  </si>
  <si>
    <t>4468194e-8e8e-45a7-9894-f5bd4b054f23</t>
  </si>
  <si>
    <t>15:19:22.489Z</t>
  </si>
  <si>
    <t>e81660ec-ee22-45db-a081-fa3bdca0a28d</t>
  </si>
  <si>
    <t>15:45:20.860Z</t>
  </si>
  <si>
    <t>cba2d22a-2f4e-4e1b-9050-4dbb70cd6525</t>
  </si>
  <si>
    <t>03:10:27.192Z</t>
  </si>
  <si>
    <t>b65d4a6d-5297-4c25-8c1f-3b00fc6c5420</t>
  </si>
  <si>
    <t>03:37:11.615Z</t>
  </si>
  <si>
    <t>afcb8333-abb7-49d4-993c-cc2a8f62bf8f</t>
  </si>
  <si>
    <t>04:48:30.986Z</t>
  </si>
  <si>
    <t>548fc454-2299-4e32-b02b-2fda731ffa32</t>
  </si>
  <si>
    <t>16:23:23.110Z</t>
  </si>
  <si>
    <t>e8eecbef-92d8-48b5-b3ad-7db34d2459f7</t>
  </si>
  <si>
    <t>18:19:40.736Z</t>
  </si>
  <si>
    <t>0d555b71-73fe-42b0-a103-f5e114b9dd7c</t>
  </si>
  <si>
    <t>01:09:06.854Z</t>
  </si>
  <si>
    <t>a21d6b7f-9472-486d-975e-fa2852840c9f</t>
  </si>
  <si>
    <t>04:16:56.755Z</t>
  </si>
  <si>
    <t>61b083f4-e616-4183-b91d-8524425ed12a</t>
  </si>
  <si>
    <t>17:46:08.543Z</t>
  </si>
  <si>
    <t>538cd04a-fe05-4d7c-8ec6-fe8edae85284</t>
  </si>
  <si>
    <t>05:32:40.419Z</t>
  </si>
  <si>
    <t>5d4afaaf-03cb-4e53-9c3f-297d2e1babd9</t>
  </si>
  <si>
    <t>19:56:56.181Z</t>
  </si>
  <si>
    <t>724602a1-0d55-4198-93b5-0a3aaa43f9e5</t>
  </si>
  <si>
    <t>17:29:52.207Z</t>
  </si>
  <si>
    <t>f4c8bfc7-88e9-4420-b802-221de4a193bf</t>
  </si>
  <si>
    <t>16:57:40.568Z</t>
  </si>
  <si>
    <t>85c3e58b-5fed-4665-919f-bde0fb8b9376</t>
  </si>
  <si>
    <t>04:08:33.408Z</t>
  </si>
  <si>
    <t>e934924b-a606-40dc-b48c-f3bb1eba5f67</t>
  </si>
  <si>
    <t>05:48:34.093Z</t>
  </si>
  <si>
    <t>dd812451-d9ed-487f-81d8-0e5c1a910e2a</t>
  </si>
  <si>
    <t>Credit EUR</t>
  </si>
  <si>
    <t>Debit EUR</t>
  </si>
  <si>
    <t>DASH / EUR</t>
  </si>
  <si>
    <t>EUR / USD</t>
  </si>
  <si>
    <t>TransferWise / Uphold</t>
  </si>
  <si>
    <t>txid</t>
  </si>
  <si>
    <t>ordertxid</t>
  </si>
  <si>
    <t>time</t>
  </si>
  <si>
    <t>ordertype</t>
  </si>
  <si>
    <t>price</t>
  </si>
  <si>
    <t>cost</t>
  </si>
  <si>
    <t>fee</t>
  </si>
  <si>
    <t>vol</t>
  </si>
  <si>
    <t>margin</t>
  </si>
  <si>
    <t>misc</t>
  </si>
  <si>
    <t>ledgers</t>
  </si>
  <si>
    <t>TGOUSL-UC2QZ-U7EHWB</t>
  </si>
  <si>
    <t>O4FSD5-DE4YW-P7XXS3</t>
  </si>
  <si>
    <t>DASHEUR</t>
  </si>
  <si>
    <t>sell</t>
  </si>
  <si>
    <t>touched market</t>
  </si>
  <si>
    <t>LR27RN-6FJPC-MLFQSJ,L3LMEB-52O56-KANVQC</t>
  </si>
  <si>
    <t>TKH2SE-M7IF5-CFI7LT</t>
  </si>
  <si>
    <t>TEGORP-AOVA4-XYX5N3</t>
  </si>
  <si>
    <t>OWFV65-LKYVW-YFXG7S</t>
  </si>
  <si>
    <t>stop market</t>
  </si>
  <si>
    <t>L2BQQS-5HV7J-4RTOTE,L6CN7B-OMOK7-QHEVX7</t>
  </si>
  <si>
    <t>T4P7UA-SEAZU-BBRYDN</t>
  </si>
  <si>
    <t>ORN2EU-QLAYI-YS3R7M</t>
  </si>
  <si>
    <t>L5VT2S-SBSFO-GD4TVZ,LI6ENR-DZDBN-KNOHLB</t>
  </si>
  <si>
    <t>TOGY6P-AUU7V-ISYUDD</t>
  </si>
  <si>
    <t>OMYVNW-VHRBU-MKXUT5</t>
  </si>
  <si>
    <t>LYVQP6-FIRBC-FFU6ZY,LNEDH4-AYE3S-PQXTTP</t>
  </si>
  <si>
    <t>snapped_at</t>
  </si>
  <si>
    <t>market_cap</t>
  </si>
  <si>
    <t>total_volume</t>
  </si>
  <si>
    <t/>
  </si>
  <si>
    <t>f111e5ed24607c82a5be7b440740a6ace5b72bbe1607bd970f5fbd31daacccc5</t>
  </si>
  <si>
    <t>0151f166541a5c2afb0a17c14ab9b464bc59691efe085221d09ff7399f31f8fa</t>
  </si>
  <si>
    <t>defe1b8b0eb909b15aa3289a66c89c7ddf794b067665267a38c0b1ad8740267c</t>
  </si>
  <si>
    <t>0c51b2124997dc169d77739572977c3b1ab51a02ab53419bc8a8d47714f384df</t>
  </si>
  <si>
    <t>1ee2bdcba669e1868cca5a5686686941e5a7fd493b65a8e723dda0a6c7662fe8</t>
  </si>
  <si>
    <t>6271200ee9ef8a33af2ee57629bd7222e15b1bf7ce86049a0223e67b01f310dd</t>
  </si>
  <si>
    <t>XrrXtKWCg7VdD2aueTrwpRzvZTYA4GJMLs</t>
  </si>
  <si>
    <t>40507abd0217c191d5d938b771037626fff6cf82e679c640df73bf834d252862</t>
  </si>
  <si>
    <t>XrDkde5bkA8ZDvmLGBtzJGi81AwScLVjZq</t>
  </si>
  <si>
    <t>a932e15ea4fd14840f2f329c678bb944a9066302c307a3510ff8ec7082e61b54</t>
  </si>
  <si>
    <t>1d49bab808ed78d1aca2dc8874a8f1c050146b555920e1b48920abaec47f5cc5</t>
  </si>
  <si>
    <t>13636173e38e66e299b06c80ef6bc21133efa9bdd6296da559b8d7d0f21c53f5</t>
  </si>
  <si>
    <t>bab73817df06d2dcd7cfdd0c73b0beb5f82f2cb2c7f927ba150766b2d2ce7b80</t>
  </si>
  <si>
    <t>de617703568663b86358f42ac76f1f4ff52372d9ec8fb3dbf301f88246c2255e</t>
  </si>
  <si>
    <t>f28d48a5eb1bf9bc8393ecd244e356509e72adf35d7cc714510fa5f47fdca3a8</t>
  </si>
  <si>
    <t>cd63e8780edf4bd43d84de2087d5c5f5d8eb1ee793b3864b2558a8bb2f55a78f</t>
  </si>
  <si>
    <t>279854ddf89661c59f7d7b9c03f5478e9887433a182e993b3d256ee5e80d4239</t>
  </si>
  <si>
    <t>6d335898bf951e8f5b46578eef0aa991682b1657e6d6fbf1450af994885b089f</t>
  </si>
  <si>
    <t>079c99bcf56fa18021fd38b36b61e495e0aefb3b60a0bcc7939d7a79c8073fc8</t>
  </si>
  <si>
    <t>27a3c81029a791325b0f328ddb37fa42c77437e7a2fc9d86237d6199f1627c3a</t>
  </si>
  <si>
    <t>10cda4094213d6fed10e4dbbb69c586ea780cc3d659955a993418311d8ced41b</t>
  </si>
  <si>
    <t>4f449eec54f6485e785d8bc26f50c3ff5737d33a2cec05b5c97472554bdda146</t>
  </si>
  <si>
    <t>fd1aa91b97b7ca499fa6fcc9cb097c93e76b70d93350199fbe445f1228bed45e</t>
  </si>
  <si>
    <t>6f7a262904c2833416ab553f30026f1a9b374bc57c8bcb5637abce709ab58769</t>
  </si>
  <si>
    <t>de3b7e3e7407a6e72e27ef8c8eaa82a72e49f342be1495da2c08fcca793896a5</t>
  </si>
  <si>
    <t>9be6c04a8439552f5e1036eefa6966502e757d0bc9090cc908418fdf3bc0f40b</t>
  </si>
  <si>
    <t>472297d70fbbee901e3c64483ae7d0252725d36941e77837149c9a21dd1501bc</t>
  </si>
  <si>
    <t>6bfbe16ff42228192d009960efb04beace279fab41dac4449c8a96b5d8390086</t>
  </si>
  <si>
    <t>864977ec715d407fb90d70281b6d719d7e0fae9c5f5fdf4a3852cb840843b4ff</t>
  </si>
  <si>
    <t>94485568f54385c4841bddfa9e8f1df34ad139fc9880128820558c4924474280</t>
  </si>
  <si>
    <t>54cc7e80cebd363b9a11d5344928d02ceefe00e85b354a05492f494be4fbcba6</t>
  </si>
  <si>
    <t>0288c26562f91fad4d35dc3a3de01a2518717ab948fc5bd12970475b440ba57f</t>
  </si>
  <si>
    <t>b6107a27965ad94e1ce8c8464febfa2bd32692606085045a66dab2294fd1c0f4</t>
  </si>
  <si>
    <t>0e9d1488818110c84938a1ec60a5e86ee5392f05eec275e41301ee5725105b3d</t>
  </si>
  <si>
    <t>e62a917d5ff692fd1a03e890671c68a8e51db306dda1231479ffd18b74ee880d</t>
  </si>
  <si>
    <t>e05a18ec96486d2ed6151f4804c9468e3cbd631940a4f49c066bc8354fac6d5a</t>
  </si>
  <si>
    <t>8b26f999d3b98b18416d597e069354451675e9ad76a6b52ec017ec4ac96d8bc0</t>
  </si>
  <si>
    <t>de3e1e81bef58ca5996e60c78c37987b3992c32626e31217a542b799bc63d0e8</t>
  </si>
  <si>
    <t>fac1c449a696f2a8be428e53a45b6bc91a26455a5af02920fb0fca8533f3bb24</t>
  </si>
  <si>
    <t>95db5db5c2625c7b4476c8cdadfda28918904058c8b1c9ed9542d5868075a464</t>
  </si>
  <si>
    <t>3b7745f7a1f3b9fc5f286792c827173ef90de33dcef9ea48ed17e5cc8f9750ee</t>
  </si>
  <si>
    <t>3f50674c4342cf314eedb2413976de1ab384c53d1ebc9910092372d41c2ee099</t>
  </si>
  <si>
    <t>d3da7d158c08322bbc97e2a65b6b2ef086033f8e29f42ca5db5880c7396370e2</t>
  </si>
  <si>
    <t>66f9b43a85c4f15c3e2b386838d90b80f46390dc388b0d0ec161aa73a49d15bb</t>
  </si>
  <si>
    <t>1407bc7ca38aa6f3ce02314d2bd6bbef44fe261d9b1793842ccf1ab23d0da7bf</t>
  </si>
  <si>
    <t>a7c6df15e0e36d8b03a7889cb5c139073812aa716fc8d25c2237cb61a60dd652</t>
  </si>
  <si>
    <t>ae38f74c643cf6598948787ca62d1a640eb385088137f53dbfcfa656ad5cd953</t>
  </si>
  <si>
    <t>d74c4c4219372c2ec9403bd1ea218274622471aed318f5c44b90df4dba1a81be</t>
  </si>
  <si>
    <t>e5bd425a475217ec64dc0da194e3a74328c843df5c26026ccd7013dd4de32836</t>
  </si>
  <si>
    <t>4a4b6f13e32c1e42ea5f0b15a74dbe5ef7b9932307290e62b98e7b957338bf63</t>
  </si>
  <si>
    <t>500fc7ed4189b4d00ad836a7304d3d7af15cf6f4fc3a84271c5ea9ce043e5e93</t>
  </si>
  <si>
    <t>b721a30a8792d20a4740a84d77ef8df1fc6a263ece5999b89d549c6982a7899e</t>
  </si>
  <si>
    <t>48df99c3df046bc563dd875b065da002e677100591974c312ac6caaf874c8a43</t>
  </si>
  <si>
    <t>eb93e5400a56c8a53fb767f839c6d33dcc2b079c83fc043ccd05a873298ba67e</t>
  </si>
  <si>
    <t>6bf81491b67f674e3ea382f387666e7c83d33c663af0556c468018e2e5e76734</t>
  </si>
  <si>
    <t>60887baf682d27b582728127526e3e45f03fcd397e9800b2e693d3d9b8e4eb00</t>
  </si>
  <si>
    <t>b954c724b334f7d3897a24c7fa95a5e3a106746389e8d0e5537bfbb1c1a3f005</t>
  </si>
  <si>
    <t>63521c9d555f7f57bf97a328da2bf247da29b3a24c9b2c58a211846df45bd5b5</t>
  </si>
  <si>
    <t>332c0c17bdb54f1edc52e846e87de4978c77d3bf87df5d6a3bd827f227698682</t>
  </si>
  <si>
    <t>7ec5682065bf5fa9e2db038a09f877dfde7e9bdb5888f8d262a0db4d8ab4abae</t>
  </si>
  <si>
    <t>df9565ca65687cdd8b459a12fc201932a918011508c02d94881d8d0aa76d929b</t>
  </si>
  <si>
    <t>37e2c6a2ee46f82c31622c45083a9db8bc0fdaff249e8d3da88c76a2f0d1bda5</t>
  </si>
  <si>
    <t>44eaea4e5e37e1b15d61a249583702696c4cc7effc0adfe120fb908ec397f9a3</t>
  </si>
  <si>
    <t>83e2eafcbf92037411c2cb662c1b73835d993829d79747d89b529e4c30a1f289</t>
  </si>
  <si>
    <t>55f97fe699d91f4def0bb02faeb56b2d0f5f1f73dbc660a734cad76496626fb7</t>
  </si>
  <si>
    <t>3eb3ad1fce185dbd36f0a6621a19c0140aee1625cc6bd3bedde7d24832f6b5ef</t>
  </si>
  <si>
    <t>6ebc0fa2f52de48d169a9ebfa374e87f70327fd1d3069c4185b060090fedbad9</t>
  </si>
  <si>
    <t>a48832d5cf144f5d48ede88b7bcbcfa39e4d560470645abf11a65ce62b463853</t>
  </si>
  <si>
    <t>89b00ae6b1c7f61f18e29a6bef7358f7955606a658f9da55fea4f3b4b089ee53</t>
  </si>
  <si>
    <t>5ad52f1f4c0847458d799f1d3af15877f4748f451097901250a95d13d0b21b9a</t>
  </si>
  <si>
    <t>4f7e38b9b759639eb0ece7acb3ce273f4ce8b21db218e64d02976144b8f6a6c0</t>
  </si>
  <si>
    <t>13977330e2ffe3d02a864253d92fef0c8a54fefb500ae137b67f72fc0ac1e935</t>
  </si>
  <si>
    <t>d74695111aef9a41f31d7f2ee27fcacc578af95ffb017d9e24f77b07561d3092</t>
  </si>
  <si>
    <t>3d79888af98872d393fad242dfc6b71f0cf420dd99a06e098600ac775dab1835</t>
  </si>
  <si>
    <t>d162b6aea54d4df8df3e06a52baef7cd4f24e8198ce34fb80e3a3772a2509d89</t>
  </si>
  <si>
    <t>9acc84146abd59a8ed63024c58a7b530e33a6828b14b0933e196324275b591aa</t>
  </si>
  <si>
    <t>ebce0bfe4c1341c3490ac6ee3b9ec37ad882b3a9093072ecd9bfb3b8f8635ee1</t>
  </si>
  <si>
    <t>8fcd98532cc630595958fe1f144634823e6e2a46ed716cd126bdd88fbbf93d3c</t>
  </si>
  <si>
    <t>ac41bf33a858f8b77d0fd68264966ed697c0f685515861f522c110051ec6ee43</t>
  </si>
  <si>
    <t>a198fe10a3f2a7ca73622cad6d0fa59bfc85d6350fefd6d7cb69bf3a71c88b22</t>
  </si>
  <si>
    <t>c2dbf4f6dd233f5edab0bd8e24f38b3eab06f2ecb1eb057335b17c0cf9f9c25c</t>
  </si>
  <si>
    <t>4b5711491a8fecdaba99a4cecfb359cde146934e6f4a403ea692c59a2a7c4b48</t>
  </si>
  <si>
    <t>3b205ec59715c0b0730156dfa05a719eea839ee0004a18d558dd3f63d20d25ec</t>
  </si>
  <si>
    <t>470de9cebd6810b5231c79d18af796f97502ecb1afd123798119be8945878daf</t>
  </si>
  <si>
    <t>fbd9d37271c9e7777881eea5ae2818ace2c7f0169f4a7536a54754de71a7dc81</t>
  </si>
  <si>
    <t>587f86fd6fbb116db7e940916163ec6b515302d1b2a1539229ff220fa899d01c</t>
  </si>
  <si>
    <t>2eb9f03679fed7d43e85e9c77823bd86126d1d74d33f215d22c0eb757d37f3a6</t>
  </si>
  <si>
    <t>ed1c3f40705fded24b687b5087253383f3aa5fb497528118aac583783ac00e7f</t>
  </si>
  <si>
    <t>a677cb7ffc36f9f8aca8ccc5a6bbff11d16586023983805eb77f004b0c6b33db</t>
  </si>
  <si>
    <t>d7b996e69c3c6701b195cb2970efeba7eb0ede9bbfbf654163aa74247074bf04</t>
  </si>
  <si>
    <t>159158917df6b520de208bb6d9a92df9a94faaab1ec4f7067e5c71833c1e68da</t>
  </si>
  <si>
    <t>c29cb3ca1825c2ad353eb5aa225d65ff0d79ef960980a5581033293cf7db3e5c</t>
  </si>
  <si>
    <t>f1728cd21d6b3bf2035ca7834a8f2327fe6dec65c4bfbffaaa4963f938777751</t>
  </si>
  <si>
    <t>2b9db68ccc922cda4a7432369993433e7cee336f8cd26631cda10bb59ddbbe0f</t>
  </si>
  <si>
    <t>e188be8cca2fbf0528802b4906b6abd589b310e9b810d034003ec475395af46d</t>
  </si>
  <si>
    <t>f514a405140d782b13f701554740a89651e0bf497ee65988c1bb0bf177de144d</t>
  </si>
  <si>
    <t>c30bde8e2ce4ae8d25b992f4398c4ded6e2ab5ac871723f830bc13684f19307e</t>
  </si>
  <si>
    <t>e65280e044559c2b7900d89754e04770c0cebb220fc21649c401b8ecf039857f</t>
  </si>
  <si>
    <t>1ca66487d8570ac078f2218789ce01fefa2d2c06ad1d6120fe277e4ddd2290cc</t>
  </si>
  <si>
    <t>c27f1b414601587329a209f3900cff35bfff45dac1a9949345fb53ac931872b5</t>
  </si>
  <si>
    <t>8f1d62483eb6a1147a2f8e5c5c391a25aeae1efe9ba66c090ef81e7676d043cd</t>
  </si>
  <si>
    <t>c91cb3fa1f2fef04ca77f63dcb5f8fa4fa586d99f6b6be603ae36d95b58b0abe</t>
  </si>
  <si>
    <t>14d0e7008ca0f95c25867edc41e9674f343086a5c557b6b3b5b2ac08fe42f7fb</t>
  </si>
  <si>
    <t>8884d001ecb508bb75c13c503892fd95fcdaaf51875b7fda551e96a6e84a845f</t>
  </si>
  <si>
    <t>901bf2f016e4e66d69c36ac3d5027e233fe7e1fffcd331fbe175280b5c40288f</t>
  </si>
  <si>
    <t>b339dbc92222c8c8ca444cfd038a3aa893a262c7f68ab42edd74c7f794b67ad6</t>
  </si>
  <si>
    <t>d4ed7bcf709442f9b39476e21033ab32ce1aaea2e62430f06b3fe1dafdfcb5a4</t>
  </si>
  <si>
    <t>511e91e7487d4f1855ff1a137459e7531c7fd8a004cc013ce3f68ce244eee2ce</t>
  </si>
  <si>
    <t>9e47f6ad89f0fb5927c7812deff8261278d492be79b1fd75c2c78b50055ff0e5</t>
  </si>
  <si>
    <t>d31ec3c9ff3f8d5901015b5e9ba9cd9cdf3555f58712a5f4ab67ef5c4bc51ec4</t>
  </si>
  <si>
    <t>9cf3b3635331f590e549d3597b3053e503f316e19d5e181aded487e028164fed</t>
  </si>
  <si>
    <t>ef6db52d42d9d4b11c447565c063ab75a1ac9129352d6fec98eded5b8854adb9</t>
  </si>
  <si>
    <t>6ae5ba1e6c0779c75618ddf691f2339f0115f1cb5e61ff3bae170e65238b7343</t>
  </si>
  <si>
    <t>4fd95a602c1b2b2a784d3218dcec2d675e4553b0cf4d28eb703efcd292eb9113</t>
  </si>
  <si>
    <t>a7010ce21f1ef25f28af4ef4fd676c5b6a92acf381e795366d2da800a42e7bec</t>
  </si>
  <si>
    <t>fab586eee9d535f7bc37a13ea765bb0614c409b213ed86cc49e2983f6a5110a0</t>
  </si>
  <si>
    <t>47a891765c07aca9de82abd963df391ee865ed6f16e3f0245e168cd61cab544c</t>
  </si>
  <si>
    <t>6a2f74395fb6feca194e320fc5c25f04fc52f7d2f1b53c69134d0eda729a81f5</t>
  </si>
  <si>
    <t>02f3fe6e5e215b49480efc11e4726a092fea98b92cd8923c688e4709f215ac48</t>
  </si>
  <si>
    <t>28aa4ad163ae04b3c3bc0903b0446dff4676adea8afe88e539f4505b7044e107</t>
  </si>
  <si>
    <t>1a7c0941a0a3708edc8f5e32ed1ad34b54877735c5ea3e8cfd051f9e6fe48c01</t>
  </si>
  <si>
    <t>8269310596914ddc8ae7f2f3d67f14db6aca0ed120765b0214ea9076acca3db9</t>
  </si>
  <si>
    <t>8265558d6930fbd398fca6c756e84a651c56396862d81ce4df0294952beb15ed</t>
  </si>
  <si>
    <t>6de628bf5968bab45b1be0a99e20e187a48c6344d64ec30af41248eeb53dd681</t>
  </si>
  <si>
    <t>1cab9c03de73750e5691302c0399431933b76f4d4a851426866fc8eb37e60cdb</t>
  </si>
  <si>
    <t>84622ef6012dba41188312c04c9cfbea075eb3a35dd5cb9070cb73944d5729c0</t>
  </si>
  <si>
    <t>1a50d99aef2fc941327929fa29280eef507045cb2c0e326fc387fc8857edb5aa</t>
  </si>
  <si>
    <t>a695f60a261bd75901154830c0a074a86b6a543f32493faeb6ee4ea469c1bb51</t>
  </si>
  <si>
    <t>cf564f704ad1d6f9ac5ce6fd4a325b006bea10323b2d518ce8f379ea6131c107</t>
  </si>
  <si>
    <t>67976ee5de8509a649119b4523aa155a896b2d42d139d476bbabd4383bb91cd8</t>
  </si>
  <si>
    <t>335b60c40b56d10fe03414d7db819661c9c10682786abb1fafded9ea491b6b08</t>
  </si>
  <si>
    <t>3787dae4e56293f2200def568d1af696d7bde3c5329fa16f9a0de60f2e2c7e71</t>
  </si>
  <si>
    <t>0fae842a882e9b4ac9c6c9fb18079f2ee29e89257b65834836e1f19074a3e99a</t>
  </si>
  <si>
    <t>75dc2ba4f8c43783aa10cc141a8981125a5985e75ab257138294263fc27d366d</t>
  </si>
  <si>
    <t>123cb0e85711ce061b20be63d6759962e3a597c6643c384bbf39e9ecb89d8bff</t>
  </si>
  <si>
    <t>16c3584db9d219641ba7c0dbabe5e083319f256941630782904fb74fb3a47549</t>
  </si>
  <si>
    <t>66a049a24519b02875b4203c18169fdae1e35d5ec7b721a722a9cce676c276a6</t>
  </si>
  <si>
    <t>d30c5fd66eb862f90968c7cf018bdeacfe0fec142c2bc34b86635886ca4cb1a9</t>
  </si>
  <si>
    <t>04807cfc04484be0c533cc0a8acb0045242083f421fecc549432f49b3eec2c53</t>
  </si>
  <si>
    <t>1b6a01424412ae0cb7d3559cc8a4420a10dae018185ad42d6fd21b0cb654081a</t>
  </si>
  <si>
    <t>3903b9ce0f2f780f74b9ba9714c05b15b1b38016306d60d07d38d8d168d02264</t>
  </si>
  <si>
    <t>958f6f487b162e3cf5d5d8fc1f01c6aa5489a236b962717ea2241c0b35a0159e</t>
  </si>
  <si>
    <t>0a5926f99c275fac257da741625901f562b1fedeeed95cd520038c6d40d1915e</t>
  </si>
  <si>
    <t>b4a6b5e386b95e22e4649b5b205bc6a798cb11ebeaa5cc6496e266adb52b6d3c</t>
  </si>
  <si>
    <t>321f2b7ba0ce7f1e3cc9695936c21d276926478680f073212b052fbc71a16a4e</t>
  </si>
  <si>
    <t>114bbde39292fac06bb9104401cdd0b515a10869dfa78233cad144e3cea1674e</t>
  </si>
  <si>
    <t>844974212e1cd9020171e9ce5b10427a3c36b65f9dab3fc83edc59c7bd30c7ad</t>
  </si>
  <si>
    <t>95c0619e666db498dea68a5d33703461584df1f237fa74ad3d2d507c73cf16a3</t>
  </si>
  <si>
    <t>c0264677b089f1e594e610f25edf73376c8c7b2c1abef080d28971e07d1628b6</t>
  </si>
  <si>
    <t>c781a30cb561b22c8d1c4aeb170316f396bc77a1a08c21d98de0921e744297d6</t>
  </si>
  <si>
    <t>c39cd1ad9287201753456bb22299f2c6b88aa6f6a78fc2da801f0b6a25834761</t>
  </si>
  <si>
    <t>52e33cf320724e9da7262c3416b5bce3154e78bd9b9fbc62cccb254ceb7ec49c</t>
  </si>
  <si>
    <t>3c4dbb6b7ffa33895def1a900e170095d04961c880edc2fe725243fecdbd996a</t>
  </si>
  <si>
    <t>759e84fb537454b2eaeb533eb98c5d17aa3595c73315fd4b43da50092974812d</t>
  </si>
  <si>
    <t>5ba55306deed534a5601ef989d46ace99afc8312616176a5f77c5403d3916b25</t>
  </si>
  <si>
    <t>ab7203b184da5491f74e291bc4e5805a5ca612b71f24548e52079a61b047f842</t>
  </si>
  <si>
    <t>9053e462090477402288f4049e52723b97ac1247a4d9dc23b8ab3f8c0e6c4c47</t>
  </si>
  <si>
    <t>ee44dfb3ffb2bb499f20dfe456df6752730c8be4054b622d4eab3da323cf4cb6</t>
  </si>
  <si>
    <t>f9a7400bce6615fe0205bcfa74c5d17df0ce73f6d91fd966b23bd04d803488b0</t>
  </si>
  <si>
    <t>f95ce532358662c92e5a0db0961b118fd02d75dac3a4f741ace409480da73cbd</t>
  </si>
  <si>
    <t>495ed40bca5af094f9c918a89a4b062dfeee251ddadf43395c7d156406dc468e</t>
  </si>
  <si>
    <t>19c17f83356645ccf51453922071aedb2659be863eac9534697177005ef0bc7b</t>
  </si>
  <si>
    <t>7d7f851bfd011eb53a765f59ab4f1c70d7027a783e176fa86225c9bf6f0508b2</t>
  </si>
  <si>
    <t>713d27a7d9a4887db27b473c65e3b5be90b5c3bf2229967e4c4a5e955dc64db6</t>
  </si>
  <si>
    <t>d9c3b37e461ab6ec4de33f758448fdd83c55cbd984d9726b9cfa348449f27f70</t>
  </si>
  <si>
    <t>e01c43ce6513dc277bbb2e3ae5b0a3bf127e8f0b9ba24335edd5174ae6b885be</t>
  </si>
  <si>
    <t>4a90091c22d647771a69ac93882595fe4dd5d1061d5be44e5aa5766ef052af39</t>
  </si>
  <si>
    <t>c6535866268e792273862cf1736020a07e9c27a533fb30072db4f8a88308163b</t>
  </si>
  <si>
    <t>b38c3c19a3b34bf2e209c7ffc4212dbae3ad8acea248e19b94cc03d9d2cb465a</t>
  </si>
  <si>
    <t>ae070826cf4262993b1bc2a189061b9ba3e73c2fd14480f2f6e7cea39bff45db</t>
  </si>
  <si>
    <t>5e2063d24d3c6a0e64234c5a8934bc1e1f2e2f2695f0a60902c50cf5cab28ad1</t>
  </si>
  <si>
    <t>e274d6447c656a466670dc005f967d297dbf4a50714e27c48ea98c5896f039a2</t>
  </si>
  <si>
    <t>Cost Basis</t>
  </si>
  <si>
    <t>DASH USD</t>
  </si>
  <si>
    <t>TVCVES</t>
  </si>
  <si>
    <t>sell/stop market</t>
  </si>
  <si>
    <t>DASH/USD</t>
  </si>
  <si>
    <t>TULCTJ</t>
  </si>
  <si>
    <t>TLHGJS</t>
  </si>
  <si>
    <t>sell/market</t>
  </si>
  <si>
    <t>TZE44E</t>
  </si>
  <si>
    <t>TMPUXO</t>
  </si>
  <si>
    <t>TNEANV</t>
  </si>
  <si>
    <t>TYIPOW</t>
  </si>
  <si>
    <t>TKBU2V</t>
  </si>
  <si>
    <t>TLUT2R</t>
  </si>
  <si>
    <t>T7PTUO</t>
  </si>
  <si>
    <t>T6E6GP</t>
  </si>
  <si>
    <t>DASH/EUR</t>
  </si>
  <si>
    <t>TI4C76</t>
  </si>
  <si>
    <t>TESC77</t>
  </si>
  <si>
    <t>TDDAIV</t>
  </si>
  <si>
    <t>TSNW5F</t>
  </si>
  <si>
    <t>XBT/EUR</t>
  </si>
  <si>
    <t>TDUBUS</t>
  </si>
  <si>
    <t>buy/market</t>
  </si>
  <si>
    <t>XBT/USD</t>
  </si>
  <si>
    <t>TR3VAQ</t>
  </si>
  <si>
    <t>TVPG7K</t>
  </si>
  <si>
    <t>TICXGA</t>
  </si>
  <si>
    <t>TV2N2N</t>
  </si>
  <si>
    <t>TC2FOK</t>
  </si>
  <si>
    <t>buy/limit</t>
  </si>
  <si>
    <t>TCD2TC</t>
  </si>
  <si>
    <t>T4I3OP</t>
  </si>
  <si>
    <t>TMBKEE</t>
  </si>
  <si>
    <t>THDRAE</t>
  </si>
  <si>
    <t>TLE3Q4</t>
  </si>
  <si>
    <t>TP5ZSL</t>
  </si>
  <si>
    <t>sell/limit</t>
  </si>
  <si>
    <t>TUIMQ7</t>
  </si>
  <si>
    <t>T4FT2U</t>
  </si>
  <si>
    <t>TE2OCB</t>
  </si>
  <si>
    <t>TAALBS</t>
  </si>
  <si>
    <t>TQ3QUY</t>
  </si>
  <si>
    <t>TB2PWA</t>
  </si>
  <si>
    <t>THRJRR</t>
  </si>
  <si>
    <t>TM2SOW</t>
  </si>
  <si>
    <t>TDZN7G</t>
  </si>
  <si>
    <t>TYOS5X</t>
  </si>
  <si>
    <t>TZQOM6</t>
  </si>
  <si>
    <t>TBQVPW</t>
  </si>
  <si>
    <t>TVFLOS</t>
  </si>
  <si>
    <t>TNEMSJ</t>
  </si>
  <si>
    <t>T46US5</t>
  </si>
  <si>
    <t>TZO54W</t>
  </si>
  <si>
    <t>TPKBCK</t>
  </si>
  <si>
    <t>TT5PA3</t>
  </si>
  <si>
    <t>TJFK7T</t>
  </si>
  <si>
    <t>TTHUVN</t>
  </si>
  <si>
    <t>T3YECT</t>
  </si>
  <si>
    <t>TRTO3G</t>
  </si>
  <si>
    <t>TEWGJ6</t>
  </si>
  <si>
    <t>TJDREN</t>
  </si>
  <si>
    <t>TIK2F6</t>
  </si>
  <si>
    <t>TFJINY</t>
  </si>
  <si>
    <t>TNKCWB</t>
  </si>
  <si>
    <t>TYLU2R</t>
  </si>
  <si>
    <t>TDXMXN</t>
  </si>
  <si>
    <t>THKC4V</t>
  </si>
  <si>
    <t>TIVMXF</t>
  </si>
  <si>
    <t>T3LTNY</t>
  </si>
  <si>
    <t>TX5O5U</t>
  </si>
  <si>
    <t>TRQEUA</t>
  </si>
  <si>
    <t>TQJCM4</t>
  </si>
  <si>
    <t>T7BJQP</t>
  </si>
  <si>
    <t>T6QDZL</t>
  </si>
  <si>
    <t>TOZOQ7</t>
  </si>
  <si>
    <t>TMUANX</t>
  </si>
  <si>
    <t>TDCRHJ</t>
  </si>
  <si>
    <t>TMSQZE</t>
  </si>
  <si>
    <t>TLFOKB</t>
  </si>
  <si>
    <t>TBKNLR</t>
  </si>
  <si>
    <t>T6OGW7</t>
  </si>
  <si>
    <t>T5PGPL</t>
  </si>
  <si>
    <t>T5K5XJ</t>
  </si>
  <si>
    <t>TGPMW5</t>
  </si>
  <si>
    <t>TTTHOJ</t>
  </si>
  <si>
    <t>T24XRE</t>
  </si>
  <si>
    <t>TRQ4NK</t>
  </si>
  <si>
    <t>TNIVGZ</t>
  </si>
  <si>
    <t>TIGKSZ</t>
  </si>
  <si>
    <t>T3ZWYN</t>
  </si>
  <si>
    <t>T55EE6</t>
  </si>
  <si>
    <t>TYE5NO</t>
  </si>
  <si>
    <t>TKEADN</t>
  </si>
  <si>
    <t>T3HANN</t>
  </si>
  <si>
    <t>TUKPZZ</t>
  </si>
  <si>
    <t>TLQC6D</t>
  </si>
  <si>
    <t>TL3JV7</t>
  </si>
  <si>
    <t>TRZTVJ</t>
  </si>
  <si>
    <t>TIYWXV</t>
  </si>
  <si>
    <t>TPJEZA</t>
  </si>
  <si>
    <t>TIRRLL</t>
  </si>
  <si>
    <t>TLP32V</t>
  </si>
  <si>
    <t>TJFCZQ</t>
  </si>
  <si>
    <t>TGUKHZ</t>
  </si>
  <si>
    <t>TW4MME</t>
  </si>
  <si>
    <t>TYN7O3</t>
  </si>
  <si>
    <t>TAABDY</t>
  </si>
  <si>
    <t>TBUB34</t>
  </si>
  <si>
    <t>T3JTOT</t>
  </si>
  <si>
    <t>TYWAF2</t>
  </si>
  <si>
    <t>TKAK3B</t>
  </si>
  <si>
    <t>TBMJJI</t>
  </si>
  <si>
    <t>TMX2NI</t>
  </si>
  <si>
    <t>TXU3M6</t>
  </si>
  <si>
    <t>T3ZZW4</t>
  </si>
  <si>
    <t>TMMUVW</t>
  </si>
  <si>
    <t>T57C3V</t>
  </si>
  <si>
    <t>TXAXQA</t>
  </si>
  <si>
    <t>TUX2X3</t>
  </si>
  <si>
    <t>TGWJTF</t>
  </si>
  <si>
    <t>TJESP2</t>
  </si>
  <si>
    <t>TZLEVF</t>
  </si>
  <si>
    <t>T3PCTS</t>
  </si>
  <si>
    <t>TP7OB3</t>
  </si>
  <si>
    <t>TGRAJK</t>
  </si>
  <si>
    <t>TIOTCI</t>
  </si>
  <si>
    <t>TF72KV</t>
  </si>
  <si>
    <t>TLUKSH</t>
  </si>
  <si>
    <t>TK7L3E</t>
  </si>
  <si>
    <t>TIDV4F</t>
  </si>
  <si>
    <t>T7SB3V</t>
  </si>
  <si>
    <t>TWHMQT</t>
  </si>
  <si>
    <t>THSCYD</t>
  </si>
  <si>
    <t>TFDQC6</t>
  </si>
  <si>
    <t>TY3MAC</t>
  </si>
  <si>
    <t>TUUUCE</t>
  </si>
  <si>
    <t>TPKFFO</t>
  </si>
  <si>
    <t>TSDRXA</t>
  </si>
  <si>
    <t>TZPYAD</t>
  </si>
  <si>
    <t>TVBAIQ</t>
  </si>
  <si>
    <t>TXMGSA</t>
  </si>
  <si>
    <t>T7U6EC</t>
  </si>
  <si>
    <t>T4BPBO</t>
  </si>
  <si>
    <t>TZC4OE</t>
  </si>
  <si>
    <t>TJHMVJ</t>
  </si>
  <si>
    <t>TBWSLX</t>
  </si>
  <si>
    <t>TQVJQO</t>
  </si>
  <si>
    <t>TXN3P7</t>
  </si>
  <si>
    <t>TTRPH2</t>
  </si>
  <si>
    <t>TEKGPS</t>
  </si>
  <si>
    <t>TBLAID</t>
  </si>
  <si>
    <t>TMSJ4I</t>
  </si>
  <si>
    <t>TUPLPM</t>
  </si>
  <si>
    <t>TMEV7I</t>
  </si>
  <si>
    <t>T2CC46</t>
  </si>
  <si>
    <t>TEAENQ</t>
  </si>
  <si>
    <t>TSZUVU</t>
  </si>
  <si>
    <t>TRE527</t>
  </si>
  <si>
    <t>TRU2BQ</t>
  </si>
  <si>
    <t>TUAMFP</t>
  </si>
  <si>
    <t>TIN5LU</t>
  </si>
  <si>
    <t>TL2E5W</t>
  </si>
  <si>
    <t>TO4TRP</t>
  </si>
  <si>
    <t>TYBOMA</t>
  </si>
  <si>
    <t>T7WPTQ</t>
  </si>
  <si>
    <t>TNTITR</t>
  </si>
  <si>
    <t>TZMOAM</t>
  </si>
  <si>
    <t>TRRE52</t>
  </si>
  <si>
    <t>TQYXLS</t>
  </si>
  <si>
    <t>T7EWEI</t>
  </si>
  <si>
    <t>TCUZX4</t>
  </si>
  <si>
    <t>TC3B6D</t>
  </si>
  <si>
    <t>TWQ4RZ</t>
  </si>
  <si>
    <t>TZUKFH</t>
  </si>
  <si>
    <t>TSVQWT</t>
  </si>
  <si>
    <t>T6FVM3</t>
  </si>
  <si>
    <t>TJ3K6K</t>
  </si>
  <si>
    <t>T5LZ6Z</t>
  </si>
  <si>
    <t>T3AV3B</t>
  </si>
  <si>
    <t>TCCZBQ</t>
  </si>
  <si>
    <t>TLLYGZ</t>
  </si>
  <si>
    <t>TZ3U7Q</t>
  </si>
  <si>
    <t>TV44W6</t>
  </si>
  <si>
    <t>TGBGL7</t>
  </si>
  <si>
    <t>TEMTCH</t>
  </si>
  <si>
    <t>TQOCIH</t>
  </si>
  <si>
    <t>T7FHY3</t>
  </si>
  <si>
    <t>TVI7ZD</t>
  </si>
  <si>
    <t>TKC3R2</t>
  </si>
  <si>
    <t>TMVYYT</t>
  </si>
  <si>
    <t>TZ7CA5</t>
  </si>
  <si>
    <t>TV45GF</t>
  </si>
  <si>
    <t>TSVQOZ</t>
  </si>
  <si>
    <t>TY7SWV</t>
  </si>
  <si>
    <t>T55QEU</t>
  </si>
  <si>
    <t>TG6XB6</t>
  </si>
  <si>
    <t>TBI4QQ</t>
  </si>
  <si>
    <t>TSHHCD</t>
  </si>
  <si>
    <t>T53SWU</t>
  </si>
  <si>
    <t>TOAR6E</t>
  </si>
  <si>
    <t>TKMRKM</t>
  </si>
  <si>
    <t>T72LF3</t>
  </si>
  <si>
    <t>TYNXLX</t>
  </si>
  <si>
    <t>TKPRYM</t>
  </si>
  <si>
    <t>TUTI4B</t>
  </si>
  <si>
    <t>T64LPD</t>
  </si>
  <si>
    <t>TEZB7S</t>
  </si>
  <si>
    <t>TAQU6W</t>
  </si>
  <si>
    <t>TZHDJU</t>
  </si>
  <si>
    <t>TSUNH4</t>
  </si>
  <si>
    <t>TR7OWL</t>
  </si>
  <si>
    <t>TKQT3V</t>
  </si>
  <si>
    <t>T5L5HC</t>
  </si>
  <si>
    <t>TDBKAN</t>
  </si>
  <si>
    <t>T2YEE7</t>
  </si>
  <si>
    <t>TUDTQI</t>
  </si>
  <si>
    <t>TK5PRC</t>
  </si>
  <si>
    <t>TOIXDX</t>
  </si>
  <si>
    <t>TT4BUU</t>
  </si>
  <si>
    <t>TDB6I4</t>
  </si>
  <si>
    <t>TK3LEP</t>
  </si>
  <si>
    <t>TQV7OY</t>
  </si>
  <si>
    <t>TTX4GF</t>
  </si>
  <si>
    <t>THZZIS</t>
  </si>
  <si>
    <t>T5VUSR</t>
  </si>
  <si>
    <t>TBQ2EG</t>
  </si>
  <si>
    <t>TPB54N</t>
  </si>
  <si>
    <t>TE6Z6Y</t>
  </si>
  <si>
    <t>TK5PEE</t>
  </si>
  <si>
    <t>TUQYF2</t>
  </si>
  <si>
    <t>TTXH36</t>
  </si>
  <si>
    <t>TMP44P</t>
  </si>
  <si>
    <t>TOGY6P</t>
  </si>
  <si>
    <t>T4P7UA</t>
  </si>
  <si>
    <t>TEGORP</t>
  </si>
  <si>
    <t>TGOUSL</t>
  </si>
  <si>
    <t>sell/touched market</t>
  </si>
  <si>
    <t>Trade</t>
  </si>
  <si>
    <t>Executed</t>
  </si>
  <si>
    <t>Order Type</t>
  </si>
  <si>
    <t>Pair</t>
  </si>
  <si>
    <t>Volume</t>
  </si>
  <si>
    <t>Cost</t>
  </si>
  <si>
    <t>FY</t>
  </si>
  <si>
    <t>Wages</t>
  </si>
  <si>
    <t>Exch. Rate</t>
  </si>
  <si>
    <t>Date Acquired</t>
  </si>
  <si>
    <t>Cost Basis / Coin</t>
  </si>
  <si>
    <t>REVENUE</t>
  </si>
  <si>
    <t>Date Sold</t>
  </si>
  <si>
    <t>Exchange Rate</t>
  </si>
  <si>
    <t>Proceeds</t>
  </si>
  <si>
    <t>Gain / Loss</t>
  </si>
  <si>
    <t>Uphold (Reported as Short Term)</t>
  </si>
  <si>
    <t>Kraken (Not Reported)</t>
  </si>
  <si>
    <t>W2</t>
  </si>
  <si>
    <t>Total Acquired</t>
  </si>
  <si>
    <t>2020 LT Gain</t>
  </si>
  <si>
    <t>2020 Revenue</t>
  </si>
  <si>
    <t>2020 Total Assets</t>
  </si>
  <si>
    <t>DCG Revenue</t>
  </si>
  <si>
    <t>Travel Expense</t>
  </si>
  <si>
    <t>Misc Expense</t>
  </si>
  <si>
    <t>Total Remaining</t>
  </si>
  <si>
    <t>DASH Reserves</t>
  </si>
  <si>
    <t>Capital Gain / Loss</t>
  </si>
  <si>
    <t>Inventory</t>
  </si>
  <si>
    <t>(Uphold) DASH</t>
  </si>
  <si>
    <t>(Coinbase)  DASH -&gt; Bitcoin</t>
  </si>
  <si>
    <t>Total DASH</t>
  </si>
  <si>
    <t>Kraken</t>
  </si>
  <si>
    <t>"DASH"</t>
  </si>
  <si>
    <t>"BITCOIN" --&gt; "DASH MINING"</t>
  </si>
  <si>
    <t>Poloniex / 2014</t>
  </si>
  <si>
    <t>Crypsty / 2014</t>
  </si>
  <si>
    <t>Total Cost Basis</t>
  </si>
  <si>
    <t>Total Dash</t>
  </si>
  <si>
    <t>Net Dash</t>
  </si>
  <si>
    <t>"DASH" (DCG Wages)</t>
  </si>
  <si>
    <t>&lt;-- missing</t>
  </si>
  <si>
    <t>Accounted</t>
  </si>
  <si>
    <t>Remaining</t>
  </si>
  <si>
    <t>&lt;-- Mining</t>
  </si>
  <si>
    <t>&lt;-- short term capital gains?</t>
  </si>
  <si>
    <t>&lt;-- misreported 2019 short term cap gain?</t>
  </si>
  <si>
    <t>Dash Investment</t>
  </si>
  <si>
    <t>2014 - 2016</t>
  </si>
  <si>
    <t>&lt;-- Investment 2014</t>
  </si>
  <si>
    <t>DASH INVESTMENT</t>
  </si>
  <si>
    <t>"BITCOIN" --&gt; "DASH MINING" + "DASH INVESTMENT"</t>
  </si>
  <si>
    <t>Price Per Coin</t>
  </si>
  <si>
    <t>LT Capital Gain</t>
  </si>
  <si>
    <t>Inventory Cost Basis</t>
  </si>
  <si>
    <t>Adj. Cost Basis</t>
  </si>
  <si>
    <t>Net Capital Gain</t>
  </si>
  <si>
    <t>LT "BITCOIN" --&gt; "DASH MINING"</t>
  </si>
  <si>
    <t>LT "DASH"</t>
  </si>
  <si>
    <t>ST "DASH"</t>
  </si>
  <si>
    <t>2020 Expense</t>
  </si>
  <si>
    <t>Over -</t>
  </si>
  <si>
    <t>But not over -</t>
  </si>
  <si>
    <t>Tax is:</t>
  </si>
  <si>
    <t>Of the amount over -</t>
  </si>
  <si>
    <t>Q1</t>
  </si>
  <si>
    <t>Q2</t>
  </si>
  <si>
    <t>Q3</t>
  </si>
  <si>
    <t>Q4</t>
  </si>
  <si>
    <t>Tax Bracket</t>
  </si>
  <si>
    <t>Floor</t>
  </si>
  <si>
    <t>Min</t>
  </si>
  <si>
    <t>Max</t>
  </si>
  <si>
    <t>Federal - Revenue</t>
  </si>
  <si>
    <t>Federal - Long Term Capital Gains</t>
  </si>
  <si>
    <t>State - Revenue</t>
  </si>
  <si>
    <t>State - Long Term Capital Gains</t>
  </si>
  <si>
    <t>Federal Tax</t>
  </si>
  <si>
    <t>State Tax</t>
  </si>
  <si>
    <t>Forecast Gain</t>
  </si>
  <si>
    <t>Forecast Fed. Tax</t>
  </si>
  <si>
    <t>Forecast State Tax</t>
  </si>
  <si>
    <t>Forecast Revenue</t>
  </si>
  <si>
    <t>Total State Tax</t>
  </si>
  <si>
    <t>Fed Est. Payment</t>
  </si>
  <si>
    <t>State Est. Payment</t>
  </si>
  <si>
    <t>Mining - Fed Tax</t>
  </si>
  <si>
    <t>Mining - State Tax</t>
  </si>
  <si>
    <t>Gain - Federal Tax</t>
  </si>
  <si>
    <t>Gain - State Tax</t>
  </si>
  <si>
    <t>Mining Expense</t>
  </si>
  <si>
    <t>Total Federal Tax</t>
  </si>
  <si>
    <t>Total Payment</t>
  </si>
  <si>
    <t>LT Cap Gain Proceeds</t>
  </si>
  <si>
    <t>PEAK</t>
  </si>
  <si>
    <t>TMIJ6N</t>
  </si>
  <si>
    <t>SellMarket</t>
  </si>
  <si>
    <t>TWFOKR</t>
  </si>
  <si>
    <t>SellStop loss</t>
  </si>
  <si>
    <t>TTPKBW</t>
  </si>
  <si>
    <t>TMKPJT</t>
  </si>
  <si>
    <t>TN6EEH</t>
  </si>
  <si>
    <t>T3HQGF</t>
  </si>
  <si>
    <t>TDG5GE</t>
  </si>
  <si>
    <t>TODWMK</t>
  </si>
  <si>
    <t>TEDFSZ</t>
  </si>
  <si>
    <t>TQO3XK</t>
  </si>
  <si>
    <t>TXMONZ</t>
  </si>
  <si>
    <t>Capital Gain</t>
  </si>
  <si>
    <t>Fed</t>
  </si>
  <si>
    <t>State</t>
  </si>
  <si>
    <t>Paid Already</t>
  </si>
  <si>
    <t>NA</t>
  </si>
  <si>
    <t>(Note: 2023, I'm pulling from these pots by year and in retrospect probably should have used the lower cost basis when I filed in 2021 - have kept separate to keep aligned with what CPA did originally, but wonder if they should just be cost-averaged together for year. Not selling any this year so not really a consideration, but something to think about in the future)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</si>
</sst>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0.00000000"/>
    <numFmt numFmtId="166" formatCode="mm/dd/yyyy"/>
    <numFmt numFmtId="167" formatCode="[$€]#,##0.00"/>
    <numFmt numFmtId="168" formatCode="yyyy\-mm\-dd\ h:mm:ss"/>
    <numFmt numFmtId="169" formatCode="[$€-2]\ #,##0.00;[Red]\-[$€-2]\ #,##0.00"/>
    <numFmt numFmtId="170" formatCode="#,##0.00000000"/>
    <numFmt numFmtId="171" formatCode="0.000"/>
    <numFmt numFmtId="172" formatCode="&quot;$&quot;#,##0"/>
    <numFmt numFmtId="173" formatCode="_-&quot;$&quot;* #,##0.00_-;\-&quot;$&quot;* #,##0.00_-;_-&quot;$&quot;* &quot;-&quot;??_-;_-@_-"/>
  </numFmts>
  <fonts count="17" x14ac:knownFonts="1">
    <font>
      <sz val="10"/>
      <color rgb="FF000000"/>
      <name val="Arial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B7B7B7"/>
      <name val="Arial"/>
      <family val="2"/>
    </font>
    <font>
      <sz val="10"/>
      <name val="Arial"/>
      <family val="2"/>
    </font>
    <font>
      <b/>
      <sz val="10"/>
      <color rgb="FF999999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0" tint="-0.34998626667073579"/>
      <name val="Arial"/>
      <family val="2"/>
    </font>
    <font>
      <i/>
      <sz val="1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0" tint="-0.14999847407452621"/>
      <name val="Arial"/>
      <family val="2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</borders>
  <cellStyleXfs count="4">
    <xf numFmtId="0" fontId="0" fillId="0" borderId="0"/>
    <xf numFmtId="0" fontId="16" fillId="0" borderId="6"/>
    <xf numFmtId="173" fontId="16" fillId="0" borderId="6" applyFont="0" applyFill="0" applyBorder="0" applyAlignment="0" applyProtection="0"/>
    <xf numFmtId="9" fontId="16" fillId="0" borderId="6" applyFont="0" applyFill="0" applyBorder="0" applyAlignment="0" applyProtection="0"/>
  </cellStyleXfs>
  <cellXfs count="21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2" fillId="0" borderId="0" xfId="0" applyFont="1" applyAlignment="1">
      <alignment horizontal="center"/>
    </xf>
    <xf numFmtId="14" fontId="2" fillId="0" borderId="0" xfId="0" applyNumberFormat="1" applyFont="1"/>
    <xf numFmtId="19" fontId="2" fillId="0" borderId="0" xfId="0" applyNumberFormat="1" applyFont="1"/>
    <xf numFmtId="0" fontId="3" fillId="0" borderId="0" xfId="0" applyFont="1" applyAlignment="1">
      <alignment horizontal="center"/>
    </xf>
    <xf numFmtId="0" fontId="2" fillId="0" borderId="0" xfId="0" applyFont="1"/>
    <xf numFmtId="164" fontId="3" fillId="0" borderId="0" xfId="0" applyNumberFormat="1" applyFont="1" applyAlignment="1">
      <alignment horizontal="center"/>
    </xf>
    <xf numFmtId="164" fontId="2" fillId="0" borderId="0" xfId="0" applyNumberFormat="1" applyFont="1"/>
    <xf numFmtId="0" fontId="4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2" xfId="0" applyFont="1" applyBorder="1"/>
    <xf numFmtId="14" fontId="3" fillId="0" borderId="0" xfId="0" applyNumberFormat="1" applyFont="1"/>
    <xf numFmtId="19" fontId="3" fillId="0" borderId="0" xfId="0" applyNumberFormat="1" applyFont="1"/>
    <xf numFmtId="0" fontId="5" fillId="0" borderId="3" xfId="0" applyFont="1" applyBorder="1"/>
    <xf numFmtId="0" fontId="3" fillId="0" borderId="0" xfId="0" applyFont="1"/>
    <xf numFmtId="164" fontId="1" fillId="0" borderId="2" xfId="0" applyNumberFormat="1" applyFont="1" applyBorder="1"/>
    <xf numFmtId="164" fontId="3" fillId="0" borderId="0" xfId="0" applyNumberFormat="1" applyFont="1"/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164" fontId="5" fillId="0" borderId="3" xfId="0" applyNumberFormat="1" applyFont="1" applyBorder="1"/>
    <xf numFmtId="164" fontId="1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5" xfId="0" applyFont="1" applyFill="1" applyBorder="1"/>
    <xf numFmtId="0" fontId="5" fillId="2" borderId="3" xfId="0" applyFont="1" applyFill="1" applyBorder="1"/>
    <xf numFmtId="0" fontId="5" fillId="2" borderId="5" xfId="0" applyFont="1" applyFill="1" applyBorder="1" applyAlignment="1">
      <alignment horizontal="right"/>
    </xf>
    <xf numFmtId="164" fontId="5" fillId="2" borderId="5" xfId="0" applyNumberFormat="1" applyFont="1" applyFill="1" applyBorder="1"/>
    <xf numFmtId="0" fontId="3" fillId="2" borderId="1" xfId="0" applyFont="1" applyFill="1" applyBorder="1"/>
    <xf numFmtId="165" fontId="3" fillId="2" borderId="1" xfId="0" applyNumberFormat="1" applyFont="1" applyFill="1" applyBorder="1"/>
    <xf numFmtId="164" fontId="5" fillId="2" borderId="3" xfId="0" applyNumberFormat="1" applyFont="1" applyFill="1" applyBorder="1"/>
    <xf numFmtId="164" fontId="5" fillId="0" borderId="1" xfId="0" applyNumberFormat="1" applyFont="1" applyBorder="1"/>
    <xf numFmtId="0" fontId="7" fillId="0" borderId="1" xfId="0" applyFont="1" applyBorder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3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right"/>
    </xf>
    <xf numFmtId="0" fontId="5" fillId="0" borderId="5" xfId="0" applyFont="1" applyBorder="1"/>
    <xf numFmtId="4" fontId="5" fillId="0" borderId="5" xfId="0" applyNumberFormat="1" applyFont="1" applyBorder="1"/>
    <xf numFmtId="0" fontId="5" fillId="0" borderId="5" xfId="0" applyFont="1" applyBorder="1" applyAlignment="1">
      <alignment horizontal="right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165" fontId="3" fillId="0" borderId="1" xfId="0" applyNumberFormat="1" applyFont="1" applyBorder="1"/>
    <xf numFmtId="164" fontId="5" fillId="0" borderId="1" xfId="0" applyNumberFormat="1" applyFont="1" applyBorder="1" applyAlignment="1">
      <alignment horizontal="right"/>
    </xf>
    <xf numFmtId="0" fontId="5" fillId="0" borderId="4" xfId="0" applyFont="1" applyBorder="1"/>
    <xf numFmtId="164" fontId="5" fillId="0" borderId="5" xfId="0" applyNumberFormat="1" applyFont="1" applyBorder="1"/>
    <xf numFmtId="14" fontId="5" fillId="2" borderId="1" xfId="0" applyNumberFormat="1" applyFont="1" applyFill="1" applyBorder="1" applyAlignment="1">
      <alignment horizontal="center"/>
    </xf>
    <xf numFmtId="0" fontId="5" fillId="2" borderId="4" xfId="0" applyFont="1" applyFill="1" applyBorder="1"/>
    <xf numFmtId="164" fontId="3" fillId="2" borderId="1" xfId="0" applyNumberFormat="1" applyFont="1" applyFill="1" applyBorder="1" applyAlignment="1">
      <alignment horizontal="center"/>
    </xf>
    <xf numFmtId="14" fontId="3" fillId="2" borderId="0" xfId="0" applyNumberFormat="1" applyFont="1" applyFill="1"/>
    <xf numFmtId="19" fontId="3" fillId="2" borderId="0" xfId="0" applyNumberFormat="1" applyFont="1" applyFill="1"/>
    <xf numFmtId="0" fontId="3" fillId="2" borderId="0" xfId="0" applyFont="1" applyFill="1"/>
    <xf numFmtId="21" fontId="3" fillId="0" borderId="0" xfId="0" applyNumberFormat="1" applyFont="1"/>
    <xf numFmtId="0" fontId="5" fillId="4" borderId="1" xfId="0" applyFont="1" applyFill="1" applyBorder="1" applyAlignment="1">
      <alignment horizontal="center"/>
    </xf>
    <xf numFmtId="0" fontId="5" fillId="4" borderId="4" xfId="0" applyFont="1" applyFill="1" applyBorder="1"/>
    <xf numFmtId="0" fontId="5" fillId="4" borderId="5" xfId="0" applyFont="1" applyFill="1" applyBorder="1"/>
    <xf numFmtId="0" fontId="5" fillId="4" borderId="3" xfId="0" applyFont="1" applyFill="1" applyBorder="1"/>
    <xf numFmtId="164" fontId="5" fillId="4" borderId="5" xfId="0" applyNumberFormat="1" applyFont="1" applyFill="1" applyBorder="1"/>
    <xf numFmtId="0" fontId="3" fillId="4" borderId="1" xfId="0" applyFont="1" applyFill="1" applyBorder="1"/>
    <xf numFmtId="165" fontId="3" fillId="4" borderId="1" xfId="0" applyNumberFormat="1" applyFont="1" applyFill="1" applyBorder="1"/>
    <xf numFmtId="164" fontId="5" fillId="4" borderId="3" xfId="0" applyNumberFormat="1" applyFont="1" applyFill="1" applyBorder="1"/>
    <xf numFmtId="164" fontId="5" fillId="4" borderId="1" xfId="0" applyNumberFormat="1" applyFont="1" applyFill="1" applyBorder="1"/>
    <xf numFmtId="0" fontId="7" fillId="4" borderId="1" xfId="0" applyFont="1" applyFill="1" applyBorder="1"/>
    <xf numFmtId="0" fontId="3" fillId="4" borderId="0" xfId="0" applyFont="1" applyFill="1"/>
    <xf numFmtId="10" fontId="3" fillId="0" borderId="0" xfId="0" applyNumberFormat="1" applyFont="1"/>
    <xf numFmtId="164" fontId="3" fillId="0" borderId="0" xfId="0" applyNumberFormat="1" applyFont="1" applyAlignment="1">
      <alignment horizontal="left"/>
    </xf>
    <xf numFmtId="166" fontId="2" fillId="4" borderId="0" xfId="0" applyNumberFormat="1" applyFont="1" applyFill="1"/>
    <xf numFmtId="164" fontId="3" fillId="4" borderId="0" xfId="0" applyNumberFormat="1" applyFont="1" applyFill="1"/>
    <xf numFmtId="164" fontId="3" fillId="4" borderId="0" xfId="0" applyNumberFormat="1" applyFont="1" applyFill="1" applyAlignment="1">
      <alignment horizontal="right"/>
    </xf>
    <xf numFmtId="166" fontId="3" fillId="3" borderId="0" xfId="0" applyNumberFormat="1" applyFont="1" applyFill="1"/>
    <xf numFmtId="0" fontId="3" fillId="3" borderId="0" xfId="0" applyFont="1" applyFill="1"/>
    <xf numFmtId="164" fontId="3" fillId="3" borderId="0" xfId="0" applyNumberFormat="1" applyFont="1" applyFill="1"/>
    <xf numFmtId="164" fontId="3" fillId="3" borderId="0" xfId="0" applyNumberFormat="1" applyFont="1" applyFill="1" applyAlignment="1">
      <alignment horizontal="right"/>
    </xf>
    <xf numFmtId="166" fontId="3" fillId="4" borderId="0" xfId="0" applyNumberFormat="1" applyFont="1" applyFill="1"/>
    <xf numFmtId="14" fontId="3" fillId="3" borderId="0" xfId="0" applyNumberFormat="1" applyFont="1" applyFill="1"/>
    <xf numFmtId="14" fontId="3" fillId="4" borderId="0" xfId="0" applyNumberFormat="1" applyFont="1" applyFill="1"/>
    <xf numFmtId="164" fontId="3" fillId="0" borderId="0" xfId="0" applyNumberFormat="1" applyFont="1" applyAlignment="1">
      <alignment horizontal="right"/>
    </xf>
    <xf numFmtId="164" fontId="7" fillId="0" borderId="1" xfId="0" applyNumberFormat="1" applyFont="1" applyBorder="1" applyAlignment="1">
      <alignment vertical="center"/>
    </xf>
    <xf numFmtId="165" fontId="5" fillId="0" borderId="5" xfId="0" applyNumberFormat="1" applyFont="1" applyBorder="1"/>
    <xf numFmtId="164" fontId="3" fillId="4" borderId="1" xfId="0" applyNumberFormat="1" applyFont="1" applyFill="1" applyBorder="1" applyAlignment="1">
      <alignment vertical="center"/>
    </xf>
    <xf numFmtId="164" fontId="5" fillId="0" borderId="0" xfId="0" applyNumberFormat="1" applyFont="1"/>
    <xf numFmtId="166" fontId="3" fillId="0" borderId="0" xfId="0" applyNumberFormat="1" applyFont="1"/>
    <xf numFmtId="14" fontId="5" fillId="4" borderId="1" xfId="0" applyNumberFormat="1" applyFon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5" fillId="4" borderId="0" xfId="0" applyNumberFormat="1" applyFont="1" applyFill="1"/>
    <xf numFmtId="11" fontId="3" fillId="0" borderId="0" xfId="0" applyNumberFormat="1" applyFont="1"/>
    <xf numFmtId="0" fontId="3" fillId="0" borderId="1" xfId="0" applyFont="1" applyBorder="1" applyAlignment="1">
      <alignment horizontal="center"/>
    </xf>
    <xf numFmtId="167" fontId="1" fillId="0" borderId="2" xfId="0" applyNumberFormat="1" applyFont="1" applyBorder="1"/>
    <xf numFmtId="167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7" fontId="2" fillId="2" borderId="0" xfId="0" applyNumberFormat="1" applyFont="1" applyFill="1" applyAlignment="1">
      <alignment horizontal="center"/>
    </xf>
    <xf numFmtId="167" fontId="5" fillId="0" borderId="5" xfId="0" applyNumberFormat="1" applyFont="1" applyBorder="1"/>
    <xf numFmtId="164" fontId="5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5" fillId="0" borderId="0" xfId="0" applyFont="1"/>
    <xf numFmtId="168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6" xfId="0" applyFont="1" applyBorder="1"/>
    <xf numFmtId="168" fontId="3" fillId="0" borderId="0" xfId="0" applyNumberFormat="1" applyFont="1"/>
    <xf numFmtId="167" fontId="5" fillId="2" borderId="5" xfId="0" applyNumberFormat="1" applyFont="1" applyFill="1" applyBorder="1"/>
    <xf numFmtId="167" fontId="5" fillId="5" borderId="5" xfId="0" applyNumberFormat="1" applyFont="1" applyFill="1" applyBorder="1"/>
    <xf numFmtId="167" fontId="3" fillId="0" borderId="0" xfId="0" applyNumberFormat="1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vertical="center" wrapText="1"/>
    </xf>
    <xf numFmtId="8" fontId="0" fillId="0" borderId="0" xfId="0" applyNumberFormat="1" applyAlignment="1">
      <alignment vertical="center" wrapText="1"/>
    </xf>
    <xf numFmtId="169" fontId="0" fillId="0" borderId="0" xfId="0" applyNumberForma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/>
    <xf numFmtId="14" fontId="12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8" fillId="0" borderId="0" xfId="0" applyFont="1"/>
    <xf numFmtId="164" fontId="8" fillId="0" borderId="0" xfId="0" applyNumberFormat="1" applyFont="1" applyAlignment="1">
      <alignment horizontal="center"/>
    </xf>
    <xf numFmtId="0" fontId="9" fillId="7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164" fontId="9" fillId="0" borderId="0" xfId="0" applyNumberFormat="1" applyFont="1" applyAlignment="1">
      <alignment horizontal="center"/>
    </xf>
    <xf numFmtId="0" fontId="2" fillId="0" borderId="6" xfId="0" applyFont="1" applyBorder="1" applyAlignment="1">
      <alignment horizontal="center"/>
    </xf>
    <xf numFmtId="164" fontId="8" fillId="0" borderId="7" xfId="0" applyNumberFormat="1" applyFont="1" applyBorder="1" applyAlignment="1">
      <alignment horizontal="center"/>
    </xf>
    <xf numFmtId="8" fontId="8" fillId="0" borderId="7" xfId="0" applyNumberFormat="1" applyFont="1" applyBorder="1" applyAlignment="1">
      <alignment horizontal="center"/>
    </xf>
    <xf numFmtId="14" fontId="8" fillId="0" borderId="7" xfId="0" applyNumberFormat="1" applyFont="1" applyBorder="1" applyAlignment="1">
      <alignment horizontal="center"/>
    </xf>
    <xf numFmtId="14" fontId="3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44" fontId="3" fillId="0" borderId="7" xfId="0" applyNumberFormat="1" applyFont="1" applyBorder="1"/>
    <xf numFmtId="164" fontId="3" fillId="0" borderId="7" xfId="0" applyNumberFormat="1" applyFont="1" applyBorder="1" applyAlignment="1">
      <alignment horizontal="center"/>
    </xf>
    <xf numFmtId="44" fontId="3" fillId="6" borderId="7" xfId="0" applyNumberFormat="1" applyFont="1" applyFill="1" applyBorder="1"/>
    <xf numFmtId="170" fontId="3" fillId="0" borderId="0" xfId="0" applyNumberFormat="1" applyFont="1" applyAlignment="1">
      <alignment horizontal="center"/>
    </xf>
    <xf numFmtId="164" fontId="8" fillId="7" borderId="7" xfId="0" applyNumberFormat="1" applyFont="1" applyFill="1" applyBorder="1" applyAlignment="1">
      <alignment horizontal="center"/>
    </xf>
    <xf numFmtId="44" fontId="15" fillId="0" borderId="7" xfId="0" applyNumberFormat="1" applyFont="1" applyBorder="1"/>
    <xf numFmtId="44" fontId="3" fillId="7" borderId="7" xfId="0" applyNumberFormat="1" applyFont="1" applyFill="1" applyBorder="1"/>
    <xf numFmtId="165" fontId="3" fillId="0" borderId="7" xfId="0" applyNumberFormat="1" applyFont="1" applyBorder="1" applyAlignment="1">
      <alignment horizontal="center"/>
    </xf>
    <xf numFmtId="171" fontId="3" fillId="0" borderId="7" xfId="0" applyNumberFormat="1" applyFont="1" applyBorder="1" applyAlignment="1">
      <alignment horizontal="center"/>
    </xf>
    <xf numFmtId="165" fontId="10" fillId="0" borderId="7" xfId="0" applyNumberFormat="1" applyFont="1" applyBorder="1" applyAlignment="1">
      <alignment horizontal="center"/>
    </xf>
    <xf numFmtId="14" fontId="3" fillId="0" borderId="6" xfId="0" applyNumberFormat="1" applyFont="1" applyBorder="1" applyAlignment="1">
      <alignment horizontal="center"/>
    </xf>
    <xf numFmtId="164" fontId="8" fillId="0" borderId="6" xfId="0" applyNumberFormat="1" applyFont="1" applyBorder="1" applyAlignment="1">
      <alignment horizontal="center"/>
    </xf>
    <xf numFmtId="0" fontId="2" fillId="9" borderId="7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/>
    </xf>
    <xf numFmtId="164" fontId="9" fillId="9" borderId="7" xfId="0" applyNumberFormat="1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165" fontId="0" fillId="0" borderId="0" xfId="0" applyNumberFormat="1"/>
    <xf numFmtId="165" fontId="3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  <xf numFmtId="164" fontId="13" fillId="0" borderId="0" xfId="0" applyNumberFormat="1" applyFont="1"/>
    <xf numFmtId="165" fontId="0" fillId="0" borderId="7" xfId="0" applyNumberFormat="1" applyBorder="1" applyAlignment="1">
      <alignment horizontal="center"/>
    </xf>
    <xf numFmtId="0" fontId="9" fillId="0" borderId="6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1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13" fillId="0" borderId="7" xfId="0" applyFont="1" applyBorder="1" applyAlignment="1">
      <alignment horizontal="center"/>
    </xf>
    <xf numFmtId="165" fontId="13" fillId="0" borderId="7" xfId="0" applyNumberFormat="1" applyFont="1" applyBorder="1" applyAlignment="1">
      <alignment horizontal="center"/>
    </xf>
    <xf numFmtId="0" fontId="0" fillId="0" borderId="0" xfId="0" quotePrefix="1"/>
    <xf numFmtId="0" fontId="1" fillId="7" borderId="0" xfId="0" quotePrefix="1" applyFont="1" applyFill="1" applyAlignment="1">
      <alignment horizontal="left"/>
    </xf>
    <xf numFmtId="14" fontId="3" fillId="6" borderId="7" xfId="0" applyNumberFormat="1" applyFont="1" applyFill="1" applyBorder="1" applyAlignment="1">
      <alignment horizontal="center"/>
    </xf>
    <xf numFmtId="14" fontId="8" fillId="6" borderId="7" xfId="0" applyNumberFormat="1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 vertical="center"/>
    </xf>
    <xf numFmtId="165" fontId="9" fillId="0" borderId="7" xfId="0" applyNumberFormat="1" applyFont="1" applyBorder="1" applyAlignment="1">
      <alignment horizontal="center"/>
    </xf>
    <xf numFmtId="164" fontId="8" fillId="10" borderId="7" xfId="0" applyNumberFormat="1" applyFont="1" applyFill="1" applyBorder="1" applyAlignment="1">
      <alignment horizontal="center"/>
    </xf>
    <xf numFmtId="165" fontId="8" fillId="0" borderId="7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9" fillId="9" borderId="6" xfId="0" applyFont="1" applyFill="1" applyBorder="1" applyAlignment="1">
      <alignment horizontal="center" vertical="center"/>
    </xf>
    <xf numFmtId="164" fontId="8" fillId="8" borderId="7" xfId="0" applyNumberFormat="1" applyFont="1" applyFill="1" applyBorder="1" applyAlignment="1">
      <alignment horizontal="center"/>
    </xf>
    <xf numFmtId="170" fontId="0" fillId="0" borderId="0" xfId="0" applyNumberFormat="1"/>
    <xf numFmtId="14" fontId="8" fillId="10" borderId="7" xfId="0" applyNumberFormat="1" applyFont="1" applyFill="1" applyBorder="1" applyAlignment="1">
      <alignment horizontal="center"/>
    </xf>
    <xf numFmtId="165" fontId="3" fillId="10" borderId="7" xfId="0" applyNumberFormat="1" applyFont="1" applyFill="1" applyBorder="1" applyAlignment="1">
      <alignment horizontal="center"/>
    </xf>
    <xf numFmtId="14" fontId="3" fillId="10" borderId="7" xfId="0" applyNumberFormat="1" applyFont="1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44" fontId="0" fillId="0" borderId="0" xfId="0" applyNumberFormat="1"/>
    <xf numFmtId="3" fontId="15" fillId="0" borderId="7" xfId="0" applyNumberFormat="1" applyFont="1" applyBorder="1"/>
    <xf numFmtId="3" fontId="3" fillId="0" borderId="7" xfId="0" applyNumberFormat="1" applyFont="1" applyBorder="1"/>
    <xf numFmtId="3" fontId="3" fillId="6" borderId="7" xfId="0" applyNumberFormat="1" applyFont="1" applyFill="1" applyBorder="1"/>
    <xf numFmtId="3" fontId="0" fillId="0" borderId="0" xfId="0" applyNumberFormat="1"/>
    <xf numFmtId="3" fontId="3" fillId="0" borderId="0" xfId="0" applyNumberFormat="1" applyFont="1" applyAlignment="1">
      <alignment horizontal="center"/>
    </xf>
    <xf numFmtId="172" fontId="8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172" fontId="8" fillId="0" borderId="7" xfId="0" applyNumberFormat="1" applyFont="1" applyBorder="1" applyAlignment="1">
      <alignment horizontal="center"/>
    </xf>
    <xf numFmtId="172" fontId="8" fillId="8" borderId="7" xfId="0" applyNumberFormat="1" applyFont="1" applyFill="1" applyBorder="1" applyAlignment="1">
      <alignment horizontal="center"/>
    </xf>
    <xf numFmtId="9" fontId="0" fillId="0" borderId="0" xfId="0" applyNumberFormat="1"/>
    <xf numFmtId="172" fontId="3" fillId="0" borderId="0" xfId="0" applyNumberFormat="1" applyFont="1" applyAlignment="1">
      <alignment horizontal="center"/>
    </xf>
    <xf numFmtId="42" fontId="3" fillId="0" borderId="7" xfId="0" applyNumberFormat="1" applyFont="1" applyBorder="1"/>
    <xf numFmtId="42" fontId="15" fillId="0" borderId="7" xfId="0" applyNumberFormat="1" applyFont="1" applyBorder="1"/>
    <xf numFmtId="0" fontId="1" fillId="0" borderId="6" xfId="0" applyFont="1" applyBorder="1" applyAlignment="1">
      <alignment horizontal="center"/>
    </xf>
    <xf numFmtId="44" fontId="3" fillId="0" borderId="10" xfId="0" applyNumberFormat="1" applyFont="1" applyBorder="1"/>
    <xf numFmtId="0" fontId="2" fillId="9" borderId="9" xfId="0" applyFont="1" applyFill="1" applyBorder="1" applyAlignment="1">
      <alignment horizontal="center" vertical="center"/>
    </xf>
    <xf numFmtId="10" fontId="3" fillId="0" borderId="10" xfId="0" applyNumberFormat="1" applyFont="1" applyBorder="1"/>
    <xf numFmtId="10" fontId="3" fillId="0" borderId="7" xfId="0" applyNumberFormat="1" applyFont="1" applyBorder="1"/>
    <xf numFmtId="44" fontId="3" fillId="8" borderId="7" xfId="0" applyNumberFormat="1" applyFont="1" applyFill="1" applyBorder="1"/>
    <xf numFmtId="42" fontId="3" fillId="0" borderId="6" xfId="0" applyNumberFormat="1" applyFont="1" applyBorder="1"/>
    <xf numFmtId="3" fontId="3" fillId="0" borderId="6" xfId="0" applyNumberFormat="1" applyFont="1" applyBorder="1"/>
    <xf numFmtId="0" fontId="1" fillId="9" borderId="11" xfId="0" applyFont="1" applyFill="1" applyBorder="1" applyAlignment="1">
      <alignment horizontal="center" vertical="center"/>
    </xf>
    <xf numFmtId="44" fontId="3" fillId="0" borderId="0" xfId="0" applyNumberFormat="1" applyFont="1" applyAlignment="1">
      <alignment horizontal="center"/>
    </xf>
    <xf numFmtId="0" fontId="0" fillId="11" borderId="0" xfId="0" applyFill="1"/>
    <xf numFmtId="44" fontId="13" fillId="0" borderId="0" xfId="0" applyNumberFormat="1" applyFont="1"/>
    <xf numFmtId="0" fontId="14" fillId="0" borderId="0" xfId="0" applyFont="1" applyAlignment="1">
      <alignment horizontal="center" vertical="center"/>
    </xf>
    <xf numFmtId="4" fontId="0" fillId="0" borderId="0" xfId="0" applyNumberFormat="1"/>
    <xf numFmtId="8" fontId="0" fillId="0" borderId="0" xfId="0" applyNumberFormat="1"/>
    <xf numFmtId="44" fontId="9" fillId="0" borderId="7" xfId="0" applyNumberFormat="1" applyFont="1" applyBorder="1"/>
    <xf numFmtId="0" fontId="13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5" fontId="3" fillId="0" borderId="6" xfId="0" applyNumberFormat="1" applyFont="1" applyBorder="1" applyAlignment="1">
      <alignment horizontal="center"/>
    </xf>
    <xf numFmtId="165" fontId="10" fillId="0" borderId="6" xfId="0" applyNumberFormat="1" applyFont="1" applyBorder="1" applyAlignment="1">
      <alignment horizontal="center"/>
    </xf>
    <xf numFmtId="172" fontId="9" fillId="0" borderId="7" xfId="0" applyNumberFormat="1" applyFont="1" applyBorder="1"/>
    <xf numFmtId="4" fontId="14" fillId="0" borderId="0" xfId="0" applyNumberFormat="1" applyFont="1"/>
    <xf numFmtId="42" fontId="15" fillId="0" borderId="6" xfId="0" applyNumberFormat="1" applyFont="1" applyBorder="1"/>
    <xf numFmtId="14" fontId="1" fillId="0" borderId="7" xfId="0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164" fontId="11" fillId="0" borderId="8" xfId="0" applyNumberFormat="1" applyFont="1" applyBorder="1" applyAlignment="1">
      <alignment horizontal="center" vertical="center"/>
    </xf>
  </cellXfs>
  <cellStyles count="4">
    <cellStyle name="Currency 2" xfId="2" xr:uid="{E56D893E-7049-4AF6-B1F1-1F4BB036C675}"/>
    <cellStyle name="Normal" xfId="0" builtinId="0"/>
    <cellStyle name="Normal 2" xfId="1" xr:uid="{3B62A3D5-8676-4B8F-A21B-33030C013C49}"/>
    <cellStyle name="Percent 2" xfId="3" xr:uid="{2E12F98F-5F31-40B4-9833-D767E3798418}"/>
  </cellStyles>
  <dxfs count="0"/>
  <tableStyles count="0" defaultTableStyle="TableStyleMedium2" defaultPivotStyle="PivotStyleLight16"/>
  <colors>
    <mruColors>
      <color rgb="FFFF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n Kindel" id="{8824AFC5-056E-4232-A816-9FC5C19D1BA3}" userId="S::jon@blackcircletechnologies.com::e097083d-da48-4227-b86c-7dd7f8bb3739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69" dT="2021-03-11T02:32:47.45" personId="{8824AFC5-056E-4232-A816-9FC5C19D1BA3}" id="{8133683F-367E-4DE7-98F5-386A3E7BF593}">
    <text>use "BITCOIN" account due to exchange?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3B03-A14B-4F7A-A55A-3DED5A3AB537}">
  <sheetPr>
    <outlinePr summaryBelow="0" summaryRight="0"/>
    <pageSetUpPr fitToPage="1"/>
  </sheetPr>
  <dimension ref="A1:AN991"/>
  <sheetViews>
    <sheetView tabSelected="1" topLeftCell="A10" workbookViewId="0">
      <selection activeCell="K35" sqref="K35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7" width="19.77734375" customWidth="1"/>
    <col min="28" max="28" width="14.33203125" customWidth="1"/>
    <col min="29" max="33" width="19.5546875" customWidth="1"/>
    <col min="37" max="38" width="19.5546875" customWidth="1"/>
  </cols>
  <sheetData>
    <row r="1" spans="1:39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6"/>
      <c r="Z1" s="6"/>
      <c r="AA1" s="6"/>
      <c r="AB1" s="3"/>
      <c r="AC1" s="8"/>
      <c r="AD1" s="3"/>
      <c r="AE1" s="8"/>
      <c r="AF1" s="8"/>
      <c r="AG1" s="3"/>
      <c r="AH1" s="10"/>
      <c r="AK1" s="8"/>
      <c r="AL1" s="3"/>
      <c r="AM1" s="10"/>
    </row>
    <row r="2" spans="1:39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1:39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44" t="s">
        <v>13</v>
      </c>
      <c r="Z3" s="170" t="s">
        <v>1504</v>
      </c>
      <c r="AA3" s="170" t="s">
        <v>1505</v>
      </c>
      <c r="AB3" s="107"/>
      <c r="AC3" s="11" t="s">
        <v>14</v>
      </c>
      <c r="AD3" s="11" t="s">
        <v>16</v>
      </c>
    </row>
    <row r="4" spans="1:39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M4+F19</f>
        <v>2101.0668684699999</v>
      </c>
      <c r="G4" s="141">
        <v>0</v>
      </c>
      <c r="H4" s="127">
        <f>(M4*N4)+H19</f>
        <v>4597.86817025449</v>
      </c>
      <c r="I4" s="127">
        <f>H4/F4</f>
        <v>2.1883492806693319</v>
      </c>
      <c r="J4" s="127">
        <f>G4*I4</f>
        <v>0</v>
      </c>
      <c r="K4" s="127"/>
      <c r="L4" s="127"/>
      <c r="M4" s="139">
        <f>SUMIFS('Summary Detail'!$D$2:$D$1066,'Summary Detail'!$A$2:$A$1066,"&gt;="&amp;AC4,'Summary Detail'!$A$2:$A$1066,"&lt;="&amp;AD4,'Summary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Detail'!$A$2:$A$1066,"&gt;="&amp;$AC4,'Summary Detail'!$A$2:$A$1066,"&lt;="&amp;$AD4,'Summary Detail'!$B$2:$B$1066,"="&amp;"Mining")</f>
        <v>426.50237948545509</v>
      </c>
      <c r="Q4" s="126">
        <v>2014</v>
      </c>
      <c r="R4" s="190">
        <v>0</v>
      </c>
      <c r="S4" s="189">
        <f>SUMIFS('Summary Detail'!$J$2:$J$1066,'Summary Detail'!$A$2:$A$1066,"&gt;="&amp;$AC4,'Summary Detail'!$A$2:$A$1066,"&lt;="&amp;$AD4,'Summary Detail'!$B$2:$B$1066,"="&amp;"Mining")</f>
        <v>426.50237948545509</v>
      </c>
      <c r="T4" s="190">
        <v>0</v>
      </c>
      <c r="U4" s="190">
        <v>0</v>
      </c>
      <c r="V4" s="190">
        <v>0</v>
      </c>
      <c r="W4" s="189">
        <v>45357</v>
      </c>
      <c r="X4" s="190">
        <v>0</v>
      </c>
      <c r="Y4" s="190">
        <v>0</v>
      </c>
      <c r="Z4" s="6"/>
      <c r="AA4" s="6"/>
      <c r="AB4" s="106"/>
      <c r="AC4" s="37">
        <v>41640</v>
      </c>
      <c r="AD4" s="37">
        <v>42004</v>
      </c>
    </row>
    <row r="5" spans="1:39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v>0</v>
      </c>
      <c r="H5" s="127">
        <f t="shared" ref="H5" si="1">F5*I5</f>
        <v>1072.0984878719166</v>
      </c>
      <c r="I5" s="127">
        <f>N5</f>
        <v>2.7304049251294851</v>
      </c>
      <c r="J5" s="127">
        <f>G5*I5</f>
        <v>0</v>
      </c>
      <c r="K5" s="127"/>
      <c r="L5" s="127"/>
      <c r="M5" s="139">
        <f>SUMIFS('Summary Detail'!$D$2:$D$1066,'Summary Detail'!$A$2:$A$1066,"&gt;="&amp;AC5,'Summary Detail'!$A$2:$A$1066,"&lt;="&amp;AD5,'Summary Detail'!$B$2:$B$1066,"="&amp;"Mining")</f>
        <v>392.65182904</v>
      </c>
      <c r="N5" s="127">
        <f t="shared" ref="N5:N10" si="2">O5/M5</f>
        <v>2.7304049251294851</v>
      </c>
      <c r="O5" s="127">
        <f>SUMIFS('Summary Detail'!$J$2:$J$1066,'Summary Detail'!$A$2:$A$1066,"&gt;="&amp;$AC5,'Summary Detail'!$A$2:$A$1066,"&lt;="&amp;$AD5,'Summary Detail'!$B$2:$B$1066,"="&amp;"Mining")</f>
        <v>1072.0984878719166</v>
      </c>
      <c r="Q5" s="126">
        <v>2015</v>
      </c>
      <c r="R5" s="190">
        <v>0</v>
      </c>
      <c r="S5" s="189">
        <f>SUMIFS('Summary Detail'!$J$2:$J$1066,'Summary Detail'!$A$2:$A$1066,"&gt;="&amp;$AC5,'Summary Detail'!$A$2:$A$1066,"&lt;="&amp;$AD5,'Summary Detail'!$B$2:$B$1066,"="&amp;"Mining")</f>
        <v>1072.0984878719166</v>
      </c>
      <c r="T5" s="190">
        <v>0</v>
      </c>
      <c r="U5" s="190">
        <v>0</v>
      </c>
      <c r="V5" s="190">
        <v>0</v>
      </c>
      <c r="W5" s="189">
        <v>49994</v>
      </c>
      <c r="X5" s="190">
        <v>0</v>
      </c>
      <c r="Y5" s="190">
        <v>0</v>
      </c>
      <c r="Z5" s="6"/>
      <c r="AA5" s="6"/>
      <c r="AB5" s="106"/>
      <c r="AC5" s="37">
        <v>42005</v>
      </c>
      <c r="AD5" s="37">
        <v>42369</v>
      </c>
    </row>
    <row r="6" spans="1:39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41">
        <v>0</v>
      </c>
      <c r="H6" s="127">
        <f>F6*I6</f>
        <v>1633.2736826287698</v>
      </c>
      <c r="I6" s="127">
        <f t="shared" ref="I6" si="3">N6</f>
        <v>7.8004538136006314</v>
      </c>
      <c r="J6" s="127">
        <f>G6*I6</f>
        <v>0</v>
      </c>
      <c r="K6" s="127">
        <f>G6*L6</f>
        <v>0</v>
      </c>
      <c r="L6" s="127">
        <v>3.6803618676685383</v>
      </c>
      <c r="M6" s="139">
        <f>SUMIFS('Summary Detail'!$D$2:$D$1066,'Summary Detail'!$A$2:$A$1066,"&gt;="&amp;AC6,'Summary Detail'!$A$2:$A$1066,"&lt;="&amp;AD6,'Summary Detail'!$B$2:$B$1066,"="&amp;"Mining")</f>
        <v>209.38187977999999</v>
      </c>
      <c r="N6" s="127">
        <f t="shared" si="2"/>
        <v>7.8004538136006314</v>
      </c>
      <c r="O6" s="127">
        <f>SUMIFS('Summary Detail'!$J$2:$J$1066,'Summary Detail'!$A$2:$A$1066,"&gt;="&amp;$AC6,'Summary Detail'!$A$2:$A$1066,"&lt;="&amp;$AD6,'Summary Detail'!$B$2:$B$1066,"="&amp;"Mining")</f>
        <v>1633.2736826287698</v>
      </c>
      <c r="Q6" s="126">
        <v>2016</v>
      </c>
      <c r="R6" s="190">
        <v>0</v>
      </c>
      <c r="S6" s="189">
        <f>SUMIFS('Summary Detail'!$J$2:$J$1066,'Summary Detail'!$A$2:$A$1066,"&gt;="&amp;$AC6,'Summary Detail'!$A$2:$A$1066,"&lt;="&amp;$AD6,'Summary Detail'!$B$2:$B$1066,"="&amp;"Mining")</f>
        <v>1633.2736826287698</v>
      </c>
      <c r="T6" s="189">
        <f>SUMIFS('Summary Detail'!$J$2:$J$1066,'Summary Detail'!$A$2:$A$1066,"&gt;="&amp;$AC6,'Summary Detail'!$A$2:$A$1066,"&lt;="&amp;$AD6,'Summary Detail'!$B$2:$B$1066,"="&amp;"DCG Wages")</f>
        <v>6124.10179933984</v>
      </c>
      <c r="U6" s="190">
        <v>0</v>
      </c>
      <c r="V6" s="190">
        <v>0</v>
      </c>
      <c r="W6" s="189">
        <v>58674</v>
      </c>
      <c r="X6" s="190">
        <v>0</v>
      </c>
      <c r="Y6" s="190">
        <v>0</v>
      </c>
      <c r="Z6" s="6"/>
      <c r="AA6" s="6"/>
      <c r="AB6" s="122"/>
      <c r="AC6" s="37">
        <v>42370</v>
      </c>
      <c r="AD6" s="37">
        <v>42735</v>
      </c>
    </row>
    <row r="7" spans="1:39" ht="15.75" customHeight="1" x14ac:dyDescent="0.25">
      <c r="A7" s="148"/>
      <c r="B7" s="126">
        <v>2017</v>
      </c>
      <c r="C7" s="214">
        <v>42736</v>
      </c>
      <c r="D7" s="130">
        <v>43100</v>
      </c>
      <c r="E7" s="130">
        <v>42916</v>
      </c>
      <c r="F7" s="139">
        <f t="shared" ref="F7:F11" si="4">M7</f>
        <v>210.03238880000001</v>
      </c>
      <c r="G7" s="139">
        <f>G6+F7-E38</f>
        <v>80.216230440000004</v>
      </c>
      <c r="H7" s="127">
        <f>F7*I7</f>
        <v>43864.039096428824</v>
      </c>
      <c r="I7" s="127">
        <f t="shared" ref="I7:I11" si="5">N7</f>
        <v>208.84416611667288</v>
      </c>
      <c r="J7" s="127">
        <f>G7*I7</f>
        <v>16752.691755264674</v>
      </c>
      <c r="K7" s="127"/>
      <c r="L7" s="127"/>
      <c r="M7" s="139">
        <f>SUMIFS('Summary Detail'!$D$2:$D$1066,'Summary Detail'!$A$2:$A$1066,"&gt;="&amp;AC7,'Summary Detail'!$A$2:$A$1066,"&lt;="&amp;AD7,'Summary Detail'!$B$2:$B$1066,"="&amp;"Mining")</f>
        <v>210.03238880000001</v>
      </c>
      <c r="N7" s="127">
        <f t="shared" si="2"/>
        <v>208.84416611667288</v>
      </c>
      <c r="O7" s="127">
        <f>SUMIFS('Summary Detail'!$J$2:$J$1066,'Summary Detail'!$A$2:$A$1066,"&gt;="&amp;$AC7,'Summary Detail'!$A$2:$A$1066,"&lt;="&amp;$AD7,'Summary Detail'!$B$2:$B$1066,"="&amp;"Mining")</f>
        <v>43864.039096428824</v>
      </c>
      <c r="Q7" s="126">
        <v>2017</v>
      </c>
      <c r="R7" s="189">
        <f t="shared" ref="R7:R12" si="6">V19</f>
        <v>281582.13720209472</v>
      </c>
      <c r="S7" s="189">
        <f>SUMIFS('Summary Detail'!$J$2:$J$1066,'Summary Detail'!$A$2:$A$1066,"&gt;="&amp;$AC7,'Summary Detail'!$A$2:$A$1066,"&lt;="&amp;$AD7,'Summary Detail'!$B$2:$B$1066,"="&amp;"Mining")</f>
        <v>43864.039096428824</v>
      </c>
      <c r="T7" s="189">
        <f>SUMIFS('Summary Detail'!$J$2:$J$1066,'Summary Detail'!$A$2:$A$1066,"&gt;="&amp;$AC7,'Summary Detail'!$A$2:$A$1066,"&lt;="&amp;$AD7,'Summary Detail'!$B$2:$B$1066,"="&amp;"DCG Wages")</f>
        <v>10991.4425498568</v>
      </c>
      <c r="U7" s="190">
        <v>0</v>
      </c>
      <c r="V7" s="189">
        <v>0</v>
      </c>
      <c r="W7" s="189">
        <v>0</v>
      </c>
      <c r="X7" s="189">
        <f>SUMIFS('Summary Detail'!$N$2:$N$1066,'Summary Detail'!$A$2:$A$1066,"&gt;="&amp;AC7,'Summary Detail'!$A$2:$A$1066,"&lt;="&amp;AD7,'Summary Detail'!$B$2:$B$1066,"="&amp;"Coinbase / Uphold")</f>
        <v>284942.13</v>
      </c>
      <c r="Y7" s="189">
        <f>SUMIFS('Summary Detail'!$N$2:$N$1066,'Summary Detail'!$A$2:$A$1066,"&gt;="&amp;AD7,'Summary Detail'!$A$2:$A$1066,"&lt;="&amp;AE7,'Summary Detail'!$B$2:$B$1066,"="&amp;"Coinbase / Uphold")</f>
        <v>0</v>
      </c>
      <c r="Z7" s="201"/>
      <c r="AB7" s="122"/>
      <c r="AC7" s="37">
        <v>42736</v>
      </c>
      <c r="AD7" s="37">
        <v>43100</v>
      </c>
    </row>
    <row r="8" spans="1:39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 t="shared" si="4"/>
        <v>146.64223359999994</v>
      </c>
      <c r="G8" s="139">
        <f t="shared" ref="G8:G12" si="7">G7+F8</f>
        <v>226.85846403999994</v>
      </c>
      <c r="H8" s="127">
        <f t="shared" ref="H8:H10" si="8">F8*I8</f>
        <v>50285.924089800472</v>
      </c>
      <c r="I8" s="127">
        <f t="shared" si="5"/>
        <v>342.91569935416265</v>
      </c>
      <c r="J8" s="127">
        <f t="shared" ref="J8:J14" si="9">F8*I8</f>
        <v>50285.924089800472</v>
      </c>
      <c r="K8" s="127"/>
      <c r="L8" s="127"/>
      <c r="M8" s="139">
        <f>SUMIFS('Summary Detail'!$D$2:$D$1066,'Summary Detail'!$A$2:$A$1066,"&gt;="&amp;AC8,'Summary Detail'!$A$2:$A$1066,"&lt;="&amp;AD8,'Summary Detail'!$B$2:$B$1066,"="&amp;"Mining")</f>
        <v>146.64223359999994</v>
      </c>
      <c r="N8" s="127">
        <f t="shared" si="2"/>
        <v>342.91569935416265</v>
      </c>
      <c r="O8" s="127">
        <f>SUMIFS('Summary Detail'!$J$2:$J$1066,'Summary Detail'!$A$2:$A$1066,"&gt;="&amp;$AC8,'Summary Detail'!$A$2:$A$1066,"&lt;="&amp;$AD8,'Summary Detail'!$B$2:$B$1066,"="&amp;"Mining")</f>
        <v>50285.924089800472</v>
      </c>
      <c r="Q8" s="126">
        <v>2018</v>
      </c>
      <c r="R8" s="189">
        <f t="shared" si="6"/>
        <v>151981</v>
      </c>
      <c r="S8" s="189">
        <f>SUMIFS('Summary Detail'!$J$2:$J$1066,'Summary Detail'!$A$2:$A$1066,"&gt;="&amp;$AC8,'Summary Detail'!$A$2:$A$1066,"&lt;="&amp;$AD8,'Summary Detail'!$B$2:$B$1066,"="&amp;"Mining")</f>
        <v>50285.924089800472</v>
      </c>
      <c r="T8" s="189">
        <f>SUMIFS('Summary Detail'!$J$2:$J$1066,'Summary Detail'!$A$2:$A$1066,"&gt;="&amp;$AC8,'Summary Detail'!$A$2:$A$1066,"&lt;="&amp;$AD8,'Summary Detail'!$B$2:$B$1066,"="&amp;"DCG Wages")</f>
        <v>53353.981141483047</v>
      </c>
      <c r="U8" s="189">
        <f>SUMIFS('Summary Detail'!$J$2:$J$1066,'Summary Detail'!$A$2:$A$1066,"&gt;="&amp;AC8,'Summary Detail'!$A$2:$A$1066,"&lt;="&amp;AD8,'Summary Detail'!$B$2:$B$1066,"="&amp;"DCG Expense")</f>
        <v>10163.465401916501</v>
      </c>
      <c r="V8" s="189">
        <v>0</v>
      </c>
      <c r="W8" s="189">
        <v>0</v>
      </c>
      <c r="X8" s="189">
        <f>SUMIFS('Summary Detail'!$N$2:$N$1066,'Summary Detail'!$A$2:$A$1066,"&gt;="&amp;AC8,'Summary Detail'!$A$2:$A$1066,"&lt;="&amp;AD8,'Summary Detail'!$B$2:$B$1066,"="&amp;"Coinbase / Uphold")</f>
        <v>156553.15</v>
      </c>
      <c r="Y8" s="189">
        <f>SUMIFS('Summary Detail'!$N$2:$N$1066,'Summary Detail'!$A$2:$A$1066,"&gt;="&amp;AD8,'Summary Detail'!$A$2:$A$1066,"&lt;="&amp;AE8,'Summary Detail'!$B$2:$B$1066,"="&amp;"Coinbase / Uphold")</f>
        <v>0</v>
      </c>
      <c r="Z8" s="197"/>
      <c r="AA8" s="197"/>
      <c r="AB8" s="122"/>
      <c r="AC8" s="37">
        <v>43101</v>
      </c>
      <c r="AD8" s="37">
        <v>43465</v>
      </c>
    </row>
    <row r="9" spans="1:39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 t="shared" si="4"/>
        <v>133.55827584000002</v>
      </c>
      <c r="G9" s="139">
        <f t="shared" si="7"/>
        <v>360.41673987999997</v>
      </c>
      <c r="H9" s="127">
        <f t="shared" si="8"/>
        <v>18334.544764403432</v>
      </c>
      <c r="I9" s="127">
        <f t="shared" si="5"/>
        <v>137.2774891641146</v>
      </c>
      <c r="J9" s="127">
        <f t="shared" si="9"/>
        <v>18334.544764403432</v>
      </c>
      <c r="K9" s="127"/>
      <c r="L9" s="127"/>
      <c r="M9" s="139">
        <f>SUMIFS('Summary Detail'!$D$2:$D$1066,'Summary Detail'!$A$2:$A$1066,"&gt;="&amp;AC9,'Summary Detail'!$A$2:$A$1066,"&lt;="&amp;AD9,'Summary Detail'!$B$2:$B$1066,"="&amp;"Mining")</f>
        <v>133.55827584000002</v>
      </c>
      <c r="N9" s="127">
        <f t="shared" si="2"/>
        <v>137.2774891641146</v>
      </c>
      <c r="O9" s="127">
        <f>SUMIFS('Summary Detail'!$J$2:$J$1066,'Summary Detail'!$A$2:$A$1066,"&gt;="&amp;$AC9,'Summary Detail'!$A$2:$A$1066,"&lt;="&amp;$AD9,'Summary Detail'!$B$2:$B$1066,"="&amp;"Mining")</f>
        <v>18334.544764403432</v>
      </c>
      <c r="P9" s="177"/>
      <c r="Q9" s="126">
        <v>2019</v>
      </c>
      <c r="R9" s="189">
        <f t="shared" si="6"/>
        <v>55658.669740082325</v>
      </c>
      <c r="S9" s="189">
        <f>SUMIFS('Summary Detail'!$J$2:$J$1066,'Summary Detail'!$A$2:$A$1066,"&gt;="&amp;$AC9,'Summary Detail'!$A$2:$A$1066,"&lt;="&amp;$AD9,'Summary Detail'!$B$2:$B$1066,"="&amp;"Mining")</f>
        <v>18334.544764403432</v>
      </c>
      <c r="T9" s="189">
        <f>SUMIFS('Summary Detail'!$J$2:$J$1066,'Summary Detail'!$A$2:$A$1066,"&gt;="&amp;$AC9,'Summary Detail'!$A$2:$A$1066,"&lt;="&amp;$AD9,'Summary Detail'!$B$2:$B$1066,"="&amp;"DCG Wages")</f>
        <v>26882.37936871768</v>
      </c>
      <c r="U9" s="189">
        <v>5933.0300000000007</v>
      </c>
      <c r="V9" s="189">
        <v>21421</v>
      </c>
      <c r="W9" s="189">
        <v>34521</v>
      </c>
      <c r="X9" s="189">
        <v>39128.480000000003</v>
      </c>
      <c r="Y9" s="189">
        <v>39128.480000000003</v>
      </c>
      <c r="Z9" s="197"/>
      <c r="AA9" s="197"/>
      <c r="AB9" s="122"/>
      <c r="AC9" s="37">
        <v>43466</v>
      </c>
      <c r="AD9" s="37">
        <v>43830</v>
      </c>
    </row>
    <row r="10" spans="1:39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 t="shared" si="4"/>
        <v>127.54699732000002</v>
      </c>
      <c r="G10" s="139">
        <f t="shared" si="7"/>
        <v>487.96373719999997</v>
      </c>
      <c r="H10" s="127">
        <f t="shared" si="8"/>
        <v>15512.875620481704</v>
      </c>
      <c r="I10" s="127">
        <f t="shared" si="5"/>
        <v>121.6247810331573</v>
      </c>
      <c r="J10" s="127">
        <f t="shared" si="9"/>
        <v>15512.875620481704</v>
      </c>
      <c r="K10" s="127"/>
      <c r="L10" s="127"/>
      <c r="M10" s="139">
        <f>SUMIFS('Summary Detail'!$D$2:$D$1066,'Summary Detail'!$A$2:$A$1066,"&gt;="&amp;AC10,'Summary Detail'!$A$2:$A$1066,"&lt;="&amp;AD10,'Summary Detail'!$B$2:$B$1066,"="&amp;"Mining")</f>
        <v>127.54699732000002</v>
      </c>
      <c r="N10" s="127">
        <f t="shared" si="2"/>
        <v>121.6247810331573</v>
      </c>
      <c r="O10" s="127">
        <f>SUMIFS('Summary Detail'!$J$2:$J$1066,'Summary Detail'!$A$2:$A$1066,"&gt;="&amp;$AC10,'Summary Detail'!$A$2:$A$1066,"&lt;="&amp;$AD10,'Summary Detail'!$B$2:$B$1066,"="&amp;"Mining")</f>
        <v>15512.875620481704</v>
      </c>
      <c r="Q10" s="126">
        <v>2020</v>
      </c>
      <c r="R10" s="189">
        <f t="shared" si="6"/>
        <v>38734.897751881392</v>
      </c>
      <c r="S10" s="189">
        <f>SUMIFS('Summary Detail'!$J$2:$J$1066,'Summary Detail'!$A$2:$A$1066,"&gt;="&amp;$AC10,'Summary Detail'!$A$2:$A$1066,"&lt;="&amp;$AD10,'Summary Detail'!$B$2:$B$1066,"="&amp;"Mining")</f>
        <v>15512.875620481704</v>
      </c>
      <c r="T10" s="190">
        <v>0</v>
      </c>
      <c r="U10" s="190">
        <f>SUMIFS('Summary Detail'!$J$2:$J$1066,'Summary Detail'!$A$2:$A$1066,"&gt;="&amp;AC10,'Summary Detail'!$A$2:$A$1066,"&lt;="&amp;AD10,'Summary Detail'!$B$2:$B$1066,"="&amp;"DCG Expense")</f>
        <v>0</v>
      </c>
      <c r="V10" s="189">
        <v>22736.45</v>
      </c>
      <c r="W10" s="189">
        <v>56918.75</v>
      </c>
      <c r="X10" s="189">
        <v>40956.01</v>
      </c>
      <c r="Y10" s="189">
        <v>40956.01</v>
      </c>
      <c r="Z10" s="132">
        <v>-3933</v>
      </c>
      <c r="AA10" s="132">
        <v>-1022</v>
      </c>
      <c r="AB10" s="106"/>
      <c r="AC10" s="37">
        <v>43831</v>
      </c>
      <c r="AD10" s="37">
        <v>44196</v>
      </c>
    </row>
    <row r="11" spans="1:39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 t="shared" si="4"/>
        <v>86.947311130000017</v>
      </c>
      <c r="G11" s="139">
        <f t="shared" si="7"/>
        <v>574.91104832999997</v>
      </c>
      <c r="H11" s="127">
        <f>F11*I11</f>
        <v>18468.471096966568</v>
      </c>
      <c r="I11" s="127">
        <f t="shared" si="5"/>
        <v>212.40991649935299</v>
      </c>
      <c r="J11" s="127">
        <f t="shared" si="9"/>
        <v>18468.471096966568</v>
      </c>
      <c r="K11" s="127"/>
      <c r="L11" s="127"/>
      <c r="M11" s="139">
        <f>SUMIFS('Summary Detail'!$D$2:$D$1066,'Summary Detail'!$A$2:$A$1066,"&gt;="&amp;AC11,'Summary Detail'!$A$2:$A$1066,"&lt;="&amp;AD11,'Summary Detail'!$B$2:$B$1066,"="&amp;"Mining")</f>
        <v>86.947311130000017</v>
      </c>
      <c r="N11" s="127">
        <f>O11/M11</f>
        <v>212.40991649935299</v>
      </c>
      <c r="O11" s="127">
        <f>SUMIFS('Summary Detail'!$J$2:$J$1066,'Summary Detail'!$A$2:$A$1066,"&gt;="&amp;$AC11,'Summary Detail'!$A$2:$A$1066,"&lt;="&amp;$AD11,'Summary Detail'!$B$2:$B$1066,"="&amp;"Mining")</f>
        <v>18468.471096966568</v>
      </c>
      <c r="Q11" s="126">
        <v>2021</v>
      </c>
      <c r="R11" s="189">
        <f t="shared" si="6"/>
        <v>125698.97810284916</v>
      </c>
      <c r="S11" s="189">
        <f>SUMIFS('Summary Detail'!$J$2:$J$1066,'Summary Detail'!$A$2:$A$1066,"&gt;="&amp;$AC11,'Summary Detail'!$A$2:$A$1066,"&lt;="&amp;$AD11,'Summary Detail'!$B$2:$B$1066,"="&amp;"Mining")</f>
        <v>18468.471096966568</v>
      </c>
      <c r="T11" s="190">
        <v>0</v>
      </c>
      <c r="U11" s="190">
        <f>SUMIFS('Summary Detail'!$J$2:$J$1066,'Summary Detail'!$A$2:$A$1066,"&gt;="&amp;AC11,'Summary Detail'!$A$2:$A$1066,"&lt;="&amp;AD11,'Summary Detail'!$B$2:$B$1066,"="&amp;"DCG Expense")</f>
        <v>0</v>
      </c>
      <c r="V11" s="189">
        <v>4918.72</v>
      </c>
      <c r="W11" s="179"/>
      <c r="X11" s="189">
        <v>155351.46000000002</v>
      </c>
      <c r="Y11" s="179"/>
      <c r="Z11" s="198"/>
      <c r="AA11" s="198"/>
      <c r="AB11" s="106"/>
      <c r="AC11" s="37">
        <v>44197</v>
      </c>
      <c r="AD11" s="37">
        <v>44561</v>
      </c>
      <c r="AG11" s="207" t="s">
        <v>1535</v>
      </c>
      <c r="AH11" s="207" t="s">
        <v>21</v>
      </c>
      <c r="AJ11" s="207" t="s">
        <v>1538</v>
      </c>
    </row>
    <row r="12" spans="1:39" ht="15.75" customHeight="1" x14ac:dyDescent="0.25">
      <c r="B12" s="191">
        <v>2022</v>
      </c>
      <c r="C12" s="130">
        <v>44562</v>
      </c>
      <c r="D12" s="130">
        <v>44926</v>
      </c>
      <c r="E12" s="130">
        <v>44742</v>
      </c>
      <c r="F12" s="139">
        <f>M12</f>
        <v>68.587737409999988</v>
      </c>
      <c r="G12" s="139">
        <f t="shared" si="7"/>
        <v>643.4987857399999</v>
      </c>
      <c r="H12" s="127">
        <f>F12*I12</f>
        <v>4693.695751376451</v>
      </c>
      <c r="I12" s="127">
        <f>N12</f>
        <v>68.433453684566615</v>
      </c>
      <c r="J12" s="127">
        <f t="shared" si="9"/>
        <v>4693.695751376451</v>
      </c>
      <c r="K12" s="127"/>
      <c r="L12" s="127"/>
      <c r="M12" s="139">
        <f>SUMIFS('Summary Detail'!$D$2:$D$2066,'Summary Detail'!$A$2:$A$2066,"&gt;="&amp;AC12,'Summary Detail'!$A$2:$A$2066,"&lt;="&amp;AD12,'Summary Detail'!$B$2:$B$2066,"="&amp;"Mining")</f>
        <v>68.587737409999988</v>
      </c>
      <c r="N12" s="127">
        <f>O12/M12</f>
        <v>68.433453684566615</v>
      </c>
      <c r="O12" s="127">
        <f>SUMIFS('Summary Detail'!$J$2:$J$2066,'Summary Detail'!$A$2:$A$2066,"&gt;="&amp;$AC12,'Summary Detail'!$A$2:$A$2066,"&lt;="&amp;$AD12,'Summary Detail'!$B$2:$B$2066,"="&amp;"Mining")</f>
        <v>4693.695751376451</v>
      </c>
      <c r="Q12" s="191">
        <v>2022</v>
      </c>
      <c r="R12" s="189">
        <f t="shared" si="6"/>
        <v>1316.3484673547046</v>
      </c>
      <c r="S12" s="189">
        <f>SUMIFS('Summary Detail'!$J$2:$J$2066,'Summary Detail'!$A$2:$A$2066,"&gt;="&amp;$AC12,'Summary Detail'!$A$2:$A$2066,"&lt;="&amp;$AD12,'Summary Detail'!$B$2:$B$2066,"="&amp;"Mining")</f>
        <v>4693.695751376451</v>
      </c>
      <c r="T12" s="190">
        <v>1</v>
      </c>
      <c r="U12" s="190">
        <f>SUMIFS('Summary Detail'!$J$2:$J$1066,'Summary Detail'!$A$2:$A$1066,"&gt;="&amp;AC12,'Summary Detail'!$A$2:$A$1066,"&lt;="&amp;AD12,'Summary Detail'!$B$2:$B$1066,"="&amp;"DCG Expense")</f>
        <v>0</v>
      </c>
      <c r="V12" s="189"/>
      <c r="W12" s="179"/>
      <c r="X12" s="189"/>
      <c r="Y12" s="179"/>
      <c r="Z12" s="198"/>
      <c r="AA12" s="198"/>
      <c r="AB12" s="3"/>
      <c r="AC12" s="37">
        <v>44562</v>
      </c>
      <c r="AD12" s="37">
        <v>44926</v>
      </c>
      <c r="AF12" s="116" t="s">
        <v>1536</v>
      </c>
      <c r="AG12" s="177">
        <f>R11*AM34</f>
        <v>18854.846715427371</v>
      </c>
      <c r="AH12" s="177">
        <f>S11*AH34</f>
        <v>2216.2165316359883</v>
      </c>
      <c r="AJ12" s="177">
        <f>18750+1240</f>
        <v>19990</v>
      </c>
      <c r="AL12" s="177">
        <f>SUM(AG12:AH12)-AJ12</f>
        <v>1081.0632470633609</v>
      </c>
    </row>
    <row r="13" spans="1:39" ht="15.75" customHeight="1" x14ac:dyDescent="0.25">
      <c r="B13" s="191">
        <v>2023</v>
      </c>
      <c r="C13" s="130">
        <v>44927</v>
      </c>
      <c r="D13" s="130">
        <v>45291</v>
      </c>
      <c r="E13" s="130">
        <v>45107</v>
      </c>
      <c r="F13" s="139">
        <f>M13</f>
        <v>76.368296319999985</v>
      </c>
      <c r="G13" s="139">
        <f>G12+F13</f>
        <v>719.86708205999992</v>
      </c>
      <c r="H13" s="127">
        <f>F13*I13</f>
        <v>3099.4320684739027</v>
      </c>
      <c r="I13" s="127">
        <f>N13</f>
        <v>40.585324248777262</v>
      </c>
      <c r="J13" s="127">
        <f t="shared" si="9"/>
        <v>3099.4320684739027</v>
      </c>
      <c r="K13" s="127"/>
      <c r="L13" s="127"/>
      <c r="M13" s="139">
        <f>SUMIFS('Summary Detail'!$D$2:$D$2066,'Summary Detail'!$A$2:$A$2066,"&gt;="&amp;AC13,'Summary Detail'!$A$2:$A$2066,"&lt;="&amp;AD13,'Summary Detail'!$B$2:$B$2066,"="&amp;"Mining")</f>
        <v>76.368296319999985</v>
      </c>
      <c r="N13" s="127">
        <f>O13/M13</f>
        <v>40.585324248777262</v>
      </c>
      <c r="O13" s="127">
        <f>SUMIFS('Summary Detail'!$J$2:$J$2066,'Summary Detail'!$A$2:$A$2066,"&gt;="&amp;$AC13,'Summary Detail'!$A$2:$A$2066,"&lt;="&amp;$AD13,'Summary Detail'!$B$2:$B$2066,"="&amp;"Mining")</f>
        <v>3099.4320684739027</v>
      </c>
      <c r="Q13" s="191">
        <v>2023</v>
      </c>
      <c r="R13" s="197">
        <v>0</v>
      </c>
      <c r="S13" s="189">
        <f>SUMIFS('Summary Detail'!$J$2:$J$2066,'Summary Detail'!$A$2:$A$2066,"&gt;="&amp;$AC13,'Summary Detail'!$A$2:$A$2066,"&lt;="&amp;$AD13,'Summary Detail'!$B$2:$B$2066,"="&amp;"Mining")</f>
        <v>3099.4320684739027</v>
      </c>
      <c r="T13" s="213"/>
      <c r="U13" s="213"/>
      <c r="V13" s="197"/>
      <c r="W13" s="198"/>
      <c r="X13" s="197"/>
      <c r="Y13" s="198"/>
      <c r="Z13" s="198"/>
      <c r="AA13" s="198"/>
      <c r="AB13" s="3"/>
      <c r="AC13" s="37">
        <v>44927</v>
      </c>
      <c r="AD13" s="37">
        <v>45291</v>
      </c>
      <c r="AF13" s="116"/>
      <c r="AG13" s="177"/>
      <c r="AH13" s="177"/>
      <c r="AJ13" s="177"/>
      <c r="AL13" s="177"/>
    </row>
    <row r="14" spans="1:39" ht="15.75" customHeight="1" x14ac:dyDescent="0.25">
      <c r="B14" s="191">
        <v>2024</v>
      </c>
      <c r="C14" s="130">
        <v>45292</v>
      </c>
      <c r="D14" s="130">
        <v>45657</v>
      </c>
      <c r="E14" s="130">
        <v>45473</v>
      </c>
      <c r="F14" s="139">
        <v>56.171032180000005</v>
      </c>
      <c r="G14" s="139">
        <f>G13+F14</f>
        <v>776.03811423999991</v>
      </c>
      <c r="H14" s="127">
        <v>1711.37563466649</v>
      </c>
      <c r="I14" s="127">
        <f>N14</f>
        <v>30.467227826300068</v>
      </c>
      <c r="J14" s="127">
        <f t="shared" si="9"/>
        <v>1711.3756346664927</v>
      </c>
      <c r="K14" s="143"/>
      <c r="L14" s="143"/>
      <c r="M14" s="139">
        <v>56.171032180000005</v>
      </c>
      <c r="N14" s="127">
        <v>30.467227826300068</v>
      </c>
      <c r="O14" s="127">
        <f>SUMIFS('Summary Detail'!$J$2:$J$2066,'Summary Detail'!$A$2:$A$2066,"&gt;="&amp;$AC14,'Summary Detail'!$A$2:$A$2066,"&lt;="&amp;$AD14,'Summary Detail'!$B$2:$B$2066,"="&amp;"Mining")</f>
        <v>1711.3756346664929</v>
      </c>
      <c r="Q14" s="191">
        <v>2024</v>
      </c>
      <c r="R14" s="197">
        <v>0</v>
      </c>
      <c r="S14" s="189">
        <f>SUMIFS('Summary Detail'!$J$2:$J$2066,'Summary Detail'!$A$2:$A$2066,"&gt;="&amp;$AC14,'Summary Detail'!$A$2:$A$2066,"&lt;="&amp;$AD14,'Summary Detail'!$B$2:$B$2066,"="&amp;"Mining")</f>
        <v>1711.3756346664929</v>
      </c>
      <c r="T14" s="213"/>
      <c r="U14" s="213"/>
      <c r="V14" s="197"/>
      <c r="W14" s="198"/>
      <c r="X14" s="197"/>
      <c r="Y14" s="198"/>
      <c r="Z14" s="198"/>
      <c r="AA14" s="198"/>
      <c r="AB14" s="3"/>
      <c r="AC14" s="37">
        <v>45292</v>
      </c>
      <c r="AD14" s="37">
        <v>45657</v>
      </c>
      <c r="AF14" s="116"/>
      <c r="AG14" s="177"/>
      <c r="AH14" s="177"/>
      <c r="AJ14" s="177"/>
      <c r="AL14" s="177"/>
    </row>
    <row r="15" spans="1:39" ht="15.75" customHeight="1" x14ac:dyDescent="0.25">
      <c r="B15" s="191"/>
      <c r="C15" s="142"/>
      <c r="D15" s="142"/>
      <c r="E15" s="142"/>
      <c r="F15" s="209"/>
      <c r="G15" s="210"/>
      <c r="H15" s="143"/>
      <c r="I15" s="143"/>
      <c r="J15" s="125">
        <f>SUM(J7:J13)</f>
        <v>127147.63514676721</v>
      </c>
      <c r="K15" s="125"/>
      <c r="L15" s="125"/>
      <c r="M15" s="209"/>
      <c r="N15" s="143"/>
      <c r="O15" s="143"/>
      <c r="T15" s="181"/>
      <c r="U15" s="181"/>
      <c r="V15" s="182"/>
      <c r="W15" s="181"/>
      <c r="X15" s="181"/>
      <c r="Y15" s="181"/>
      <c r="Z15" s="181"/>
      <c r="AA15" s="181"/>
      <c r="AB15" s="3"/>
      <c r="AC15" s="109"/>
      <c r="AD15" s="109"/>
      <c r="AF15" s="116"/>
      <c r="AG15" s="177"/>
      <c r="AH15" s="177"/>
      <c r="AJ15" s="177"/>
      <c r="AL15" s="177"/>
    </row>
    <row r="16" spans="1:39" ht="15.75" customHeight="1" x14ac:dyDescent="0.25">
      <c r="F16" s="148"/>
      <c r="G16" s="148"/>
      <c r="P16" s="177"/>
      <c r="V16" s="200"/>
      <c r="AB16" s="3"/>
      <c r="AF16" s="116" t="s">
        <v>1537</v>
      </c>
      <c r="AG16" s="177">
        <f>R11*AM43</f>
        <v>5819.8626861619159</v>
      </c>
      <c r="AH16" s="177">
        <f>S11*AH43</f>
        <v>855.09021178955209</v>
      </c>
      <c r="AJ16" s="177">
        <f>256*2</f>
        <v>512</v>
      </c>
      <c r="AL16" s="177">
        <f>SUM(AG16:AH16)-AJ16</f>
        <v>6162.952897951468</v>
      </c>
    </row>
    <row r="17" spans="2:40" ht="15.75" customHeight="1" x14ac:dyDescent="0.25">
      <c r="C17" s="215" t="s">
        <v>1477</v>
      </c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V17" s="6"/>
      <c r="AB17" s="3"/>
    </row>
    <row r="18" spans="2:40" ht="15.75" customHeight="1" x14ac:dyDescent="0.25">
      <c r="B18" s="3"/>
      <c r="C18" s="144" t="s">
        <v>14</v>
      </c>
      <c r="D18" s="145" t="s">
        <v>16</v>
      </c>
      <c r="E18" s="146" t="s">
        <v>1435</v>
      </c>
      <c r="F18" s="147" t="s">
        <v>1445</v>
      </c>
      <c r="G18" s="147" t="s">
        <v>1452</v>
      </c>
      <c r="H18" s="146" t="s">
        <v>1188</v>
      </c>
      <c r="I18" s="144" t="s">
        <v>1436</v>
      </c>
      <c r="J18" s="144" t="s">
        <v>1455</v>
      </c>
      <c r="K18" s="144"/>
      <c r="L18" s="144"/>
      <c r="M18" s="144" t="s">
        <v>777</v>
      </c>
      <c r="N18" s="145" t="s">
        <v>1188</v>
      </c>
      <c r="O18" s="146" t="s">
        <v>1449</v>
      </c>
      <c r="R18" s="144" t="s">
        <v>1440</v>
      </c>
      <c r="S18" s="144" t="s">
        <v>1465</v>
      </c>
      <c r="T18" s="144" t="s">
        <v>1479</v>
      </c>
      <c r="U18" s="165" t="s">
        <v>1480</v>
      </c>
      <c r="V18" s="170" t="s">
        <v>1483</v>
      </c>
      <c r="Z18" s="6"/>
      <c r="AA18" s="6"/>
      <c r="AB18" s="6"/>
      <c r="AC18" s="8"/>
      <c r="AD18" s="3"/>
      <c r="AE18" s="8"/>
      <c r="AF18" s="8"/>
      <c r="AG18" s="3"/>
      <c r="AH18" s="10"/>
      <c r="AK18" s="8"/>
      <c r="AL18" s="208">
        <f>SUM(AL12:AL16)</f>
        <v>7244.0161450148289</v>
      </c>
      <c r="AM18" s="10"/>
    </row>
    <row r="19" spans="2:40" ht="15.75" customHeight="1" x14ac:dyDescent="0.25">
      <c r="B19" s="126">
        <v>2014</v>
      </c>
      <c r="C19" s="129">
        <v>41640</v>
      </c>
      <c r="D19" s="129">
        <v>42004</v>
      </c>
      <c r="E19" s="129">
        <v>41820</v>
      </c>
      <c r="F19" s="139">
        <v>1851.0053484699999</v>
      </c>
      <c r="G19" s="141">
        <v>0</v>
      </c>
      <c r="H19" s="127">
        <v>4171.3657907690349</v>
      </c>
      <c r="I19" s="127">
        <v>2.2535676594435525</v>
      </c>
      <c r="J19" s="127"/>
      <c r="K19" s="127"/>
      <c r="L19" s="127"/>
      <c r="M19" s="139"/>
      <c r="N19" s="127"/>
      <c r="O19" s="127"/>
      <c r="Q19" s="126">
        <v>2017</v>
      </c>
      <c r="R19" s="132">
        <v>284942.13</v>
      </c>
      <c r="S19" s="139">
        <v>1535.4005997057229</v>
      </c>
      <c r="T19" s="132">
        <v>185.5816195816339</v>
      </c>
      <c r="U19" s="139">
        <f>E33</f>
        <v>1535.4005997057229</v>
      </c>
      <c r="V19" s="132">
        <f>I33</f>
        <v>281582.13720209472</v>
      </c>
      <c r="Z19" s="6"/>
      <c r="AA19" s="6"/>
      <c r="AB19" s="6"/>
      <c r="AC19" s="8"/>
      <c r="AD19" s="3"/>
      <c r="AE19" s="8"/>
      <c r="AF19" s="8"/>
      <c r="AG19" s="3"/>
      <c r="AH19" s="10"/>
      <c r="AK19" s="8"/>
      <c r="AL19" s="3"/>
      <c r="AM19" s="10"/>
    </row>
    <row r="20" spans="2:40" ht="15.75" customHeight="1" x14ac:dyDescent="0.25">
      <c r="B20" s="191" t="s">
        <v>1539</v>
      </c>
      <c r="C20" s="173"/>
      <c r="D20" s="173"/>
      <c r="E20" s="173"/>
      <c r="F20" s="174">
        <v>325.41283496571998</v>
      </c>
      <c r="G20" s="174">
        <f>F20-E42</f>
        <v>112.36983496571997</v>
      </c>
      <c r="H20" s="167">
        <f>F20*I20</f>
        <v>733.33984084658857</v>
      </c>
      <c r="I20" s="167">
        <f>I19</f>
        <v>2.2535676594435525</v>
      </c>
      <c r="J20" s="127"/>
      <c r="K20" s="127"/>
      <c r="L20" s="127"/>
      <c r="M20" s="139"/>
      <c r="N20" s="127"/>
      <c r="O20" s="127"/>
      <c r="Q20" s="126">
        <v>2018</v>
      </c>
      <c r="R20" s="132">
        <v>156553.15</v>
      </c>
      <c r="S20" s="139">
        <v>498.82067670743618</v>
      </c>
      <c r="T20" s="132">
        <v>313.84655310072509</v>
      </c>
      <c r="U20" s="139">
        <f>E34+E48</f>
        <v>498.82067670743618</v>
      </c>
      <c r="V20" s="132">
        <f>I34+I48</f>
        <v>151981</v>
      </c>
      <c r="Z20" s="6"/>
      <c r="AA20" s="6"/>
      <c r="AB20" s="6"/>
      <c r="AC20" s="8"/>
      <c r="AD20" s="3"/>
      <c r="AE20" s="8"/>
      <c r="AF20" s="8"/>
      <c r="AG20" s="3"/>
      <c r="AH20" s="10"/>
      <c r="AK20" s="8"/>
      <c r="AL20" s="3"/>
      <c r="AM20" s="10"/>
    </row>
    <row r="21" spans="2:40" ht="15.75" customHeight="1" x14ac:dyDescent="0.25">
      <c r="B21" s="126"/>
      <c r="F21" s="148"/>
      <c r="Q21" s="126">
        <v>2019</v>
      </c>
      <c r="R21" s="132">
        <v>57425.969589147004</v>
      </c>
      <c r="S21" s="139">
        <v>693.24030467</v>
      </c>
      <c r="T21" s="132">
        <v>82.837032414731311</v>
      </c>
      <c r="U21" s="139">
        <f>E35+E42</f>
        <v>693.24030467</v>
      </c>
      <c r="V21" s="132">
        <f>I35+I42</f>
        <v>55658.669740082325</v>
      </c>
      <c r="Z21" s="6"/>
      <c r="AA21" s="6"/>
      <c r="AB21" s="6"/>
      <c r="AC21" s="8"/>
      <c r="AD21" s="3"/>
      <c r="AE21" s="8"/>
      <c r="AF21" s="8"/>
      <c r="AG21" s="3"/>
      <c r="AH21" s="10"/>
      <c r="AK21" s="8"/>
      <c r="AL21" s="3"/>
      <c r="AM21" s="10"/>
    </row>
    <row r="22" spans="2:40" ht="15.75" customHeight="1" x14ac:dyDescent="0.25">
      <c r="B22" s="126"/>
      <c r="C22" s="215" t="s">
        <v>1467</v>
      </c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Q22" s="126">
        <v>2020</v>
      </c>
      <c r="R22" s="132">
        <v>40722.566992005777</v>
      </c>
      <c r="S22" s="139">
        <v>540.07440343999997</v>
      </c>
      <c r="T22" s="132">
        <v>75.401771927393128</v>
      </c>
      <c r="U22" s="139">
        <f>E36+E49</f>
        <v>540.0744034400002</v>
      </c>
      <c r="V22" s="132">
        <f>I36+I49</f>
        <v>38734.897751881392</v>
      </c>
      <c r="Z22" s="6"/>
      <c r="AA22" s="6"/>
      <c r="AB22" s="6"/>
      <c r="AC22" s="8"/>
      <c r="AD22" s="3"/>
      <c r="AE22" s="8"/>
      <c r="AF22" s="8"/>
      <c r="AG22" s="3"/>
      <c r="AH22" s="10"/>
      <c r="AK22" s="8"/>
      <c r="AL22" s="3"/>
      <c r="AM22" s="10"/>
    </row>
    <row r="23" spans="2:40" ht="15.75" customHeight="1" x14ac:dyDescent="0.25">
      <c r="B23" s="126"/>
      <c r="C23" s="144" t="s">
        <v>14</v>
      </c>
      <c r="D23" s="145" t="s">
        <v>16</v>
      </c>
      <c r="E23" s="146" t="s">
        <v>1435</v>
      </c>
      <c r="F23" s="147" t="s">
        <v>1445</v>
      </c>
      <c r="G23" s="147" t="s">
        <v>1452</v>
      </c>
      <c r="H23" s="146" t="s">
        <v>1188</v>
      </c>
      <c r="I23" s="144" t="s">
        <v>1436</v>
      </c>
      <c r="J23" s="144" t="s">
        <v>1455</v>
      </c>
      <c r="K23" s="144"/>
      <c r="L23" s="144"/>
      <c r="M23" s="144" t="s">
        <v>777</v>
      </c>
      <c r="N23" s="145" t="s">
        <v>1188</v>
      </c>
      <c r="O23" s="146" t="s">
        <v>1449</v>
      </c>
      <c r="Q23" s="126">
        <v>2021</v>
      </c>
      <c r="R23" s="132">
        <v>155411.6189</v>
      </c>
      <c r="S23" s="139">
        <v>481.09442782999986</v>
      </c>
      <c r="T23" s="132">
        <v>323.03766144411975</v>
      </c>
      <c r="U23" s="139">
        <v>481.09442782999997</v>
      </c>
      <c r="V23" s="206">
        <f>I37+I38+I50</f>
        <v>125698.97810284916</v>
      </c>
      <c r="X23" s="6"/>
      <c r="Y23" s="6"/>
      <c r="Z23" s="6"/>
      <c r="AA23" s="6"/>
      <c r="AB23" s="6"/>
      <c r="AC23" s="8"/>
      <c r="AD23" s="3"/>
      <c r="AE23" s="8"/>
      <c r="AF23" s="8"/>
      <c r="AG23" s="3"/>
      <c r="AH23" s="10"/>
      <c r="AK23" s="8"/>
      <c r="AL23" s="3"/>
      <c r="AM23" s="10"/>
    </row>
    <row r="24" spans="2:40" ht="15.75" customHeight="1" x14ac:dyDescent="0.25">
      <c r="B24" s="126">
        <v>2016</v>
      </c>
      <c r="C24" s="129">
        <v>42370</v>
      </c>
      <c r="D24" s="129">
        <v>42735</v>
      </c>
      <c r="E24" s="129">
        <v>42551</v>
      </c>
      <c r="F24" s="140">
        <v>606.4</v>
      </c>
      <c r="G24" s="141">
        <v>0</v>
      </c>
      <c r="H24" s="127">
        <f>F24*I24</f>
        <v>6124.10179933984</v>
      </c>
      <c r="I24" s="127">
        <v>10.099112465929815</v>
      </c>
      <c r="J24" s="127">
        <f>G24*I24</f>
        <v>0</v>
      </c>
      <c r="K24" s="127"/>
      <c r="L24" s="127"/>
      <c r="M24" s="140">
        <f>SUMIFS('Summary Detail'!$D$2:$D$1066,'Summary Detail'!$A$2:$A$1066,"&gt;="&amp;AC6,'Summary Detail'!$A$2:$A$1066,"&lt;="&amp;AD6,'Summary Detail'!$B$2:$B$1066,"="&amp;"DCG Wages")</f>
        <v>606.4</v>
      </c>
      <c r="N24" s="128">
        <f>I24</f>
        <v>10.099112465929815</v>
      </c>
      <c r="O24" s="127">
        <f>SUMIFS('Summary Detail'!$J$2:$J$1066,'Summary Detail'!$A$2:$A$1066,"&gt;="&amp;$AC6,'Summary Detail'!$A$2:$A$1066,"&lt;="&amp;$AD6,'Summary Detail'!$B$2:$B$1066,"="&amp;"DCG Wages")</f>
        <v>6124.10179933984</v>
      </c>
      <c r="Q24" s="126">
        <v>2022</v>
      </c>
      <c r="R24" s="132">
        <v>1681.9205108184328</v>
      </c>
      <c r="S24" s="139">
        <v>16.141264790000001</v>
      </c>
      <c r="T24" s="132">
        <v>104.20004458761083</v>
      </c>
      <c r="U24" s="139">
        <v>16.141264790000001</v>
      </c>
      <c r="V24" s="211">
        <f>I51</f>
        <v>1316.3484673547046</v>
      </c>
      <c r="AF24" s="8"/>
      <c r="AG24" s="3"/>
      <c r="AH24" s="10"/>
      <c r="AK24" s="8"/>
      <c r="AL24" s="3"/>
      <c r="AM24" s="10"/>
    </row>
    <row r="25" spans="2:40" ht="15.75" customHeight="1" x14ac:dyDescent="0.25">
      <c r="B25" s="126">
        <v>2017</v>
      </c>
      <c r="C25" s="214">
        <v>42736</v>
      </c>
      <c r="D25" s="130">
        <v>43100</v>
      </c>
      <c r="E25" s="130">
        <v>42916</v>
      </c>
      <c r="F25" s="140">
        <v>329.97</v>
      </c>
      <c r="G25" s="139">
        <f>G24+F25-E51</f>
        <v>313.47057521000005</v>
      </c>
      <c r="H25" s="127">
        <f>F25*I25</f>
        <v>10991.4425498568</v>
      </c>
      <c r="I25" s="133">
        <v>33.310429887131555</v>
      </c>
      <c r="J25" s="127">
        <f>F25*I25</f>
        <v>10991.4425498568</v>
      </c>
      <c r="K25" s="127"/>
      <c r="L25" s="127"/>
      <c r="M25" s="140">
        <f>SUMIFS('Summary Detail'!$D$2:$D$1066,'Summary Detail'!$A$2:$A$1066,"&gt;="&amp;AC7,'Summary Detail'!$A$2:$A$1066,"&lt;="&amp;AD7,'Summary Detail'!$B$2:$B$1066,"="&amp;"DCG Wages")</f>
        <v>329.97</v>
      </c>
      <c r="N25" s="128">
        <f>I25</f>
        <v>33.310429887131555</v>
      </c>
      <c r="O25" s="127">
        <f>SUMIFS('Summary Detail'!$J$2:$J$1066,'Summary Detail'!$A$2:$A$1066,"&gt;="&amp;$AC7,'Summary Detail'!$A$2:$A$1066,"&lt;="&amp;$AD7,'Summary Detail'!$B$2:$B$1066,"="&amp;"DCG Wages")</f>
        <v>10991.4425498568</v>
      </c>
      <c r="V25" s="177">
        <f>U30-SUM(W33:W36)</f>
        <v>14701.747455633928</v>
      </c>
      <c r="AF25" s="8"/>
      <c r="AG25" s="3"/>
      <c r="AH25" s="10"/>
      <c r="AK25" s="8"/>
      <c r="AL25" s="3"/>
      <c r="AM25" s="10"/>
    </row>
    <row r="26" spans="2:40" ht="15.75" customHeight="1" x14ac:dyDescent="0.25">
      <c r="B26" s="126">
        <v>2018</v>
      </c>
      <c r="C26" s="130">
        <v>43101</v>
      </c>
      <c r="D26" s="130">
        <v>43465</v>
      </c>
      <c r="E26" s="130">
        <v>43281</v>
      </c>
      <c r="F26" s="140">
        <v>229.08999999999997</v>
      </c>
      <c r="G26" s="139">
        <f t="shared" ref="G26" si="10">G25+F26</f>
        <v>542.56057521000002</v>
      </c>
      <c r="H26" s="127">
        <f>F26*I26</f>
        <v>53353.981141483047</v>
      </c>
      <c r="I26" s="133">
        <v>232.89528631316537</v>
      </c>
      <c r="J26" s="127">
        <f>F26*I26</f>
        <v>53353.981141483047</v>
      </c>
      <c r="K26" s="127"/>
      <c r="L26" s="127"/>
      <c r="M26" s="140">
        <f>SUMIFS('Summary Detail'!$D$2:$D$1066,'Summary Detail'!$A$2:$A$1066,"&gt;="&amp;AC8,'Summary Detail'!$A$2:$A$1066,"&lt;="&amp;AD8,'Summary Detail'!$B$2:$B$1066,"="&amp;"DCG Wages")</f>
        <v>229.08999999999997</v>
      </c>
      <c r="N26" s="128">
        <f>I26</f>
        <v>232.89528631316537</v>
      </c>
      <c r="O26" s="127">
        <f>SUMIFS('Summary Detail'!$J$2:$J$1066,'Summary Detail'!$A$2:$A$1066,"&gt;="&amp;$AC8,'Summary Detail'!$A$2:$A$1066,"&lt;="&amp;$AD8,'Summary Detail'!$B$2:$B$1066,"="&amp;"DCG Wages")</f>
        <v>53353.981141483047</v>
      </c>
      <c r="P26" s="143"/>
      <c r="R26" s="203" t="s">
        <v>1520</v>
      </c>
      <c r="X26" s="203" t="s">
        <v>21</v>
      </c>
      <c r="AF26" s="8"/>
      <c r="AG26" s="3"/>
      <c r="AH26" s="10"/>
      <c r="AK26" s="8"/>
      <c r="AL26" s="3"/>
      <c r="AM26" s="10"/>
    </row>
    <row r="27" spans="2:40" ht="15.75" customHeight="1" x14ac:dyDescent="0.25">
      <c r="B27" s="126">
        <v>2019</v>
      </c>
      <c r="C27" s="130">
        <v>43466</v>
      </c>
      <c r="D27" s="130">
        <v>43830</v>
      </c>
      <c r="E27" s="130">
        <v>43646</v>
      </c>
      <c r="F27" s="140">
        <v>359.512</v>
      </c>
      <c r="G27" s="139">
        <f>G26+F27</f>
        <v>902.07257520999997</v>
      </c>
      <c r="H27" s="127">
        <f>F27*I27</f>
        <v>26882.37936871768</v>
      </c>
      <c r="I27" s="133">
        <v>74.774637199085646</v>
      </c>
      <c r="J27" s="127">
        <f>F27*I27</f>
        <v>26882.37936871768</v>
      </c>
      <c r="K27" s="127"/>
      <c r="L27" s="127"/>
      <c r="M27" s="140">
        <f>SUMIFS('Summary Detail'!$D$2:$D$1066,'Summary Detail'!$A$2:$A$1066,"&gt;="&amp;AC9,'Summary Detail'!$A$2:$A$1066,"&lt;="&amp;AD9,'Summary Detail'!$B$2:$B$1066,"="&amp;"DCG Wages")</f>
        <v>359.512</v>
      </c>
      <c r="N27" s="128">
        <f>I27</f>
        <v>74.774637199085646</v>
      </c>
      <c r="O27" s="127">
        <f>SUMIFS('Summary Detail'!$J$2:$J$1066,'Summary Detail'!$A$2:$A$1066,"&gt;="&amp;$AC9,'Summary Detail'!$A$2:$A$1066,"&lt;="&amp;$AD9,'Summary Detail'!$B$2:$B$1066,"="&amp;"DCG Wages")</f>
        <v>26882.37936871768</v>
      </c>
      <c r="P27" s="143"/>
      <c r="R27" s="202">
        <f>SUM(R33:R36)-S27-T27</f>
        <v>120247.09991494336</v>
      </c>
      <c r="S27" s="177">
        <f>SUM(S33:S36)</f>
        <v>22442.534511934184</v>
      </c>
      <c r="T27" s="177">
        <f>SUM(T33:T36)</f>
        <v>6927.2623193503514</v>
      </c>
      <c r="X27" s="202">
        <f>SUM(U29:U30)-SUM(W29:W30)-SUM(X29:X30)</f>
        <v>32601.593343844372</v>
      </c>
      <c r="AF27" s="8"/>
      <c r="AG27" s="3"/>
      <c r="AH27" s="10"/>
      <c r="AK27" s="8"/>
      <c r="AL27" s="3"/>
      <c r="AM27" s="10"/>
    </row>
    <row r="28" spans="2:40" ht="15.75" customHeight="1" x14ac:dyDescent="0.25">
      <c r="B28" s="142"/>
      <c r="C28" s="142"/>
      <c r="D28" s="142"/>
      <c r="E28" s="142"/>
      <c r="F28" s="142"/>
      <c r="G28" s="142"/>
      <c r="H28" s="142"/>
      <c r="I28" s="142"/>
      <c r="J28" s="125">
        <f>SUM(J25:J27)</f>
        <v>91227.803060057529</v>
      </c>
      <c r="K28" s="125"/>
      <c r="L28" s="125"/>
      <c r="M28" s="142"/>
      <c r="N28" s="142"/>
      <c r="O28" s="142"/>
      <c r="P28" s="143"/>
      <c r="AF28" s="8"/>
      <c r="AG28" s="3"/>
      <c r="AH28" s="10"/>
      <c r="AK28" s="8"/>
      <c r="AL28" s="3"/>
      <c r="AM28" s="10"/>
    </row>
    <row r="29" spans="2:40" ht="15.75" customHeight="1" x14ac:dyDescent="0.25">
      <c r="B29" s="142"/>
      <c r="C29" s="142"/>
      <c r="D29" s="142"/>
      <c r="E29" s="142"/>
      <c r="F29" s="142"/>
      <c r="G29" s="142"/>
      <c r="H29" s="142"/>
      <c r="I29" s="142"/>
      <c r="K29" s="108"/>
      <c r="M29" s="142"/>
      <c r="N29" s="142"/>
      <c r="O29" s="142"/>
      <c r="P29" s="143"/>
      <c r="U29" s="177">
        <v>22824.81</v>
      </c>
      <c r="W29" s="177">
        <f>1822.67+1382.17</f>
        <v>3204.84</v>
      </c>
      <c r="X29" s="177">
        <v>927.4</v>
      </c>
      <c r="AF29" s="8"/>
      <c r="AG29" s="3"/>
      <c r="AH29" s="10"/>
      <c r="AK29" s="8"/>
      <c r="AL29" s="3"/>
      <c r="AM29" s="10"/>
    </row>
    <row r="30" spans="2:40" ht="15.75" customHeight="1" x14ac:dyDescent="0.25">
      <c r="C30" s="120" t="s">
        <v>1540</v>
      </c>
      <c r="J30" s="108"/>
      <c r="P30" s="143"/>
      <c r="U30" s="177">
        <f>SUM(U33:U36)</f>
        <v>18468.471096966576</v>
      </c>
      <c r="W30" s="177">
        <f>SUM(W33:W36)</f>
        <v>3766.7236413326477</v>
      </c>
      <c r="X30" s="177">
        <f>SUM(X33:X36)</f>
        <v>792.72411178955258</v>
      </c>
      <c r="Y30">
        <v>1240</v>
      </c>
      <c r="Z30">
        <v>256</v>
      </c>
      <c r="AB30" s="177"/>
      <c r="AF30" s="8"/>
      <c r="AG30" s="3"/>
      <c r="AH30" s="10"/>
      <c r="AK30" s="8"/>
      <c r="AL30" s="3"/>
      <c r="AM30" s="10"/>
    </row>
    <row r="31" spans="2:40" ht="15.75" customHeight="1" x14ac:dyDescent="0.25">
      <c r="C31" s="215" t="s">
        <v>1484</v>
      </c>
      <c r="D31" s="215"/>
      <c r="E31" s="215"/>
      <c r="F31" s="215"/>
      <c r="G31" s="215"/>
      <c r="H31" s="215"/>
      <c r="I31" s="215"/>
      <c r="J31" s="108">
        <f>J28+J15</f>
        <v>218375.43820682474</v>
      </c>
      <c r="Q31" s="3"/>
      <c r="X31" s="3"/>
      <c r="Y31" s="3"/>
      <c r="Z31" s="3"/>
      <c r="AA31" s="3"/>
      <c r="AB31" s="6"/>
      <c r="AF31" s="216" t="s">
        <v>1500</v>
      </c>
      <c r="AG31" s="216"/>
      <c r="AH31" s="216"/>
      <c r="AI31" s="216"/>
      <c r="AK31" s="216" t="s">
        <v>1501</v>
      </c>
      <c r="AL31" s="216"/>
      <c r="AM31" s="216"/>
      <c r="AN31" s="216"/>
    </row>
    <row r="32" spans="2:40" ht="15.75" customHeight="1" x14ac:dyDescent="0.25">
      <c r="B32" s="6"/>
      <c r="C32" s="144" t="s">
        <v>1435</v>
      </c>
      <c r="D32" s="145" t="s">
        <v>1438</v>
      </c>
      <c r="E32" s="146" t="s">
        <v>754</v>
      </c>
      <c r="F32" s="147" t="s">
        <v>1440</v>
      </c>
      <c r="G32" s="147" t="s">
        <v>1188</v>
      </c>
      <c r="H32" s="146" t="s">
        <v>1439</v>
      </c>
      <c r="I32" s="144" t="s">
        <v>1441</v>
      </c>
      <c r="J32" s="108"/>
      <c r="K32" s="108"/>
      <c r="N32" t="s">
        <v>1188</v>
      </c>
      <c r="O32" t="s">
        <v>1458</v>
      </c>
      <c r="Q32" s="126">
        <v>2021</v>
      </c>
      <c r="R32" s="145" t="s">
        <v>1480</v>
      </c>
      <c r="S32" s="147" t="s">
        <v>1515</v>
      </c>
      <c r="T32" s="147" t="s">
        <v>1516</v>
      </c>
      <c r="U32" s="144" t="s">
        <v>12</v>
      </c>
      <c r="V32" s="199" t="s">
        <v>1517</v>
      </c>
      <c r="W32" s="147" t="s">
        <v>1513</v>
      </c>
      <c r="X32" s="147" t="s">
        <v>1514</v>
      </c>
      <c r="Y32" s="147" t="s">
        <v>1511</v>
      </c>
      <c r="Z32" s="147" t="s">
        <v>1512</v>
      </c>
      <c r="AA32" s="170" t="s">
        <v>1519</v>
      </c>
      <c r="AC32" s="11" t="s">
        <v>14</v>
      </c>
      <c r="AD32" s="11" t="s">
        <v>16</v>
      </c>
      <c r="AF32" s="193" t="s">
        <v>1498</v>
      </c>
      <c r="AG32" s="193" t="s">
        <v>1499</v>
      </c>
      <c r="AH32" s="193" t="s">
        <v>1496</v>
      </c>
      <c r="AI32" s="193" t="s">
        <v>1497</v>
      </c>
      <c r="AK32" s="193" t="s">
        <v>1498</v>
      </c>
      <c r="AL32" s="193" t="s">
        <v>1499</v>
      </c>
      <c r="AM32" s="193" t="s">
        <v>1496</v>
      </c>
      <c r="AN32" s="193" t="s">
        <v>1497</v>
      </c>
    </row>
    <row r="33" spans="2:40" ht="15.75" customHeight="1" x14ac:dyDescent="0.25">
      <c r="B33" s="107">
        <v>2017</v>
      </c>
      <c r="C33" s="130">
        <v>41820</v>
      </c>
      <c r="D33" s="130">
        <v>42916</v>
      </c>
      <c r="E33" s="154">
        <v>1535.4005997057229</v>
      </c>
      <c r="F33" s="185">
        <v>284942.13</v>
      </c>
      <c r="G33" s="185">
        <f>E33*I4</f>
        <v>3359.9927979052795</v>
      </c>
      <c r="H33" s="127">
        <f>T19</f>
        <v>185.5816195816339</v>
      </c>
      <c r="I33" s="185">
        <f>F33-G33</f>
        <v>281582.13720209472</v>
      </c>
      <c r="J33" s="108"/>
      <c r="K33" s="108"/>
      <c r="L33" s="108"/>
      <c r="M33" s="161"/>
      <c r="N33" s="108">
        <f>G34/O33</f>
        <v>7.728209933134619</v>
      </c>
      <c r="O33">
        <v>96.270676707436195</v>
      </c>
      <c r="Q33" s="191" t="s">
        <v>1492</v>
      </c>
      <c r="R33" s="132">
        <f>U33</f>
        <v>6147.8967462278961</v>
      </c>
      <c r="S33" s="132">
        <f>R33*$AM$34</f>
        <v>922.18451193418434</v>
      </c>
      <c r="T33" s="132">
        <f>R33*$AM$43</f>
        <v>284.64761935035159</v>
      </c>
      <c r="U33" s="132">
        <f>SUMIFS('Summary Detail'!$J$2:$J$1066,'Summary Detail'!$A$2:$A$1066,"&gt;="&amp;$AC33,'Summary Detail'!$A$2:$A$1066,"&lt;="&amp;$AD33,'Summary Detail'!$B$2:$B$1066,"="&amp;"Mining")</f>
        <v>6147.8967462278961</v>
      </c>
      <c r="V33" s="132">
        <f>449*3</f>
        <v>1347</v>
      </c>
      <c r="W33" s="132">
        <f>(U33-V33)*$AH$35</f>
        <v>1056.1972841701372</v>
      </c>
      <c r="X33" s="132">
        <f>(U33-V33)*$AH$43</f>
        <v>222.2815193503516</v>
      </c>
      <c r="Y33" s="196">
        <v>984</v>
      </c>
      <c r="Z33" s="196">
        <v>256</v>
      </c>
      <c r="AA33" s="196">
        <f>Z33+Y33</f>
        <v>1240</v>
      </c>
      <c r="AB33" s="177"/>
      <c r="AC33" s="37" t="str">
        <f>"1/1/"&amp;$Q$32</f>
        <v>1/1/2021</v>
      </c>
      <c r="AD33" s="37" t="str">
        <f>"3/31/"&amp;$Q$32</f>
        <v>3/31/2021</v>
      </c>
      <c r="AF33" s="192">
        <v>0</v>
      </c>
      <c r="AG33" s="192">
        <v>9875</v>
      </c>
      <c r="AH33" s="194">
        <v>0.1</v>
      </c>
      <c r="AI33" s="192"/>
      <c r="AK33" s="132">
        <v>0</v>
      </c>
      <c r="AL33" s="132">
        <v>40000</v>
      </c>
      <c r="AM33" s="194">
        <v>0</v>
      </c>
      <c r="AN33" s="132"/>
    </row>
    <row r="34" spans="2:40" ht="15.75" customHeight="1" x14ac:dyDescent="0.25">
      <c r="B34" s="107">
        <v>2018</v>
      </c>
      <c r="C34" s="130">
        <v>42551</v>
      </c>
      <c r="D34" s="130">
        <v>43281</v>
      </c>
      <c r="E34" s="131">
        <v>96.270676707436195</v>
      </c>
      <c r="F34" s="185">
        <v>75476</v>
      </c>
      <c r="G34" s="186">
        <v>744</v>
      </c>
      <c r="H34" s="127">
        <f>F34/E34</f>
        <v>783.99781305546844</v>
      </c>
      <c r="I34" s="186">
        <v>74732</v>
      </c>
      <c r="J34" s="108"/>
      <c r="K34" s="108"/>
      <c r="L34" s="108"/>
      <c r="N34" s="108"/>
      <c r="Q34" s="191" t="s">
        <v>1493</v>
      </c>
      <c r="R34" s="132">
        <v>125000</v>
      </c>
      <c r="S34" s="132">
        <f t="shared" ref="S34:S36" si="11">R34*$AM$34</f>
        <v>18750</v>
      </c>
      <c r="T34" s="132">
        <f t="shared" ref="T34:T36" si="12">R34*$AM$43</f>
        <v>5787.5</v>
      </c>
      <c r="U34" s="132">
        <f>SUMIFS('Summary Detail'!$J$2:$J$1066,'Summary Detail'!$A$2:$A$1066,"&gt;="&amp;$AC34,'Summary Detail'!$A$2:$A$1066,"&lt;="&amp;$AD34,'Summary Detail'!$B$2:$B$1066,"="&amp;"Mining")</f>
        <v>6464.3752605690543</v>
      </c>
      <c r="V34" s="132"/>
      <c r="W34" s="132">
        <f t="shared" ref="W34:W36" si="13">(U34-V34)*$AH$35</f>
        <v>1422.162557325192</v>
      </c>
      <c r="X34" s="132">
        <f t="shared" ref="X34:X36" si="14">(U34-V34)*$AH$43</f>
        <v>299.30057456434724</v>
      </c>
      <c r="Y34" s="196">
        <v>984</v>
      </c>
      <c r="Z34" s="196">
        <v>256</v>
      </c>
      <c r="AA34" s="196">
        <f t="shared" ref="AA34:AA36" si="15">Z34+Y34</f>
        <v>1240</v>
      </c>
      <c r="AC34" s="37" t="str">
        <f>"4/1/"&amp;$Q$32</f>
        <v>4/1/2021</v>
      </c>
      <c r="AD34" s="37" t="str">
        <f>"6/30/"&amp;$Q$32</f>
        <v>6/30/2021</v>
      </c>
      <c r="AF34" s="132">
        <v>9876</v>
      </c>
      <c r="AG34" s="132">
        <v>40125</v>
      </c>
      <c r="AH34" s="195">
        <v>0.12</v>
      </c>
      <c r="AI34" s="132">
        <f>CEILING((AG33-AF33)*AH33+AI33,0.5)</f>
        <v>987.5</v>
      </c>
      <c r="AK34" s="132">
        <f>AL33+1</f>
        <v>40001</v>
      </c>
      <c r="AL34" s="132">
        <v>441450</v>
      </c>
      <c r="AM34" s="194">
        <v>0.15</v>
      </c>
      <c r="AN34" s="132">
        <f>CEILING((AL33-AK33)*AM33+AN33,0.5)</f>
        <v>0</v>
      </c>
    </row>
    <row r="35" spans="2:40" ht="15.75" customHeight="1" x14ac:dyDescent="0.25">
      <c r="B35" s="107">
        <v>2019</v>
      </c>
      <c r="C35" s="130">
        <v>42551</v>
      </c>
      <c r="D35" s="130">
        <v>43646</v>
      </c>
      <c r="E35" s="131">
        <v>480.19730466999999</v>
      </c>
      <c r="F35" s="185">
        <v>42244.969589147004</v>
      </c>
      <c r="G35" s="185">
        <f>E35*L6</f>
        <v>1767.2998490646794</v>
      </c>
      <c r="H35" s="127">
        <f>F35/E35</f>
        <v>87.974191396552058</v>
      </c>
      <c r="I35" s="185">
        <f>F35-G35</f>
        <v>40477.669740082325</v>
      </c>
      <c r="N35" s="108"/>
      <c r="Q35" s="191" t="s">
        <v>1494</v>
      </c>
      <c r="R35" s="132"/>
      <c r="S35" s="132">
        <f t="shared" si="11"/>
        <v>0</v>
      </c>
      <c r="T35" s="132">
        <f t="shared" si="12"/>
        <v>0</v>
      </c>
      <c r="U35" s="132">
        <f>SUMIFS('Summary Detail'!$J$2:$J$1066,'Summary Detail'!$A$2:$A$1066,"&gt;="&amp;$AC35,'Summary Detail'!$A$2:$A$1066,"&lt;="&amp;$AD35,'Summary Detail'!$B$2:$B$1066,"="&amp;"Mining")</f>
        <v>2948.3978222109845</v>
      </c>
      <c r="V35" s="132"/>
      <c r="W35" s="132">
        <f t="shared" si="13"/>
        <v>648.6475208864166</v>
      </c>
      <c r="X35" s="132">
        <f t="shared" si="14"/>
        <v>136.51081916836858</v>
      </c>
      <c r="Y35" s="196">
        <v>984</v>
      </c>
      <c r="Z35" s="196">
        <v>256</v>
      </c>
      <c r="AA35" s="196">
        <f t="shared" si="15"/>
        <v>1240</v>
      </c>
      <c r="AC35" s="37" t="str">
        <f>"7/1/"&amp;$Q$32</f>
        <v>7/1/2021</v>
      </c>
      <c r="AD35" s="37" t="str">
        <f>"9/30/"&amp;$Q$32</f>
        <v>9/30/2021</v>
      </c>
      <c r="AF35" s="132">
        <v>40126</v>
      </c>
      <c r="AG35" s="132">
        <v>85525</v>
      </c>
      <c r="AH35" s="195">
        <v>0.22</v>
      </c>
      <c r="AI35" s="132">
        <f>CEILING((AG34-AF34)*AH34+AI34,0.5)</f>
        <v>4617.5</v>
      </c>
      <c r="AK35" s="132">
        <f>AL34+1</f>
        <v>441451</v>
      </c>
      <c r="AL35" s="132">
        <v>100000000</v>
      </c>
      <c r="AM35" s="194">
        <v>0.22</v>
      </c>
      <c r="AN35" s="132">
        <f>CEILING((AL34-AK34)*AM34+AN34,0.5)</f>
        <v>60217.5</v>
      </c>
    </row>
    <row r="36" spans="2:40" ht="15.75" customHeight="1" x14ac:dyDescent="0.25">
      <c r="B36" s="155">
        <v>2020</v>
      </c>
      <c r="C36" s="130">
        <v>42551</v>
      </c>
      <c r="D36" s="130">
        <v>44012</v>
      </c>
      <c r="E36" s="131">
        <v>540.0744034400002</v>
      </c>
      <c r="F36" s="185">
        <f>E36*T22</f>
        <v>40722.566992005799</v>
      </c>
      <c r="G36" s="185">
        <f>E36*L6</f>
        <v>1987.6692401244109</v>
      </c>
      <c r="H36" s="127">
        <f>F36/E36</f>
        <v>75.401771927393128</v>
      </c>
      <c r="I36" s="185">
        <f>F36-G36</f>
        <v>38734.897751881392</v>
      </c>
      <c r="N36" s="108"/>
      <c r="Q36" s="191" t="s">
        <v>1495</v>
      </c>
      <c r="R36" s="132">
        <v>18469</v>
      </c>
      <c r="S36" s="132">
        <f t="shared" si="11"/>
        <v>2770.35</v>
      </c>
      <c r="T36" s="132">
        <f t="shared" si="12"/>
        <v>855.11469999999997</v>
      </c>
      <c r="U36" s="132">
        <f>SUMIFS('Summary Detail'!$J$2:$J$1066,'Summary Detail'!$A$2:$A$1066,"&gt;="&amp;$AC36,'Summary Detail'!$A$2:$A$1066,"&lt;="&amp;$AD36,'Summary Detail'!$B$2:$B$1066,"="&amp;"Mining")</f>
        <v>2907.8012679586432</v>
      </c>
      <c r="V36" s="132"/>
      <c r="W36" s="132">
        <f t="shared" si="13"/>
        <v>639.71627895090148</v>
      </c>
      <c r="X36" s="132">
        <f t="shared" si="14"/>
        <v>134.63119870648518</v>
      </c>
      <c r="Y36" s="196">
        <v>984</v>
      </c>
      <c r="Z36" s="196">
        <v>256</v>
      </c>
      <c r="AA36" s="196">
        <f t="shared" si="15"/>
        <v>1240</v>
      </c>
      <c r="AC36" s="37" t="str">
        <f>"10/1/"&amp;$Q$32</f>
        <v>10/1/2021</v>
      </c>
      <c r="AD36" s="37" t="str">
        <f>"12/31/"&amp;$Q$32</f>
        <v>12/31/2021</v>
      </c>
      <c r="AF36" s="132">
        <v>85526</v>
      </c>
      <c r="AG36" s="132">
        <v>163300</v>
      </c>
      <c r="AH36" s="195">
        <v>0.24</v>
      </c>
      <c r="AI36" s="132">
        <f>CEILING((AG35-AF35)*AH35+AI35,0.5)</f>
        <v>14605.5</v>
      </c>
      <c r="AK36" s="8"/>
      <c r="AL36" s="8"/>
      <c r="AM36" s="8"/>
      <c r="AN36" s="8"/>
    </row>
    <row r="37" spans="2:40" ht="15.75" customHeight="1" x14ac:dyDescent="0.25">
      <c r="B37" s="126">
        <v>2021</v>
      </c>
      <c r="C37" s="130">
        <v>42551</v>
      </c>
      <c r="D37" s="130">
        <v>44377</v>
      </c>
      <c r="E37" s="154">
        <v>147.42826947427989</v>
      </c>
      <c r="F37" s="185">
        <f>E37*T23</f>
        <v>47624.883401724881</v>
      </c>
      <c r="G37" s="127">
        <f>E37*L6</f>
        <v>542.5893811895013</v>
      </c>
      <c r="H37" s="127">
        <f>F37/E37</f>
        <v>323.03766144411975</v>
      </c>
      <c r="I37" s="185">
        <f>F37-G37</f>
        <v>47082.294020535381</v>
      </c>
      <c r="N37" s="108"/>
      <c r="AF37" s="132">
        <v>136301</v>
      </c>
      <c r="AG37" s="132">
        <v>207350</v>
      </c>
      <c r="AH37" s="195">
        <v>0.32</v>
      </c>
      <c r="AI37" s="132">
        <f t="shared" ref="AI37:AI39" si="16">CEILING((AG36-AF36)*AH36+AI36,0.5)</f>
        <v>33271.5</v>
      </c>
      <c r="AK37" s="8"/>
      <c r="AL37" s="8"/>
      <c r="AM37" s="8"/>
      <c r="AN37" s="8"/>
    </row>
    <row r="38" spans="2:40" ht="15.75" customHeight="1" x14ac:dyDescent="0.25">
      <c r="B38" s="126">
        <v>2021</v>
      </c>
      <c r="C38" s="130">
        <v>42916</v>
      </c>
      <c r="D38" s="130">
        <v>44377</v>
      </c>
      <c r="E38" s="154">
        <v>129.81615836</v>
      </c>
      <c r="F38" s="185">
        <f>E38*T23</f>
        <v>41935.508214273919</v>
      </c>
      <c r="G38" s="127">
        <f>E38*I7</f>
        <v>27111.347341164153</v>
      </c>
      <c r="H38" s="127">
        <f>F38/E38</f>
        <v>323.03766144411975</v>
      </c>
      <c r="I38" s="185">
        <f>F38-G38</f>
        <v>14824.160873109766</v>
      </c>
      <c r="N38" s="108"/>
      <c r="AF38" s="132">
        <v>207351</v>
      </c>
      <c r="AG38" s="132">
        <v>518400</v>
      </c>
      <c r="AH38" s="195">
        <v>0.35</v>
      </c>
      <c r="AI38" s="132">
        <f t="shared" si="16"/>
        <v>56007.5</v>
      </c>
      <c r="AK38" s="8"/>
      <c r="AL38" s="8"/>
      <c r="AM38" s="8"/>
      <c r="AN38" s="8"/>
    </row>
    <row r="39" spans="2:40" ht="15.75" customHeight="1" x14ac:dyDescent="0.25">
      <c r="N39" s="108"/>
      <c r="Q39" s="126">
        <f>Q32</f>
        <v>2021</v>
      </c>
      <c r="R39" s="145" t="s">
        <v>1506</v>
      </c>
      <c r="S39" s="145" t="s">
        <v>1507</v>
      </c>
      <c r="T39" s="145" t="s">
        <v>1508</v>
      </c>
      <c r="U39" s="145" t="s">
        <v>1509</v>
      </c>
      <c r="V39" s="199" t="s">
        <v>1517</v>
      </c>
      <c r="W39" s="145" t="s">
        <v>1507</v>
      </c>
      <c r="X39" s="145" t="s">
        <v>1508</v>
      </c>
      <c r="Y39" s="147" t="s">
        <v>1518</v>
      </c>
      <c r="Z39" s="147" t="s">
        <v>1510</v>
      </c>
      <c r="AA39" s="170" t="s">
        <v>1519</v>
      </c>
      <c r="AF39" s="132">
        <v>518400</v>
      </c>
      <c r="AG39" s="132">
        <v>100000000</v>
      </c>
      <c r="AH39" s="195">
        <v>0.37</v>
      </c>
      <c r="AI39" s="132">
        <f t="shared" si="16"/>
        <v>164875</v>
      </c>
      <c r="AK39" s="8"/>
      <c r="AL39" s="8"/>
      <c r="AM39" s="8"/>
      <c r="AN39" s="8"/>
    </row>
    <row r="40" spans="2:40" ht="15.75" customHeight="1" x14ac:dyDescent="0.25">
      <c r="C40" s="215" t="s">
        <v>1486</v>
      </c>
      <c r="D40" s="215"/>
      <c r="E40" s="215"/>
      <c r="F40" s="215"/>
      <c r="G40" s="215"/>
      <c r="H40" s="215"/>
      <c r="I40" s="215"/>
      <c r="N40" s="108"/>
      <c r="Q40" s="191" t="s">
        <v>1492</v>
      </c>
      <c r="R40" s="132">
        <f>R33*4</f>
        <v>24591.586984911584</v>
      </c>
      <c r="S40" s="132">
        <f>R40*$AM$34</f>
        <v>3688.7380477367374</v>
      </c>
      <c r="T40" s="132">
        <f>R40*$AM$43</f>
        <v>1138.5904774014064</v>
      </c>
      <c r="U40" s="132">
        <f>(U33*4)</f>
        <v>24591.586984911584</v>
      </c>
      <c r="V40" s="132">
        <f>V33*4</f>
        <v>5388</v>
      </c>
      <c r="W40" s="132">
        <f>(U40-V40)*$AH$35</f>
        <v>4224.7891366805488</v>
      </c>
      <c r="X40" s="132">
        <f>(U40-V40)*$AH$43</f>
        <v>889.12607740140641</v>
      </c>
      <c r="Y40" s="196">
        <f>W40+S40</f>
        <v>7913.5271844172858</v>
      </c>
      <c r="Z40" s="196">
        <f>X40+T40</f>
        <v>2027.7165548028129</v>
      </c>
      <c r="AA40" s="196">
        <f>Z40+Y40</f>
        <v>9941.2437392200991</v>
      </c>
      <c r="AC40">
        <f>Y40/R40</f>
        <v>0.3217981494757825</v>
      </c>
      <c r="AF40" s="8"/>
      <c r="AG40" s="3"/>
      <c r="AH40" s="10"/>
      <c r="AK40" s="8"/>
      <c r="AL40" s="8"/>
      <c r="AM40" s="8"/>
      <c r="AN40" s="8"/>
    </row>
    <row r="41" spans="2:40" ht="15.75" customHeight="1" x14ac:dyDescent="0.25">
      <c r="B41" s="3"/>
      <c r="C41" s="144" t="s">
        <v>1435</v>
      </c>
      <c r="D41" s="145" t="s">
        <v>1438</v>
      </c>
      <c r="E41" s="146" t="s">
        <v>754</v>
      </c>
      <c r="F41" s="147" t="s">
        <v>1440</v>
      </c>
      <c r="G41" s="147" t="s">
        <v>1188</v>
      </c>
      <c r="H41" s="146" t="s">
        <v>1439</v>
      </c>
      <c r="I41" s="144" t="s">
        <v>1441</v>
      </c>
      <c r="N41" s="108"/>
      <c r="Q41" s="191" t="s">
        <v>1493</v>
      </c>
      <c r="R41" s="132"/>
      <c r="S41" s="132"/>
      <c r="T41" s="132"/>
      <c r="U41" s="132"/>
      <c r="V41" s="132"/>
      <c r="W41" s="132"/>
      <c r="X41" s="132"/>
      <c r="Y41" s="196"/>
      <c r="Z41" s="196"/>
      <c r="AA41" s="196"/>
      <c r="AF41" s="216" t="s">
        <v>1502</v>
      </c>
      <c r="AG41" s="216"/>
      <c r="AH41" s="216"/>
      <c r="AI41" s="216"/>
      <c r="AK41" s="216" t="s">
        <v>1503</v>
      </c>
      <c r="AL41" s="216"/>
      <c r="AM41" s="216"/>
      <c r="AN41" s="216"/>
    </row>
    <row r="42" spans="2:40" ht="15.75" customHeight="1" x14ac:dyDescent="0.25">
      <c r="B42" s="3">
        <v>2019</v>
      </c>
      <c r="C42" s="175"/>
      <c r="D42" s="175">
        <v>43646</v>
      </c>
      <c r="E42" s="176">
        <v>213.04300000000001</v>
      </c>
      <c r="F42" s="167">
        <v>15181</v>
      </c>
      <c r="G42" s="167"/>
      <c r="H42" s="167">
        <f>F42/E42</f>
        <v>71.257915068788932</v>
      </c>
      <c r="I42" s="167">
        <f>F42</f>
        <v>15181</v>
      </c>
      <c r="K42" s="108"/>
      <c r="N42" s="108"/>
      <c r="Q42" s="191" t="s">
        <v>1494</v>
      </c>
      <c r="R42" s="132"/>
      <c r="S42" s="132"/>
      <c r="T42" s="132"/>
      <c r="U42" s="132"/>
      <c r="V42" s="132"/>
      <c r="W42" s="132"/>
      <c r="X42" s="132"/>
      <c r="Y42" s="196"/>
      <c r="Z42" s="196"/>
      <c r="AA42" s="196"/>
      <c r="AF42" s="193" t="s">
        <v>1498</v>
      </c>
      <c r="AG42" s="193" t="s">
        <v>1499</v>
      </c>
      <c r="AH42" s="193" t="s">
        <v>1496</v>
      </c>
      <c r="AI42" s="193" t="s">
        <v>1497</v>
      </c>
      <c r="AK42" s="193" t="s">
        <v>1498</v>
      </c>
      <c r="AL42" s="193" t="s">
        <v>1499</v>
      </c>
      <c r="AM42" s="193" t="s">
        <v>1496</v>
      </c>
      <c r="AN42" s="193" t="s">
        <v>1497</v>
      </c>
    </row>
    <row r="43" spans="2:40" ht="15.75" customHeight="1" x14ac:dyDescent="0.25">
      <c r="B43" s="155"/>
      <c r="C43" s="130"/>
      <c r="D43" s="130"/>
      <c r="E43" s="131"/>
      <c r="F43" s="127"/>
      <c r="G43" s="127"/>
      <c r="H43" s="127"/>
      <c r="I43" s="127"/>
      <c r="N43" s="108"/>
      <c r="Q43" s="191" t="s">
        <v>1495</v>
      </c>
      <c r="R43" s="132"/>
      <c r="S43" s="132"/>
      <c r="T43" s="132"/>
      <c r="U43" s="132"/>
      <c r="V43" s="132"/>
      <c r="W43" s="132"/>
      <c r="X43" s="132"/>
      <c r="Y43" s="196"/>
      <c r="Z43" s="196"/>
      <c r="AA43" s="196"/>
      <c r="AF43" s="132">
        <v>0</v>
      </c>
      <c r="AG43" s="132">
        <v>100000000</v>
      </c>
      <c r="AH43" s="195">
        <v>4.6300000000000001E-2</v>
      </c>
      <c r="AI43" s="132"/>
      <c r="AK43" s="132">
        <v>0</v>
      </c>
      <c r="AL43" s="132">
        <v>100000000</v>
      </c>
      <c r="AM43" s="195">
        <v>4.6300000000000001E-2</v>
      </c>
      <c r="AN43" s="132"/>
    </row>
    <row r="44" spans="2:40" ht="15.75" customHeight="1" x14ac:dyDescent="0.25">
      <c r="N44" s="108"/>
      <c r="AF44" s="8"/>
      <c r="AG44" s="3"/>
      <c r="AH44" s="10"/>
      <c r="AK44" s="8"/>
      <c r="AL44" s="3"/>
      <c r="AM44" s="10"/>
    </row>
    <row r="45" spans="2:40" ht="15.75" customHeight="1" x14ac:dyDescent="0.25">
      <c r="N45" s="108"/>
      <c r="Y45" s="177">
        <f>Y40/4</f>
        <v>1978.3817961043214</v>
      </c>
      <c r="Z45" s="177">
        <f>Z40/4</f>
        <v>506.92913870070322</v>
      </c>
      <c r="AA45" s="177">
        <f>Z45+Y45</f>
        <v>2485.3109348050248</v>
      </c>
      <c r="AF45" s="8"/>
      <c r="AG45" s="3"/>
      <c r="AH45" s="10"/>
      <c r="AK45" s="8"/>
      <c r="AL45" s="3"/>
      <c r="AM45" s="10"/>
    </row>
    <row r="46" spans="2:40" ht="15.75" customHeight="1" x14ac:dyDescent="0.25">
      <c r="C46" s="215" t="s">
        <v>1485</v>
      </c>
      <c r="D46" s="215"/>
      <c r="E46" s="215"/>
      <c r="F46" s="215"/>
      <c r="G46" s="215"/>
      <c r="H46" s="215"/>
      <c r="I46" s="215"/>
      <c r="N46" s="108"/>
      <c r="U46" s="177">
        <f>SUM(U33:U36)-W46-X46</f>
        <v>13909.023343844376</v>
      </c>
      <c r="W46" s="177">
        <f>SUM(W33:W36)</f>
        <v>3766.7236413326477</v>
      </c>
      <c r="X46" s="177">
        <f>SUM(X33:X36)</f>
        <v>792.72411178955258</v>
      </c>
      <c r="AF46" s="8"/>
      <c r="AG46" s="3"/>
      <c r="AH46" s="10"/>
      <c r="AK46" s="8"/>
      <c r="AL46" s="3"/>
      <c r="AM46" s="10"/>
    </row>
    <row r="47" spans="2:40" ht="15.75" customHeight="1" x14ac:dyDescent="0.25">
      <c r="B47" s="3"/>
      <c r="C47" s="144" t="s">
        <v>1435</v>
      </c>
      <c r="D47" s="145" t="s">
        <v>1438</v>
      </c>
      <c r="E47" s="146" t="s">
        <v>754</v>
      </c>
      <c r="F47" s="147" t="s">
        <v>1440</v>
      </c>
      <c r="G47" s="147" t="s">
        <v>1188</v>
      </c>
      <c r="H47" s="146" t="s">
        <v>1439</v>
      </c>
      <c r="I47" s="144" t="s">
        <v>1441</v>
      </c>
      <c r="J47" s="6"/>
      <c r="K47" s="6"/>
      <c r="L47" s="6"/>
      <c r="N47" t="s">
        <v>1188</v>
      </c>
      <c r="O47" t="s">
        <v>1458</v>
      </c>
      <c r="AF47" s="8"/>
      <c r="AG47" s="3"/>
      <c r="AH47" s="10"/>
      <c r="AK47" s="8"/>
      <c r="AL47" s="3"/>
      <c r="AM47" s="10"/>
    </row>
    <row r="48" spans="2:40" ht="15.75" customHeight="1" x14ac:dyDescent="0.25">
      <c r="B48" s="3">
        <v>2018</v>
      </c>
      <c r="C48" s="130">
        <v>42551</v>
      </c>
      <c r="D48" s="130">
        <v>43281</v>
      </c>
      <c r="E48" s="131">
        <v>402.55</v>
      </c>
      <c r="F48" s="127">
        <v>81077</v>
      </c>
      <c r="G48" s="171">
        <v>3828</v>
      </c>
      <c r="H48" s="127">
        <f>F48/E48</f>
        <v>201.40852068066079</v>
      </c>
      <c r="I48" s="171">
        <v>77249</v>
      </c>
      <c r="J48" s="6"/>
      <c r="K48" s="8"/>
      <c r="L48" s="6"/>
      <c r="N48" s="108">
        <f>G48/O48</f>
        <v>9.5093777170537823</v>
      </c>
      <c r="O48">
        <v>402.55</v>
      </c>
      <c r="AF48" s="8"/>
      <c r="AG48" s="3"/>
      <c r="AH48" s="10"/>
      <c r="AK48" s="8"/>
      <c r="AL48" s="3"/>
      <c r="AM48" s="10"/>
    </row>
    <row r="49" spans="2:39" ht="15.75" customHeight="1" x14ac:dyDescent="0.25">
      <c r="B49" s="155">
        <v>2020</v>
      </c>
      <c r="C49" s="130"/>
      <c r="D49" s="130"/>
      <c r="E49" s="154"/>
      <c r="F49" s="127"/>
      <c r="G49" s="127"/>
      <c r="H49" s="127"/>
      <c r="I49" s="127"/>
      <c r="J49" s="6"/>
      <c r="K49" s="6"/>
      <c r="L49" s="6"/>
      <c r="N49" s="108"/>
      <c r="W49" s="177">
        <f>SUM(W46:X46)</f>
        <v>4559.4477531222001</v>
      </c>
      <c r="AF49" s="8"/>
      <c r="AG49" s="3"/>
      <c r="AH49" s="10"/>
      <c r="AK49" s="8"/>
      <c r="AL49" s="3"/>
      <c r="AM49" s="10"/>
    </row>
    <row r="50" spans="2:39" ht="15.75" customHeight="1" x14ac:dyDescent="0.25">
      <c r="B50" s="126">
        <v>2021</v>
      </c>
      <c r="C50" s="130">
        <v>42551</v>
      </c>
      <c r="D50" s="130">
        <v>44377</v>
      </c>
      <c r="E50" s="154">
        <v>203.84999999999997</v>
      </c>
      <c r="F50" s="127">
        <f>E50*T23</f>
        <v>65851.227285383793</v>
      </c>
      <c r="G50" s="127">
        <f>I24*E50</f>
        <v>2058.7040761797925</v>
      </c>
      <c r="H50" s="127">
        <f>F50/E50</f>
        <v>323.03766144411969</v>
      </c>
      <c r="I50" s="127">
        <f>F50-G50</f>
        <v>63792.523209204002</v>
      </c>
      <c r="AF50" s="8"/>
      <c r="AG50" s="3"/>
      <c r="AH50" s="10"/>
      <c r="AK50" s="8"/>
      <c r="AL50" s="3"/>
      <c r="AM50" s="10"/>
    </row>
    <row r="51" spans="2:39" ht="15.75" customHeight="1" x14ac:dyDescent="0.25">
      <c r="B51" s="191">
        <v>2022</v>
      </c>
      <c r="C51" s="130">
        <v>42916</v>
      </c>
      <c r="D51" s="130">
        <v>44742</v>
      </c>
      <c r="E51" s="154">
        <v>16.499424789999999</v>
      </c>
      <c r="F51" s="185">
        <v>1865.9513999999999</v>
      </c>
      <c r="G51" s="127">
        <f>E51*I25</f>
        <v>549.60293264529525</v>
      </c>
      <c r="H51" s="127">
        <f>F51/E51</f>
        <v>113.09190615729338</v>
      </c>
      <c r="I51" s="185">
        <f>F51-G51</f>
        <v>1316.3484673547046</v>
      </c>
      <c r="AF51" s="8"/>
      <c r="AG51" s="3"/>
      <c r="AH51" s="10"/>
      <c r="AK51" s="8"/>
      <c r="AL51" s="3"/>
      <c r="AM51" s="10"/>
    </row>
    <row r="52" spans="2:39" ht="15.75" customHeight="1" x14ac:dyDescent="0.25">
      <c r="G52" s="169"/>
      <c r="R52" s="108"/>
      <c r="S52" t="s">
        <v>1521</v>
      </c>
      <c r="AF52" s="8"/>
      <c r="AG52" s="3"/>
      <c r="AH52" s="10"/>
      <c r="AK52" s="8"/>
      <c r="AL52" s="3"/>
      <c r="AM52" s="10"/>
    </row>
    <row r="53" spans="2:39" ht="15.75" customHeight="1" x14ac:dyDescent="0.25">
      <c r="S53" t="s">
        <v>1495</v>
      </c>
      <c r="T53">
        <v>2907.8012679586432</v>
      </c>
      <c r="W53">
        <v>639.71627895090148</v>
      </c>
      <c r="X53">
        <v>134.63119870648518</v>
      </c>
      <c r="AB53">
        <f>T53-W53-X53</f>
        <v>2133.4537903012565</v>
      </c>
      <c r="AC53">
        <f>AB53*4</f>
        <v>8533.815161205026</v>
      </c>
      <c r="AF53" s="8"/>
      <c r="AG53" s="3"/>
      <c r="AH53" s="10"/>
      <c r="AK53" s="8"/>
      <c r="AL53" s="3"/>
      <c r="AM53" s="10"/>
    </row>
    <row r="54" spans="2:39" ht="15.75" customHeight="1" x14ac:dyDescent="0.25">
      <c r="AF54" s="8"/>
      <c r="AG54" s="3"/>
      <c r="AH54" s="10"/>
      <c r="AK54" s="8"/>
      <c r="AL54" s="3"/>
      <c r="AM54" s="10"/>
    </row>
    <row r="55" spans="2:39" ht="15.75" customHeight="1" x14ac:dyDescent="0.25">
      <c r="B55" s="155"/>
      <c r="P55" s="6"/>
      <c r="Q55" s="3"/>
      <c r="R55" s="3"/>
      <c r="S55" s="3"/>
      <c r="T55" s="6"/>
      <c r="U55" s="6"/>
      <c r="X55" s="3"/>
      <c r="Y55" s="3"/>
      <c r="Z55" s="3"/>
      <c r="AA55" s="3"/>
      <c r="AB55" s="6"/>
      <c r="AC55" s="8"/>
      <c r="AD55" s="3"/>
      <c r="AE55" s="8"/>
      <c r="AF55" s="8"/>
      <c r="AG55" s="3"/>
      <c r="AH55" s="10"/>
      <c r="AK55" s="8"/>
      <c r="AL55" s="3"/>
      <c r="AM55" s="10"/>
    </row>
    <row r="56" spans="2:39" ht="13.2" x14ac:dyDescent="0.25">
      <c r="E56" s="107" t="s">
        <v>25</v>
      </c>
      <c r="F56" s="8">
        <v>207.59</v>
      </c>
      <c r="M56" s="6"/>
      <c r="N56" s="6"/>
      <c r="O56" s="6"/>
      <c r="P56" s="6"/>
      <c r="AC56" s="8"/>
      <c r="AD56" s="3"/>
      <c r="AE56" s="8"/>
      <c r="AF56" s="8"/>
      <c r="AG56" s="3"/>
      <c r="AH56" s="10"/>
      <c r="AK56" s="8"/>
      <c r="AL56" s="3"/>
      <c r="AM56" s="10"/>
    </row>
    <row r="57" spans="2:39" ht="13.2" x14ac:dyDescent="0.25">
      <c r="O57" s="6"/>
      <c r="P57" s="6"/>
      <c r="AC57" s="8"/>
      <c r="AD57" s="3"/>
      <c r="AE57" s="8"/>
      <c r="AF57" s="8"/>
      <c r="AG57" s="3"/>
      <c r="AH57" s="10"/>
      <c r="AK57" s="8"/>
      <c r="AL57" s="3"/>
      <c r="AM57" s="10"/>
    </row>
    <row r="58" spans="2:39" ht="13.2" x14ac:dyDescent="0.25">
      <c r="C58" s="172"/>
      <c r="E58" s="107" t="s">
        <v>1453</v>
      </c>
      <c r="F58" s="135">
        <f>G11+G27+G20</f>
        <v>1589.3534585057198</v>
      </c>
      <c r="G58" s="8">
        <f>F58*F56</f>
        <v>329933.88445120235</v>
      </c>
      <c r="H58" s="6"/>
      <c r="M58" s="6"/>
      <c r="O58" s="149"/>
      <c r="AC58" s="8"/>
      <c r="AD58" s="3"/>
      <c r="AE58" s="8"/>
      <c r="AF58" s="8"/>
      <c r="AG58" s="3"/>
      <c r="AH58" s="10"/>
      <c r="AK58" s="8"/>
      <c r="AL58" s="3"/>
      <c r="AM58" s="10"/>
    </row>
    <row r="59" spans="2:39" ht="13.2" x14ac:dyDescent="0.25">
      <c r="E59" s="107"/>
      <c r="F59" s="6"/>
      <c r="G59" s="8"/>
      <c r="H59" s="6"/>
      <c r="M59" s="6"/>
      <c r="N59" s="6"/>
      <c r="O59" s="6"/>
      <c r="P59" s="6"/>
      <c r="S59" s="108"/>
      <c r="T59" s="108"/>
      <c r="AC59" s="8"/>
      <c r="AD59" s="3"/>
      <c r="AE59" s="8"/>
      <c r="AF59" s="8"/>
      <c r="AG59" s="3"/>
      <c r="AH59" s="10"/>
      <c r="AK59" s="8"/>
      <c r="AL59" s="3"/>
      <c r="AM59" s="10"/>
    </row>
    <row r="60" spans="2:39" ht="13.2" x14ac:dyDescent="0.25">
      <c r="G60" s="6"/>
      <c r="H60" s="6"/>
      <c r="T60" s="3"/>
      <c r="U60" s="3"/>
      <c r="V60" s="3"/>
      <c r="W60" s="8"/>
      <c r="AC60" s="8"/>
      <c r="AD60" s="3"/>
      <c r="AE60" s="8"/>
      <c r="AF60" s="8"/>
      <c r="AG60" s="3"/>
      <c r="AH60" s="10"/>
      <c r="AK60" s="8"/>
      <c r="AL60" s="3"/>
      <c r="AM60" s="10"/>
    </row>
    <row r="61" spans="2:39" ht="13.2" x14ac:dyDescent="0.25">
      <c r="E61" s="107" t="s">
        <v>1448</v>
      </c>
      <c r="F61" s="188">
        <f>J15+J28</f>
        <v>218375.43820682474</v>
      </c>
      <c r="G61" s="6"/>
      <c r="H61" s="6"/>
      <c r="U61" s="3"/>
      <c r="V61" s="3"/>
      <c r="W61" s="8">
        <f>W7-T7-S7</f>
        <v>-54855.481646285625</v>
      </c>
      <c r="AC61" s="8"/>
      <c r="AD61" s="3"/>
      <c r="AE61" s="8"/>
      <c r="AF61" s="8"/>
      <c r="AG61" s="3"/>
      <c r="AH61" s="10"/>
      <c r="AK61" s="8"/>
      <c r="AL61" s="3"/>
      <c r="AM61" s="10"/>
    </row>
    <row r="62" spans="2:39" ht="13.2" x14ac:dyDescent="0.25">
      <c r="F62" s="181"/>
      <c r="J62" s="124"/>
      <c r="K62" s="124"/>
      <c r="L62" s="124"/>
      <c r="R62" s="148">
        <f>F19+SUM(F4:F5)</f>
        <v>4344.7240459799996</v>
      </c>
      <c r="S62" s="148" t="s">
        <v>1469</v>
      </c>
      <c r="T62" s="3"/>
      <c r="U62" s="3"/>
      <c r="V62" s="3"/>
      <c r="W62" s="8"/>
      <c r="AC62" s="8"/>
      <c r="AD62" s="3"/>
      <c r="AE62" s="8"/>
      <c r="AF62" s="8"/>
      <c r="AG62" s="3"/>
      <c r="AH62" s="10"/>
      <c r="AK62" s="8"/>
      <c r="AL62" s="3"/>
      <c r="AM62" s="10"/>
    </row>
    <row r="63" spans="2:39" ht="13.2" x14ac:dyDescent="0.25">
      <c r="B63" s="6"/>
      <c r="E63" s="107" t="s">
        <v>1446</v>
      </c>
      <c r="F63" s="183">
        <f>V22</f>
        <v>38734.897751881392</v>
      </c>
      <c r="G63" s="125">
        <f>F63*H63</f>
        <v>5810.2346627822089</v>
      </c>
      <c r="H63" s="106">
        <v>0.15</v>
      </c>
      <c r="J63" s="6"/>
      <c r="K63" s="6"/>
      <c r="L63" s="6"/>
      <c r="M63" s="6"/>
      <c r="N63" s="6"/>
      <c r="O63" s="6"/>
      <c r="P63" s="6"/>
      <c r="R63" s="148">
        <f>R62-V77</f>
        <v>2809.3234462742766</v>
      </c>
      <c r="S63" t="s">
        <v>1470</v>
      </c>
      <c r="T63" s="3"/>
      <c r="U63" s="3"/>
      <c r="V63" s="3"/>
      <c r="W63" s="8"/>
      <c r="AC63" s="8"/>
      <c r="AD63" s="3"/>
      <c r="AE63" s="8"/>
      <c r="AF63" s="8"/>
      <c r="AG63" s="3"/>
      <c r="AH63" s="10"/>
      <c r="AK63" s="8"/>
      <c r="AL63" s="3"/>
      <c r="AM63" s="10"/>
    </row>
    <row r="64" spans="2:39" ht="13.2" x14ac:dyDescent="0.25">
      <c r="B64" s="6"/>
      <c r="C64" s="6"/>
      <c r="D64" s="6"/>
      <c r="E64" s="107" t="s">
        <v>1447</v>
      </c>
      <c r="F64" s="183">
        <f>O10</f>
        <v>15512.875620481704</v>
      </c>
      <c r="G64" s="122"/>
      <c r="H64" s="106"/>
      <c r="J64" s="6"/>
      <c r="K64" s="6"/>
      <c r="L64" s="6"/>
      <c r="M64" s="6"/>
      <c r="N64" s="6"/>
      <c r="O64" s="6"/>
      <c r="P64" s="6"/>
      <c r="Q64" s="3"/>
      <c r="R64" s="148">
        <f>R63+F58</f>
        <v>4398.6769047799962</v>
      </c>
      <c r="T64" s="3"/>
      <c r="U64" s="3"/>
      <c r="V64" s="3"/>
      <c r="W64" s="8"/>
      <c r="X64" s="6"/>
      <c r="Y64" s="6"/>
      <c r="Z64" s="6"/>
      <c r="AA64" s="6"/>
      <c r="AB64" s="6"/>
      <c r="AC64" s="8"/>
      <c r="AD64" s="3"/>
      <c r="AE64" s="8"/>
      <c r="AF64" s="8"/>
      <c r="AG64" s="3"/>
      <c r="AH64" s="10"/>
      <c r="AK64" s="8"/>
      <c r="AL64" s="3"/>
      <c r="AM64" s="10"/>
    </row>
    <row r="65" spans="2:39" ht="13.2" x14ac:dyDescent="0.25">
      <c r="B65" s="6"/>
      <c r="C65" s="6"/>
      <c r="D65" s="6"/>
      <c r="E65" s="107" t="s">
        <v>1487</v>
      </c>
      <c r="F65" s="183">
        <v>-22736.45</v>
      </c>
      <c r="G65" s="6"/>
      <c r="H65" s="6"/>
      <c r="I65" s="11"/>
      <c r="J65" s="8"/>
      <c r="K65" s="8"/>
      <c r="L65" s="8"/>
      <c r="M65" s="8">
        <f>SUM(I79:I80)</f>
        <v>3471.304088997791</v>
      </c>
      <c r="N65" s="125">
        <f>SUM(J65+M65)</f>
        <v>3471.304088997791</v>
      </c>
      <c r="O65" s="6"/>
      <c r="P65" s="6"/>
      <c r="Q65" s="3"/>
      <c r="R65" s="157">
        <f>2000-R64</f>
        <v>-2398.6769047799962</v>
      </c>
      <c r="S65" s="116" t="s">
        <v>1468</v>
      </c>
      <c r="T65" s="162" t="s">
        <v>1473</v>
      </c>
      <c r="U65" s="3"/>
      <c r="V65" s="3"/>
      <c r="W65" s="8"/>
      <c r="X65" s="6"/>
      <c r="Y65" s="6"/>
      <c r="Z65" s="6"/>
      <c r="AA65" s="6"/>
      <c r="AB65" s="6"/>
      <c r="AC65" s="8"/>
      <c r="AD65" s="3"/>
      <c r="AE65" s="8"/>
      <c r="AF65" s="8"/>
      <c r="AG65" s="3"/>
      <c r="AH65" s="10"/>
      <c r="AK65" s="8"/>
      <c r="AL65" s="3"/>
      <c r="AM65" s="10"/>
    </row>
    <row r="66" spans="2:39" ht="13.2" x14ac:dyDescent="0.25">
      <c r="B66" s="6"/>
      <c r="C66" s="6"/>
      <c r="D66" s="6"/>
      <c r="E66" s="3"/>
      <c r="H66" s="6"/>
      <c r="O66" s="6"/>
      <c r="P66" s="6"/>
      <c r="Q66" s="3"/>
      <c r="X66" s="8"/>
      <c r="Y66" s="8"/>
      <c r="Z66" s="8"/>
      <c r="AA66" s="8"/>
      <c r="AB66" s="6"/>
      <c r="AC66" s="8"/>
      <c r="AD66" s="3"/>
      <c r="AE66" s="8"/>
      <c r="AF66" s="8"/>
      <c r="AG66" s="3"/>
      <c r="AH66" s="10"/>
      <c r="AK66" s="8"/>
      <c r="AL66" s="3"/>
      <c r="AM66" s="10"/>
    </row>
    <row r="67" spans="2:39" ht="13.2" x14ac:dyDescent="0.25">
      <c r="B67" s="6"/>
      <c r="C67" s="6"/>
      <c r="D67" s="3"/>
      <c r="F67" s="11"/>
      <c r="G67" s="125"/>
      <c r="I67" s="6"/>
      <c r="O67" s="135"/>
      <c r="P67" s="135"/>
      <c r="Q67" s="3"/>
      <c r="X67" s="6"/>
      <c r="Y67" s="6"/>
      <c r="Z67" s="6"/>
      <c r="AA67" s="6"/>
      <c r="AB67" s="6"/>
      <c r="AC67" s="8"/>
      <c r="AD67" s="3"/>
      <c r="AE67" s="8"/>
      <c r="AF67" s="8"/>
      <c r="AG67" s="3"/>
      <c r="AH67" s="10"/>
      <c r="AK67" s="8"/>
      <c r="AL67" s="3"/>
      <c r="AM67" s="10"/>
    </row>
    <row r="68" spans="2:39" ht="13.2" x14ac:dyDescent="0.25">
      <c r="B68" s="6"/>
      <c r="C68" s="6"/>
      <c r="D68" s="3"/>
      <c r="I68" s="6"/>
      <c r="J68" s="6"/>
      <c r="K68" s="6"/>
      <c r="L68" s="6"/>
      <c r="M68" s="6"/>
      <c r="N68" s="6"/>
      <c r="O68" s="6"/>
      <c r="P68" s="6"/>
      <c r="Q68" s="3"/>
      <c r="R68" s="148">
        <f>G8+G26</f>
        <v>769.41903924999997</v>
      </c>
      <c r="S68">
        <v>540.07440343999997</v>
      </c>
      <c r="T68" s="148">
        <f>S68-R68</f>
        <v>-229.34463581</v>
      </c>
      <c r="X68" s="6"/>
      <c r="Y68" s="6"/>
      <c r="Z68" s="6"/>
      <c r="AA68" s="6"/>
      <c r="AB68" s="6"/>
      <c r="AC68" s="8"/>
      <c r="AD68" s="3"/>
      <c r="AE68" s="8"/>
      <c r="AF68" s="8"/>
      <c r="AG68" s="3"/>
      <c r="AH68" s="10"/>
      <c r="AK68" s="8"/>
      <c r="AL68" s="3"/>
      <c r="AM68" s="10"/>
    </row>
    <row r="69" spans="2:39" ht="13.2" x14ac:dyDescent="0.25">
      <c r="B69" s="6"/>
      <c r="C69" s="6"/>
      <c r="D69" s="3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6"/>
      <c r="AA69" s="6"/>
      <c r="AB69" s="6"/>
      <c r="AC69" s="8"/>
      <c r="AD69" s="3"/>
      <c r="AE69" s="8"/>
      <c r="AF69" s="8"/>
      <c r="AG69" s="3"/>
      <c r="AH69" s="10"/>
      <c r="AK69" s="8"/>
      <c r="AL69" s="3"/>
      <c r="AM69" s="10"/>
    </row>
    <row r="70" spans="2:39" ht="13.2" x14ac:dyDescent="0.25">
      <c r="B70" s="6"/>
      <c r="C70" s="6"/>
      <c r="D70" s="3"/>
      <c r="I70" s="6"/>
      <c r="J70" s="6"/>
      <c r="K70" s="6"/>
      <c r="L70" s="6"/>
      <c r="M70" s="6"/>
      <c r="N70" s="6"/>
      <c r="O70" s="6"/>
      <c r="P70" s="6"/>
      <c r="Q70" s="3"/>
      <c r="X70" s="6"/>
      <c r="Y70" s="6"/>
      <c r="Z70" s="6"/>
      <c r="AA70" s="6"/>
      <c r="AB70" s="6"/>
      <c r="AC70" s="8"/>
      <c r="AD70" s="3"/>
      <c r="AE70" s="8"/>
      <c r="AF70" s="8"/>
      <c r="AG70" s="3"/>
      <c r="AH70" s="10"/>
      <c r="AK70" s="8"/>
      <c r="AL70" s="3"/>
      <c r="AM70" s="10"/>
    </row>
    <row r="71" spans="2:39" ht="13.2" x14ac:dyDescent="0.25">
      <c r="B71" s="6"/>
      <c r="C71" s="6"/>
      <c r="D71" s="3"/>
      <c r="I71" s="6"/>
      <c r="J71" s="6"/>
      <c r="K71" s="6"/>
      <c r="L71" s="6"/>
      <c r="M71" s="6"/>
      <c r="N71" s="6"/>
      <c r="O71" s="6"/>
      <c r="P71" s="6"/>
      <c r="Q71" s="3"/>
      <c r="R71" s="116">
        <v>284942.13</v>
      </c>
      <c r="S71" s="116">
        <v>1535.4005997057229</v>
      </c>
      <c r="T71" s="116">
        <v>2017</v>
      </c>
      <c r="U71" s="116">
        <v>185.5816195816339</v>
      </c>
      <c r="X71" s="6"/>
      <c r="Y71" s="6"/>
      <c r="Z71" s="6"/>
      <c r="AA71" s="6"/>
      <c r="AB71" s="6"/>
      <c r="AC71" s="8"/>
      <c r="AD71" s="3"/>
      <c r="AE71" s="8"/>
      <c r="AF71" s="8"/>
      <c r="AG71" s="3"/>
      <c r="AH71" s="10"/>
      <c r="AK71" s="8"/>
      <c r="AL71" s="3"/>
      <c r="AM71" s="10"/>
    </row>
    <row r="72" spans="2:39" ht="13.2" x14ac:dyDescent="0.25">
      <c r="B72" s="6"/>
      <c r="C72" s="6"/>
      <c r="D72" s="3"/>
      <c r="I72" s="6"/>
      <c r="J72" s="6"/>
      <c r="K72" s="6"/>
      <c r="L72" s="6"/>
      <c r="M72" s="6"/>
      <c r="N72" s="6"/>
      <c r="O72" s="6"/>
      <c r="P72" s="6"/>
      <c r="Q72" s="3"/>
      <c r="X72" s="6"/>
      <c r="Y72" s="6"/>
      <c r="Z72" s="6"/>
      <c r="AA72" s="6"/>
      <c r="AB72" s="6"/>
      <c r="AC72" s="8"/>
      <c r="AD72" s="3"/>
      <c r="AE72" s="8"/>
      <c r="AF72" s="8"/>
      <c r="AG72" s="3"/>
      <c r="AH72" s="10"/>
      <c r="AK72" s="8"/>
      <c r="AL72" s="3"/>
      <c r="AM72" s="10"/>
    </row>
    <row r="73" spans="2:39" ht="13.2" x14ac:dyDescent="0.25">
      <c r="B73" s="6"/>
      <c r="C73" s="6"/>
      <c r="D73" s="3"/>
      <c r="I73" s="6"/>
      <c r="J73" s="6"/>
      <c r="K73" s="6"/>
      <c r="L73" s="6"/>
      <c r="M73" s="6"/>
      <c r="N73" s="6"/>
      <c r="O73" s="6"/>
      <c r="P73" s="6"/>
      <c r="Q73" s="3"/>
      <c r="R73" s="107" t="s">
        <v>89</v>
      </c>
      <c r="S73" s="116">
        <f>S71*(S7/R71)</f>
        <v>236.359824832404</v>
      </c>
      <c r="T73" s="6"/>
      <c r="U73" s="6"/>
      <c r="V73" s="8"/>
      <c r="W73" s="8"/>
      <c r="X73" s="6"/>
      <c r="Y73" s="6"/>
      <c r="Z73" s="6"/>
      <c r="AA73" s="6"/>
      <c r="AB73" s="6"/>
      <c r="AC73" s="8"/>
      <c r="AD73" s="3"/>
      <c r="AE73" s="8"/>
      <c r="AF73" s="8"/>
      <c r="AG73" s="3"/>
      <c r="AH73" s="10"/>
      <c r="AK73" s="8"/>
      <c r="AL73" s="3"/>
      <c r="AM73" s="10"/>
    </row>
    <row r="74" spans="2:39" ht="13.2" x14ac:dyDescent="0.25">
      <c r="B74" s="6"/>
      <c r="C74" s="6"/>
      <c r="D74" s="3"/>
      <c r="I74" s="6"/>
      <c r="J74" s="6"/>
      <c r="K74" s="6"/>
      <c r="L74" s="6"/>
      <c r="M74" s="6"/>
      <c r="N74" s="6"/>
      <c r="O74" s="6"/>
      <c r="P74" s="6"/>
      <c r="Q74" s="3"/>
      <c r="R74" s="107" t="s">
        <v>1474</v>
      </c>
      <c r="S74" s="3"/>
      <c r="T74" s="6"/>
      <c r="U74" s="6"/>
      <c r="V74" s="8"/>
      <c r="W74" s="8"/>
      <c r="X74" s="6"/>
      <c r="Y74" s="6"/>
      <c r="Z74" s="6"/>
      <c r="AA74" s="6"/>
      <c r="AB74" s="6"/>
      <c r="AC74" s="8"/>
      <c r="AD74" s="3"/>
      <c r="AE74" s="8"/>
      <c r="AF74" s="8"/>
      <c r="AG74" s="3"/>
      <c r="AH74" s="10"/>
      <c r="AK74" s="8"/>
      <c r="AL74" s="3"/>
      <c r="AM74" s="10"/>
    </row>
    <row r="75" spans="2:39" ht="13.2" x14ac:dyDescent="0.25">
      <c r="B75" s="6"/>
      <c r="C75" s="6"/>
      <c r="D75" s="3"/>
      <c r="I75" s="6"/>
      <c r="J75" s="6"/>
      <c r="K75" s="6"/>
      <c r="L75" s="6"/>
      <c r="M75" s="6"/>
      <c r="N75" s="6"/>
      <c r="O75" s="6"/>
      <c r="P75" s="6"/>
      <c r="Q75" s="3"/>
      <c r="X75" s="6"/>
      <c r="Y75" s="6"/>
      <c r="Z75" s="6"/>
      <c r="AA75" s="6"/>
      <c r="AB75" s="6"/>
      <c r="AC75" s="8"/>
      <c r="AD75" s="3"/>
      <c r="AE75" s="8"/>
      <c r="AF75" s="8"/>
      <c r="AG75" s="3"/>
      <c r="AH75" s="10"/>
      <c r="AK75" s="8"/>
      <c r="AL75" s="3"/>
      <c r="AM75" s="10"/>
    </row>
    <row r="76" spans="2:39" ht="13.2" x14ac:dyDescent="0.25">
      <c r="B76" s="6"/>
      <c r="C76" s="6"/>
      <c r="D76" s="3"/>
      <c r="E76" s="3"/>
      <c r="F76" s="3"/>
      <c r="G76" s="6"/>
      <c r="H76" s="6"/>
      <c r="I76" s="6"/>
      <c r="J76" s="6"/>
      <c r="K76" s="6"/>
      <c r="L76" s="6"/>
      <c r="M76" s="6"/>
      <c r="N76" s="6"/>
      <c r="O76" s="6"/>
      <c r="P76" s="6"/>
      <c r="Q76" s="3"/>
      <c r="X76" s="6"/>
      <c r="Y76" s="6"/>
      <c r="Z76" s="6"/>
      <c r="AA76" s="6"/>
      <c r="AB76" s="6"/>
      <c r="AC76" s="8"/>
      <c r="AD76" s="3"/>
      <c r="AE76" s="8"/>
      <c r="AF76" s="8"/>
      <c r="AG76" s="3"/>
      <c r="AH76" s="10"/>
      <c r="AK76" s="8"/>
      <c r="AL76" s="3"/>
      <c r="AM76" s="10"/>
    </row>
    <row r="77" spans="2:39" ht="13.2" x14ac:dyDescent="0.25">
      <c r="B77" s="6"/>
      <c r="C77" s="6"/>
      <c r="D77" s="3"/>
      <c r="E77" s="3"/>
      <c r="F77" s="3"/>
      <c r="G77" s="6"/>
      <c r="H77" s="6"/>
      <c r="I77" s="6"/>
      <c r="J77" s="6"/>
      <c r="K77" s="6"/>
      <c r="L77" s="6"/>
      <c r="M77" s="6"/>
      <c r="N77" s="6"/>
      <c r="O77" s="6"/>
      <c r="P77" s="6"/>
      <c r="Q77" s="3"/>
      <c r="S77" s="148">
        <f>SUM(F4:F5)</f>
        <v>2493.7186975099999</v>
      </c>
      <c r="T77">
        <v>973.02534846999993</v>
      </c>
      <c r="U77" s="157">
        <f>T77+S77</f>
        <v>3466.74404598</v>
      </c>
      <c r="V77" s="116">
        <v>1535.4005997057229</v>
      </c>
      <c r="X77" s="6"/>
      <c r="Y77" s="6"/>
      <c r="Z77" s="6"/>
      <c r="AA77" s="6"/>
      <c r="AB77" s="6"/>
      <c r="AC77" s="8"/>
      <c r="AD77" s="3"/>
      <c r="AE77" s="8"/>
      <c r="AF77" s="8"/>
      <c r="AG77" s="3"/>
      <c r="AH77" s="10"/>
      <c r="AK77" s="8"/>
      <c r="AL77" s="3"/>
      <c r="AM77" s="10"/>
    </row>
    <row r="78" spans="2:39" ht="13.2" x14ac:dyDescent="0.25">
      <c r="B78" s="6"/>
      <c r="C78" s="6"/>
      <c r="D78" s="3"/>
      <c r="E78" s="3"/>
      <c r="F78" s="3"/>
      <c r="G78" s="6"/>
      <c r="H78" s="6"/>
      <c r="I78" s="6"/>
      <c r="J78" s="6"/>
      <c r="K78" s="6"/>
      <c r="L78" s="6"/>
      <c r="M78" s="6"/>
      <c r="N78" s="6"/>
      <c r="O78" s="6"/>
      <c r="P78" s="6"/>
      <c r="Q78" s="3"/>
      <c r="R78" s="120" t="s">
        <v>1475</v>
      </c>
      <c r="X78" s="6"/>
      <c r="Y78" s="6"/>
      <c r="Z78" s="6"/>
      <c r="AA78" s="6"/>
      <c r="AB78" s="6"/>
      <c r="AC78" s="8"/>
      <c r="AD78" s="3"/>
      <c r="AE78" s="8"/>
      <c r="AF78" s="8"/>
      <c r="AG78" s="3"/>
      <c r="AH78" s="10"/>
      <c r="AK78" s="8"/>
      <c r="AL78" s="3"/>
      <c r="AM78" s="10"/>
    </row>
    <row r="79" spans="2:39" ht="13.2" x14ac:dyDescent="0.25">
      <c r="B79" s="123">
        <v>2019</v>
      </c>
      <c r="C79" s="130">
        <v>42551</v>
      </c>
      <c r="D79" s="130">
        <v>43738</v>
      </c>
      <c r="E79" s="159">
        <v>113.1112030725638</v>
      </c>
      <c r="F79" s="127">
        <f>E79*H79</f>
        <v>9950.9632043215406</v>
      </c>
      <c r="G79" s="136">
        <f>E79*I6</f>
        <v>882.31871536833569</v>
      </c>
      <c r="H79" s="127">
        <v>87.975045212256632</v>
      </c>
      <c r="I79" s="136">
        <f t="shared" ref="I79:I80" si="17">F79-G79</f>
        <v>9068.6444889532049</v>
      </c>
      <c r="J79" s="124" t="s">
        <v>1443</v>
      </c>
      <c r="K79" s="124"/>
      <c r="L79" s="124"/>
      <c r="N79" s="6"/>
      <c r="O79" s="6"/>
      <c r="P79" s="6"/>
      <c r="Q79" s="3"/>
      <c r="X79" s="6"/>
      <c r="Y79" s="6"/>
      <c r="Z79" s="6"/>
      <c r="AA79" s="6"/>
      <c r="AB79" s="6"/>
      <c r="AC79" s="8"/>
      <c r="AD79" s="3"/>
      <c r="AE79" s="8"/>
      <c r="AF79" s="8"/>
      <c r="AG79" s="3"/>
      <c r="AH79" s="10"/>
      <c r="AK79" s="8"/>
      <c r="AL79" s="3"/>
      <c r="AM79" s="10"/>
    </row>
    <row r="80" spans="2:39" ht="13.2" x14ac:dyDescent="0.25">
      <c r="B80" s="123">
        <v>2019</v>
      </c>
      <c r="C80" s="129">
        <v>42916</v>
      </c>
      <c r="D80" s="130">
        <v>43738</v>
      </c>
      <c r="E80" s="159">
        <v>46.309101597436211</v>
      </c>
      <c r="F80" s="127">
        <f>E80*H80</f>
        <v>4074.0453067734366</v>
      </c>
      <c r="G80" s="136">
        <f>E80*I7</f>
        <v>9671.38570672885</v>
      </c>
      <c r="H80" s="127">
        <v>87.975045212256632</v>
      </c>
      <c r="I80" s="136">
        <f t="shared" si="17"/>
        <v>-5597.3403999554139</v>
      </c>
      <c r="J80" s="124" t="s">
        <v>1443</v>
      </c>
      <c r="K80" s="124"/>
      <c r="L80" s="124"/>
      <c r="N80" s="6"/>
      <c r="O80" s="6"/>
      <c r="P80" s="6"/>
      <c r="Q80" s="3"/>
      <c r="X80" s="6"/>
      <c r="Y80" s="6"/>
      <c r="Z80" s="6"/>
      <c r="AA80" s="6"/>
      <c r="AB80" s="6"/>
      <c r="AC80" s="8"/>
      <c r="AD80" s="3"/>
      <c r="AE80" s="8"/>
      <c r="AF80" s="8"/>
      <c r="AG80" s="3"/>
      <c r="AH80" s="10"/>
      <c r="AK80" s="8"/>
      <c r="AL80" s="3"/>
      <c r="AM80" s="10"/>
    </row>
    <row r="81" spans="2:39" ht="13.2" x14ac:dyDescent="0.25">
      <c r="B81" s="107"/>
      <c r="C81" s="142"/>
      <c r="D81" s="142"/>
      <c r="E81" s="156"/>
      <c r="F81" s="127"/>
      <c r="G81" s="143"/>
      <c r="H81" s="143"/>
      <c r="I81" s="143"/>
      <c r="N81" s="6"/>
      <c r="O81" s="6"/>
      <c r="P81" s="6"/>
      <c r="Q81" s="3"/>
      <c r="X81" s="6"/>
      <c r="Y81" s="6"/>
      <c r="Z81" s="6"/>
      <c r="AA81" s="6"/>
      <c r="AB81" s="6"/>
      <c r="AC81" s="8"/>
      <c r="AD81" s="3"/>
      <c r="AE81" s="8"/>
      <c r="AF81" s="8"/>
      <c r="AG81" s="3"/>
      <c r="AH81" s="10"/>
      <c r="AK81" s="8"/>
      <c r="AL81" s="3"/>
      <c r="AM81" s="10"/>
    </row>
    <row r="82" spans="2:39" ht="13.2" x14ac:dyDescent="0.25">
      <c r="B82" s="107">
        <v>2020</v>
      </c>
      <c r="C82" s="129">
        <v>42916</v>
      </c>
      <c r="D82" s="130">
        <v>44012</v>
      </c>
      <c r="E82" s="131">
        <v>163.7232872025638</v>
      </c>
      <c r="F82" s="127">
        <f t="shared" ref="F82:F83" si="18">E82*H82</f>
        <v>12383.735232713501</v>
      </c>
      <c r="G82" s="127">
        <f>E82*I7</f>
        <v>34192.653389699975</v>
      </c>
      <c r="H82" s="127">
        <v>75.638202996693678</v>
      </c>
      <c r="I82" s="127">
        <f>F82-G82</f>
        <v>-21808.918156986474</v>
      </c>
      <c r="N82" s="6"/>
      <c r="O82" s="6"/>
      <c r="P82" s="6"/>
      <c r="Q82" s="3"/>
      <c r="X82" s="6"/>
      <c r="Y82" s="6"/>
      <c r="Z82" s="6"/>
      <c r="AA82" s="6"/>
      <c r="AB82" s="6"/>
      <c r="AC82" s="8"/>
      <c r="AD82" s="3"/>
      <c r="AE82" s="8"/>
      <c r="AF82" s="8"/>
      <c r="AG82" s="3"/>
      <c r="AH82" s="10"/>
      <c r="AK82" s="8"/>
      <c r="AL82" s="3"/>
      <c r="AM82" s="10"/>
    </row>
    <row r="83" spans="2:39" ht="13.2" x14ac:dyDescent="0.25">
      <c r="B83" s="107">
        <v>2020</v>
      </c>
      <c r="C83" s="129">
        <v>43281</v>
      </c>
      <c r="D83" s="130">
        <v>44012</v>
      </c>
      <c r="E83" s="131">
        <v>310.36552080256376</v>
      </c>
      <c r="F83" s="127">
        <f t="shared" si="18"/>
        <v>23475.490265638873</v>
      </c>
      <c r="G83" s="127">
        <f>E83*I8</f>
        <v>106429.20962143007</v>
      </c>
      <c r="H83" s="127">
        <v>75.638202996693678</v>
      </c>
      <c r="I83" s="127">
        <f>F83-G83</f>
        <v>-82953.719355791196</v>
      </c>
      <c r="N83" s="6"/>
      <c r="O83" s="6"/>
      <c r="P83" s="6"/>
      <c r="Q83" s="3"/>
      <c r="R83" s="148">
        <f>SUM(G6:G7)</f>
        <v>80.216230440000004</v>
      </c>
      <c r="X83" s="6"/>
      <c r="Y83" s="6"/>
      <c r="Z83" s="6"/>
      <c r="AA83" s="6"/>
      <c r="AB83" s="6"/>
      <c r="AC83" s="8"/>
      <c r="AD83" s="3"/>
      <c r="AE83" s="8"/>
      <c r="AF83" s="8"/>
      <c r="AG83" s="3"/>
      <c r="AH83" s="10"/>
      <c r="AK83" s="8"/>
      <c r="AL83" s="3"/>
      <c r="AM83" s="10"/>
    </row>
    <row r="84" spans="2:39" ht="13.2" x14ac:dyDescent="0.25">
      <c r="B84" s="6"/>
      <c r="C84" s="6"/>
      <c r="D84" s="3"/>
      <c r="E84" s="3"/>
      <c r="F84" s="3"/>
      <c r="G84" s="6"/>
      <c r="H84" s="6"/>
      <c r="I84" s="6"/>
      <c r="J84" s="6"/>
      <c r="K84" s="6"/>
      <c r="L84" s="6"/>
      <c r="M84" s="6"/>
      <c r="N84" s="6"/>
      <c r="O84" s="6"/>
      <c r="Q84" s="3"/>
      <c r="X84" s="6"/>
      <c r="Y84" s="6"/>
      <c r="Z84" s="6"/>
      <c r="AA84" s="6"/>
      <c r="AB84" s="6"/>
      <c r="AC84" s="8"/>
      <c r="AD84" s="3"/>
      <c r="AE84" s="8"/>
      <c r="AF84" s="8"/>
      <c r="AG84" s="3"/>
      <c r="AH84" s="10"/>
      <c r="AK84" s="8"/>
      <c r="AL84" s="3"/>
      <c r="AM84" s="10"/>
    </row>
    <row r="85" spans="2:39" ht="13.2" x14ac:dyDescent="0.25">
      <c r="B85" s="6"/>
      <c r="C85" s="6"/>
      <c r="D85" s="3"/>
      <c r="E85" s="3"/>
      <c r="F85" s="3"/>
      <c r="G85" s="6"/>
      <c r="H85" s="6"/>
      <c r="I85" s="6"/>
      <c r="J85" s="6"/>
      <c r="K85" s="6"/>
      <c r="L85" s="6"/>
      <c r="M85" s="6"/>
      <c r="N85" s="6"/>
      <c r="O85" s="6"/>
      <c r="P85" t="s">
        <v>1457</v>
      </c>
      <c r="X85" s="6"/>
      <c r="Y85" s="6"/>
      <c r="Z85" s="6"/>
      <c r="AA85" s="6"/>
      <c r="AB85" s="6"/>
      <c r="AC85" s="8"/>
      <c r="AD85" s="3"/>
      <c r="AE85" s="8"/>
      <c r="AF85" s="8"/>
      <c r="AG85" s="3"/>
      <c r="AH85" s="10"/>
      <c r="AK85" s="8"/>
      <c r="AL85" s="3"/>
      <c r="AM85" s="10"/>
    </row>
    <row r="86" spans="2:39" ht="13.2" x14ac:dyDescent="0.25">
      <c r="B86" s="6"/>
      <c r="C86" s="6"/>
      <c r="D86" s="3"/>
      <c r="E86" s="3"/>
      <c r="F86" s="3"/>
      <c r="G86" s="6"/>
      <c r="H86" s="6"/>
      <c r="I86" s="6"/>
      <c r="J86" s="6"/>
      <c r="K86" s="6"/>
      <c r="L86" s="6"/>
      <c r="M86" s="6"/>
      <c r="N86" s="6"/>
      <c r="O86" s="6"/>
      <c r="X86" s="6"/>
      <c r="Y86" s="6"/>
      <c r="Z86" s="6"/>
      <c r="AA86" s="6"/>
      <c r="AB86" s="6"/>
      <c r="AC86" s="8"/>
      <c r="AD86" s="3"/>
      <c r="AE86" s="8"/>
      <c r="AF86" s="8"/>
      <c r="AG86" s="3"/>
      <c r="AH86" s="10"/>
      <c r="AK86" s="8"/>
      <c r="AL86" s="3"/>
      <c r="AM86" s="10"/>
    </row>
    <row r="87" spans="2:39" ht="13.2" x14ac:dyDescent="0.25">
      <c r="B87" s="6"/>
      <c r="C87" s="6"/>
      <c r="D87" s="3"/>
      <c r="E87" s="3"/>
      <c r="F87" s="3"/>
      <c r="G87" s="6"/>
      <c r="H87" s="6"/>
      <c r="I87" s="6"/>
      <c r="J87" s="6"/>
      <c r="K87" s="6"/>
      <c r="L87" s="6"/>
      <c r="M87" s="6"/>
      <c r="N87" s="6"/>
      <c r="O87" s="6"/>
      <c r="U87" s="3"/>
      <c r="V87" s="3"/>
      <c r="W87" s="8"/>
      <c r="X87" s="6"/>
      <c r="Y87" s="6"/>
      <c r="Z87" s="6"/>
      <c r="AA87" s="6"/>
      <c r="AB87" s="6"/>
      <c r="AC87" s="8"/>
      <c r="AD87" s="3"/>
      <c r="AE87" s="8"/>
      <c r="AF87" s="8"/>
      <c r="AG87" s="3"/>
      <c r="AH87" s="10"/>
      <c r="AK87" s="8"/>
      <c r="AL87" s="3"/>
      <c r="AM87" s="10"/>
    </row>
    <row r="88" spans="2:39" ht="13.2" x14ac:dyDescent="0.25">
      <c r="B88" s="123">
        <v>2019</v>
      </c>
      <c r="C88" s="163">
        <v>42551</v>
      </c>
      <c r="D88" s="163">
        <v>43646</v>
      </c>
      <c r="E88" s="154">
        <v>203.84999999999997</v>
      </c>
      <c r="F88" s="127">
        <v>14525.92598677262</v>
      </c>
      <c r="G88" s="136">
        <f>E88*I24</f>
        <v>2058.7040761797925</v>
      </c>
      <c r="H88" s="127">
        <f>F88/E88</f>
        <v>71.257915068788918</v>
      </c>
      <c r="I88" s="136">
        <f t="shared" ref="I88:I90" si="19">F88-G88</f>
        <v>12467.221910592827</v>
      </c>
      <c r="J88" s="124" t="s">
        <v>1442</v>
      </c>
      <c r="K88" s="124"/>
      <c r="L88" s="124"/>
      <c r="Q88" t="s">
        <v>1471</v>
      </c>
      <c r="U88" s="3"/>
      <c r="V88" s="3"/>
      <c r="W88" s="8"/>
      <c r="X88" s="6"/>
      <c r="Y88" s="6"/>
      <c r="Z88" s="6"/>
      <c r="AA88" s="6"/>
      <c r="AB88" s="6"/>
      <c r="AC88" s="8"/>
      <c r="AD88" s="3"/>
      <c r="AE88" s="8"/>
      <c r="AF88" s="8"/>
      <c r="AG88" s="3"/>
      <c r="AH88" s="10"/>
      <c r="AK88" s="8"/>
      <c r="AL88" s="3"/>
      <c r="AM88" s="10"/>
    </row>
    <row r="89" spans="2:39" ht="13.2" x14ac:dyDescent="0.25">
      <c r="B89" s="123">
        <v>2019</v>
      </c>
      <c r="C89" s="164">
        <v>42916</v>
      </c>
      <c r="D89" s="163">
        <v>43646</v>
      </c>
      <c r="E89" s="154">
        <v>9.1930000000000405</v>
      </c>
      <c r="F89" s="127">
        <v>655.07401322737951</v>
      </c>
      <c r="G89" s="136">
        <f>E89*I25</f>
        <v>306.22278195240176</v>
      </c>
      <c r="H89" s="127">
        <f>F89/E89</f>
        <v>71.257915068788932</v>
      </c>
      <c r="I89" s="136">
        <f t="shared" si="19"/>
        <v>348.85123127497775</v>
      </c>
      <c r="J89" s="124" t="s">
        <v>1442</v>
      </c>
      <c r="K89" s="124"/>
      <c r="L89" s="124"/>
      <c r="N89" s="148">
        <f>SUM(E88:E89)</f>
        <v>213.04300000000001</v>
      </c>
      <c r="O89" s="108">
        <f>P89*(E88/(E88+E89))</f>
        <v>14525.92598677262</v>
      </c>
      <c r="P89" s="127">
        <v>15181</v>
      </c>
      <c r="Q89" s="120" t="s">
        <v>1476</v>
      </c>
      <c r="U89" s="3"/>
      <c r="V89" s="3"/>
      <c r="W89" s="8"/>
      <c r="X89" s="6"/>
      <c r="Y89" s="6"/>
      <c r="Z89" s="6"/>
      <c r="AA89" s="6"/>
      <c r="AB89" s="6"/>
      <c r="AC89" s="8"/>
      <c r="AD89" s="3"/>
      <c r="AE89" s="8"/>
      <c r="AF89" s="8"/>
      <c r="AG89" s="3"/>
      <c r="AH89" s="10"/>
      <c r="AK89" s="8"/>
      <c r="AL89" s="3"/>
      <c r="AM89" s="10"/>
    </row>
    <row r="90" spans="2:39" ht="13.2" x14ac:dyDescent="0.25">
      <c r="B90" s="123">
        <v>2019</v>
      </c>
      <c r="C90" s="129">
        <v>42916</v>
      </c>
      <c r="D90" s="130">
        <v>43738</v>
      </c>
      <c r="E90" s="160">
        <v>320.77699999999999</v>
      </c>
      <c r="F90" s="127">
        <f>E90*H90</f>
        <v>28220.371078052045</v>
      </c>
      <c r="G90" s="136">
        <f>E90*I25</f>
        <v>10685.219767904398</v>
      </c>
      <c r="H90" s="127">
        <v>87.975045212256632</v>
      </c>
      <c r="I90" s="136">
        <f t="shared" si="19"/>
        <v>17535.151310147645</v>
      </c>
      <c r="J90" s="124" t="s">
        <v>1443</v>
      </c>
      <c r="K90" s="124"/>
      <c r="L90" s="124"/>
      <c r="O90" s="108">
        <f>P89*(E89/(E88+E89))</f>
        <v>655.07401322737951</v>
      </c>
      <c r="U90" s="3"/>
      <c r="V90" s="3"/>
      <c r="W90" s="8"/>
      <c r="X90" s="6"/>
      <c r="Y90" s="6"/>
      <c r="Z90" s="6"/>
      <c r="AA90" s="6"/>
      <c r="AB90" s="6"/>
      <c r="AC90" s="8"/>
      <c r="AD90" s="3"/>
      <c r="AE90" s="8"/>
      <c r="AF90" s="8"/>
      <c r="AG90" s="3"/>
      <c r="AH90" s="10"/>
      <c r="AK90" s="8"/>
      <c r="AL90" s="3"/>
      <c r="AM90" s="10"/>
    </row>
    <row r="91" spans="2:39" ht="13.2" x14ac:dyDescent="0.25">
      <c r="U91" s="3"/>
      <c r="V91" s="3"/>
      <c r="W91" s="8"/>
      <c r="X91" s="6"/>
      <c r="Y91" s="6"/>
      <c r="Z91" s="6"/>
      <c r="AA91" s="6"/>
      <c r="AB91" s="6"/>
      <c r="AC91" s="8"/>
      <c r="AD91" s="3"/>
      <c r="AE91" s="8"/>
      <c r="AF91" s="8"/>
      <c r="AG91" s="3"/>
      <c r="AH91" s="10"/>
      <c r="AK91" s="8"/>
      <c r="AL91" s="3"/>
      <c r="AM91" s="10"/>
    </row>
    <row r="92" spans="2:39" ht="13.2" x14ac:dyDescent="0.25">
      <c r="B92" s="107">
        <v>2020</v>
      </c>
      <c r="C92" s="129">
        <v>43281</v>
      </c>
      <c r="D92" s="130">
        <v>44012</v>
      </c>
      <c r="E92" s="154">
        <v>65.98559543487238</v>
      </c>
      <c r="F92" s="127">
        <f>E92*H92</f>
        <v>4991.0318623605808</v>
      </c>
      <c r="G92" s="127">
        <f>E92*I26</f>
        <v>15367.734141349301</v>
      </c>
      <c r="H92" s="127">
        <v>75.638202996693678</v>
      </c>
      <c r="I92" s="127">
        <f>F92-G92</f>
        <v>-10376.70227898872</v>
      </c>
      <c r="U92" s="3"/>
      <c r="V92" s="3"/>
      <c r="W92" s="8"/>
      <c r="X92" s="6"/>
      <c r="Y92" s="6"/>
      <c r="Z92" s="6"/>
      <c r="AA92" s="6"/>
      <c r="AB92" s="6"/>
      <c r="AC92" s="8"/>
      <c r="AD92" s="3"/>
      <c r="AE92" s="8"/>
      <c r="AF92" s="8"/>
      <c r="AG92" s="3"/>
      <c r="AH92" s="10"/>
      <c r="AK92" s="8"/>
      <c r="AL92" s="3"/>
      <c r="AM92" s="10"/>
    </row>
    <row r="93" spans="2:39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U93" s="3"/>
      <c r="V93" s="3"/>
      <c r="W93" s="8"/>
      <c r="X93" s="6"/>
      <c r="Y93" s="6"/>
      <c r="Z93" s="6"/>
      <c r="AA93" s="6"/>
      <c r="AB93" s="6"/>
      <c r="AC93" s="8"/>
      <c r="AD93" s="3"/>
      <c r="AE93" s="8"/>
      <c r="AF93" s="8"/>
      <c r="AG93" s="3"/>
      <c r="AH93" s="10"/>
      <c r="AK93" s="8"/>
      <c r="AL93" s="3"/>
      <c r="AM93" s="10"/>
    </row>
    <row r="94" spans="2:39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U94" s="3"/>
      <c r="V94" s="3"/>
      <c r="W94" s="8"/>
      <c r="X94" s="6"/>
      <c r="Y94" s="6"/>
      <c r="Z94" s="6"/>
      <c r="AA94" s="6"/>
      <c r="AB94" s="6"/>
      <c r="AC94" s="8"/>
      <c r="AD94" s="3"/>
      <c r="AE94" s="8"/>
      <c r="AF94" s="8"/>
      <c r="AG94" s="3"/>
      <c r="AH94" s="10"/>
      <c r="AK94" s="8"/>
      <c r="AL94" s="3"/>
      <c r="AM94" s="10"/>
    </row>
    <row r="95" spans="2:39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U95" s="3"/>
      <c r="V95" s="3"/>
      <c r="W95" s="8"/>
      <c r="X95" s="6"/>
      <c r="Y95" s="6"/>
      <c r="Z95" s="6"/>
      <c r="AA95" s="6"/>
      <c r="AB95" s="6"/>
      <c r="AC95" s="8"/>
      <c r="AD95" s="3"/>
      <c r="AE95" s="8"/>
      <c r="AF95" s="8"/>
      <c r="AG95" s="3"/>
      <c r="AH95" s="10"/>
      <c r="AK95" s="8"/>
      <c r="AL95" s="3"/>
      <c r="AM95" s="10"/>
    </row>
    <row r="96" spans="2:39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t="s">
        <v>1456</v>
      </c>
      <c r="U96" s="3"/>
      <c r="V96" s="3"/>
      <c r="W96" s="8"/>
      <c r="X96" s="6"/>
      <c r="Y96" s="6"/>
      <c r="Z96" s="6"/>
      <c r="AA96" s="6"/>
      <c r="AB96" s="6"/>
      <c r="AC96" s="8"/>
      <c r="AD96" s="3"/>
      <c r="AE96" s="8"/>
      <c r="AF96" s="8"/>
      <c r="AG96" s="3"/>
      <c r="AH96" s="10"/>
      <c r="AK96" s="8"/>
      <c r="AL96" s="3"/>
      <c r="AM96" s="10"/>
    </row>
    <row r="97" spans="2:39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U97" s="3"/>
      <c r="V97" s="3"/>
      <c r="W97" s="8"/>
      <c r="X97" s="6"/>
      <c r="Y97" s="6"/>
      <c r="Z97" s="6"/>
      <c r="AA97" s="6"/>
      <c r="AB97" s="6"/>
      <c r="AC97" s="8"/>
      <c r="AD97" s="3"/>
      <c r="AE97" s="8"/>
      <c r="AF97" s="8"/>
      <c r="AG97" s="3"/>
      <c r="AH97" s="10"/>
      <c r="AK97" s="8"/>
      <c r="AL97" s="3"/>
      <c r="AM97" s="10"/>
    </row>
    <row r="98" spans="2:39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S98" s="161" t="s">
        <v>1472</v>
      </c>
      <c r="U98" s="3"/>
      <c r="V98" s="3"/>
      <c r="W98" s="8"/>
      <c r="X98" s="6"/>
      <c r="Y98" s="6"/>
      <c r="Z98" s="6"/>
      <c r="AA98" s="6"/>
      <c r="AB98" s="6"/>
      <c r="AC98" s="8"/>
      <c r="AD98" s="3"/>
      <c r="AE98" s="8"/>
      <c r="AF98" s="8"/>
      <c r="AG98" s="3"/>
      <c r="AH98" s="10"/>
      <c r="AK98" s="8"/>
      <c r="AL98" s="3"/>
      <c r="AM98" s="10"/>
    </row>
    <row r="99" spans="2:39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6"/>
      <c r="AA99" s="6"/>
      <c r="AB99" s="6"/>
      <c r="AC99" s="8"/>
      <c r="AD99" s="3"/>
      <c r="AE99" s="8"/>
      <c r="AF99" s="8"/>
      <c r="AG99" s="3"/>
      <c r="AH99" s="10"/>
      <c r="AK99" s="8"/>
      <c r="AL99" s="3"/>
      <c r="AM99" s="10"/>
    </row>
    <row r="100" spans="2:39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6"/>
      <c r="AA100" s="6"/>
      <c r="AB100" s="6"/>
      <c r="AC100" s="8"/>
      <c r="AD100" s="3"/>
      <c r="AE100" s="8"/>
      <c r="AF100" s="8"/>
      <c r="AG100" s="3"/>
      <c r="AH100" s="10"/>
      <c r="AK100" s="8"/>
      <c r="AL100" s="3"/>
      <c r="AM100" s="10"/>
    </row>
    <row r="101" spans="2:39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6"/>
      <c r="AA101" s="6"/>
      <c r="AB101" s="6"/>
      <c r="AC101" s="8"/>
      <c r="AD101" s="3"/>
      <c r="AE101" s="8"/>
      <c r="AF101" s="8"/>
      <c r="AG101" s="3"/>
      <c r="AH101" s="10"/>
      <c r="AK101" s="8"/>
      <c r="AL101" s="3"/>
      <c r="AM101" s="10"/>
    </row>
    <row r="102" spans="2:39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6"/>
      <c r="AA102" s="6"/>
      <c r="AB102" s="6"/>
      <c r="AC102" s="8"/>
      <c r="AD102" s="3"/>
      <c r="AE102" s="8"/>
      <c r="AF102" s="8"/>
      <c r="AG102" s="3"/>
      <c r="AH102" s="10"/>
      <c r="AK102" s="8"/>
      <c r="AL102" s="3"/>
      <c r="AM102" s="10"/>
    </row>
    <row r="103" spans="2:39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6"/>
      <c r="AA103" s="6"/>
      <c r="AB103" s="6"/>
      <c r="AC103" s="8"/>
      <c r="AD103" s="3"/>
      <c r="AE103" s="8"/>
      <c r="AF103" s="8"/>
      <c r="AG103" s="3"/>
      <c r="AH103" s="10"/>
      <c r="AK103" s="8"/>
      <c r="AL103" s="3"/>
      <c r="AM103" s="10"/>
    </row>
    <row r="104" spans="2:39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6"/>
      <c r="AA104" s="6"/>
      <c r="AB104" s="6"/>
      <c r="AC104" s="8"/>
      <c r="AD104" s="3"/>
      <c r="AE104" s="8"/>
      <c r="AF104" s="8"/>
      <c r="AG104" s="3"/>
      <c r="AH104" s="10"/>
      <c r="AK104" s="8"/>
      <c r="AL104" s="3"/>
      <c r="AM104" s="10"/>
    </row>
    <row r="105" spans="2:39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6"/>
      <c r="AA105" s="6"/>
      <c r="AB105" s="6"/>
      <c r="AC105" s="8"/>
      <c r="AD105" s="3"/>
      <c r="AE105" s="8"/>
      <c r="AF105" s="8"/>
      <c r="AG105" s="3"/>
      <c r="AH105" s="10"/>
      <c r="AK105" s="8"/>
      <c r="AL105" s="3"/>
      <c r="AM105" s="10"/>
    </row>
    <row r="106" spans="2:39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6"/>
      <c r="AA106" s="6"/>
      <c r="AB106" s="6"/>
      <c r="AC106" s="8"/>
      <c r="AD106" s="3"/>
      <c r="AE106" s="8"/>
      <c r="AF106" s="8"/>
      <c r="AG106" s="3"/>
      <c r="AH106" s="10"/>
      <c r="AK106" s="8"/>
      <c r="AL106" s="3"/>
      <c r="AM106" s="10"/>
    </row>
    <row r="107" spans="2:39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6"/>
      <c r="AA107" s="6"/>
      <c r="AB107" s="6"/>
      <c r="AC107" s="8"/>
      <c r="AD107" s="3"/>
      <c r="AE107" s="8"/>
      <c r="AF107" s="8"/>
      <c r="AG107" s="3"/>
      <c r="AH107" s="10"/>
      <c r="AK107" s="8"/>
      <c r="AL107" s="3"/>
      <c r="AM107" s="10"/>
    </row>
    <row r="108" spans="2:39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6"/>
      <c r="AA108" s="6"/>
      <c r="AB108" s="6"/>
      <c r="AC108" s="8"/>
      <c r="AD108" s="3"/>
      <c r="AE108" s="8"/>
      <c r="AF108" s="8"/>
      <c r="AG108" s="3"/>
      <c r="AH108" s="10"/>
      <c r="AK108" s="8"/>
      <c r="AL108" s="3"/>
      <c r="AM108" s="10"/>
    </row>
    <row r="109" spans="2:39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6"/>
      <c r="AA109" s="6"/>
      <c r="AB109" s="6"/>
      <c r="AC109" s="8"/>
      <c r="AD109" s="3"/>
      <c r="AE109" s="8"/>
      <c r="AF109" s="8"/>
      <c r="AG109" s="3"/>
      <c r="AH109" s="10"/>
      <c r="AK109" s="8"/>
      <c r="AL109" s="3"/>
      <c r="AM109" s="10"/>
    </row>
    <row r="110" spans="2:39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6"/>
      <c r="AA110" s="6"/>
      <c r="AB110" s="6"/>
      <c r="AC110" s="8"/>
      <c r="AD110" s="3"/>
      <c r="AE110" s="8"/>
      <c r="AF110" s="8"/>
      <c r="AG110" s="3"/>
      <c r="AH110" s="10"/>
      <c r="AK110" s="8"/>
      <c r="AL110" s="3"/>
      <c r="AM110" s="10"/>
    </row>
    <row r="111" spans="2:39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6"/>
      <c r="AA111" s="6"/>
      <c r="AB111" s="6"/>
      <c r="AC111" s="8"/>
      <c r="AD111" s="3"/>
      <c r="AE111" s="8"/>
      <c r="AF111" s="8"/>
      <c r="AG111" s="3"/>
      <c r="AH111" s="10"/>
      <c r="AK111" s="8"/>
      <c r="AL111" s="3"/>
      <c r="AM111" s="10"/>
    </row>
    <row r="112" spans="2:39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6"/>
      <c r="AA112" s="6"/>
      <c r="AB112" s="6"/>
      <c r="AC112" s="8"/>
      <c r="AD112" s="3"/>
      <c r="AE112" s="8"/>
      <c r="AF112" s="8"/>
      <c r="AG112" s="3"/>
      <c r="AH112" s="10"/>
      <c r="AK112" s="8"/>
      <c r="AL112" s="3"/>
      <c r="AM112" s="10"/>
    </row>
    <row r="113" spans="2:39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6"/>
      <c r="AA113" s="6"/>
      <c r="AB113" s="6"/>
      <c r="AC113" s="8"/>
      <c r="AD113" s="3"/>
      <c r="AE113" s="8"/>
      <c r="AF113" s="8"/>
      <c r="AG113" s="3"/>
      <c r="AH113" s="10"/>
      <c r="AK113" s="8"/>
      <c r="AL113" s="3"/>
      <c r="AM113" s="10"/>
    </row>
    <row r="114" spans="2:39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6"/>
      <c r="AA114" s="6"/>
      <c r="AB114" s="6"/>
      <c r="AC114" s="8"/>
      <c r="AD114" s="3"/>
      <c r="AE114" s="8"/>
      <c r="AF114" s="8"/>
      <c r="AG114" s="3"/>
      <c r="AH114" s="10"/>
      <c r="AK114" s="8"/>
      <c r="AL114" s="3"/>
      <c r="AM114" s="10"/>
    </row>
    <row r="115" spans="2:39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6"/>
      <c r="AA115" s="6"/>
      <c r="AB115" s="6"/>
      <c r="AC115" s="8"/>
      <c r="AD115" s="3"/>
      <c r="AE115" s="8"/>
      <c r="AF115" s="8"/>
      <c r="AG115" s="3"/>
      <c r="AH115" s="10"/>
      <c r="AK115" s="8"/>
      <c r="AL115" s="3"/>
      <c r="AM115" s="10"/>
    </row>
    <row r="116" spans="2:39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6"/>
      <c r="AA116" s="6"/>
      <c r="AB116" s="6"/>
      <c r="AC116" s="8"/>
      <c r="AD116" s="3"/>
      <c r="AE116" s="8"/>
      <c r="AF116" s="8"/>
      <c r="AG116" s="3"/>
      <c r="AH116" s="10"/>
      <c r="AK116" s="8"/>
      <c r="AL116" s="3"/>
      <c r="AM116" s="10"/>
    </row>
    <row r="117" spans="2:39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6"/>
      <c r="AA117" s="6"/>
      <c r="AB117" s="6"/>
      <c r="AC117" s="8"/>
      <c r="AD117" s="3"/>
      <c r="AE117" s="8"/>
      <c r="AF117" s="8"/>
      <c r="AG117" s="3"/>
      <c r="AH117" s="10"/>
      <c r="AK117" s="8"/>
      <c r="AL117" s="3"/>
      <c r="AM117" s="10"/>
    </row>
    <row r="118" spans="2:39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6"/>
      <c r="AA118" s="6"/>
      <c r="AB118" s="6"/>
      <c r="AC118" s="8"/>
      <c r="AD118" s="3"/>
      <c r="AE118" s="8"/>
      <c r="AF118" s="8"/>
      <c r="AG118" s="3"/>
      <c r="AH118" s="10"/>
      <c r="AK118" s="8"/>
      <c r="AL118" s="3"/>
      <c r="AM118" s="10"/>
    </row>
    <row r="119" spans="2:39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6"/>
      <c r="AA119" s="6"/>
      <c r="AB119" s="6"/>
      <c r="AC119" s="8"/>
      <c r="AD119" s="3"/>
      <c r="AE119" s="8"/>
      <c r="AF119" s="8"/>
      <c r="AG119" s="3"/>
      <c r="AH119" s="10"/>
      <c r="AK119" s="8"/>
      <c r="AL119" s="3"/>
      <c r="AM119" s="10"/>
    </row>
    <row r="120" spans="2:39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6"/>
      <c r="AA120" s="6"/>
      <c r="AB120" s="6"/>
      <c r="AC120" s="8"/>
      <c r="AD120" s="3"/>
      <c r="AE120" s="8"/>
      <c r="AF120" s="8"/>
      <c r="AG120" s="3"/>
      <c r="AH120" s="10"/>
      <c r="AK120" s="8"/>
      <c r="AL120" s="3"/>
      <c r="AM120" s="10"/>
    </row>
    <row r="121" spans="2:39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6"/>
      <c r="AA121" s="6"/>
      <c r="AB121" s="6"/>
      <c r="AC121" s="8"/>
      <c r="AD121" s="3"/>
      <c r="AE121" s="8"/>
      <c r="AF121" s="8"/>
      <c r="AG121" s="3"/>
      <c r="AH121" s="10"/>
      <c r="AK121" s="8"/>
      <c r="AL121" s="3"/>
      <c r="AM121" s="10"/>
    </row>
    <row r="122" spans="2:39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6"/>
      <c r="AA122" s="6"/>
      <c r="AB122" s="6"/>
      <c r="AC122" s="8"/>
      <c r="AD122" s="3"/>
      <c r="AE122" s="8"/>
      <c r="AF122" s="8"/>
      <c r="AG122" s="3"/>
      <c r="AH122" s="10"/>
      <c r="AK122" s="8"/>
      <c r="AL122" s="3"/>
      <c r="AM122" s="10"/>
    </row>
    <row r="123" spans="2:39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6"/>
      <c r="AA123" s="6"/>
      <c r="AB123" s="6"/>
      <c r="AC123" s="8"/>
      <c r="AD123" s="3"/>
      <c r="AE123" s="8"/>
      <c r="AF123" s="8"/>
      <c r="AG123" s="3"/>
      <c r="AH123" s="10"/>
      <c r="AK123" s="8"/>
      <c r="AL123" s="3"/>
      <c r="AM123" s="10"/>
    </row>
    <row r="124" spans="2:39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6"/>
      <c r="AA124" s="6"/>
      <c r="AB124" s="6"/>
      <c r="AC124" s="8"/>
      <c r="AD124" s="3"/>
      <c r="AE124" s="8"/>
      <c r="AF124" s="8"/>
      <c r="AG124" s="3"/>
      <c r="AH124" s="10"/>
      <c r="AK124" s="8"/>
      <c r="AL124" s="3"/>
      <c r="AM124" s="10"/>
    </row>
    <row r="125" spans="2:39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6"/>
      <c r="AA125" s="6"/>
      <c r="AB125" s="6"/>
      <c r="AC125" s="8"/>
      <c r="AD125" s="3"/>
      <c r="AE125" s="8"/>
      <c r="AF125" s="8"/>
      <c r="AG125" s="3"/>
      <c r="AH125" s="10"/>
      <c r="AK125" s="8"/>
      <c r="AL125" s="3"/>
      <c r="AM125" s="10"/>
    </row>
    <row r="126" spans="2:39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6"/>
      <c r="AA126" s="6"/>
      <c r="AB126" s="6"/>
      <c r="AC126" s="8"/>
      <c r="AD126" s="3"/>
      <c r="AE126" s="8"/>
      <c r="AF126" s="8"/>
      <c r="AG126" s="3"/>
      <c r="AH126" s="10"/>
      <c r="AK126" s="8"/>
      <c r="AL126" s="3"/>
      <c r="AM126" s="10"/>
    </row>
    <row r="127" spans="2:39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6"/>
      <c r="AA127" s="6"/>
      <c r="AB127" s="6"/>
      <c r="AC127" s="8"/>
      <c r="AD127" s="3"/>
      <c r="AE127" s="8"/>
      <c r="AF127" s="8"/>
      <c r="AG127" s="3"/>
      <c r="AH127" s="10"/>
      <c r="AK127" s="8"/>
      <c r="AL127" s="3"/>
      <c r="AM127" s="10"/>
    </row>
    <row r="128" spans="2:39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6"/>
      <c r="AA128" s="6"/>
      <c r="AB128" s="6"/>
      <c r="AC128" s="8"/>
      <c r="AD128" s="3"/>
      <c r="AE128" s="8"/>
      <c r="AF128" s="8"/>
      <c r="AG128" s="3"/>
      <c r="AH128" s="10"/>
      <c r="AK128" s="8"/>
      <c r="AL128" s="3"/>
      <c r="AM128" s="10"/>
    </row>
    <row r="129" spans="2:39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6"/>
      <c r="AA129" s="6"/>
      <c r="AB129" s="6"/>
      <c r="AC129" s="8"/>
      <c r="AD129" s="3"/>
      <c r="AE129" s="8"/>
      <c r="AF129" s="8"/>
      <c r="AG129" s="3"/>
      <c r="AH129" s="10"/>
      <c r="AK129" s="8"/>
      <c r="AL129" s="3"/>
      <c r="AM129" s="10"/>
    </row>
    <row r="130" spans="2:39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6"/>
      <c r="AA130" s="6"/>
      <c r="AB130" s="6"/>
      <c r="AC130" s="8"/>
      <c r="AD130" s="3"/>
      <c r="AE130" s="8"/>
      <c r="AF130" s="8"/>
      <c r="AG130" s="3"/>
      <c r="AH130" s="10"/>
      <c r="AK130" s="8"/>
      <c r="AL130" s="3"/>
      <c r="AM130" s="10"/>
    </row>
    <row r="131" spans="2:39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6"/>
      <c r="AA131" s="6"/>
      <c r="AB131" s="6"/>
      <c r="AC131" s="8"/>
      <c r="AD131" s="3"/>
      <c r="AE131" s="8"/>
      <c r="AF131" s="8"/>
      <c r="AG131" s="3"/>
      <c r="AH131" s="10"/>
      <c r="AK131" s="8"/>
      <c r="AL131" s="3"/>
      <c r="AM131" s="10"/>
    </row>
    <row r="132" spans="2:39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6"/>
      <c r="AA132" s="6"/>
      <c r="AB132" s="6"/>
      <c r="AC132" s="8"/>
      <c r="AD132" s="3"/>
      <c r="AE132" s="8"/>
      <c r="AF132" s="8"/>
      <c r="AG132" s="3"/>
      <c r="AH132" s="10"/>
      <c r="AK132" s="8"/>
      <c r="AL132" s="3"/>
      <c r="AM132" s="10"/>
    </row>
    <row r="133" spans="2:39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6"/>
      <c r="AA133" s="6"/>
      <c r="AB133" s="6"/>
      <c r="AC133" s="8"/>
      <c r="AD133" s="3"/>
      <c r="AE133" s="8"/>
      <c r="AF133" s="8"/>
      <c r="AG133" s="3"/>
      <c r="AH133" s="10"/>
      <c r="AK133" s="8"/>
      <c r="AL133" s="3"/>
      <c r="AM133" s="10"/>
    </row>
    <row r="134" spans="2:39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6"/>
      <c r="AA134" s="6"/>
      <c r="AB134" s="6"/>
      <c r="AC134" s="8"/>
      <c r="AD134" s="3"/>
      <c r="AE134" s="8"/>
      <c r="AF134" s="8"/>
      <c r="AG134" s="3"/>
      <c r="AH134" s="10"/>
      <c r="AK134" s="8"/>
      <c r="AL134" s="3"/>
      <c r="AM134" s="10"/>
    </row>
    <row r="135" spans="2:39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6"/>
      <c r="AA135" s="6"/>
      <c r="AB135" s="6"/>
      <c r="AC135" s="8"/>
      <c r="AD135" s="3"/>
      <c r="AE135" s="8"/>
      <c r="AF135" s="8"/>
      <c r="AG135" s="3"/>
      <c r="AH135" s="10"/>
      <c r="AK135" s="8"/>
      <c r="AL135" s="3"/>
      <c r="AM135" s="10"/>
    </row>
    <row r="136" spans="2:39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6"/>
      <c r="AA136" s="6"/>
      <c r="AB136" s="6"/>
      <c r="AC136" s="8"/>
      <c r="AD136" s="3"/>
      <c r="AE136" s="8"/>
      <c r="AF136" s="8"/>
      <c r="AG136" s="3"/>
      <c r="AH136" s="10"/>
      <c r="AK136" s="8"/>
      <c r="AL136" s="3"/>
      <c r="AM136" s="10"/>
    </row>
    <row r="137" spans="2:39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6"/>
      <c r="AA137" s="6"/>
      <c r="AB137" s="6"/>
      <c r="AC137" s="8"/>
      <c r="AD137" s="3"/>
      <c r="AE137" s="8"/>
      <c r="AF137" s="8"/>
      <c r="AG137" s="3"/>
      <c r="AH137" s="10"/>
      <c r="AK137" s="8"/>
      <c r="AL137" s="3"/>
      <c r="AM137" s="10"/>
    </row>
    <row r="138" spans="2:39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6"/>
      <c r="AA138" s="6"/>
      <c r="AB138" s="6"/>
      <c r="AC138" s="8"/>
      <c r="AD138" s="3"/>
      <c r="AE138" s="8"/>
      <c r="AF138" s="8"/>
      <c r="AG138" s="3"/>
      <c r="AH138" s="10"/>
      <c r="AK138" s="8"/>
      <c r="AL138" s="3"/>
      <c r="AM138" s="10"/>
    </row>
    <row r="139" spans="2:39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6"/>
      <c r="AA139" s="6"/>
      <c r="AB139" s="6"/>
      <c r="AC139" s="8"/>
      <c r="AD139" s="3"/>
      <c r="AE139" s="8"/>
      <c r="AF139" s="8"/>
      <c r="AG139" s="3"/>
      <c r="AH139" s="10"/>
      <c r="AK139" s="8"/>
      <c r="AL139" s="3"/>
      <c r="AM139" s="10"/>
    </row>
    <row r="140" spans="2:39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6"/>
      <c r="AA140" s="6"/>
      <c r="AB140" s="6"/>
      <c r="AC140" s="8"/>
      <c r="AD140" s="3"/>
      <c r="AE140" s="8"/>
      <c r="AF140" s="8"/>
      <c r="AG140" s="3"/>
      <c r="AH140" s="10"/>
      <c r="AK140" s="8"/>
      <c r="AL140" s="3"/>
      <c r="AM140" s="10"/>
    </row>
    <row r="141" spans="2:39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6"/>
      <c r="AA141" s="6"/>
      <c r="AB141" s="6"/>
      <c r="AC141" s="8"/>
      <c r="AD141" s="3"/>
      <c r="AE141" s="8"/>
      <c r="AF141" s="8"/>
      <c r="AG141" s="3"/>
      <c r="AH141" s="10"/>
      <c r="AK141" s="8"/>
      <c r="AL141" s="3"/>
      <c r="AM141" s="10"/>
    </row>
    <row r="142" spans="2:39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6"/>
      <c r="AA142" s="6"/>
      <c r="AB142" s="6"/>
      <c r="AC142" s="8"/>
      <c r="AD142" s="3"/>
      <c r="AE142" s="8"/>
      <c r="AF142" s="8"/>
      <c r="AG142" s="3"/>
      <c r="AH142" s="10"/>
      <c r="AK142" s="8"/>
      <c r="AL142" s="3"/>
      <c r="AM142" s="10"/>
    </row>
    <row r="143" spans="2:39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6"/>
      <c r="AA143" s="6"/>
      <c r="AB143" s="6"/>
      <c r="AC143" s="8"/>
      <c r="AD143" s="3"/>
      <c r="AE143" s="8"/>
      <c r="AF143" s="8"/>
      <c r="AG143" s="3"/>
      <c r="AH143" s="10"/>
      <c r="AK143" s="8"/>
      <c r="AL143" s="3"/>
      <c r="AM143" s="10"/>
    </row>
    <row r="144" spans="2:39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6"/>
      <c r="AA144" s="6"/>
      <c r="AB144" s="6"/>
      <c r="AC144" s="8"/>
      <c r="AD144" s="3"/>
      <c r="AE144" s="8"/>
      <c r="AF144" s="8"/>
      <c r="AG144" s="3"/>
      <c r="AH144" s="10"/>
      <c r="AK144" s="8"/>
      <c r="AL144" s="3"/>
      <c r="AM144" s="10"/>
    </row>
    <row r="145" spans="2:39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6"/>
      <c r="AA145" s="6"/>
      <c r="AB145" s="6"/>
      <c r="AC145" s="8"/>
      <c r="AD145" s="3"/>
      <c r="AE145" s="8"/>
      <c r="AF145" s="8"/>
      <c r="AG145" s="3"/>
      <c r="AH145" s="10"/>
      <c r="AK145" s="8"/>
      <c r="AL145" s="3"/>
      <c r="AM145" s="10"/>
    </row>
    <row r="146" spans="2:39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6"/>
      <c r="AA146" s="6"/>
      <c r="AB146" s="6"/>
      <c r="AC146" s="8"/>
      <c r="AD146" s="3"/>
      <c r="AE146" s="8"/>
      <c r="AF146" s="8"/>
      <c r="AG146" s="3"/>
      <c r="AH146" s="10"/>
      <c r="AK146" s="8"/>
      <c r="AL146" s="3"/>
      <c r="AM146" s="10"/>
    </row>
    <row r="147" spans="2:39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6"/>
      <c r="AA147" s="6"/>
      <c r="AB147" s="6"/>
      <c r="AC147" s="8"/>
      <c r="AD147" s="3"/>
      <c r="AE147" s="8"/>
      <c r="AF147" s="8"/>
      <c r="AG147" s="3"/>
      <c r="AH147" s="10"/>
      <c r="AK147" s="8"/>
      <c r="AL147" s="3"/>
      <c r="AM147" s="10"/>
    </row>
    <row r="148" spans="2:39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6"/>
      <c r="AA148" s="6"/>
      <c r="AB148" s="6"/>
      <c r="AC148" s="8"/>
      <c r="AD148" s="3"/>
      <c r="AE148" s="8"/>
      <c r="AF148" s="8"/>
      <c r="AG148" s="3"/>
      <c r="AH148" s="10"/>
      <c r="AK148" s="8"/>
      <c r="AL148" s="3"/>
      <c r="AM148" s="10"/>
    </row>
    <row r="149" spans="2:39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6"/>
      <c r="AA149" s="6"/>
      <c r="AB149" s="6"/>
      <c r="AC149" s="8"/>
      <c r="AD149" s="3"/>
      <c r="AE149" s="8"/>
      <c r="AF149" s="8"/>
      <c r="AG149" s="3"/>
      <c r="AH149" s="10"/>
      <c r="AK149" s="8"/>
      <c r="AL149" s="3"/>
      <c r="AM149" s="10"/>
    </row>
    <row r="150" spans="2:39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6"/>
      <c r="AA150" s="6"/>
      <c r="AB150" s="6"/>
      <c r="AC150" s="8"/>
      <c r="AD150" s="3"/>
      <c r="AE150" s="8"/>
      <c r="AF150" s="8"/>
      <c r="AG150" s="3"/>
      <c r="AH150" s="10"/>
      <c r="AK150" s="8"/>
      <c r="AL150" s="3"/>
      <c r="AM150" s="10"/>
    </row>
    <row r="151" spans="2:39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6"/>
      <c r="AA151" s="6"/>
      <c r="AB151" s="6"/>
      <c r="AC151" s="8"/>
      <c r="AD151" s="3"/>
      <c r="AE151" s="8"/>
      <c r="AF151" s="8"/>
      <c r="AG151" s="3"/>
      <c r="AH151" s="10"/>
      <c r="AK151" s="8"/>
      <c r="AL151" s="3"/>
      <c r="AM151" s="10"/>
    </row>
    <row r="152" spans="2:39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6"/>
      <c r="AA152" s="6"/>
      <c r="AB152" s="6"/>
      <c r="AC152" s="8"/>
      <c r="AD152" s="3"/>
      <c r="AE152" s="8"/>
      <c r="AF152" s="8"/>
      <c r="AG152" s="3"/>
      <c r="AH152" s="10"/>
      <c r="AK152" s="8"/>
      <c r="AL152" s="3"/>
      <c r="AM152" s="10"/>
    </row>
    <row r="153" spans="2:39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6"/>
      <c r="AA153" s="6"/>
      <c r="AB153" s="6"/>
      <c r="AC153" s="8"/>
      <c r="AD153" s="3"/>
      <c r="AE153" s="8"/>
      <c r="AF153" s="8"/>
      <c r="AG153" s="3"/>
      <c r="AH153" s="10"/>
      <c r="AK153" s="8"/>
      <c r="AL153" s="3"/>
      <c r="AM153" s="10"/>
    </row>
    <row r="154" spans="2:39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6"/>
      <c r="AA154" s="6"/>
      <c r="AB154" s="6"/>
      <c r="AC154" s="8"/>
      <c r="AD154" s="3"/>
      <c r="AE154" s="8"/>
      <c r="AF154" s="8"/>
      <c r="AG154" s="3"/>
      <c r="AH154" s="10"/>
      <c r="AK154" s="8"/>
      <c r="AL154" s="3"/>
      <c r="AM154" s="10"/>
    </row>
    <row r="155" spans="2:39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6"/>
      <c r="AA155" s="6"/>
      <c r="AB155" s="6"/>
      <c r="AC155" s="8"/>
      <c r="AD155" s="3"/>
      <c r="AE155" s="8"/>
      <c r="AF155" s="8"/>
      <c r="AG155" s="3"/>
      <c r="AH155" s="10"/>
      <c r="AK155" s="8"/>
      <c r="AL155" s="3"/>
      <c r="AM155" s="10"/>
    </row>
    <row r="156" spans="2:39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6"/>
      <c r="AA156" s="6"/>
      <c r="AB156" s="6"/>
      <c r="AC156" s="8"/>
      <c r="AD156" s="3"/>
      <c r="AE156" s="8"/>
      <c r="AF156" s="8"/>
      <c r="AG156" s="3"/>
      <c r="AH156" s="10"/>
      <c r="AK156" s="8"/>
      <c r="AL156" s="3"/>
      <c r="AM156" s="10"/>
    </row>
    <row r="157" spans="2:39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6"/>
      <c r="AA157" s="6"/>
      <c r="AB157" s="6"/>
      <c r="AC157" s="8"/>
      <c r="AD157" s="3"/>
      <c r="AE157" s="8"/>
      <c r="AF157" s="8"/>
      <c r="AG157" s="3"/>
      <c r="AH157" s="10"/>
      <c r="AK157" s="8"/>
      <c r="AL157" s="3"/>
      <c r="AM157" s="10"/>
    </row>
    <row r="158" spans="2:39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6"/>
      <c r="AA158" s="6"/>
      <c r="AB158" s="6"/>
      <c r="AC158" s="8"/>
      <c r="AD158" s="3"/>
      <c r="AE158" s="8"/>
      <c r="AF158" s="8"/>
      <c r="AG158" s="3"/>
      <c r="AH158" s="10"/>
      <c r="AK158" s="8"/>
      <c r="AL158" s="3"/>
      <c r="AM158" s="10"/>
    </row>
    <row r="159" spans="2:39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6"/>
      <c r="AA159" s="6"/>
      <c r="AB159" s="6"/>
      <c r="AC159" s="8"/>
      <c r="AD159" s="3"/>
      <c r="AE159" s="8"/>
      <c r="AF159" s="8"/>
      <c r="AG159" s="3"/>
      <c r="AH159" s="10"/>
      <c r="AK159" s="8"/>
      <c r="AL159" s="3"/>
      <c r="AM159" s="10"/>
    </row>
    <row r="160" spans="2:39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6"/>
      <c r="AA160" s="6"/>
      <c r="AB160" s="6"/>
      <c r="AC160" s="8"/>
      <c r="AD160" s="3"/>
      <c r="AE160" s="8"/>
      <c r="AF160" s="8"/>
      <c r="AG160" s="3"/>
      <c r="AH160" s="10"/>
      <c r="AK160" s="8"/>
      <c r="AL160" s="3"/>
      <c r="AM160" s="10"/>
    </row>
    <row r="161" spans="2:39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6"/>
      <c r="AA161" s="6"/>
      <c r="AB161" s="6"/>
      <c r="AC161" s="8"/>
      <c r="AD161" s="3"/>
      <c r="AE161" s="8"/>
      <c r="AF161" s="8"/>
      <c r="AG161" s="3"/>
      <c r="AH161" s="10"/>
      <c r="AK161" s="8"/>
      <c r="AL161" s="3"/>
      <c r="AM161" s="10"/>
    </row>
    <row r="162" spans="2:39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6"/>
      <c r="AA162" s="6"/>
      <c r="AB162" s="6"/>
      <c r="AC162" s="8"/>
      <c r="AD162" s="3"/>
      <c r="AE162" s="8"/>
      <c r="AF162" s="8"/>
      <c r="AG162" s="3"/>
      <c r="AH162" s="10"/>
      <c r="AK162" s="8"/>
      <c r="AL162" s="3"/>
      <c r="AM162" s="10"/>
    </row>
    <row r="163" spans="2:39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6"/>
      <c r="AA163" s="6"/>
      <c r="AB163" s="6"/>
      <c r="AC163" s="8"/>
      <c r="AD163" s="3"/>
      <c r="AE163" s="8"/>
      <c r="AF163" s="8"/>
      <c r="AG163" s="3"/>
      <c r="AH163" s="10"/>
      <c r="AK163" s="8"/>
      <c r="AL163" s="3"/>
      <c r="AM163" s="10"/>
    </row>
    <row r="164" spans="2:39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6"/>
      <c r="AA164" s="6"/>
      <c r="AB164" s="6"/>
      <c r="AC164" s="8"/>
      <c r="AD164" s="3"/>
      <c r="AE164" s="8"/>
      <c r="AF164" s="8"/>
      <c r="AG164" s="3"/>
      <c r="AH164" s="10"/>
      <c r="AK164" s="8"/>
      <c r="AL164" s="3"/>
      <c r="AM164" s="10"/>
    </row>
    <row r="165" spans="2:39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6"/>
      <c r="AA165" s="6"/>
      <c r="AB165" s="6"/>
      <c r="AC165" s="8"/>
      <c r="AD165" s="3"/>
      <c r="AE165" s="8"/>
      <c r="AF165" s="8"/>
      <c r="AG165" s="3"/>
      <c r="AH165" s="10"/>
      <c r="AK165" s="8"/>
      <c r="AL165" s="3"/>
      <c r="AM165" s="10"/>
    </row>
    <row r="166" spans="2:39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6"/>
      <c r="AA166" s="6"/>
      <c r="AB166" s="6"/>
      <c r="AC166" s="8"/>
      <c r="AD166" s="3"/>
      <c r="AE166" s="8"/>
      <c r="AF166" s="8"/>
      <c r="AG166" s="3"/>
      <c r="AH166" s="10"/>
      <c r="AK166" s="8"/>
      <c r="AL166" s="3"/>
      <c r="AM166" s="10"/>
    </row>
    <row r="167" spans="2:39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6"/>
      <c r="AA167" s="6"/>
      <c r="AB167" s="6"/>
      <c r="AC167" s="8"/>
      <c r="AD167" s="3"/>
      <c r="AE167" s="8"/>
      <c r="AF167" s="8"/>
      <c r="AG167" s="3"/>
      <c r="AH167" s="10"/>
      <c r="AK167" s="8"/>
      <c r="AL167" s="3"/>
      <c r="AM167" s="10"/>
    </row>
    <row r="168" spans="2:39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6"/>
      <c r="AA168" s="6"/>
      <c r="AB168" s="6"/>
      <c r="AC168" s="8"/>
      <c r="AD168" s="3"/>
      <c r="AE168" s="8"/>
      <c r="AF168" s="8"/>
      <c r="AG168" s="3"/>
      <c r="AH168" s="10"/>
      <c r="AK168" s="8"/>
      <c r="AL168" s="3"/>
      <c r="AM168" s="10"/>
    </row>
    <row r="169" spans="2:39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6"/>
      <c r="AA169" s="6"/>
      <c r="AB169" s="6"/>
      <c r="AC169" s="8"/>
      <c r="AD169" s="3"/>
      <c r="AE169" s="8"/>
      <c r="AF169" s="8"/>
      <c r="AG169" s="3"/>
      <c r="AH169" s="10"/>
      <c r="AK169" s="8"/>
      <c r="AL169" s="3"/>
      <c r="AM169" s="10"/>
    </row>
    <row r="170" spans="2:39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6"/>
      <c r="AA170" s="6"/>
      <c r="AB170" s="6"/>
      <c r="AC170" s="8"/>
      <c r="AD170" s="3"/>
      <c r="AE170" s="8"/>
      <c r="AF170" s="8"/>
      <c r="AG170" s="3"/>
      <c r="AH170" s="10"/>
      <c r="AK170" s="8"/>
      <c r="AL170" s="3"/>
      <c r="AM170" s="10"/>
    </row>
    <row r="171" spans="2:39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6"/>
      <c r="AA171" s="6"/>
      <c r="AB171" s="6"/>
      <c r="AC171" s="8"/>
      <c r="AD171" s="3"/>
      <c r="AE171" s="8"/>
      <c r="AF171" s="8"/>
      <c r="AG171" s="3"/>
      <c r="AH171" s="10"/>
      <c r="AK171" s="8"/>
      <c r="AL171" s="3"/>
      <c r="AM171" s="10"/>
    </row>
    <row r="172" spans="2:39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6"/>
      <c r="AA172" s="6"/>
      <c r="AB172" s="6"/>
      <c r="AC172" s="8"/>
      <c r="AD172" s="3"/>
      <c r="AE172" s="8"/>
      <c r="AF172" s="8"/>
      <c r="AG172" s="3"/>
      <c r="AH172" s="10"/>
      <c r="AK172" s="8"/>
      <c r="AL172" s="3"/>
      <c r="AM172" s="10"/>
    </row>
    <row r="173" spans="2:39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6"/>
      <c r="AA173" s="6"/>
      <c r="AB173" s="6"/>
      <c r="AC173" s="8"/>
      <c r="AD173" s="3"/>
      <c r="AE173" s="8"/>
      <c r="AF173" s="8"/>
      <c r="AG173" s="3"/>
      <c r="AH173" s="10"/>
      <c r="AK173" s="8"/>
      <c r="AL173" s="3"/>
      <c r="AM173" s="10"/>
    </row>
    <row r="174" spans="2:39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6"/>
      <c r="AA174" s="6"/>
      <c r="AB174" s="6"/>
      <c r="AC174" s="8"/>
      <c r="AD174" s="3"/>
      <c r="AE174" s="8"/>
      <c r="AF174" s="8"/>
      <c r="AG174" s="3"/>
      <c r="AH174" s="10"/>
      <c r="AK174" s="8"/>
      <c r="AL174" s="3"/>
      <c r="AM174" s="10"/>
    </row>
    <row r="175" spans="2:39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6"/>
      <c r="AA175" s="6"/>
      <c r="AB175" s="6"/>
      <c r="AC175" s="8"/>
      <c r="AD175" s="3"/>
      <c r="AE175" s="8"/>
      <c r="AF175" s="8"/>
      <c r="AG175" s="3"/>
      <c r="AH175" s="10"/>
      <c r="AK175" s="8"/>
      <c r="AL175" s="3"/>
      <c r="AM175" s="10"/>
    </row>
    <row r="176" spans="2:39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6"/>
      <c r="AA176" s="6"/>
      <c r="AB176" s="6"/>
      <c r="AC176" s="8"/>
      <c r="AD176" s="3"/>
      <c r="AE176" s="8"/>
      <c r="AF176" s="8"/>
      <c r="AG176" s="3"/>
      <c r="AH176" s="10"/>
      <c r="AK176" s="8"/>
      <c r="AL176" s="3"/>
      <c r="AM176" s="10"/>
    </row>
    <row r="177" spans="2:39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6"/>
      <c r="AA177" s="6"/>
      <c r="AB177" s="6"/>
      <c r="AC177" s="8"/>
      <c r="AD177" s="3"/>
      <c r="AE177" s="8"/>
      <c r="AF177" s="8"/>
      <c r="AG177" s="3"/>
      <c r="AH177" s="10"/>
      <c r="AK177" s="8"/>
      <c r="AL177" s="3"/>
      <c r="AM177" s="10"/>
    </row>
    <row r="178" spans="2:39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6"/>
      <c r="AA178" s="6"/>
      <c r="AB178" s="6"/>
      <c r="AC178" s="8"/>
      <c r="AD178" s="3"/>
      <c r="AE178" s="8"/>
      <c r="AF178" s="8"/>
      <c r="AG178" s="3"/>
      <c r="AH178" s="10"/>
      <c r="AK178" s="8"/>
      <c r="AL178" s="3"/>
      <c r="AM178" s="10"/>
    </row>
    <row r="179" spans="2:39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6"/>
      <c r="AA179" s="6"/>
      <c r="AB179" s="6"/>
      <c r="AC179" s="8"/>
      <c r="AD179" s="3"/>
      <c r="AE179" s="8"/>
      <c r="AF179" s="8"/>
      <c r="AG179" s="3"/>
      <c r="AH179" s="10"/>
      <c r="AK179" s="8"/>
      <c r="AL179" s="3"/>
      <c r="AM179" s="10"/>
    </row>
    <row r="180" spans="2:39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6"/>
      <c r="AA180" s="6"/>
      <c r="AB180" s="6"/>
      <c r="AC180" s="8"/>
      <c r="AD180" s="3"/>
      <c r="AE180" s="8"/>
      <c r="AF180" s="8"/>
      <c r="AG180" s="3"/>
      <c r="AH180" s="10"/>
      <c r="AK180" s="8"/>
      <c r="AL180" s="3"/>
      <c r="AM180" s="10"/>
    </row>
    <row r="181" spans="2:39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6"/>
      <c r="AA181" s="6"/>
      <c r="AB181" s="6"/>
      <c r="AC181" s="8"/>
      <c r="AD181" s="3"/>
      <c r="AE181" s="8"/>
      <c r="AF181" s="8"/>
      <c r="AG181" s="3"/>
      <c r="AH181" s="10"/>
      <c r="AK181" s="8"/>
      <c r="AL181" s="3"/>
      <c r="AM181" s="10"/>
    </row>
    <row r="182" spans="2:39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6"/>
      <c r="AA182" s="6"/>
      <c r="AB182" s="6"/>
      <c r="AC182" s="8"/>
      <c r="AD182" s="3"/>
      <c r="AE182" s="8"/>
      <c r="AF182" s="8"/>
      <c r="AG182" s="3"/>
      <c r="AH182" s="10"/>
      <c r="AK182" s="8"/>
      <c r="AL182" s="3"/>
      <c r="AM182" s="10"/>
    </row>
    <row r="183" spans="2:39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6"/>
      <c r="AA183" s="6"/>
      <c r="AB183" s="6"/>
      <c r="AC183" s="8"/>
      <c r="AD183" s="3"/>
      <c r="AE183" s="8"/>
      <c r="AF183" s="8"/>
      <c r="AG183" s="3"/>
      <c r="AH183" s="10"/>
      <c r="AK183" s="8"/>
      <c r="AL183" s="3"/>
      <c r="AM183" s="10"/>
    </row>
    <row r="184" spans="2:39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6"/>
      <c r="AA184" s="6"/>
      <c r="AB184" s="6"/>
      <c r="AC184" s="8"/>
      <c r="AD184" s="3"/>
      <c r="AE184" s="8"/>
      <c r="AF184" s="8"/>
      <c r="AG184" s="3"/>
      <c r="AH184" s="10"/>
      <c r="AK184" s="8"/>
      <c r="AL184" s="3"/>
      <c r="AM184" s="10"/>
    </row>
    <row r="185" spans="2:39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6"/>
      <c r="AA185" s="6"/>
      <c r="AB185" s="6"/>
      <c r="AC185" s="8"/>
      <c r="AD185" s="3"/>
      <c r="AE185" s="8"/>
      <c r="AF185" s="8"/>
      <c r="AG185" s="3"/>
      <c r="AH185" s="10"/>
      <c r="AK185" s="8"/>
      <c r="AL185" s="3"/>
      <c r="AM185" s="10"/>
    </row>
    <row r="186" spans="2:39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6"/>
      <c r="AA186" s="6"/>
      <c r="AB186" s="6"/>
      <c r="AC186" s="8"/>
      <c r="AD186" s="3"/>
      <c r="AE186" s="8"/>
      <c r="AF186" s="8"/>
      <c r="AG186" s="3"/>
      <c r="AH186" s="10"/>
      <c r="AK186" s="8"/>
      <c r="AL186" s="3"/>
      <c r="AM186" s="10"/>
    </row>
    <row r="187" spans="2:39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6"/>
      <c r="AA187" s="6"/>
      <c r="AB187" s="6"/>
      <c r="AC187" s="8"/>
      <c r="AD187" s="3"/>
      <c r="AE187" s="8"/>
      <c r="AF187" s="8"/>
      <c r="AG187" s="3"/>
      <c r="AH187" s="10"/>
      <c r="AK187" s="8"/>
      <c r="AL187" s="3"/>
      <c r="AM187" s="10"/>
    </row>
    <row r="188" spans="2:39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6"/>
      <c r="AA188" s="6"/>
      <c r="AB188" s="6"/>
      <c r="AC188" s="8"/>
      <c r="AD188" s="3"/>
      <c r="AE188" s="8"/>
      <c r="AF188" s="8"/>
      <c r="AG188" s="3"/>
      <c r="AH188" s="10"/>
      <c r="AK188" s="8"/>
      <c r="AL188" s="3"/>
      <c r="AM188" s="10"/>
    </row>
    <row r="189" spans="2:39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6"/>
      <c r="AA189" s="6"/>
      <c r="AB189" s="6"/>
      <c r="AC189" s="8"/>
      <c r="AD189" s="3"/>
      <c r="AE189" s="8"/>
      <c r="AF189" s="8"/>
      <c r="AG189" s="3"/>
      <c r="AH189" s="10"/>
      <c r="AK189" s="8"/>
      <c r="AL189" s="3"/>
      <c r="AM189" s="10"/>
    </row>
    <row r="190" spans="2:39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6"/>
      <c r="AA190" s="6"/>
      <c r="AB190" s="6"/>
      <c r="AC190" s="8"/>
      <c r="AD190" s="3"/>
      <c r="AE190" s="8"/>
      <c r="AF190" s="8"/>
      <c r="AG190" s="3"/>
      <c r="AH190" s="10"/>
      <c r="AK190" s="8"/>
      <c r="AL190" s="3"/>
      <c r="AM190" s="10"/>
    </row>
    <row r="191" spans="2:39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6"/>
      <c r="AA191" s="6"/>
      <c r="AB191" s="6"/>
      <c r="AC191" s="8"/>
      <c r="AD191" s="3"/>
      <c r="AE191" s="8"/>
      <c r="AF191" s="8"/>
      <c r="AG191" s="3"/>
      <c r="AH191" s="10"/>
      <c r="AK191" s="8"/>
      <c r="AL191" s="3"/>
      <c r="AM191" s="10"/>
    </row>
    <row r="192" spans="2:39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6"/>
      <c r="AA192" s="6"/>
      <c r="AB192" s="6"/>
      <c r="AC192" s="8"/>
      <c r="AD192" s="3"/>
      <c r="AE192" s="8"/>
      <c r="AF192" s="8"/>
      <c r="AG192" s="3"/>
      <c r="AH192" s="10"/>
      <c r="AK192" s="8"/>
      <c r="AL192" s="3"/>
      <c r="AM192" s="10"/>
    </row>
    <row r="193" spans="2:39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6"/>
      <c r="AA193" s="6"/>
      <c r="AB193" s="6"/>
      <c r="AC193" s="8"/>
      <c r="AD193" s="3"/>
      <c r="AE193" s="8"/>
      <c r="AF193" s="8"/>
      <c r="AG193" s="3"/>
      <c r="AH193" s="10"/>
      <c r="AK193" s="8"/>
      <c r="AL193" s="3"/>
      <c r="AM193" s="10"/>
    </row>
    <row r="194" spans="2:39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6"/>
      <c r="AA194" s="6"/>
      <c r="AB194" s="6"/>
      <c r="AC194" s="8"/>
      <c r="AD194" s="3"/>
      <c r="AE194" s="8"/>
      <c r="AF194" s="8"/>
      <c r="AG194" s="3"/>
      <c r="AH194" s="10"/>
      <c r="AK194" s="8"/>
      <c r="AL194" s="3"/>
      <c r="AM194" s="10"/>
    </row>
    <row r="195" spans="2:39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6"/>
      <c r="AA195" s="6"/>
      <c r="AB195" s="6"/>
      <c r="AC195" s="8"/>
      <c r="AD195" s="3"/>
      <c r="AE195" s="8"/>
      <c r="AF195" s="8"/>
      <c r="AG195" s="3"/>
      <c r="AH195" s="10"/>
      <c r="AK195" s="8"/>
      <c r="AL195" s="3"/>
      <c r="AM195" s="10"/>
    </row>
    <row r="196" spans="2:39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6"/>
      <c r="AA196" s="6"/>
      <c r="AB196" s="6"/>
      <c r="AC196" s="8"/>
      <c r="AD196" s="3"/>
      <c r="AE196" s="8"/>
      <c r="AF196" s="8"/>
      <c r="AG196" s="3"/>
      <c r="AH196" s="10"/>
      <c r="AK196" s="8"/>
      <c r="AL196" s="3"/>
      <c r="AM196" s="10"/>
    </row>
    <row r="197" spans="2:39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6"/>
      <c r="AA197" s="6"/>
      <c r="AB197" s="6"/>
      <c r="AC197" s="8"/>
      <c r="AD197" s="3"/>
      <c r="AE197" s="8"/>
      <c r="AF197" s="8"/>
      <c r="AG197" s="3"/>
      <c r="AH197" s="10"/>
      <c r="AK197" s="8"/>
      <c r="AL197" s="3"/>
      <c r="AM197" s="10"/>
    </row>
    <row r="198" spans="2:39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6"/>
      <c r="AA198" s="6"/>
      <c r="AB198" s="6"/>
      <c r="AC198" s="8"/>
      <c r="AD198" s="3"/>
      <c r="AE198" s="8"/>
      <c r="AF198" s="8"/>
      <c r="AG198" s="3"/>
      <c r="AH198" s="10"/>
      <c r="AK198" s="8"/>
      <c r="AL198" s="3"/>
      <c r="AM198" s="10"/>
    </row>
    <row r="199" spans="2:39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6"/>
      <c r="AA199" s="6"/>
      <c r="AB199" s="6"/>
      <c r="AC199" s="8"/>
      <c r="AD199" s="3"/>
      <c r="AE199" s="8"/>
      <c r="AF199" s="8"/>
      <c r="AG199" s="3"/>
      <c r="AH199" s="10"/>
      <c r="AK199" s="8"/>
      <c r="AL199" s="3"/>
      <c r="AM199" s="10"/>
    </row>
    <row r="200" spans="2:39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6"/>
      <c r="AA200" s="6"/>
      <c r="AB200" s="6"/>
      <c r="AC200" s="8"/>
      <c r="AD200" s="3"/>
      <c r="AE200" s="8"/>
      <c r="AF200" s="8"/>
      <c r="AG200" s="3"/>
      <c r="AH200" s="10"/>
      <c r="AK200" s="8"/>
      <c r="AL200" s="3"/>
      <c r="AM200" s="10"/>
    </row>
    <row r="201" spans="2:39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6"/>
      <c r="AA201" s="6"/>
      <c r="AB201" s="6"/>
      <c r="AC201" s="8"/>
      <c r="AD201" s="3"/>
      <c r="AE201" s="8"/>
      <c r="AF201" s="8"/>
      <c r="AG201" s="3"/>
      <c r="AH201" s="10"/>
      <c r="AK201" s="8"/>
      <c r="AL201" s="3"/>
      <c r="AM201" s="10"/>
    </row>
    <row r="202" spans="2:39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6"/>
      <c r="AA202" s="6"/>
      <c r="AB202" s="6"/>
      <c r="AC202" s="8"/>
      <c r="AD202" s="3"/>
      <c r="AE202" s="8"/>
      <c r="AF202" s="8"/>
      <c r="AG202" s="3"/>
      <c r="AH202" s="10"/>
      <c r="AK202" s="8"/>
      <c r="AL202" s="3"/>
      <c r="AM202" s="10"/>
    </row>
    <row r="203" spans="2:39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6"/>
      <c r="AA203" s="6"/>
      <c r="AB203" s="6"/>
      <c r="AC203" s="8"/>
      <c r="AD203" s="3"/>
      <c r="AE203" s="8"/>
      <c r="AF203" s="8"/>
      <c r="AG203" s="3"/>
      <c r="AH203" s="10"/>
      <c r="AK203" s="8"/>
      <c r="AL203" s="3"/>
      <c r="AM203" s="10"/>
    </row>
    <row r="204" spans="2:39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6"/>
      <c r="AA204" s="6"/>
      <c r="AB204" s="6"/>
      <c r="AC204" s="8"/>
      <c r="AD204" s="3"/>
      <c r="AE204" s="8"/>
      <c r="AF204" s="8"/>
      <c r="AG204" s="3"/>
      <c r="AH204" s="10"/>
      <c r="AK204" s="8"/>
      <c r="AL204" s="3"/>
      <c r="AM204" s="10"/>
    </row>
    <row r="205" spans="2:39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6"/>
      <c r="AA205" s="6"/>
      <c r="AB205" s="6"/>
      <c r="AC205" s="8"/>
      <c r="AD205" s="3"/>
      <c r="AE205" s="8"/>
      <c r="AF205" s="8"/>
      <c r="AG205" s="3"/>
      <c r="AH205" s="10"/>
      <c r="AK205" s="8"/>
      <c r="AL205" s="3"/>
      <c r="AM205" s="10"/>
    </row>
    <row r="206" spans="2:39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6"/>
      <c r="AA206" s="6"/>
      <c r="AB206" s="6"/>
      <c r="AC206" s="8"/>
      <c r="AD206" s="3"/>
      <c r="AE206" s="8"/>
      <c r="AF206" s="8"/>
      <c r="AG206" s="3"/>
      <c r="AH206" s="10"/>
      <c r="AK206" s="8"/>
      <c r="AL206" s="3"/>
      <c r="AM206" s="10"/>
    </row>
    <row r="207" spans="2:39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6"/>
      <c r="AA207" s="6"/>
      <c r="AB207" s="6"/>
      <c r="AC207" s="8"/>
      <c r="AD207" s="3"/>
      <c r="AE207" s="8"/>
      <c r="AF207" s="8"/>
      <c r="AG207" s="3"/>
      <c r="AH207" s="10"/>
      <c r="AK207" s="8"/>
      <c r="AL207" s="3"/>
      <c r="AM207" s="10"/>
    </row>
    <row r="208" spans="2:39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6"/>
      <c r="AA208" s="6"/>
      <c r="AB208" s="6"/>
      <c r="AC208" s="8"/>
      <c r="AD208" s="3"/>
      <c r="AE208" s="8"/>
      <c r="AF208" s="8"/>
      <c r="AG208" s="3"/>
      <c r="AH208" s="10"/>
      <c r="AK208" s="8"/>
      <c r="AL208" s="3"/>
      <c r="AM208" s="10"/>
    </row>
    <row r="209" spans="2:39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6"/>
      <c r="AA209" s="6"/>
      <c r="AB209" s="6"/>
      <c r="AC209" s="8"/>
      <c r="AD209" s="3"/>
      <c r="AE209" s="8"/>
      <c r="AF209" s="8"/>
      <c r="AG209" s="3"/>
      <c r="AH209" s="10"/>
      <c r="AK209" s="8"/>
      <c r="AL209" s="3"/>
      <c r="AM209" s="10"/>
    </row>
    <row r="210" spans="2:39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6"/>
      <c r="AA210" s="6"/>
      <c r="AB210" s="6"/>
      <c r="AC210" s="8"/>
      <c r="AD210" s="3"/>
      <c r="AE210" s="8"/>
      <c r="AF210" s="8"/>
      <c r="AG210" s="3"/>
      <c r="AH210" s="10"/>
      <c r="AK210" s="8"/>
      <c r="AL210" s="3"/>
      <c r="AM210" s="10"/>
    </row>
    <row r="211" spans="2:39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6"/>
      <c r="AA211" s="6"/>
      <c r="AB211" s="6"/>
      <c r="AC211" s="8"/>
      <c r="AD211" s="3"/>
      <c r="AE211" s="8"/>
      <c r="AF211" s="8"/>
      <c r="AG211" s="3"/>
      <c r="AH211" s="10"/>
      <c r="AK211" s="8"/>
      <c r="AL211" s="3"/>
      <c r="AM211" s="10"/>
    </row>
    <row r="212" spans="2:39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6"/>
      <c r="AA212" s="6"/>
      <c r="AB212" s="6"/>
      <c r="AC212" s="8"/>
      <c r="AD212" s="3"/>
      <c r="AE212" s="8"/>
      <c r="AF212" s="8"/>
      <c r="AG212" s="3"/>
      <c r="AH212" s="10"/>
      <c r="AK212" s="8"/>
      <c r="AL212" s="3"/>
      <c r="AM212" s="10"/>
    </row>
    <row r="213" spans="2:39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6"/>
      <c r="AA213" s="6"/>
      <c r="AB213" s="6"/>
      <c r="AC213" s="8"/>
      <c r="AD213" s="3"/>
      <c r="AE213" s="8"/>
      <c r="AF213" s="8"/>
      <c r="AG213" s="3"/>
      <c r="AH213" s="10"/>
      <c r="AK213" s="8"/>
      <c r="AL213" s="3"/>
      <c r="AM213" s="10"/>
    </row>
    <row r="214" spans="2:39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6"/>
      <c r="AA214" s="6"/>
      <c r="AB214" s="6"/>
      <c r="AC214" s="8"/>
      <c r="AD214" s="3"/>
      <c r="AE214" s="8"/>
      <c r="AF214" s="8"/>
      <c r="AG214" s="3"/>
      <c r="AH214" s="10"/>
      <c r="AK214" s="8"/>
      <c r="AL214" s="3"/>
      <c r="AM214" s="10"/>
    </row>
    <row r="215" spans="2:39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6"/>
      <c r="AA215" s="6"/>
      <c r="AB215" s="6"/>
      <c r="AC215" s="8"/>
      <c r="AD215" s="3"/>
      <c r="AE215" s="8"/>
      <c r="AF215" s="8"/>
      <c r="AG215" s="3"/>
      <c r="AH215" s="10"/>
      <c r="AK215" s="8"/>
      <c r="AL215" s="3"/>
      <c r="AM215" s="10"/>
    </row>
    <row r="216" spans="2:39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6"/>
      <c r="AA216" s="6"/>
      <c r="AB216" s="6"/>
      <c r="AC216" s="8"/>
      <c r="AD216" s="3"/>
      <c r="AE216" s="8"/>
      <c r="AF216" s="8"/>
      <c r="AG216" s="3"/>
      <c r="AH216" s="10"/>
      <c r="AK216" s="8"/>
      <c r="AL216" s="3"/>
      <c r="AM216" s="10"/>
    </row>
    <row r="217" spans="2:39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6"/>
      <c r="AA217" s="6"/>
      <c r="AB217" s="6"/>
      <c r="AC217" s="8"/>
      <c r="AD217" s="3"/>
      <c r="AE217" s="8"/>
      <c r="AF217" s="8"/>
      <c r="AG217" s="3"/>
      <c r="AH217" s="10"/>
      <c r="AK217" s="8"/>
      <c r="AL217" s="3"/>
      <c r="AM217" s="10"/>
    </row>
    <row r="218" spans="2:39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6"/>
      <c r="AA218" s="6"/>
      <c r="AB218" s="6"/>
      <c r="AC218" s="8"/>
      <c r="AD218" s="3"/>
      <c r="AE218" s="8"/>
      <c r="AF218" s="8"/>
      <c r="AG218" s="3"/>
      <c r="AH218" s="10"/>
      <c r="AK218" s="8"/>
      <c r="AL218" s="3"/>
      <c r="AM218" s="10"/>
    </row>
    <row r="219" spans="2:39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6"/>
      <c r="AA219" s="6"/>
      <c r="AB219" s="6"/>
      <c r="AC219" s="8"/>
      <c r="AD219" s="3"/>
      <c r="AE219" s="8"/>
      <c r="AF219" s="8"/>
      <c r="AG219" s="3"/>
      <c r="AH219" s="10"/>
      <c r="AK219" s="8"/>
      <c r="AL219" s="3"/>
      <c r="AM219" s="10"/>
    </row>
    <row r="220" spans="2:39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6"/>
      <c r="AA220" s="6"/>
      <c r="AB220" s="6"/>
      <c r="AC220" s="8"/>
      <c r="AD220" s="3"/>
      <c r="AE220" s="8"/>
      <c r="AF220" s="8"/>
      <c r="AG220" s="3"/>
      <c r="AH220" s="10"/>
      <c r="AK220" s="8"/>
      <c r="AL220" s="3"/>
      <c r="AM220" s="10"/>
    </row>
    <row r="221" spans="2:39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6"/>
      <c r="AA221" s="6"/>
      <c r="AB221" s="6"/>
      <c r="AC221" s="8"/>
      <c r="AD221" s="3"/>
      <c r="AE221" s="8"/>
      <c r="AF221" s="8"/>
      <c r="AG221" s="3"/>
      <c r="AH221" s="10"/>
      <c r="AK221" s="8"/>
      <c r="AL221" s="3"/>
      <c r="AM221" s="10"/>
    </row>
    <row r="222" spans="2:39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6"/>
      <c r="AA222" s="6"/>
      <c r="AB222" s="6"/>
      <c r="AC222" s="8"/>
      <c r="AD222" s="3"/>
      <c r="AE222" s="8"/>
      <c r="AF222" s="8"/>
      <c r="AG222" s="3"/>
      <c r="AH222" s="10"/>
      <c r="AK222" s="8"/>
      <c r="AL222" s="3"/>
      <c r="AM222" s="10"/>
    </row>
    <row r="223" spans="2:39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6"/>
      <c r="AA223" s="6"/>
      <c r="AB223" s="6"/>
      <c r="AC223" s="8"/>
      <c r="AD223" s="3"/>
      <c r="AE223" s="8"/>
      <c r="AF223" s="8"/>
      <c r="AG223" s="3"/>
      <c r="AH223" s="10"/>
      <c r="AK223" s="8"/>
      <c r="AL223" s="3"/>
      <c r="AM223" s="10"/>
    </row>
    <row r="224" spans="2:39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6"/>
      <c r="AA224" s="6"/>
      <c r="AB224" s="6"/>
      <c r="AC224" s="8"/>
      <c r="AD224" s="3"/>
      <c r="AE224" s="8"/>
      <c r="AF224" s="8"/>
      <c r="AG224" s="3"/>
      <c r="AH224" s="10"/>
      <c r="AK224" s="8"/>
      <c r="AL224" s="3"/>
      <c r="AM224" s="10"/>
    </row>
    <row r="225" spans="2:39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6"/>
      <c r="AA225" s="6"/>
      <c r="AB225" s="6"/>
      <c r="AC225" s="8"/>
      <c r="AD225" s="3"/>
      <c r="AE225" s="8"/>
      <c r="AF225" s="8"/>
      <c r="AG225" s="3"/>
      <c r="AH225" s="10"/>
      <c r="AK225" s="8"/>
      <c r="AL225" s="3"/>
      <c r="AM225" s="10"/>
    </row>
    <row r="226" spans="2:39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6"/>
      <c r="AA226" s="6"/>
      <c r="AB226" s="6"/>
      <c r="AC226" s="8"/>
      <c r="AD226" s="3"/>
      <c r="AE226" s="8"/>
      <c r="AF226" s="8"/>
      <c r="AG226" s="3"/>
      <c r="AH226" s="10"/>
      <c r="AK226" s="8"/>
      <c r="AL226" s="3"/>
      <c r="AM226" s="10"/>
    </row>
    <row r="227" spans="2:39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6"/>
      <c r="AA227" s="6"/>
      <c r="AB227" s="6"/>
      <c r="AC227" s="8"/>
      <c r="AD227" s="3"/>
      <c r="AE227" s="8"/>
      <c r="AF227" s="8"/>
      <c r="AG227" s="3"/>
      <c r="AH227" s="10"/>
      <c r="AK227" s="8"/>
      <c r="AL227" s="3"/>
      <c r="AM227" s="10"/>
    </row>
    <row r="228" spans="2:39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6"/>
      <c r="AA228" s="6"/>
      <c r="AB228" s="6"/>
      <c r="AC228" s="8"/>
      <c r="AD228" s="3"/>
      <c r="AE228" s="8"/>
      <c r="AF228" s="8"/>
      <c r="AG228" s="3"/>
      <c r="AH228" s="10"/>
      <c r="AK228" s="8"/>
      <c r="AL228" s="3"/>
      <c r="AM228" s="10"/>
    </row>
    <row r="229" spans="2:39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6"/>
      <c r="AA229" s="6"/>
      <c r="AB229" s="6"/>
      <c r="AC229" s="8"/>
      <c r="AD229" s="3"/>
      <c r="AE229" s="8"/>
      <c r="AF229" s="8"/>
      <c r="AG229" s="3"/>
      <c r="AH229" s="10"/>
      <c r="AK229" s="8"/>
      <c r="AL229" s="3"/>
      <c r="AM229" s="10"/>
    </row>
    <row r="230" spans="2:39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6"/>
      <c r="AA230" s="6"/>
      <c r="AB230" s="6"/>
      <c r="AC230" s="8"/>
      <c r="AD230" s="3"/>
      <c r="AE230" s="8"/>
      <c r="AF230" s="8"/>
      <c r="AG230" s="3"/>
      <c r="AH230" s="10"/>
      <c r="AK230" s="8"/>
      <c r="AL230" s="3"/>
      <c r="AM230" s="10"/>
    </row>
    <row r="231" spans="2:39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6"/>
      <c r="AA231" s="6"/>
      <c r="AB231" s="6"/>
      <c r="AC231" s="8"/>
      <c r="AD231" s="3"/>
      <c r="AE231" s="8"/>
      <c r="AF231" s="8"/>
      <c r="AG231" s="3"/>
      <c r="AH231" s="10"/>
      <c r="AK231" s="8"/>
      <c r="AL231" s="3"/>
      <c r="AM231" s="10"/>
    </row>
    <row r="232" spans="2:39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6"/>
      <c r="AA232" s="6"/>
      <c r="AB232" s="6"/>
      <c r="AC232" s="8"/>
      <c r="AD232" s="3"/>
      <c r="AE232" s="8"/>
      <c r="AF232" s="8"/>
      <c r="AG232" s="3"/>
      <c r="AH232" s="10"/>
      <c r="AK232" s="8"/>
      <c r="AL232" s="3"/>
      <c r="AM232" s="10"/>
    </row>
    <row r="233" spans="2:39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6"/>
      <c r="AA233" s="6"/>
      <c r="AB233" s="6"/>
      <c r="AC233" s="8"/>
      <c r="AD233" s="3"/>
      <c r="AE233" s="8"/>
      <c r="AF233" s="8"/>
      <c r="AG233" s="3"/>
      <c r="AH233" s="10"/>
      <c r="AK233" s="8"/>
      <c r="AL233" s="3"/>
      <c r="AM233" s="10"/>
    </row>
    <row r="234" spans="2:39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6"/>
      <c r="AA234" s="6"/>
      <c r="AB234" s="6"/>
      <c r="AC234" s="8"/>
      <c r="AD234" s="3"/>
      <c r="AE234" s="8"/>
      <c r="AF234" s="8"/>
      <c r="AG234" s="3"/>
      <c r="AH234" s="10"/>
      <c r="AK234" s="8"/>
      <c r="AL234" s="3"/>
      <c r="AM234" s="10"/>
    </row>
    <row r="235" spans="2:39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6"/>
      <c r="AA235" s="6"/>
      <c r="AB235" s="6"/>
      <c r="AC235" s="8"/>
      <c r="AD235" s="3"/>
      <c r="AE235" s="8"/>
      <c r="AF235" s="8"/>
      <c r="AG235" s="3"/>
      <c r="AH235" s="10"/>
      <c r="AK235" s="8"/>
      <c r="AL235" s="3"/>
      <c r="AM235" s="10"/>
    </row>
    <row r="236" spans="2:39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6"/>
      <c r="AA236" s="6"/>
      <c r="AB236" s="6"/>
      <c r="AC236" s="8"/>
      <c r="AD236" s="3"/>
      <c r="AE236" s="8"/>
      <c r="AF236" s="8"/>
      <c r="AG236" s="3"/>
      <c r="AH236" s="10"/>
      <c r="AK236" s="8"/>
      <c r="AL236" s="3"/>
      <c r="AM236" s="10"/>
    </row>
    <row r="237" spans="2:39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6"/>
      <c r="AA237" s="6"/>
      <c r="AB237" s="6"/>
      <c r="AC237" s="8"/>
      <c r="AD237" s="3"/>
      <c r="AE237" s="8"/>
      <c r="AF237" s="8"/>
      <c r="AG237" s="3"/>
      <c r="AH237" s="10"/>
      <c r="AK237" s="8"/>
      <c r="AL237" s="3"/>
      <c r="AM237" s="10"/>
    </row>
    <row r="238" spans="2:39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6"/>
      <c r="AA238" s="6"/>
      <c r="AB238" s="6"/>
      <c r="AC238" s="8"/>
      <c r="AD238" s="3"/>
      <c r="AE238" s="8"/>
      <c r="AF238" s="8"/>
      <c r="AG238" s="3"/>
      <c r="AH238" s="10"/>
      <c r="AK238" s="8"/>
      <c r="AL238" s="3"/>
      <c r="AM238" s="10"/>
    </row>
    <row r="239" spans="2:39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6"/>
      <c r="AA239" s="6"/>
      <c r="AB239" s="6"/>
      <c r="AC239" s="8"/>
      <c r="AD239" s="3"/>
      <c r="AE239" s="8"/>
      <c r="AF239" s="8"/>
      <c r="AG239" s="3"/>
      <c r="AH239" s="10"/>
      <c r="AK239" s="8"/>
      <c r="AL239" s="3"/>
      <c r="AM239" s="10"/>
    </row>
    <row r="240" spans="2:39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6"/>
      <c r="AA240" s="6"/>
      <c r="AB240" s="6"/>
      <c r="AC240" s="8"/>
      <c r="AD240" s="3"/>
      <c r="AE240" s="8"/>
      <c r="AF240" s="8"/>
      <c r="AG240" s="3"/>
      <c r="AH240" s="10"/>
      <c r="AK240" s="8"/>
      <c r="AL240" s="3"/>
      <c r="AM240" s="10"/>
    </row>
    <row r="241" spans="2:39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6"/>
      <c r="AA241" s="6"/>
      <c r="AB241" s="6"/>
      <c r="AC241" s="8"/>
      <c r="AD241" s="3"/>
      <c r="AE241" s="8"/>
      <c r="AF241" s="8"/>
      <c r="AG241" s="3"/>
      <c r="AH241" s="10"/>
      <c r="AK241" s="8"/>
      <c r="AL241" s="3"/>
      <c r="AM241" s="10"/>
    </row>
    <row r="242" spans="2:39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6"/>
      <c r="AA242" s="6"/>
      <c r="AB242" s="6"/>
      <c r="AC242" s="8"/>
      <c r="AD242" s="3"/>
      <c r="AE242" s="8"/>
      <c r="AF242" s="8"/>
      <c r="AG242" s="3"/>
      <c r="AH242" s="10"/>
      <c r="AK242" s="8"/>
      <c r="AL242" s="3"/>
      <c r="AM242" s="10"/>
    </row>
    <row r="243" spans="2:39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6"/>
      <c r="AA243" s="6"/>
      <c r="AB243" s="6"/>
      <c r="AC243" s="8"/>
      <c r="AD243" s="3"/>
      <c r="AE243" s="8"/>
      <c r="AF243" s="8"/>
      <c r="AG243" s="3"/>
      <c r="AH243" s="10"/>
      <c r="AK243" s="8"/>
      <c r="AL243" s="3"/>
      <c r="AM243" s="10"/>
    </row>
    <row r="244" spans="2:39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6"/>
      <c r="AA244" s="6"/>
      <c r="AB244" s="6"/>
      <c r="AC244" s="8"/>
      <c r="AD244" s="3"/>
      <c r="AE244" s="8"/>
      <c r="AF244" s="8"/>
      <c r="AG244" s="3"/>
      <c r="AH244" s="10"/>
      <c r="AK244" s="8"/>
      <c r="AL244" s="3"/>
      <c r="AM244" s="10"/>
    </row>
    <row r="245" spans="2:39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6"/>
      <c r="AA245" s="6"/>
      <c r="AB245" s="6"/>
      <c r="AC245" s="8"/>
      <c r="AD245" s="3"/>
      <c r="AE245" s="8"/>
      <c r="AF245" s="8"/>
      <c r="AG245" s="3"/>
      <c r="AH245" s="10"/>
      <c r="AK245" s="8"/>
      <c r="AL245" s="3"/>
      <c r="AM245" s="10"/>
    </row>
    <row r="246" spans="2:39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6"/>
      <c r="AA246" s="6"/>
      <c r="AB246" s="6"/>
      <c r="AC246" s="8"/>
      <c r="AD246" s="3"/>
      <c r="AE246" s="8"/>
      <c r="AF246" s="8"/>
      <c r="AG246" s="3"/>
      <c r="AH246" s="10"/>
      <c r="AK246" s="8"/>
      <c r="AL246" s="3"/>
      <c r="AM246" s="10"/>
    </row>
    <row r="247" spans="2:39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6"/>
      <c r="AA247" s="6"/>
      <c r="AB247" s="6"/>
      <c r="AC247" s="8"/>
      <c r="AD247" s="3"/>
      <c r="AE247" s="8"/>
      <c r="AF247" s="8"/>
      <c r="AG247" s="3"/>
      <c r="AH247" s="10"/>
      <c r="AK247" s="8"/>
      <c r="AL247" s="3"/>
      <c r="AM247" s="10"/>
    </row>
    <row r="248" spans="2:39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6"/>
      <c r="AA248" s="6"/>
      <c r="AB248" s="6"/>
      <c r="AC248" s="8"/>
      <c r="AD248" s="3"/>
      <c r="AE248" s="8"/>
      <c r="AF248" s="8"/>
      <c r="AG248" s="3"/>
      <c r="AH248" s="10"/>
      <c r="AK248" s="8"/>
      <c r="AL248" s="3"/>
      <c r="AM248" s="10"/>
    </row>
    <row r="249" spans="2:39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6"/>
      <c r="AA249" s="6"/>
      <c r="AB249" s="6"/>
      <c r="AC249" s="8"/>
      <c r="AD249" s="3"/>
      <c r="AE249" s="8"/>
      <c r="AF249" s="8"/>
      <c r="AG249" s="3"/>
      <c r="AH249" s="10"/>
      <c r="AK249" s="8"/>
      <c r="AL249" s="3"/>
      <c r="AM249" s="10"/>
    </row>
    <row r="250" spans="2:39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6"/>
      <c r="AA250" s="6"/>
      <c r="AB250" s="6"/>
      <c r="AC250" s="8"/>
      <c r="AD250" s="3"/>
      <c r="AE250" s="8"/>
      <c r="AF250" s="8"/>
      <c r="AG250" s="3"/>
      <c r="AH250" s="10"/>
      <c r="AK250" s="8"/>
      <c r="AL250" s="3"/>
      <c r="AM250" s="10"/>
    </row>
    <row r="251" spans="2:39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6"/>
      <c r="AA251" s="6"/>
      <c r="AB251" s="6"/>
      <c r="AC251" s="8"/>
      <c r="AD251" s="3"/>
      <c r="AE251" s="8"/>
      <c r="AF251" s="8"/>
      <c r="AG251" s="3"/>
      <c r="AH251" s="10"/>
      <c r="AK251" s="8"/>
      <c r="AL251" s="3"/>
      <c r="AM251" s="10"/>
    </row>
    <row r="252" spans="2:39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6"/>
      <c r="AA252" s="6"/>
      <c r="AB252" s="6"/>
      <c r="AC252" s="8"/>
      <c r="AD252" s="3"/>
      <c r="AE252" s="8"/>
      <c r="AF252" s="8"/>
      <c r="AG252" s="3"/>
      <c r="AH252" s="10"/>
      <c r="AK252" s="8"/>
      <c r="AL252" s="3"/>
      <c r="AM252" s="10"/>
    </row>
    <row r="253" spans="2:39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6"/>
      <c r="AA253" s="6"/>
      <c r="AB253" s="6"/>
      <c r="AC253" s="8"/>
      <c r="AD253" s="3"/>
      <c r="AE253" s="8"/>
      <c r="AF253" s="8"/>
      <c r="AG253" s="3"/>
      <c r="AH253" s="10"/>
      <c r="AK253" s="8"/>
      <c r="AL253" s="3"/>
      <c r="AM253" s="10"/>
    </row>
    <row r="254" spans="2:39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6"/>
      <c r="AA254" s="6"/>
      <c r="AB254" s="6"/>
      <c r="AC254" s="8"/>
      <c r="AD254" s="3"/>
      <c r="AE254" s="8"/>
      <c r="AF254" s="8"/>
      <c r="AG254" s="3"/>
      <c r="AH254" s="10"/>
      <c r="AK254" s="8"/>
      <c r="AL254" s="3"/>
      <c r="AM254" s="10"/>
    </row>
    <row r="255" spans="2:39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6"/>
      <c r="AA255" s="6"/>
      <c r="AB255" s="6"/>
      <c r="AC255" s="8"/>
      <c r="AD255" s="3"/>
      <c r="AE255" s="8"/>
      <c r="AF255" s="8"/>
      <c r="AG255" s="3"/>
      <c r="AH255" s="10"/>
      <c r="AK255" s="8"/>
      <c r="AL255" s="3"/>
      <c r="AM255" s="10"/>
    </row>
    <row r="256" spans="2:39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6"/>
      <c r="AA256" s="6"/>
      <c r="AB256" s="6"/>
      <c r="AC256" s="8"/>
      <c r="AD256" s="3"/>
      <c r="AE256" s="8"/>
      <c r="AF256" s="8"/>
      <c r="AG256" s="3"/>
      <c r="AH256" s="10"/>
      <c r="AK256" s="8"/>
      <c r="AL256" s="3"/>
      <c r="AM256" s="10"/>
    </row>
    <row r="257" spans="2:39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6"/>
      <c r="AA257" s="6"/>
      <c r="AB257" s="6"/>
      <c r="AC257" s="8"/>
      <c r="AD257" s="3"/>
      <c r="AE257" s="8"/>
      <c r="AF257" s="8"/>
      <c r="AG257" s="3"/>
      <c r="AH257" s="10"/>
      <c r="AK257" s="8"/>
      <c r="AL257" s="3"/>
      <c r="AM257" s="10"/>
    </row>
    <row r="258" spans="2:39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6"/>
      <c r="AA258" s="6"/>
      <c r="AB258" s="6"/>
      <c r="AC258" s="8"/>
      <c r="AD258" s="3"/>
      <c r="AE258" s="8"/>
      <c r="AF258" s="8"/>
      <c r="AG258" s="3"/>
      <c r="AH258" s="10"/>
      <c r="AK258" s="8"/>
      <c r="AL258" s="3"/>
      <c r="AM258" s="10"/>
    </row>
    <row r="259" spans="2:39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6"/>
      <c r="AA259" s="6"/>
      <c r="AB259" s="6"/>
      <c r="AC259" s="8"/>
      <c r="AD259" s="3"/>
      <c r="AE259" s="8"/>
      <c r="AF259" s="8"/>
      <c r="AG259" s="3"/>
      <c r="AH259" s="10"/>
      <c r="AK259" s="8"/>
      <c r="AL259" s="3"/>
      <c r="AM259" s="10"/>
    </row>
    <row r="260" spans="2:39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6"/>
      <c r="AA260" s="6"/>
      <c r="AB260" s="6"/>
      <c r="AC260" s="8"/>
      <c r="AD260" s="3"/>
      <c r="AE260" s="8"/>
      <c r="AF260" s="8"/>
      <c r="AG260" s="3"/>
      <c r="AH260" s="10"/>
      <c r="AK260" s="8"/>
      <c r="AL260" s="3"/>
      <c r="AM260" s="10"/>
    </row>
    <row r="261" spans="2:39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6"/>
      <c r="AA261" s="6"/>
      <c r="AB261" s="6"/>
      <c r="AC261" s="8"/>
      <c r="AD261" s="3"/>
      <c r="AE261" s="8"/>
      <c r="AF261" s="8"/>
      <c r="AG261" s="3"/>
      <c r="AH261" s="10"/>
      <c r="AK261" s="8"/>
      <c r="AL261" s="3"/>
      <c r="AM261" s="10"/>
    </row>
    <row r="262" spans="2:39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6"/>
      <c r="AA262" s="6"/>
      <c r="AB262" s="6"/>
      <c r="AC262" s="8"/>
      <c r="AD262" s="3"/>
      <c r="AE262" s="8"/>
      <c r="AF262" s="8"/>
      <c r="AG262" s="3"/>
      <c r="AH262" s="10"/>
      <c r="AK262" s="8"/>
      <c r="AL262" s="3"/>
      <c r="AM262" s="10"/>
    </row>
    <row r="263" spans="2:39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6"/>
      <c r="AA263" s="6"/>
      <c r="AB263" s="6"/>
      <c r="AC263" s="8"/>
      <c r="AD263" s="3"/>
      <c r="AE263" s="8"/>
      <c r="AF263" s="8"/>
      <c r="AG263" s="3"/>
      <c r="AH263" s="10"/>
      <c r="AK263" s="8"/>
      <c r="AL263" s="3"/>
      <c r="AM263" s="10"/>
    </row>
    <row r="264" spans="2:39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6"/>
      <c r="AA264" s="6"/>
      <c r="AB264" s="6"/>
      <c r="AC264" s="8"/>
      <c r="AD264" s="3"/>
      <c r="AE264" s="8"/>
      <c r="AF264" s="8"/>
      <c r="AG264" s="3"/>
      <c r="AH264" s="10"/>
      <c r="AK264" s="8"/>
      <c r="AL264" s="3"/>
      <c r="AM264" s="10"/>
    </row>
    <row r="265" spans="2:39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6"/>
      <c r="AA265" s="6"/>
      <c r="AB265" s="6"/>
      <c r="AC265" s="8"/>
      <c r="AD265" s="3"/>
      <c r="AE265" s="8"/>
      <c r="AF265" s="8"/>
      <c r="AG265" s="3"/>
      <c r="AH265" s="10"/>
      <c r="AK265" s="8"/>
      <c r="AL265" s="3"/>
      <c r="AM265" s="10"/>
    </row>
    <row r="266" spans="2:39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6"/>
      <c r="AA266" s="6"/>
      <c r="AB266" s="6"/>
      <c r="AC266" s="8"/>
      <c r="AD266" s="3"/>
      <c r="AE266" s="8"/>
      <c r="AF266" s="8"/>
      <c r="AG266" s="3"/>
      <c r="AH266" s="10"/>
      <c r="AK266" s="8"/>
      <c r="AL266" s="3"/>
      <c r="AM266" s="10"/>
    </row>
    <row r="267" spans="2:39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6"/>
      <c r="AA267" s="6"/>
      <c r="AB267" s="6"/>
      <c r="AC267" s="8"/>
      <c r="AD267" s="3"/>
      <c r="AE267" s="8"/>
      <c r="AF267" s="8"/>
      <c r="AG267" s="3"/>
      <c r="AH267" s="10"/>
      <c r="AK267" s="8"/>
      <c r="AL267" s="3"/>
      <c r="AM267" s="10"/>
    </row>
    <row r="268" spans="2:39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6"/>
      <c r="AA268" s="6"/>
      <c r="AB268" s="6"/>
      <c r="AC268" s="8"/>
      <c r="AD268" s="3"/>
      <c r="AE268" s="8"/>
      <c r="AF268" s="8"/>
      <c r="AG268" s="3"/>
      <c r="AH268" s="10"/>
      <c r="AK268" s="8"/>
      <c r="AL268" s="3"/>
      <c r="AM268" s="10"/>
    </row>
    <row r="269" spans="2:39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6"/>
      <c r="AA269" s="6"/>
      <c r="AB269" s="6"/>
      <c r="AC269" s="8"/>
      <c r="AD269" s="3"/>
      <c r="AE269" s="8"/>
      <c r="AF269" s="8"/>
      <c r="AG269" s="3"/>
      <c r="AH269" s="10"/>
      <c r="AK269" s="8"/>
      <c r="AL269" s="3"/>
      <c r="AM269" s="10"/>
    </row>
    <row r="270" spans="2:39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6"/>
      <c r="AA270" s="6"/>
      <c r="AB270" s="6"/>
      <c r="AC270" s="8"/>
      <c r="AD270" s="3"/>
      <c r="AE270" s="8"/>
      <c r="AF270" s="8"/>
      <c r="AG270" s="3"/>
      <c r="AH270" s="10"/>
      <c r="AK270" s="8"/>
      <c r="AL270" s="3"/>
      <c r="AM270" s="10"/>
    </row>
    <row r="271" spans="2:39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6"/>
      <c r="AA271" s="6"/>
      <c r="AB271" s="6"/>
      <c r="AC271" s="8"/>
      <c r="AD271" s="3"/>
      <c r="AE271" s="8"/>
      <c r="AF271" s="8"/>
      <c r="AG271" s="3"/>
      <c r="AH271" s="10"/>
      <c r="AK271" s="8"/>
      <c r="AL271" s="3"/>
      <c r="AM271" s="10"/>
    </row>
    <row r="272" spans="2:39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6"/>
      <c r="AA272" s="6"/>
      <c r="AB272" s="6"/>
      <c r="AC272" s="8"/>
      <c r="AD272" s="3"/>
      <c r="AE272" s="8"/>
      <c r="AF272" s="8"/>
      <c r="AG272" s="3"/>
      <c r="AH272" s="10"/>
      <c r="AK272" s="8"/>
      <c r="AL272" s="3"/>
      <c r="AM272" s="10"/>
    </row>
    <row r="273" spans="2:39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6"/>
      <c r="AA273" s="6"/>
      <c r="AB273" s="6"/>
      <c r="AC273" s="8"/>
      <c r="AD273" s="3"/>
      <c r="AE273" s="8"/>
      <c r="AF273" s="8"/>
      <c r="AG273" s="3"/>
      <c r="AH273" s="10"/>
      <c r="AK273" s="8"/>
      <c r="AL273" s="3"/>
      <c r="AM273" s="10"/>
    </row>
    <row r="274" spans="2:39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6"/>
      <c r="AA274" s="6"/>
      <c r="AB274" s="6"/>
      <c r="AC274" s="8"/>
      <c r="AD274" s="3"/>
      <c r="AE274" s="8"/>
      <c r="AF274" s="8"/>
      <c r="AG274" s="3"/>
      <c r="AH274" s="10"/>
      <c r="AK274" s="8"/>
      <c r="AL274" s="3"/>
      <c r="AM274" s="10"/>
    </row>
    <row r="275" spans="2:39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6"/>
      <c r="AA275" s="6"/>
      <c r="AB275" s="6"/>
      <c r="AC275" s="8"/>
      <c r="AD275" s="3"/>
      <c r="AE275" s="8"/>
      <c r="AF275" s="8"/>
      <c r="AG275" s="3"/>
      <c r="AH275" s="10"/>
      <c r="AK275" s="8"/>
      <c r="AL275" s="3"/>
      <c r="AM275" s="10"/>
    </row>
    <row r="276" spans="2:39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6"/>
      <c r="AA276" s="6"/>
      <c r="AB276" s="6"/>
      <c r="AC276" s="8"/>
      <c r="AD276" s="3"/>
      <c r="AE276" s="8"/>
      <c r="AF276" s="8"/>
      <c r="AG276" s="3"/>
      <c r="AH276" s="10"/>
      <c r="AK276" s="8"/>
      <c r="AL276" s="3"/>
      <c r="AM276" s="10"/>
    </row>
    <row r="277" spans="2:39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6"/>
      <c r="AA277" s="6"/>
      <c r="AB277" s="6"/>
      <c r="AC277" s="8"/>
      <c r="AD277" s="3"/>
      <c r="AE277" s="8"/>
      <c r="AF277" s="8"/>
      <c r="AG277" s="3"/>
      <c r="AH277" s="10"/>
      <c r="AK277" s="8"/>
      <c r="AL277" s="3"/>
      <c r="AM277" s="10"/>
    </row>
    <row r="278" spans="2:39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6"/>
      <c r="AA278" s="6"/>
      <c r="AB278" s="6"/>
      <c r="AC278" s="8"/>
      <c r="AD278" s="3"/>
      <c r="AE278" s="8"/>
      <c r="AF278" s="8"/>
      <c r="AG278" s="3"/>
      <c r="AH278" s="10"/>
      <c r="AK278" s="8"/>
      <c r="AL278" s="3"/>
      <c r="AM278" s="10"/>
    </row>
    <row r="279" spans="2:39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6"/>
      <c r="AA279" s="6"/>
      <c r="AB279" s="6"/>
      <c r="AC279" s="8"/>
      <c r="AD279" s="3"/>
      <c r="AE279" s="8"/>
      <c r="AF279" s="8"/>
      <c r="AG279" s="3"/>
      <c r="AH279" s="10"/>
      <c r="AK279" s="8"/>
      <c r="AL279" s="3"/>
      <c r="AM279" s="10"/>
    </row>
    <row r="280" spans="2:39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6"/>
      <c r="AA280" s="6"/>
      <c r="AB280" s="6"/>
      <c r="AC280" s="8"/>
      <c r="AD280" s="3"/>
      <c r="AE280" s="8"/>
      <c r="AF280" s="8"/>
      <c r="AG280" s="3"/>
      <c r="AH280" s="10"/>
      <c r="AK280" s="8"/>
      <c r="AL280" s="3"/>
      <c r="AM280" s="10"/>
    </row>
    <row r="281" spans="2:39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6"/>
      <c r="AA281" s="6"/>
      <c r="AB281" s="6"/>
      <c r="AC281" s="8"/>
      <c r="AD281" s="3"/>
      <c r="AE281" s="8"/>
      <c r="AF281" s="8"/>
      <c r="AG281" s="3"/>
      <c r="AH281" s="10"/>
      <c r="AK281" s="8"/>
      <c r="AL281" s="3"/>
      <c r="AM281" s="10"/>
    </row>
    <row r="282" spans="2:39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6"/>
      <c r="AA282" s="6"/>
      <c r="AB282" s="6"/>
      <c r="AC282" s="8"/>
      <c r="AD282" s="3"/>
      <c r="AE282" s="8"/>
      <c r="AF282" s="8"/>
      <c r="AG282" s="3"/>
      <c r="AH282" s="10"/>
      <c r="AK282" s="8"/>
      <c r="AL282" s="3"/>
      <c r="AM282" s="10"/>
    </row>
    <row r="283" spans="2:39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6"/>
      <c r="AA283" s="6"/>
      <c r="AB283" s="6"/>
      <c r="AC283" s="8"/>
      <c r="AD283" s="3"/>
      <c r="AE283" s="8"/>
      <c r="AF283" s="8"/>
      <c r="AG283" s="3"/>
      <c r="AH283" s="10"/>
      <c r="AK283" s="8"/>
      <c r="AL283" s="3"/>
      <c r="AM283" s="10"/>
    </row>
    <row r="284" spans="2:39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6"/>
      <c r="AA284" s="6"/>
      <c r="AB284" s="6"/>
      <c r="AC284" s="8"/>
      <c r="AD284" s="3"/>
      <c r="AE284" s="8"/>
      <c r="AF284" s="8"/>
      <c r="AG284" s="3"/>
      <c r="AH284" s="10"/>
      <c r="AK284" s="8"/>
      <c r="AL284" s="3"/>
      <c r="AM284" s="10"/>
    </row>
    <row r="285" spans="2:39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6"/>
      <c r="AA285" s="6"/>
      <c r="AB285" s="6"/>
      <c r="AC285" s="8"/>
      <c r="AD285" s="3"/>
      <c r="AE285" s="8"/>
      <c r="AF285" s="8"/>
      <c r="AG285" s="3"/>
      <c r="AH285" s="10"/>
      <c r="AK285" s="8"/>
      <c r="AL285" s="3"/>
      <c r="AM285" s="10"/>
    </row>
    <row r="286" spans="2:39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6"/>
      <c r="AA286" s="6"/>
      <c r="AB286" s="6"/>
      <c r="AC286" s="8"/>
      <c r="AD286" s="3"/>
      <c r="AE286" s="8"/>
      <c r="AF286" s="8"/>
      <c r="AG286" s="3"/>
      <c r="AH286" s="10"/>
      <c r="AK286" s="8"/>
      <c r="AL286" s="3"/>
      <c r="AM286" s="10"/>
    </row>
    <row r="287" spans="2:39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6"/>
      <c r="AA287" s="6"/>
      <c r="AB287" s="6"/>
      <c r="AC287" s="8"/>
      <c r="AD287" s="3"/>
      <c r="AE287" s="8"/>
      <c r="AF287" s="8"/>
      <c r="AG287" s="3"/>
      <c r="AH287" s="10"/>
      <c r="AK287" s="8"/>
      <c r="AL287" s="3"/>
      <c r="AM287" s="10"/>
    </row>
    <row r="288" spans="2:39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6"/>
      <c r="AA288" s="6"/>
      <c r="AB288" s="6"/>
      <c r="AC288" s="8"/>
      <c r="AD288" s="3"/>
      <c r="AE288" s="8"/>
      <c r="AF288" s="8"/>
      <c r="AG288" s="3"/>
      <c r="AH288" s="10"/>
      <c r="AK288" s="8"/>
      <c r="AL288" s="3"/>
      <c r="AM288" s="10"/>
    </row>
    <row r="289" spans="2:39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6"/>
      <c r="AA289" s="6"/>
      <c r="AB289" s="6"/>
      <c r="AC289" s="8"/>
      <c r="AD289" s="3"/>
      <c r="AE289" s="8"/>
      <c r="AF289" s="8"/>
      <c r="AG289" s="3"/>
      <c r="AH289" s="10"/>
      <c r="AK289" s="8"/>
      <c r="AL289" s="3"/>
      <c r="AM289" s="10"/>
    </row>
    <row r="290" spans="2:39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6"/>
      <c r="AA290" s="6"/>
      <c r="AB290" s="6"/>
      <c r="AC290" s="8"/>
      <c r="AD290" s="3"/>
      <c r="AE290" s="8"/>
      <c r="AF290" s="8"/>
      <c r="AG290" s="3"/>
      <c r="AH290" s="10"/>
      <c r="AK290" s="8"/>
      <c r="AL290" s="3"/>
      <c r="AM290" s="10"/>
    </row>
    <row r="291" spans="2:39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6"/>
      <c r="AA291" s="6"/>
      <c r="AB291" s="6"/>
      <c r="AC291" s="8"/>
      <c r="AD291" s="3"/>
      <c r="AE291" s="8"/>
      <c r="AF291" s="8"/>
      <c r="AG291" s="3"/>
      <c r="AH291" s="10"/>
      <c r="AK291" s="8"/>
      <c r="AL291" s="3"/>
      <c r="AM291" s="10"/>
    </row>
    <row r="292" spans="2:39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6"/>
      <c r="AA292" s="6"/>
      <c r="AB292" s="6"/>
      <c r="AC292" s="8"/>
      <c r="AD292" s="3"/>
      <c r="AE292" s="8"/>
      <c r="AF292" s="8"/>
      <c r="AG292" s="3"/>
      <c r="AH292" s="10"/>
      <c r="AK292" s="8"/>
      <c r="AL292" s="3"/>
      <c r="AM292" s="10"/>
    </row>
    <row r="293" spans="2:39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6"/>
      <c r="AA293" s="6"/>
      <c r="AB293" s="6"/>
      <c r="AC293" s="8"/>
      <c r="AD293" s="3"/>
      <c r="AE293" s="8"/>
      <c r="AF293" s="8"/>
      <c r="AG293" s="3"/>
      <c r="AH293" s="10"/>
      <c r="AK293" s="8"/>
      <c r="AL293" s="3"/>
      <c r="AM293" s="10"/>
    </row>
    <row r="294" spans="2:39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6"/>
      <c r="AA294" s="6"/>
      <c r="AB294" s="6"/>
      <c r="AC294" s="8"/>
      <c r="AD294" s="3"/>
      <c r="AE294" s="8"/>
      <c r="AF294" s="8"/>
      <c r="AG294" s="3"/>
      <c r="AH294" s="10"/>
      <c r="AK294" s="8"/>
      <c r="AL294" s="3"/>
      <c r="AM294" s="10"/>
    </row>
    <row r="295" spans="2:39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6"/>
      <c r="AA295" s="6"/>
      <c r="AB295" s="6"/>
      <c r="AC295" s="8"/>
      <c r="AD295" s="3"/>
      <c r="AE295" s="8"/>
      <c r="AF295" s="8"/>
      <c r="AG295" s="3"/>
      <c r="AH295" s="10"/>
      <c r="AK295" s="8"/>
      <c r="AL295" s="3"/>
      <c r="AM295" s="10"/>
    </row>
    <row r="296" spans="2:39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6"/>
      <c r="AA296" s="6"/>
      <c r="AB296" s="6"/>
      <c r="AC296" s="8"/>
      <c r="AD296" s="3"/>
      <c r="AE296" s="8"/>
      <c r="AF296" s="8"/>
      <c r="AG296" s="3"/>
      <c r="AH296" s="10"/>
      <c r="AK296" s="8"/>
      <c r="AL296" s="3"/>
      <c r="AM296" s="10"/>
    </row>
    <row r="297" spans="2:39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6"/>
      <c r="AA297" s="6"/>
      <c r="AB297" s="6"/>
      <c r="AC297" s="8"/>
      <c r="AD297" s="3"/>
      <c r="AE297" s="8"/>
      <c r="AF297" s="8"/>
      <c r="AG297" s="3"/>
      <c r="AH297" s="10"/>
      <c r="AK297" s="8"/>
      <c r="AL297" s="3"/>
      <c r="AM297" s="10"/>
    </row>
    <row r="298" spans="2:39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6"/>
      <c r="AA298" s="6"/>
      <c r="AB298" s="6"/>
      <c r="AC298" s="8"/>
      <c r="AD298" s="3"/>
      <c r="AE298" s="8"/>
      <c r="AF298" s="8"/>
      <c r="AG298" s="3"/>
      <c r="AH298" s="10"/>
      <c r="AK298" s="8"/>
      <c r="AL298" s="3"/>
      <c r="AM298" s="10"/>
    </row>
    <row r="299" spans="2:39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6"/>
      <c r="AA299" s="6"/>
      <c r="AB299" s="6"/>
      <c r="AC299" s="8"/>
      <c r="AD299" s="3"/>
      <c r="AE299" s="8"/>
      <c r="AF299" s="8"/>
      <c r="AG299" s="3"/>
      <c r="AH299" s="10"/>
      <c r="AK299" s="8"/>
      <c r="AL299" s="3"/>
      <c r="AM299" s="10"/>
    </row>
    <row r="300" spans="2:39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6"/>
      <c r="AA300" s="6"/>
      <c r="AB300" s="6"/>
      <c r="AC300" s="8"/>
      <c r="AD300" s="3"/>
      <c r="AE300" s="8"/>
      <c r="AF300" s="8"/>
      <c r="AG300" s="3"/>
      <c r="AH300" s="10"/>
      <c r="AK300" s="8"/>
      <c r="AL300" s="3"/>
      <c r="AM300" s="10"/>
    </row>
    <row r="301" spans="2:39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6"/>
      <c r="AA301" s="6"/>
      <c r="AB301" s="6"/>
      <c r="AC301" s="8"/>
      <c r="AD301" s="3"/>
      <c r="AE301" s="8"/>
      <c r="AF301" s="8"/>
      <c r="AG301" s="3"/>
      <c r="AH301" s="10"/>
      <c r="AK301" s="8"/>
      <c r="AL301" s="3"/>
      <c r="AM301" s="10"/>
    </row>
    <row r="302" spans="2:39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6"/>
      <c r="AA302" s="6"/>
      <c r="AB302" s="6"/>
      <c r="AC302" s="8"/>
      <c r="AD302" s="3"/>
      <c r="AE302" s="8"/>
      <c r="AF302" s="8"/>
      <c r="AG302" s="3"/>
      <c r="AH302" s="10"/>
      <c r="AK302" s="8"/>
      <c r="AL302" s="3"/>
      <c r="AM302" s="10"/>
    </row>
    <row r="303" spans="2:39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6"/>
      <c r="AA303" s="6"/>
      <c r="AB303" s="6"/>
      <c r="AC303" s="8"/>
      <c r="AD303" s="3"/>
      <c r="AE303" s="8"/>
      <c r="AF303" s="8"/>
      <c r="AG303" s="3"/>
      <c r="AH303" s="10"/>
      <c r="AK303" s="8"/>
      <c r="AL303" s="3"/>
      <c r="AM303" s="10"/>
    </row>
    <row r="304" spans="2:39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6"/>
      <c r="AA304" s="6"/>
      <c r="AB304" s="6"/>
      <c r="AC304" s="8"/>
      <c r="AD304" s="3"/>
      <c r="AE304" s="8"/>
      <c r="AF304" s="8"/>
      <c r="AG304" s="3"/>
      <c r="AH304" s="10"/>
      <c r="AK304" s="8"/>
      <c r="AL304" s="3"/>
      <c r="AM304" s="10"/>
    </row>
    <row r="305" spans="2:39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6"/>
      <c r="AA305" s="6"/>
      <c r="AB305" s="6"/>
      <c r="AC305" s="8"/>
      <c r="AD305" s="3"/>
      <c r="AE305" s="8"/>
      <c r="AF305" s="8"/>
      <c r="AG305" s="3"/>
      <c r="AH305" s="10"/>
      <c r="AK305" s="8"/>
      <c r="AL305" s="3"/>
      <c r="AM305" s="10"/>
    </row>
    <row r="306" spans="2:39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6"/>
      <c r="AA306" s="6"/>
      <c r="AB306" s="6"/>
      <c r="AC306" s="8"/>
      <c r="AD306" s="3"/>
      <c r="AE306" s="8"/>
      <c r="AF306" s="8"/>
      <c r="AG306" s="3"/>
      <c r="AH306" s="10"/>
      <c r="AK306" s="8"/>
      <c r="AL306" s="3"/>
      <c r="AM306" s="10"/>
    </row>
    <row r="307" spans="2:39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6"/>
      <c r="AA307" s="6"/>
      <c r="AB307" s="6"/>
      <c r="AC307" s="8"/>
      <c r="AD307" s="3"/>
      <c r="AE307" s="8"/>
      <c r="AF307" s="8"/>
      <c r="AG307" s="3"/>
      <c r="AH307" s="10"/>
      <c r="AK307" s="8"/>
      <c r="AL307" s="3"/>
      <c r="AM307" s="10"/>
    </row>
    <row r="308" spans="2:39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6"/>
      <c r="AA308" s="6"/>
      <c r="AB308" s="6"/>
      <c r="AC308" s="8"/>
      <c r="AD308" s="3"/>
      <c r="AE308" s="8"/>
      <c r="AF308" s="8"/>
      <c r="AG308" s="3"/>
      <c r="AH308" s="10"/>
      <c r="AK308" s="8"/>
      <c r="AL308" s="3"/>
      <c r="AM308" s="10"/>
    </row>
    <row r="309" spans="2:39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6"/>
      <c r="AA309" s="6"/>
      <c r="AB309" s="6"/>
      <c r="AC309" s="8"/>
      <c r="AD309" s="3"/>
      <c r="AE309" s="8"/>
      <c r="AF309" s="8"/>
      <c r="AG309" s="3"/>
      <c r="AH309" s="10"/>
      <c r="AK309" s="8"/>
      <c r="AL309" s="3"/>
      <c r="AM309" s="10"/>
    </row>
    <row r="310" spans="2:39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6"/>
      <c r="AA310" s="6"/>
      <c r="AB310" s="6"/>
      <c r="AC310" s="8"/>
      <c r="AD310" s="3"/>
      <c r="AE310" s="8"/>
      <c r="AF310" s="8"/>
      <c r="AG310" s="3"/>
      <c r="AH310" s="10"/>
      <c r="AK310" s="8"/>
      <c r="AL310" s="3"/>
      <c r="AM310" s="10"/>
    </row>
    <row r="311" spans="2:39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6"/>
      <c r="AA311" s="6"/>
      <c r="AB311" s="6"/>
      <c r="AC311" s="8"/>
      <c r="AD311" s="3"/>
      <c r="AE311" s="8"/>
      <c r="AF311" s="8"/>
      <c r="AG311" s="3"/>
      <c r="AH311" s="10"/>
      <c r="AK311" s="8"/>
      <c r="AL311" s="3"/>
      <c r="AM311" s="10"/>
    </row>
    <row r="312" spans="2:39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6"/>
      <c r="AA312" s="6"/>
      <c r="AB312" s="6"/>
      <c r="AC312" s="8"/>
      <c r="AD312" s="3"/>
      <c r="AE312" s="8"/>
      <c r="AF312" s="8"/>
      <c r="AG312" s="3"/>
      <c r="AH312" s="10"/>
      <c r="AK312" s="8"/>
      <c r="AL312" s="3"/>
      <c r="AM312" s="10"/>
    </row>
    <row r="313" spans="2:39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6"/>
      <c r="AA313" s="6"/>
      <c r="AB313" s="6"/>
      <c r="AC313" s="8"/>
      <c r="AD313" s="3"/>
      <c r="AE313" s="8"/>
      <c r="AF313" s="8"/>
      <c r="AG313" s="3"/>
      <c r="AH313" s="10"/>
      <c r="AK313" s="8"/>
      <c r="AL313" s="3"/>
      <c r="AM313" s="10"/>
    </row>
    <row r="314" spans="2:39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6"/>
      <c r="AA314" s="6"/>
      <c r="AB314" s="6"/>
      <c r="AC314" s="8"/>
      <c r="AD314" s="3"/>
      <c r="AE314" s="8"/>
      <c r="AF314" s="8"/>
      <c r="AG314" s="3"/>
      <c r="AH314" s="10"/>
      <c r="AK314" s="8"/>
      <c r="AL314" s="3"/>
      <c r="AM314" s="10"/>
    </row>
    <row r="315" spans="2:39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6"/>
      <c r="AA315" s="6"/>
      <c r="AB315" s="6"/>
      <c r="AC315" s="8"/>
      <c r="AD315" s="3"/>
      <c r="AE315" s="8"/>
      <c r="AF315" s="8"/>
      <c r="AG315" s="3"/>
      <c r="AH315" s="10"/>
      <c r="AK315" s="8"/>
      <c r="AL315" s="3"/>
      <c r="AM315" s="10"/>
    </row>
    <row r="316" spans="2:39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6"/>
      <c r="AA316" s="6"/>
      <c r="AB316" s="6"/>
      <c r="AC316" s="8"/>
      <c r="AD316" s="3"/>
      <c r="AE316" s="8"/>
      <c r="AF316" s="8"/>
      <c r="AG316" s="3"/>
      <c r="AH316" s="10"/>
      <c r="AK316" s="8"/>
      <c r="AL316" s="3"/>
      <c r="AM316" s="10"/>
    </row>
    <row r="317" spans="2:39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6"/>
      <c r="AA317" s="6"/>
      <c r="AB317" s="6"/>
      <c r="AC317" s="8"/>
      <c r="AD317" s="3"/>
      <c r="AE317" s="8"/>
      <c r="AF317" s="8"/>
      <c r="AG317" s="3"/>
      <c r="AH317" s="10"/>
      <c r="AK317" s="8"/>
      <c r="AL317" s="3"/>
      <c r="AM317" s="10"/>
    </row>
    <row r="318" spans="2:39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6"/>
      <c r="AA318" s="6"/>
      <c r="AB318" s="6"/>
      <c r="AC318" s="8"/>
      <c r="AD318" s="3"/>
      <c r="AE318" s="8"/>
      <c r="AF318" s="8"/>
      <c r="AG318" s="3"/>
      <c r="AH318" s="10"/>
      <c r="AK318" s="8"/>
      <c r="AL318" s="3"/>
      <c r="AM318" s="10"/>
    </row>
    <row r="319" spans="2:39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6"/>
      <c r="AA319" s="6"/>
      <c r="AB319" s="6"/>
      <c r="AC319" s="8"/>
      <c r="AD319" s="3"/>
      <c r="AE319" s="8"/>
      <c r="AF319" s="8"/>
      <c r="AG319" s="3"/>
      <c r="AH319" s="10"/>
      <c r="AK319" s="8"/>
      <c r="AL319" s="3"/>
      <c r="AM319" s="10"/>
    </row>
    <row r="320" spans="2:39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6"/>
      <c r="AA320" s="6"/>
      <c r="AB320" s="6"/>
      <c r="AC320" s="8"/>
      <c r="AD320" s="3"/>
      <c r="AE320" s="8"/>
      <c r="AF320" s="8"/>
      <c r="AG320" s="3"/>
      <c r="AH320" s="10"/>
      <c r="AK320" s="8"/>
      <c r="AL320" s="3"/>
      <c r="AM320" s="10"/>
    </row>
    <row r="321" spans="2:39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6"/>
      <c r="AA321" s="6"/>
      <c r="AB321" s="6"/>
      <c r="AC321" s="8"/>
      <c r="AD321" s="3"/>
      <c r="AE321" s="8"/>
      <c r="AF321" s="8"/>
      <c r="AG321" s="3"/>
      <c r="AH321" s="10"/>
      <c r="AK321" s="8"/>
      <c r="AL321" s="3"/>
      <c r="AM321" s="10"/>
    </row>
    <row r="322" spans="2:39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6"/>
      <c r="AA322" s="6"/>
      <c r="AB322" s="6"/>
      <c r="AC322" s="8"/>
      <c r="AD322" s="3"/>
      <c r="AE322" s="8"/>
      <c r="AF322" s="8"/>
      <c r="AG322" s="3"/>
      <c r="AH322" s="10"/>
      <c r="AK322" s="8"/>
      <c r="AL322" s="3"/>
      <c r="AM322" s="10"/>
    </row>
    <row r="323" spans="2:39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6"/>
      <c r="AA323" s="6"/>
      <c r="AB323" s="6"/>
      <c r="AC323" s="8"/>
      <c r="AD323" s="3"/>
      <c r="AE323" s="8"/>
      <c r="AF323" s="8"/>
      <c r="AG323" s="3"/>
      <c r="AH323" s="10"/>
      <c r="AK323" s="8"/>
      <c r="AL323" s="3"/>
      <c r="AM323" s="10"/>
    </row>
    <row r="324" spans="2:39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6"/>
      <c r="AA324" s="6"/>
      <c r="AB324" s="6"/>
      <c r="AC324" s="8"/>
      <c r="AD324" s="3"/>
      <c r="AE324" s="8"/>
      <c r="AF324" s="8"/>
      <c r="AG324" s="3"/>
      <c r="AH324" s="10"/>
      <c r="AK324" s="8"/>
      <c r="AL324" s="3"/>
      <c r="AM324" s="10"/>
    </row>
    <row r="325" spans="2:39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6"/>
      <c r="AA325" s="6"/>
      <c r="AB325" s="6"/>
      <c r="AC325" s="8"/>
      <c r="AD325" s="3"/>
      <c r="AE325" s="8"/>
      <c r="AF325" s="8"/>
      <c r="AG325" s="3"/>
      <c r="AH325" s="10"/>
      <c r="AK325" s="8"/>
      <c r="AL325" s="3"/>
      <c r="AM325" s="10"/>
    </row>
    <row r="326" spans="2:39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6"/>
      <c r="AA326" s="6"/>
      <c r="AB326" s="6"/>
      <c r="AC326" s="8"/>
      <c r="AD326" s="3"/>
      <c r="AE326" s="8"/>
      <c r="AF326" s="8"/>
      <c r="AG326" s="3"/>
      <c r="AH326" s="10"/>
      <c r="AK326" s="8"/>
      <c r="AL326" s="3"/>
      <c r="AM326" s="10"/>
    </row>
    <row r="327" spans="2:39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6"/>
      <c r="AA327" s="6"/>
      <c r="AB327" s="6"/>
      <c r="AC327" s="8"/>
      <c r="AD327" s="3"/>
      <c r="AE327" s="8"/>
      <c r="AF327" s="8"/>
      <c r="AG327" s="3"/>
      <c r="AH327" s="10"/>
      <c r="AK327" s="8"/>
      <c r="AL327" s="3"/>
      <c r="AM327" s="10"/>
    </row>
    <row r="328" spans="2:39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6"/>
      <c r="AA328" s="6"/>
      <c r="AB328" s="6"/>
      <c r="AC328" s="8"/>
      <c r="AD328" s="3"/>
      <c r="AE328" s="8"/>
      <c r="AF328" s="8"/>
      <c r="AG328" s="3"/>
      <c r="AH328" s="10"/>
      <c r="AK328" s="8"/>
      <c r="AL328" s="3"/>
      <c r="AM328" s="10"/>
    </row>
    <row r="329" spans="2:39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6"/>
      <c r="AA329" s="6"/>
      <c r="AB329" s="6"/>
      <c r="AC329" s="8"/>
      <c r="AD329" s="3"/>
      <c r="AE329" s="8"/>
      <c r="AF329" s="8"/>
      <c r="AG329" s="3"/>
      <c r="AH329" s="10"/>
      <c r="AK329" s="8"/>
      <c r="AL329" s="3"/>
      <c r="AM329" s="10"/>
    </row>
    <row r="330" spans="2:39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6"/>
      <c r="AA330" s="6"/>
      <c r="AB330" s="6"/>
      <c r="AC330" s="8"/>
      <c r="AD330" s="3"/>
      <c r="AE330" s="8"/>
      <c r="AF330" s="8"/>
      <c r="AG330" s="3"/>
      <c r="AH330" s="10"/>
      <c r="AK330" s="8"/>
      <c r="AL330" s="3"/>
      <c r="AM330" s="10"/>
    </row>
    <row r="331" spans="2:39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6"/>
      <c r="AA331" s="6"/>
      <c r="AB331" s="6"/>
      <c r="AC331" s="8"/>
      <c r="AD331" s="3"/>
      <c r="AE331" s="8"/>
      <c r="AF331" s="8"/>
      <c r="AG331" s="3"/>
      <c r="AH331" s="10"/>
      <c r="AK331" s="8"/>
      <c r="AL331" s="3"/>
      <c r="AM331" s="10"/>
    </row>
    <row r="332" spans="2:39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6"/>
      <c r="AA332" s="6"/>
      <c r="AB332" s="6"/>
      <c r="AC332" s="8"/>
      <c r="AD332" s="3"/>
      <c r="AE332" s="8"/>
      <c r="AF332" s="8"/>
      <c r="AG332" s="3"/>
      <c r="AH332" s="10"/>
      <c r="AK332" s="8"/>
      <c r="AL332" s="3"/>
      <c r="AM332" s="10"/>
    </row>
    <row r="333" spans="2:39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6"/>
      <c r="AA333" s="6"/>
      <c r="AB333" s="6"/>
      <c r="AC333" s="8"/>
      <c r="AD333" s="3"/>
      <c r="AE333" s="8"/>
      <c r="AF333" s="8"/>
      <c r="AG333" s="3"/>
      <c r="AH333" s="10"/>
      <c r="AK333" s="8"/>
      <c r="AL333" s="3"/>
      <c r="AM333" s="10"/>
    </row>
    <row r="334" spans="2:39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6"/>
      <c r="AA334" s="6"/>
      <c r="AB334" s="6"/>
      <c r="AC334" s="8"/>
      <c r="AD334" s="3"/>
      <c r="AE334" s="8"/>
      <c r="AF334" s="8"/>
      <c r="AG334" s="3"/>
      <c r="AH334" s="10"/>
      <c r="AK334" s="8"/>
      <c r="AL334" s="3"/>
      <c r="AM334" s="10"/>
    </row>
    <row r="335" spans="2:39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6"/>
      <c r="AA335" s="6"/>
      <c r="AB335" s="6"/>
      <c r="AC335" s="8"/>
      <c r="AD335" s="3"/>
      <c r="AE335" s="8"/>
      <c r="AF335" s="8"/>
      <c r="AG335" s="3"/>
      <c r="AH335" s="10"/>
      <c r="AK335" s="8"/>
      <c r="AL335" s="3"/>
      <c r="AM335" s="10"/>
    </row>
    <row r="336" spans="2:39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6"/>
      <c r="AA336" s="6"/>
      <c r="AB336" s="6"/>
      <c r="AC336" s="8"/>
      <c r="AD336" s="3"/>
      <c r="AE336" s="8"/>
      <c r="AF336" s="8"/>
      <c r="AG336" s="3"/>
      <c r="AH336" s="10"/>
      <c r="AK336" s="8"/>
      <c r="AL336" s="3"/>
      <c r="AM336" s="10"/>
    </row>
    <row r="337" spans="2:39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6"/>
      <c r="AA337" s="6"/>
      <c r="AB337" s="6"/>
      <c r="AC337" s="8"/>
      <c r="AD337" s="3"/>
      <c r="AE337" s="8"/>
      <c r="AF337" s="8"/>
      <c r="AG337" s="3"/>
      <c r="AH337" s="10"/>
      <c r="AK337" s="8"/>
      <c r="AL337" s="3"/>
      <c r="AM337" s="10"/>
    </row>
    <row r="338" spans="2:39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6"/>
      <c r="AA338" s="6"/>
      <c r="AB338" s="6"/>
      <c r="AC338" s="8"/>
      <c r="AD338" s="3"/>
      <c r="AE338" s="8"/>
      <c r="AF338" s="8"/>
      <c r="AG338" s="3"/>
      <c r="AH338" s="10"/>
      <c r="AK338" s="8"/>
      <c r="AL338" s="3"/>
      <c r="AM338" s="10"/>
    </row>
    <row r="339" spans="2:39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6"/>
      <c r="AA339" s="6"/>
      <c r="AB339" s="6"/>
      <c r="AC339" s="8"/>
      <c r="AD339" s="3"/>
      <c r="AE339" s="8"/>
      <c r="AF339" s="8"/>
      <c r="AG339" s="3"/>
      <c r="AH339" s="10"/>
      <c r="AK339" s="8"/>
      <c r="AL339" s="3"/>
      <c r="AM339" s="10"/>
    </row>
    <row r="340" spans="2:39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6"/>
      <c r="AA340" s="6"/>
      <c r="AB340" s="6"/>
      <c r="AC340" s="8"/>
      <c r="AD340" s="3"/>
      <c r="AE340" s="8"/>
      <c r="AF340" s="8"/>
      <c r="AG340" s="3"/>
      <c r="AH340" s="10"/>
      <c r="AK340" s="8"/>
      <c r="AL340" s="3"/>
      <c r="AM340" s="10"/>
    </row>
    <row r="341" spans="2:39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6"/>
      <c r="AA341" s="6"/>
      <c r="AB341" s="6"/>
      <c r="AC341" s="8"/>
      <c r="AD341" s="3"/>
      <c r="AE341" s="8"/>
      <c r="AF341" s="8"/>
      <c r="AG341" s="3"/>
      <c r="AH341" s="10"/>
      <c r="AK341" s="8"/>
      <c r="AL341" s="3"/>
      <c r="AM341" s="10"/>
    </row>
    <row r="342" spans="2:39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6"/>
      <c r="AA342" s="6"/>
      <c r="AB342" s="6"/>
      <c r="AC342" s="8"/>
      <c r="AD342" s="3"/>
      <c r="AE342" s="8"/>
      <c r="AF342" s="8"/>
      <c r="AG342" s="3"/>
      <c r="AH342" s="10"/>
      <c r="AK342" s="8"/>
      <c r="AL342" s="3"/>
      <c r="AM342" s="10"/>
    </row>
    <row r="343" spans="2:39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6"/>
      <c r="AA343" s="6"/>
      <c r="AB343" s="6"/>
      <c r="AC343" s="8"/>
      <c r="AD343" s="3"/>
      <c r="AE343" s="8"/>
      <c r="AF343" s="8"/>
      <c r="AG343" s="3"/>
      <c r="AH343" s="10"/>
      <c r="AK343" s="8"/>
      <c r="AL343" s="3"/>
      <c r="AM343" s="10"/>
    </row>
    <row r="344" spans="2:39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6"/>
      <c r="AA344" s="6"/>
      <c r="AB344" s="6"/>
      <c r="AC344" s="8"/>
      <c r="AD344" s="3"/>
      <c r="AE344" s="8"/>
      <c r="AF344" s="8"/>
      <c r="AG344" s="3"/>
      <c r="AH344" s="10"/>
      <c r="AK344" s="8"/>
      <c r="AL344" s="3"/>
      <c r="AM344" s="10"/>
    </row>
    <row r="345" spans="2:39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6"/>
      <c r="AA345" s="6"/>
      <c r="AB345" s="6"/>
      <c r="AC345" s="8"/>
      <c r="AD345" s="3"/>
      <c r="AE345" s="8"/>
      <c r="AF345" s="8"/>
      <c r="AG345" s="3"/>
      <c r="AH345" s="10"/>
      <c r="AK345" s="8"/>
      <c r="AL345" s="3"/>
      <c r="AM345" s="10"/>
    </row>
    <row r="346" spans="2:39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6"/>
      <c r="AA346" s="6"/>
      <c r="AB346" s="6"/>
      <c r="AC346" s="8"/>
      <c r="AD346" s="3"/>
      <c r="AE346" s="8"/>
      <c r="AF346" s="8"/>
      <c r="AG346" s="3"/>
      <c r="AH346" s="10"/>
      <c r="AK346" s="8"/>
      <c r="AL346" s="3"/>
      <c r="AM346" s="10"/>
    </row>
    <row r="347" spans="2:39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6"/>
      <c r="AA347" s="6"/>
      <c r="AB347" s="6"/>
      <c r="AC347" s="8"/>
      <c r="AD347" s="3"/>
      <c r="AE347" s="8"/>
      <c r="AF347" s="8"/>
      <c r="AG347" s="3"/>
      <c r="AH347" s="10"/>
      <c r="AK347" s="8"/>
      <c r="AL347" s="3"/>
      <c r="AM347" s="10"/>
    </row>
    <row r="348" spans="2:39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6"/>
      <c r="AA348" s="6"/>
      <c r="AB348" s="6"/>
      <c r="AC348" s="8"/>
      <c r="AD348" s="3"/>
      <c r="AE348" s="8"/>
      <c r="AF348" s="8"/>
      <c r="AG348" s="3"/>
      <c r="AH348" s="10"/>
      <c r="AK348" s="8"/>
      <c r="AL348" s="3"/>
      <c r="AM348" s="10"/>
    </row>
    <row r="349" spans="2:39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6"/>
      <c r="AA349" s="6"/>
      <c r="AB349" s="6"/>
      <c r="AC349" s="8"/>
      <c r="AD349" s="3"/>
      <c r="AE349" s="8"/>
      <c r="AF349" s="8"/>
      <c r="AG349" s="3"/>
      <c r="AH349" s="10"/>
      <c r="AK349" s="8"/>
      <c r="AL349" s="3"/>
      <c r="AM349" s="10"/>
    </row>
    <row r="350" spans="2:39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6"/>
      <c r="AA350" s="6"/>
      <c r="AB350" s="6"/>
      <c r="AC350" s="8"/>
      <c r="AD350" s="3"/>
      <c r="AE350" s="8"/>
      <c r="AF350" s="8"/>
      <c r="AG350" s="3"/>
      <c r="AH350" s="10"/>
      <c r="AK350" s="8"/>
      <c r="AL350" s="3"/>
      <c r="AM350" s="10"/>
    </row>
    <row r="351" spans="2:39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6"/>
      <c r="AA351" s="6"/>
      <c r="AB351" s="6"/>
      <c r="AC351" s="8"/>
      <c r="AD351" s="3"/>
      <c r="AE351" s="8"/>
      <c r="AF351" s="8"/>
      <c r="AG351" s="3"/>
      <c r="AH351" s="10"/>
      <c r="AK351" s="8"/>
      <c r="AL351" s="3"/>
      <c r="AM351" s="10"/>
    </row>
    <row r="352" spans="2:39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6"/>
      <c r="AA352" s="6"/>
      <c r="AB352" s="6"/>
      <c r="AC352" s="8"/>
      <c r="AD352" s="3"/>
      <c r="AE352" s="8"/>
      <c r="AF352" s="8"/>
      <c r="AG352" s="3"/>
      <c r="AH352" s="10"/>
      <c r="AK352" s="8"/>
      <c r="AL352" s="3"/>
      <c r="AM352" s="10"/>
    </row>
    <row r="353" spans="2:39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6"/>
      <c r="AA353" s="6"/>
      <c r="AB353" s="6"/>
      <c r="AC353" s="8"/>
      <c r="AD353" s="3"/>
      <c r="AE353" s="8"/>
      <c r="AF353" s="8"/>
      <c r="AG353" s="3"/>
      <c r="AH353" s="10"/>
      <c r="AK353" s="8"/>
      <c r="AL353" s="3"/>
      <c r="AM353" s="10"/>
    </row>
    <row r="354" spans="2:39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6"/>
      <c r="AA354" s="6"/>
      <c r="AB354" s="6"/>
      <c r="AC354" s="8"/>
      <c r="AD354" s="3"/>
      <c r="AE354" s="8"/>
      <c r="AF354" s="8"/>
      <c r="AG354" s="3"/>
      <c r="AH354" s="10"/>
      <c r="AK354" s="8"/>
      <c r="AL354" s="3"/>
      <c r="AM354" s="10"/>
    </row>
    <row r="355" spans="2:39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6"/>
      <c r="AA355" s="6"/>
      <c r="AB355" s="6"/>
      <c r="AC355" s="8"/>
      <c r="AD355" s="3"/>
      <c r="AE355" s="8"/>
      <c r="AF355" s="8"/>
      <c r="AG355" s="3"/>
      <c r="AH355" s="10"/>
      <c r="AK355" s="8"/>
      <c r="AL355" s="3"/>
      <c r="AM355" s="10"/>
    </row>
    <row r="356" spans="2:39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6"/>
      <c r="AA356" s="6"/>
      <c r="AB356" s="6"/>
      <c r="AC356" s="8"/>
      <c r="AD356" s="3"/>
      <c r="AE356" s="8"/>
      <c r="AF356" s="8"/>
      <c r="AG356" s="3"/>
      <c r="AH356" s="10"/>
      <c r="AK356" s="8"/>
      <c r="AL356" s="3"/>
      <c r="AM356" s="10"/>
    </row>
    <row r="357" spans="2:39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6"/>
      <c r="AA357" s="6"/>
      <c r="AB357" s="6"/>
      <c r="AC357" s="8"/>
      <c r="AD357" s="3"/>
      <c r="AE357" s="8"/>
      <c r="AF357" s="8"/>
      <c r="AG357" s="3"/>
      <c r="AH357" s="10"/>
      <c r="AK357" s="8"/>
      <c r="AL357" s="3"/>
      <c r="AM357" s="10"/>
    </row>
    <row r="358" spans="2:39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6"/>
      <c r="AA358" s="6"/>
      <c r="AB358" s="6"/>
      <c r="AC358" s="8"/>
      <c r="AD358" s="3"/>
      <c r="AE358" s="8"/>
      <c r="AF358" s="8"/>
      <c r="AG358" s="3"/>
      <c r="AH358" s="10"/>
      <c r="AK358" s="8"/>
      <c r="AL358" s="3"/>
      <c r="AM358" s="10"/>
    </row>
    <row r="359" spans="2:39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6"/>
      <c r="AA359" s="6"/>
      <c r="AB359" s="6"/>
      <c r="AC359" s="8"/>
      <c r="AD359" s="3"/>
      <c r="AE359" s="8"/>
      <c r="AF359" s="8"/>
      <c r="AG359" s="3"/>
      <c r="AH359" s="10"/>
      <c r="AK359" s="8"/>
      <c r="AL359" s="3"/>
      <c r="AM359" s="10"/>
    </row>
    <row r="360" spans="2:39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6"/>
      <c r="AA360" s="6"/>
      <c r="AB360" s="6"/>
      <c r="AC360" s="8"/>
      <c r="AD360" s="3"/>
      <c r="AE360" s="8"/>
      <c r="AF360" s="8"/>
      <c r="AG360" s="3"/>
      <c r="AH360" s="10"/>
      <c r="AK360" s="8"/>
      <c r="AL360" s="3"/>
      <c r="AM360" s="10"/>
    </row>
    <row r="361" spans="2:39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6"/>
      <c r="AA361" s="6"/>
      <c r="AB361" s="6"/>
      <c r="AC361" s="8"/>
      <c r="AD361" s="3"/>
      <c r="AE361" s="8"/>
      <c r="AF361" s="8"/>
      <c r="AG361" s="3"/>
      <c r="AH361" s="10"/>
      <c r="AK361" s="8"/>
      <c r="AL361" s="3"/>
      <c r="AM361" s="10"/>
    </row>
    <row r="362" spans="2:39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6"/>
      <c r="AA362" s="6"/>
      <c r="AB362" s="6"/>
      <c r="AC362" s="8"/>
      <c r="AD362" s="3"/>
      <c r="AE362" s="8"/>
      <c r="AF362" s="8"/>
      <c r="AG362" s="3"/>
      <c r="AH362" s="10"/>
      <c r="AK362" s="8"/>
      <c r="AL362" s="3"/>
      <c r="AM362" s="10"/>
    </row>
    <row r="363" spans="2:39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6"/>
      <c r="AA363" s="6"/>
      <c r="AB363" s="6"/>
      <c r="AC363" s="8"/>
      <c r="AD363" s="3"/>
      <c r="AE363" s="8"/>
      <c r="AF363" s="8"/>
      <c r="AG363" s="3"/>
      <c r="AH363" s="10"/>
      <c r="AK363" s="8"/>
      <c r="AL363" s="3"/>
      <c r="AM363" s="10"/>
    </row>
    <row r="364" spans="2:39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6"/>
      <c r="AA364" s="6"/>
      <c r="AB364" s="6"/>
      <c r="AC364" s="8"/>
      <c r="AD364" s="3"/>
      <c r="AE364" s="8"/>
      <c r="AF364" s="8"/>
      <c r="AG364" s="3"/>
      <c r="AH364" s="10"/>
      <c r="AK364" s="8"/>
      <c r="AL364" s="3"/>
      <c r="AM364" s="10"/>
    </row>
    <row r="365" spans="2:39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6"/>
      <c r="AA365" s="6"/>
      <c r="AB365" s="6"/>
      <c r="AC365" s="8"/>
      <c r="AD365" s="3"/>
      <c r="AE365" s="8"/>
      <c r="AF365" s="8"/>
      <c r="AG365" s="3"/>
      <c r="AH365" s="10"/>
      <c r="AK365" s="8"/>
      <c r="AL365" s="3"/>
      <c r="AM365" s="10"/>
    </row>
    <row r="366" spans="2:39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6"/>
      <c r="AA366" s="6"/>
      <c r="AB366" s="6"/>
      <c r="AC366" s="8"/>
      <c r="AD366" s="3"/>
      <c r="AE366" s="8"/>
      <c r="AF366" s="8"/>
      <c r="AG366" s="3"/>
      <c r="AH366" s="10"/>
      <c r="AK366" s="8"/>
      <c r="AL366" s="3"/>
      <c r="AM366" s="10"/>
    </row>
    <row r="367" spans="2:39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6"/>
      <c r="AA367" s="6"/>
      <c r="AB367" s="6"/>
      <c r="AC367" s="8"/>
      <c r="AD367" s="3"/>
      <c r="AE367" s="8"/>
      <c r="AF367" s="8"/>
      <c r="AG367" s="3"/>
      <c r="AH367" s="10"/>
      <c r="AK367" s="8"/>
      <c r="AL367" s="3"/>
      <c r="AM367" s="10"/>
    </row>
    <row r="368" spans="2:39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6"/>
      <c r="AA368" s="6"/>
      <c r="AB368" s="6"/>
      <c r="AC368" s="8"/>
      <c r="AD368" s="3"/>
      <c r="AE368" s="8"/>
      <c r="AF368" s="8"/>
      <c r="AG368" s="3"/>
      <c r="AH368" s="10"/>
      <c r="AK368" s="8"/>
      <c r="AL368" s="3"/>
      <c r="AM368" s="10"/>
    </row>
    <row r="369" spans="2:39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6"/>
      <c r="AA369" s="6"/>
      <c r="AB369" s="6"/>
      <c r="AC369" s="8"/>
      <c r="AD369" s="3"/>
      <c r="AE369" s="8"/>
      <c r="AF369" s="8"/>
      <c r="AG369" s="3"/>
      <c r="AH369" s="10"/>
      <c r="AK369" s="8"/>
      <c r="AL369" s="3"/>
      <c r="AM369" s="10"/>
    </row>
    <row r="370" spans="2:39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6"/>
      <c r="AA370" s="6"/>
      <c r="AB370" s="6"/>
      <c r="AC370" s="8"/>
      <c r="AD370" s="3"/>
      <c r="AE370" s="8"/>
      <c r="AF370" s="8"/>
      <c r="AG370" s="3"/>
      <c r="AH370" s="10"/>
      <c r="AK370" s="8"/>
      <c r="AL370" s="3"/>
      <c r="AM370" s="10"/>
    </row>
    <row r="371" spans="2:39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6"/>
      <c r="AA371" s="6"/>
      <c r="AB371" s="6"/>
      <c r="AC371" s="8"/>
      <c r="AD371" s="3"/>
      <c r="AE371" s="8"/>
      <c r="AF371" s="8"/>
      <c r="AG371" s="3"/>
      <c r="AH371" s="10"/>
      <c r="AK371" s="8"/>
      <c r="AL371" s="3"/>
      <c r="AM371" s="10"/>
    </row>
    <row r="372" spans="2:39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6"/>
      <c r="AA372" s="6"/>
      <c r="AB372" s="6"/>
      <c r="AC372" s="8"/>
      <c r="AD372" s="3"/>
      <c r="AE372" s="8"/>
      <c r="AF372" s="8"/>
      <c r="AG372" s="3"/>
      <c r="AH372" s="10"/>
      <c r="AK372" s="8"/>
      <c r="AL372" s="3"/>
      <c r="AM372" s="10"/>
    </row>
    <row r="373" spans="2:39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6"/>
      <c r="AA373" s="6"/>
      <c r="AB373" s="6"/>
      <c r="AC373" s="8"/>
      <c r="AD373" s="3"/>
      <c r="AE373" s="8"/>
      <c r="AF373" s="8"/>
      <c r="AG373" s="3"/>
      <c r="AH373" s="10"/>
      <c r="AK373" s="8"/>
      <c r="AL373" s="3"/>
      <c r="AM373" s="10"/>
    </row>
    <row r="374" spans="2:39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6"/>
      <c r="AA374" s="6"/>
      <c r="AB374" s="6"/>
      <c r="AC374" s="8"/>
      <c r="AD374" s="3"/>
      <c r="AE374" s="8"/>
      <c r="AF374" s="8"/>
      <c r="AG374" s="3"/>
      <c r="AH374" s="10"/>
      <c r="AK374" s="8"/>
      <c r="AL374" s="3"/>
      <c r="AM374" s="10"/>
    </row>
    <row r="375" spans="2:39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6"/>
      <c r="AA375" s="6"/>
      <c r="AB375" s="6"/>
      <c r="AC375" s="8"/>
      <c r="AD375" s="3"/>
      <c r="AE375" s="8"/>
      <c r="AF375" s="8"/>
      <c r="AG375" s="3"/>
      <c r="AH375" s="10"/>
      <c r="AK375" s="8"/>
      <c r="AL375" s="3"/>
      <c r="AM375" s="10"/>
    </row>
    <row r="376" spans="2:39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6"/>
      <c r="AA376" s="6"/>
      <c r="AB376" s="6"/>
      <c r="AC376" s="8"/>
      <c r="AD376" s="3"/>
      <c r="AE376" s="8"/>
      <c r="AF376" s="8"/>
      <c r="AG376" s="3"/>
      <c r="AH376" s="10"/>
      <c r="AK376" s="8"/>
      <c r="AL376" s="3"/>
      <c r="AM376" s="10"/>
    </row>
    <row r="377" spans="2:39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6"/>
      <c r="AA377" s="6"/>
      <c r="AB377" s="6"/>
      <c r="AC377" s="8"/>
      <c r="AD377" s="3"/>
      <c r="AE377" s="8"/>
      <c r="AF377" s="8"/>
      <c r="AG377" s="3"/>
      <c r="AH377" s="10"/>
      <c r="AK377" s="8"/>
      <c r="AL377" s="3"/>
      <c r="AM377" s="10"/>
    </row>
    <row r="378" spans="2:39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6"/>
      <c r="AA378" s="6"/>
      <c r="AB378" s="6"/>
      <c r="AC378" s="8"/>
      <c r="AD378" s="3"/>
      <c r="AE378" s="8"/>
      <c r="AF378" s="8"/>
      <c r="AG378" s="3"/>
      <c r="AH378" s="10"/>
      <c r="AK378" s="8"/>
      <c r="AL378" s="3"/>
      <c r="AM378" s="10"/>
    </row>
    <row r="379" spans="2:39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6"/>
      <c r="AA379" s="6"/>
      <c r="AB379" s="6"/>
      <c r="AC379" s="8"/>
      <c r="AD379" s="3"/>
      <c r="AE379" s="8"/>
      <c r="AF379" s="8"/>
      <c r="AG379" s="3"/>
      <c r="AH379" s="10"/>
      <c r="AK379" s="8"/>
      <c r="AL379" s="3"/>
      <c r="AM379" s="10"/>
    </row>
    <row r="380" spans="2:39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6"/>
      <c r="AA380" s="6"/>
      <c r="AB380" s="6"/>
      <c r="AC380" s="8"/>
      <c r="AD380" s="3"/>
      <c r="AE380" s="8"/>
      <c r="AF380" s="8"/>
      <c r="AG380" s="3"/>
      <c r="AH380" s="10"/>
      <c r="AK380" s="8"/>
      <c r="AL380" s="3"/>
      <c r="AM380" s="10"/>
    </row>
    <row r="381" spans="2:39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6"/>
      <c r="AA381" s="6"/>
      <c r="AB381" s="6"/>
      <c r="AC381" s="8"/>
      <c r="AD381" s="3"/>
      <c r="AE381" s="8"/>
      <c r="AF381" s="8"/>
      <c r="AG381" s="3"/>
      <c r="AH381" s="10"/>
      <c r="AK381" s="8"/>
      <c r="AL381" s="3"/>
      <c r="AM381" s="10"/>
    </row>
    <row r="382" spans="2:39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6"/>
      <c r="AA382" s="6"/>
      <c r="AB382" s="6"/>
      <c r="AC382" s="8"/>
      <c r="AD382" s="3"/>
      <c r="AE382" s="8"/>
      <c r="AF382" s="8"/>
      <c r="AG382" s="3"/>
      <c r="AH382" s="10"/>
      <c r="AK382" s="8"/>
      <c r="AL382" s="3"/>
      <c r="AM382" s="10"/>
    </row>
    <row r="383" spans="2:39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6"/>
      <c r="AA383" s="6"/>
      <c r="AB383" s="6"/>
      <c r="AC383" s="8"/>
      <c r="AD383" s="3"/>
      <c r="AE383" s="8"/>
      <c r="AF383" s="8"/>
      <c r="AG383" s="3"/>
      <c r="AH383" s="10"/>
      <c r="AK383" s="8"/>
      <c r="AL383" s="3"/>
      <c r="AM383" s="10"/>
    </row>
    <row r="384" spans="2:39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6"/>
      <c r="AA384" s="6"/>
      <c r="AB384" s="6"/>
      <c r="AC384" s="8"/>
      <c r="AD384" s="3"/>
      <c r="AE384" s="8"/>
      <c r="AF384" s="8"/>
      <c r="AG384" s="3"/>
      <c r="AH384" s="10"/>
      <c r="AK384" s="8"/>
      <c r="AL384" s="3"/>
      <c r="AM384" s="10"/>
    </row>
    <row r="385" spans="2:39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6"/>
      <c r="AA385" s="6"/>
      <c r="AB385" s="6"/>
      <c r="AC385" s="8"/>
      <c r="AD385" s="3"/>
      <c r="AE385" s="8"/>
      <c r="AF385" s="8"/>
      <c r="AG385" s="3"/>
      <c r="AH385" s="10"/>
      <c r="AK385" s="8"/>
      <c r="AL385" s="3"/>
      <c r="AM385" s="10"/>
    </row>
    <row r="386" spans="2:39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6"/>
      <c r="AA386" s="6"/>
      <c r="AB386" s="6"/>
      <c r="AC386" s="8"/>
      <c r="AD386" s="3"/>
      <c r="AE386" s="8"/>
      <c r="AF386" s="8"/>
      <c r="AG386" s="3"/>
      <c r="AH386" s="10"/>
      <c r="AK386" s="8"/>
      <c r="AL386" s="3"/>
      <c r="AM386" s="10"/>
    </row>
    <row r="387" spans="2:39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6"/>
      <c r="AA387" s="6"/>
      <c r="AB387" s="6"/>
      <c r="AC387" s="8"/>
      <c r="AD387" s="3"/>
      <c r="AE387" s="8"/>
      <c r="AF387" s="8"/>
      <c r="AG387" s="3"/>
      <c r="AH387" s="10"/>
      <c r="AK387" s="8"/>
      <c r="AL387" s="3"/>
      <c r="AM387" s="10"/>
    </row>
    <row r="388" spans="2:39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6"/>
      <c r="AA388" s="6"/>
      <c r="AB388" s="6"/>
      <c r="AC388" s="8"/>
      <c r="AD388" s="3"/>
      <c r="AE388" s="8"/>
      <c r="AF388" s="8"/>
      <c r="AG388" s="3"/>
      <c r="AH388" s="10"/>
      <c r="AK388" s="8"/>
      <c r="AL388" s="3"/>
      <c r="AM388" s="10"/>
    </row>
    <row r="389" spans="2:39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6"/>
      <c r="AA389" s="6"/>
      <c r="AB389" s="6"/>
      <c r="AC389" s="8"/>
      <c r="AD389" s="3"/>
      <c r="AE389" s="8"/>
      <c r="AF389" s="8"/>
      <c r="AG389" s="3"/>
      <c r="AH389" s="10"/>
      <c r="AK389" s="8"/>
      <c r="AL389" s="3"/>
      <c r="AM389" s="10"/>
    </row>
    <row r="390" spans="2:39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6"/>
      <c r="AA390" s="6"/>
      <c r="AB390" s="6"/>
      <c r="AC390" s="8"/>
      <c r="AD390" s="3"/>
      <c r="AE390" s="8"/>
      <c r="AF390" s="8"/>
      <c r="AG390" s="3"/>
      <c r="AH390" s="10"/>
      <c r="AK390" s="8"/>
      <c r="AL390" s="3"/>
      <c r="AM390" s="10"/>
    </row>
    <row r="391" spans="2:39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6"/>
      <c r="AA391" s="6"/>
      <c r="AB391" s="6"/>
      <c r="AC391" s="8"/>
      <c r="AD391" s="3"/>
      <c r="AE391" s="8"/>
      <c r="AF391" s="8"/>
      <c r="AG391" s="3"/>
      <c r="AH391" s="10"/>
      <c r="AK391" s="8"/>
      <c r="AL391" s="3"/>
      <c r="AM391" s="10"/>
    </row>
    <row r="392" spans="2:39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6"/>
      <c r="AA392" s="6"/>
      <c r="AB392" s="6"/>
      <c r="AC392" s="8"/>
      <c r="AD392" s="3"/>
      <c r="AE392" s="8"/>
      <c r="AF392" s="8"/>
      <c r="AG392" s="3"/>
      <c r="AH392" s="10"/>
      <c r="AK392" s="8"/>
      <c r="AL392" s="3"/>
      <c r="AM392" s="10"/>
    </row>
    <row r="393" spans="2:39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6"/>
      <c r="AA393" s="6"/>
      <c r="AB393" s="6"/>
      <c r="AC393" s="8"/>
      <c r="AD393" s="3"/>
      <c r="AE393" s="8"/>
      <c r="AF393" s="8"/>
      <c r="AG393" s="3"/>
      <c r="AH393" s="10"/>
      <c r="AK393" s="8"/>
      <c r="AL393" s="3"/>
      <c r="AM393" s="10"/>
    </row>
    <row r="394" spans="2:39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6"/>
      <c r="AA394" s="6"/>
      <c r="AB394" s="6"/>
      <c r="AC394" s="8"/>
      <c r="AD394" s="3"/>
      <c r="AE394" s="8"/>
      <c r="AF394" s="8"/>
      <c r="AG394" s="3"/>
      <c r="AH394" s="10"/>
      <c r="AK394" s="8"/>
      <c r="AL394" s="3"/>
      <c r="AM394" s="10"/>
    </row>
    <row r="395" spans="2:39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6"/>
      <c r="AA395" s="6"/>
      <c r="AB395" s="6"/>
      <c r="AC395" s="8"/>
      <c r="AD395" s="3"/>
      <c r="AE395" s="8"/>
      <c r="AF395" s="8"/>
      <c r="AG395" s="3"/>
      <c r="AH395" s="10"/>
      <c r="AK395" s="8"/>
      <c r="AL395" s="3"/>
      <c r="AM395" s="10"/>
    </row>
    <row r="396" spans="2:39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6"/>
      <c r="AA396" s="6"/>
      <c r="AB396" s="6"/>
      <c r="AC396" s="8"/>
      <c r="AD396" s="3"/>
      <c r="AE396" s="8"/>
      <c r="AF396" s="8"/>
      <c r="AG396" s="3"/>
      <c r="AH396" s="10"/>
      <c r="AK396" s="8"/>
      <c r="AL396" s="3"/>
      <c r="AM396" s="10"/>
    </row>
    <row r="397" spans="2:39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6"/>
      <c r="AA397" s="6"/>
      <c r="AB397" s="6"/>
      <c r="AC397" s="8"/>
      <c r="AD397" s="3"/>
      <c r="AE397" s="8"/>
      <c r="AF397" s="8"/>
      <c r="AG397" s="3"/>
      <c r="AH397" s="10"/>
      <c r="AK397" s="8"/>
      <c r="AL397" s="3"/>
      <c r="AM397" s="10"/>
    </row>
    <row r="398" spans="2:39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6"/>
      <c r="AA398" s="6"/>
      <c r="AB398" s="6"/>
      <c r="AC398" s="8"/>
      <c r="AD398" s="3"/>
      <c r="AE398" s="8"/>
      <c r="AF398" s="8"/>
      <c r="AG398" s="3"/>
      <c r="AH398" s="10"/>
      <c r="AK398" s="8"/>
      <c r="AL398" s="3"/>
      <c r="AM398" s="10"/>
    </row>
    <row r="399" spans="2:39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6"/>
      <c r="AA399" s="6"/>
      <c r="AB399" s="6"/>
      <c r="AC399" s="8"/>
      <c r="AD399" s="3"/>
      <c r="AE399" s="8"/>
      <c r="AF399" s="8"/>
      <c r="AG399" s="3"/>
      <c r="AH399" s="10"/>
      <c r="AK399" s="8"/>
      <c r="AL399" s="3"/>
      <c r="AM399" s="10"/>
    </row>
    <row r="400" spans="2:39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6"/>
      <c r="AA400" s="6"/>
      <c r="AB400" s="6"/>
      <c r="AC400" s="8"/>
      <c r="AD400" s="3"/>
      <c r="AE400" s="8"/>
      <c r="AF400" s="8"/>
      <c r="AG400" s="3"/>
      <c r="AH400" s="10"/>
      <c r="AK400" s="8"/>
      <c r="AL400" s="3"/>
      <c r="AM400" s="10"/>
    </row>
    <row r="401" spans="2:39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6"/>
      <c r="AA401" s="6"/>
      <c r="AB401" s="6"/>
      <c r="AC401" s="8"/>
      <c r="AD401" s="3"/>
      <c r="AE401" s="8"/>
      <c r="AF401" s="8"/>
      <c r="AG401" s="3"/>
      <c r="AH401" s="10"/>
      <c r="AK401" s="8"/>
      <c r="AL401" s="3"/>
      <c r="AM401" s="10"/>
    </row>
    <row r="402" spans="2:39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6"/>
      <c r="AA402" s="6"/>
      <c r="AB402" s="6"/>
      <c r="AC402" s="8"/>
      <c r="AD402" s="3"/>
      <c r="AE402" s="8"/>
      <c r="AF402" s="8"/>
      <c r="AG402" s="3"/>
      <c r="AH402" s="10"/>
      <c r="AK402" s="8"/>
      <c r="AL402" s="3"/>
      <c r="AM402" s="10"/>
    </row>
    <row r="403" spans="2:39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6"/>
      <c r="AA403" s="6"/>
      <c r="AB403" s="6"/>
      <c r="AC403" s="8"/>
      <c r="AD403" s="3"/>
      <c r="AE403" s="8"/>
      <c r="AF403" s="8"/>
      <c r="AG403" s="3"/>
      <c r="AH403" s="10"/>
      <c r="AK403" s="8"/>
      <c r="AL403" s="3"/>
      <c r="AM403" s="10"/>
    </row>
    <row r="404" spans="2:39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6"/>
      <c r="AA404" s="6"/>
      <c r="AB404" s="6"/>
      <c r="AC404" s="8"/>
      <c r="AD404" s="3"/>
      <c r="AE404" s="8"/>
      <c r="AF404" s="8"/>
      <c r="AG404" s="3"/>
      <c r="AH404" s="10"/>
      <c r="AK404" s="8"/>
      <c r="AL404" s="3"/>
      <c r="AM404" s="10"/>
    </row>
    <row r="405" spans="2:39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6"/>
      <c r="AA405" s="6"/>
      <c r="AB405" s="6"/>
      <c r="AC405" s="8"/>
      <c r="AD405" s="3"/>
      <c r="AE405" s="8"/>
      <c r="AF405" s="8"/>
      <c r="AG405" s="3"/>
      <c r="AH405" s="10"/>
      <c r="AK405" s="8"/>
      <c r="AL405" s="3"/>
      <c r="AM405" s="10"/>
    </row>
    <row r="406" spans="2:39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6"/>
      <c r="AA406" s="6"/>
      <c r="AB406" s="6"/>
      <c r="AC406" s="8"/>
      <c r="AD406" s="3"/>
      <c r="AE406" s="8"/>
      <c r="AF406" s="8"/>
      <c r="AG406" s="3"/>
      <c r="AH406" s="10"/>
      <c r="AK406" s="8"/>
      <c r="AL406" s="3"/>
      <c r="AM406" s="10"/>
    </row>
    <row r="407" spans="2:39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6"/>
      <c r="AA407" s="6"/>
      <c r="AB407" s="6"/>
      <c r="AC407" s="8"/>
      <c r="AD407" s="3"/>
      <c r="AE407" s="8"/>
      <c r="AF407" s="8"/>
      <c r="AG407" s="3"/>
      <c r="AH407" s="10"/>
      <c r="AK407" s="8"/>
      <c r="AL407" s="3"/>
      <c r="AM407" s="10"/>
    </row>
    <row r="408" spans="2:39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6"/>
      <c r="AA408" s="6"/>
      <c r="AB408" s="6"/>
      <c r="AC408" s="8"/>
      <c r="AD408" s="3"/>
      <c r="AE408" s="8"/>
      <c r="AF408" s="8"/>
      <c r="AG408" s="3"/>
      <c r="AH408" s="10"/>
      <c r="AK408" s="8"/>
      <c r="AL408" s="3"/>
      <c r="AM408" s="10"/>
    </row>
    <row r="409" spans="2:39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6"/>
      <c r="AA409" s="6"/>
      <c r="AB409" s="6"/>
      <c r="AC409" s="8"/>
      <c r="AD409" s="3"/>
      <c r="AE409" s="8"/>
      <c r="AF409" s="8"/>
      <c r="AG409" s="3"/>
      <c r="AH409" s="10"/>
      <c r="AK409" s="8"/>
      <c r="AL409" s="3"/>
      <c r="AM409" s="10"/>
    </row>
    <row r="410" spans="2:39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6"/>
      <c r="AA410" s="6"/>
      <c r="AB410" s="6"/>
      <c r="AC410" s="8"/>
      <c r="AD410" s="3"/>
      <c r="AE410" s="8"/>
      <c r="AF410" s="8"/>
      <c r="AG410" s="3"/>
      <c r="AH410" s="10"/>
      <c r="AK410" s="8"/>
      <c r="AL410" s="3"/>
      <c r="AM410" s="10"/>
    </row>
    <row r="411" spans="2:39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6"/>
      <c r="AA411" s="6"/>
      <c r="AB411" s="6"/>
      <c r="AC411" s="8"/>
      <c r="AD411" s="3"/>
      <c r="AE411" s="8"/>
      <c r="AF411" s="8"/>
      <c r="AG411" s="3"/>
      <c r="AH411" s="10"/>
      <c r="AK411" s="8"/>
      <c r="AL411" s="3"/>
      <c r="AM411" s="10"/>
    </row>
    <row r="412" spans="2:39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6"/>
      <c r="AA412" s="6"/>
      <c r="AB412" s="6"/>
      <c r="AC412" s="8"/>
      <c r="AD412" s="3"/>
      <c r="AE412" s="8"/>
      <c r="AF412" s="8"/>
      <c r="AG412" s="3"/>
      <c r="AH412" s="10"/>
      <c r="AK412" s="8"/>
      <c r="AL412" s="3"/>
      <c r="AM412" s="10"/>
    </row>
    <row r="413" spans="2:39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6"/>
      <c r="AA413" s="6"/>
      <c r="AB413" s="6"/>
      <c r="AC413" s="8"/>
      <c r="AD413" s="3"/>
      <c r="AE413" s="8"/>
      <c r="AF413" s="8"/>
      <c r="AG413" s="3"/>
      <c r="AH413" s="10"/>
      <c r="AK413" s="8"/>
      <c r="AL413" s="3"/>
      <c r="AM413" s="10"/>
    </row>
    <row r="414" spans="2:39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6"/>
      <c r="AA414" s="6"/>
      <c r="AB414" s="6"/>
      <c r="AC414" s="8"/>
      <c r="AD414" s="3"/>
      <c r="AE414" s="8"/>
      <c r="AF414" s="8"/>
      <c r="AG414" s="3"/>
      <c r="AH414" s="10"/>
      <c r="AK414" s="8"/>
      <c r="AL414" s="3"/>
      <c r="AM414" s="10"/>
    </row>
    <row r="415" spans="2:39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6"/>
      <c r="AA415" s="6"/>
      <c r="AB415" s="6"/>
      <c r="AC415" s="8"/>
      <c r="AD415" s="3"/>
      <c r="AE415" s="8"/>
      <c r="AF415" s="8"/>
      <c r="AG415" s="3"/>
      <c r="AH415" s="10"/>
      <c r="AK415" s="8"/>
      <c r="AL415" s="3"/>
      <c r="AM415" s="10"/>
    </row>
    <row r="416" spans="2:39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6"/>
      <c r="AA416" s="6"/>
      <c r="AB416" s="6"/>
      <c r="AC416" s="8"/>
      <c r="AD416" s="3"/>
      <c r="AE416" s="8"/>
      <c r="AF416" s="8"/>
      <c r="AG416" s="3"/>
      <c r="AH416" s="10"/>
      <c r="AK416" s="8"/>
      <c r="AL416" s="3"/>
      <c r="AM416" s="10"/>
    </row>
    <row r="417" spans="2:39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6"/>
      <c r="AA417" s="6"/>
      <c r="AB417" s="6"/>
      <c r="AC417" s="8"/>
      <c r="AD417" s="3"/>
      <c r="AE417" s="8"/>
      <c r="AF417" s="8"/>
      <c r="AG417" s="3"/>
      <c r="AH417" s="10"/>
      <c r="AK417" s="8"/>
      <c r="AL417" s="3"/>
      <c r="AM417" s="10"/>
    </row>
    <row r="418" spans="2:39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6"/>
      <c r="AA418" s="6"/>
      <c r="AB418" s="6"/>
      <c r="AC418" s="8"/>
      <c r="AD418" s="3"/>
      <c r="AE418" s="8"/>
      <c r="AF418" s="8"/>
      <c r="AG418" s="3"/>
      <c r="AH418" s="10"/>
      <c r="AK418" s="8"/>
      <c r="AL418" s="3"/>
      <c r="AM418" s="10"/>
    </row>
    <row r="419" spans="2:39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6"/>
      <c r="AA419" s="6"/>
      <c r="AB419" s="6"/>
      <c r="AC419" s="8"/>
      <c r="AD419" s="3"/>
      <c r="AE419" s="8"/>
      <c r="AF419" s="8"/>
      <c r="AG419" s="3"/>
      <c r="AH419" s="10"/>
      <c r="AK419" s="8"/>
      <c r="AL419" s="3"/>
      <c r="AM419" s="10"/>
    </row>
    <row r="420" spans="2:39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6"/>
      <c r="AA420" s="6"/>
      <c r="AB420" s="6"/>
      <c r="AC420" s="8"/>
      <c r="AD420" s="3"/>
      <c r="AE420" s="8"/>
      <c r="AF420" s="8"/>
      <c r="AG420" s="3"/>
      <c r="AH420" s="10"/>
      <c r="AK420" s="8"/>
      <c r="AL420" s="3"/>
      <c r="AM420" s="10"/>
    </row>
    <row r="421" spans="2:39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6"/>
      <c r="AA421" s="6"/>
      <c r="AB421" s="6"/>
      <c r="AC421" s="8"/>
      <c r="AD421" s="3"/>
      <c r="AE421" s="8"/>
      <c r="AF421" s="8"/>
      <c r="AG421" s="3"/>
      <c r="AH421" s="10"/>
      <c r="AK421" s="8"/>
      <c r="AL421" s="3"/>
      <c r="AM421" s="10"/>
    </row>
    <row r="422" spans="2:39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6"/>
      <c r="AA422" s="6"/>
      <c r="AB422" s="6"/>
      <c r="AC422" s="8"/>
      <c r="AD422" s="3"/>
      <c r="AE422" s="8"/>
      <c r="AF422" s="8"/>
      <c r="AG422" s="3"/>
      <c r="AH422" s="10"/>
      <c r="AK422" s="8"/>
      <c r="AL422" s="3"/>
      <c r="AM422" s="10"/>
    </row>
    <row r="423" spans="2:39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6"/>
      <c r="AA423" s="6"/>
      <c r="AB423" s="6"/>
      <c r="AC423" s="8"/>
      <c r="AD423" s="3"/>
      <c r="AE423" s="8"/>
      <c r="AF423" s="8"/>
      <c r="AG423" s="3"/>
      <c r="AH423" s="10"/>
      <c r="AK423" s="8"/>
      <c r="AL423" s="3"/>
      <c r="AM423" s="10"/>
    </row>
    <row r="424" spans="2:39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6"/>
      <c r="AA424" s="6"/>
      <c r="AB424" s="6"/>
      <c r="AC424" s="8"/>
      <c r="AD424" s="3"/>
      <c r="AE424" s="8"/>
      <c r="AF424" s="8"/>
      <c r="AG424" s="3"/>
      <c r="AH424" s="10"/>
      <c r="AK424" s="8"/>
      <c r="AL424" s="3"/>
      <c r="AM424" s="10"/>
    </row>
    <row r="425" spans="2:39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6"/>
      <c r="AA425" s="6"/>
      <c r="AB425" s="6"/>
      <c r="AC425" s="8"/>
      <c r="AD425" s="3"/>
      <c r="AE425" s="8"/>
      <c r="AF425" s="8"/>
      <c r="AG425" s="3"/>
      <c r="AH425" s="10"/>
      <c r="AK425" s="8"/>
      <c r="AL425" s="3"/>
      <c r="AM425" s="10"/>
    </row>
    <row r="426" spans="2:39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6"/>
      <c r="AA426" s="6"/>
      <c r="AB426" s="6"/>
      <c r="AC426" s="8"/>
      <c r="AD426" s="3"/>
      <c r="AE426" s="8"/>
      <c r="AF426" s="8"/>
      <c r="AG426" s="3"/>
      <c r="AH426" s="10"/>
      <c r="AK426" s="8"/>
      <c r="AL426" s="3"/>
      <c r="AM426" s="10"/>
    </row>
    <row r="427" spans="2:39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6"/>
      <c r="AA427" s="6"/>
      <c r="AB427" s="6"/>
      <c r="AC427" s="8"/>
      <c r="AD427" s="3"/>
      <c r="AE427" s="8"/>
      <c r="AF427" s="8"/>
      <c r="AG427" s="3"/>
      <c r="AH427" s="10"/>
      <c r="AK427" s="8"/>
      <c r="AL427" s="3"/>
      <c r="AM427" s="10"/>
    </row>
    <row r="428" spans="2:39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6"/>
      <c r="AA428" s="6"/>
      <c r="AB428" s="6"/>
      <c r="AC428" s="8"/>
      <c r="AD428" s="3"/>
      <c r="AE428" s="8"/>
      <c r="AF428" s="8"/>
      <c r="AG428" s="3"/>
      <c r="AH428" s="10"/>
      <c r="AK428" s="8"/>
      <c r="AL428" s="3"/>
      <c r="AM428" s="10"/>
    </row>
    <row r="429" spans="2:39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6"/>
      <c r="AA429" s="6"/>
      <c r="AB429" s="6"/>
      <c r="AC429" s="8"/>
      <c r="AD429" s="3"/>
      <c r="AE429" s="8"/>
      <c r="AF429" s="8"/>
      <c r="AG429" s="3"/>
      <c r="AH429" s="10"/>
      <c r="AK429" s="8"/>
      <c r="AL429" s="3"/>
      <c r="AM429" s="10"/>
    </row>
    <row r="430" spans="2:39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6"/>
      <c r="AA430" s="6"/>
      <c r="AB430" s="6"/>
      <c r="AC430" s="8"/>
      <c r="AD430" s="3"/>
      <c r="AE430" s="8"/>
      <c r="AF430" s="8"/>
      <c r="AG430" s="3"/>
      <c r="AH430" s="10"/>
      <c r="AK430" s="8"/>
      <c r="AL430" s="3"/>
      <c r="AM430" s="10"/>
    </row>
    <row r="431" spans="2:39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6"/>
      <c r="AA431" s="6"/>
      <c r="AB431" s="6"/>
      <c r="AC431" s="8"/>
      <c r="AD431" s="3"/>
      <c r="AE431" s="8"/>
      <c r="AF431" s="8"/>
      <c r="AG431" s="3"/>
      <c r="AH431" s="10"/>
      <c r="AK431" s="8"/>
      <c r="AL431" s="3"/>
      <c r="AM431" s="10"/>
    </row>
    <row r="432" spans="2:39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6"/>
      <c r="AA432" s="6"/>
      <c r="AB432" s="6"/>
      <c r="AC432" s="8"/>
      <c r="AD432" s="3"/>
      <c r="AE432" s="8"/>
      <c r="AF432" s="8"/>
      <c r="AG432" s="3"/>
      <c r="AH432" s="10"/>
      <c r="AK432" s="8"/>
      <c r="AL432" s="3"/>
      <c r="AM432" s="10"/>
    </row>
    <row r="433" spans="2:39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6"/>
      <c r="AA433" s="6"/>
      <c r="AB433" s="6"/>
      <c r="AC433" s="8"/>
      <c r="AD433" s="3"/>
      <c r="AE433" s="8"/>
      <c r="AF433" s="8"/>
      <c r="AG433" s="3"/>
      <c r="AH433" s="10"/>
      <c r="AK433" s="8"/>
      <c r="AL433" s="3"/>
      <c r="AM433" s="10"/>
    </row>
    <row r="434" spans="2:39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6"/>
      <c r="AA434" s="6"/>
      <c r="AB434" s="6"/>
      <c r="AC434" s="8"/>
      <c r="AD434" s="3"/>
      <c r="AE434" s="8"/>
      <c r="AF434" s="8"/>
      <c r="AG434" s="3"/>
      <c r="AH434" s="10"/>
      <c r="AK434" s="8"/>
      <c r="AL434" s="3"/>
      <c r="AM434" s="10"/>
    </row>
    <row r="435" spans="2:39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6"/>
      <c r="AA435" s="6"/>
      <c r="AB435" s="6"/>
      <c r="AC435" s="8"/>
      <c r="AD435" s="3"/>
      <c r="AE435" s="8"/>
      <c r="AF435" s="8"/>
      <c r="AG435" s="3"/>
      <c r="AH435" s="10"/>
      <c r="AK435" s="8"/>
      <c r="AL435" s="3"/>
      <c r="AM435" s="10"/>
    </row>
    <row r="436" spans="2:39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6"/>
      <c r="AA436" s="6"/>
      <c r="AB436" s="6"/>
      <c r="AC436" s="8"/>
      <c r="AD436" s="3"/>
      <c r="AE436" s="8"/>
      <c r="AF436" s="8"/>
      <c r="AG436" s="3"/>
      <c r="AH436" s="10"/>
      <c r="AK436" s="8"/>
      <c r="AL436" s="3"/>
      <c r="AM436" s="10"/>
    </row>
    <row r="437" spans="2:39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6"/>
      <c r="AA437" s="6"/>
      <c r="AB437" s="6"/>
      <c r="AC437" s="8"/>
      <c r="AD437" s="3"/>
      <c r="AE437" s="8"/>
      <c r="AF437" s="8"/>
      <c r="AG437" s="3"/>
      <c r="AH437" s="10"/>
      <c r="AK437" s="8"/>
      <c r="AL437" s="3"/>
      <c r="AM437" s="10"/>
    </row>
    <row r="438" spans="2:39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6"/>
      <c r="AA438" s="6"/>
      <c r="AB438" s="6"/>
      <c r="AC438" s="8"/>
      <c r="AD438" s="3"/>
      <c r="AE438" s="8"/>
      <c r="AF438" s="8"/>
      <c r="AG438" s="3"/>
      <c r="AH438" s="10"/>
      <c r="AK438" s="8"/>
      <c r="AL438" s="3"/>
      <c r="AM438" s="10"/>
    </row>
    <row r="439" spans="2:39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6"/>
      <c r="AA439" s="6"/>
      <c r="AB439" s="6"/>
      <c r="AC439" s="8"/>
      <c r="AD439" s="3"/>
      <c r="AE439" s="8"/>
      <c r="AF439" s="8"/>
      <c r="AG439" s="3"/>
      <c r="AH439" s="10"/>
      <c r="AK439" s="8"/>
      <c r="AL439" s="3"/>
      <c r="AM439" s="10"/>
    </row>
    <row r="440" spans="2:39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6"/>
      <c r="AA440" s="6"/>
      <c r="AB440" s="6"/>
      <c r="AC440" s="8"/>
      <c r="AD440" s="3"/>
      <c r="AE440" s="8"/>
      <c r="AF440" s="8"/>
      <c r="AG440" s="3"/>
      <c r="AH440" s="10"/>
      <c r="AK440" s="8"/>
      <c r="AL440" s="3"/>
      <c r="AM440" s="10"/>
    </row>
    <row r="441" spans="2:39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6"/>
      <c r="AA441" s="6"/>
      <c r="AB441" s="6"/>
      <c r="AC441" s="8"/>
      <c r="AD441" s="3"/>
      <c r="AE441" s="8"/>
      <c r="AF441" s="8"/>
      <c r="AG441" s="3"/>
      <c r="AH441" s="10"/>
      <c r="AK441" s="8"/>
      <c r="AL441" s="3"/>
      <c r="AM441" s="10"/>
    </row>
    <row r="442" spans="2:39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6"/>
      <c r="AA442" s="6"/>
      <c r="AB442" s="6"/>
      <c r="AC442" s="8"/>
      <c r="AD442" s="3"/>
      <c r="AE442" s="8"/>
      <c r="AF442" s="8"/>
      <c r="AG442" s="3"/>
      <c r="AH442" s="10"/>
      <c r="AK442" s="8"/>
      <c r="AL442" s="3"/>
      <c r="AM442" s="10"/>
    </row>
    <row r="443" spans="2:39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6"/>
      <c r="AA443" s="6"/>
      <c r="AB443" s="6"/>
      <c r="AC443" s="8"/>
      <c r="AD443" s="3"/>
      <c r="AE443" s="8"/>
      <c r="AF443" s="8"/>
      <c r="AG443" s="3"/>
      <c r="AH443" s="10"/>
      <c r="AK443" s="8"/>
      <c r="AL443" s="3"/>
      <c r="AM443" s="10"/>
    </row>
    <row r="444" spans="2:39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6"/>
      <c r="AA444" s="6"/>
      <c r="AB444" s="6"/>
      <c r="AC444" s="8"/>
      <c r="AD444" s="3"/>
      <c r="AE444" s="8"/>
      <c r="AF444" s="8"/>
      <c r="AG444" s="3"/>
      <c r="AH444" s="10"/>
      <c r="AK444" s="8"/>
      <c r="AL444" s="3"/>
      <c r="AM444" s="10"/>
    </row>
    <row r="445" spans="2:39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6"/>
      <c r="AA445" s="6"/>
      <c r="AB445" s="6"/>
      <c r="AC445" s="8"/>
      <c r="AD445" s="3"/>
      <c r="AE445" s="8"/>
      <c r="AF445" s="8"/>
      <c r="AG445" s="3"/>
      <c r="AH445" s="10"/>
      <c r="AK445" s="8"/>
      <c r="AL445" s="3"/>
      <c r="AM445" s="10"/>
    </row>
    <row r="446" spans="2:39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6"/>
      <c r="AA446" s="6"/>
      <c r="AB446" s="6"/>
      <c r="AC446" s="8"/>
      <c r="AD446" s="3"/>
      <c r="AE446" s="8"/>
      <c r="AF446" s="8"/>
      <c r="AG446" s="3"/>
      <c r="AH446" s="10"/>
      <c r="AK446" s="8"/>
      <c r="AL446" s="3"/>
      <c r="AM446" s="10"/>
    </row>
    <row r="447" spans="2:39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6"/>
      <c r="AA447" s="6"/>
      <c r="AB447" s="6"/>
      <c r="AC447" s="8"/>
      <c r="AD447" s="3"/>
      <c r="AE447" s="8"/>
      <c r="AF447" s="8"/>
      <c r="AG447" s="3"/>
      <c r="AH447" s="10"/>
      <c r="AK447" s="8"/>
      <c r="AL447" s="3"/>
      <c r="AM447" s="10"/>
    </row>
    <row r="448" spans="2:39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6"/>
      <c r="AA448" s="6"/>
      <c r="AB448" s="6"/>
      <c r="AC448" s="8"/>
      <c r="AD448" s="3"/>
      <c r="AE448" s="8"/>
      <c r="AF448" s="8"/>
      <c r="AG448" s="3"/>
      <c r="AH448" s="10"/>
      <c r="AK448" s="8"/>
      <c r="AL448" s="3"/>
      <c r="AM448" s="10"/>
    </row>
    <row r="449" spans="2:39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6"/>
      <c r="AA449" s="6"/>
      <c r="AB449" s="6"/>
      <c r="AC449" s="8"/>
      <c r="AD449" s="3"/>
      <c r="AE449" s="8"/>
      <c r="AF449" s="8"/>
      <c r="AG449" s="3"/>
      <c r="AH449" s="10"/>
      <c r="AK449" s="8"/>
      <c r="AL449" s="3"/>
      <c r="AM449" s="10"/>
    </row>
    <row r="450" spans="2:39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6"/>
      <c r="AA450" s="6"/>
      <c r="AB450" s="6"/>
      <c r="AC450" s="8"/>
      <c r="AD450" s="3"/>
      <c r="AE450" s="8"/>
      <c r="AF450" s="8"/>
      <c r="AG450" s="3"/>
      <c r="AH450" s="10"/>
      <c r="AK450" s="8"/>
      <c r="AL450" s="3"/>
      <c r="AM450" s="10"/>
    </row>
    <row r="451" spans="2:39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6"/>
      <c r="AA451" s="6"/>
      <c r="AB451" s="6"/>
      <c r="AC451" s="8"/>
      <c r="AD451" s="3"/>
      <c r="AE451" s="8"/>
      <c r="AF451" s="8"/>
      <c r="AG451" s="3"/>
      <c r="AH451" s="10"/>
      <c r="AK451" s="8"/>
      <c r="AL451" s="3"/>
      <c r="AM451" s="10"/>
    </row>
    <row r="452" spans="2:39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6"/>
      <c r="AA452" s="6"/>
      <c r="AB452" s="6"/>
      <c r="AC452" s="8"/>
      <c r="AD452" s="3"/>
      <c r="AE452" s="8"/>
      <c r="AF452" s="8"/>
      <c r="AG452" s="3"/>
      <c r="AH452" s="10"/>
      <c r="AK452" s="8"/>
      <c r="AL452" s="3"/>
      <c r="AM452" s="10"/>
    </row>
    <row r="453" spans="2:39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6"/>
      <c r="AA453" s="6"/>
      <c r="AB453" s="6"/>
      <c r="AC453" s="8"/>
      <c r="AD453" s="3"/>
      <c r="AE453" s="8"/>
      <c r="AF453" s="8"/>
      <c r="AG453" s="3"/>
      <c r="AH453" s="10"/>
      <c r="AK453" s="8"/>
      <c r="AL453" s="3"/>
      <c r="AM453" s="10"/>
    </row>
    <row r="454" spans="2:39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6"/>
      <c r="AA454" s="6"/>
      <c r="AB454" s="6"/>
      <c r="AC454" s="8"/>
      <c r="AD454" s="3"/>
      <c r="AE454" s="8"/>
      <c r="AF454" s="8"/>
      <c r="AG454" s="3"/>
      <c r="AH454" s="10"/>
      <c r="AK454" s="8"/>
      <c r="AL454" s="3"/>
      <c r="AM454" s="10"/>
    </row>
    <row r="455" spans="2:39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6"/>
      <c r="AA455" s="6"/>
      <c r="AB455" s="6"/>
      <c r="AC455" s="8"/>
      <c r="AD455" s="3"/>
      <c r="AE455" s="8"/>
      <c r="AF455" s="8"/>
      <c r="AG455" s="3"/>
      <c r="AH455" s="10"/>
      <c r="AK455" s="8"/>
      <c r="AL455" s="3"/>
      <c r="AM455" s="10"/>
    </row>
    <row r="456" spans="2:39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6"/>
      <c r="AA456" s="6"/>
      <c r="AB456" s="6"/>
      <c r="AC456" s="8"/>
      <c r="AD456" s="3"/>
      <c r="AE456" s="8"/>
      <c r="AF456" s="8"/>
      <c r="AG456" s="3"/>
      <c r="AH456" s="10"/>
      <c r="AK456" s="8"/>
      <c r="AL456" s="3"/>
      <c r="AM456" s="10"/>
    </row>
    <row r="457" spans="2:39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6"/>
      <c r="AA457" s="6"/>
      <c r="AB457" s="6"/>
      <c r="AC457" s="8"/>
      <c r="AD457" s="3"/>
      <c r="AE457" s="8"/>
      <c r="AF457" s="8"/>
      <c r="AG457" s="3"/>
      <c r="AH457" s="10"/>
      <c r="AK457" s="8"/>
      <c r="AL457" s="3"/>
      <c r="AM457" s="10"/>
    </row>
    <row r="458" spans="2:39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6"/>
      <c r="AA458" s="6"/>
      <c r="AB458" s="6"/>
      <c r="AC458" s="8"/>
      <c r="AD458" s="3"/>
      <c r="AE458" s="8"/>
      <c r="AF458" s="8"/>
      <c r="AG458" s="3"/>
      <c r="AH458" s="10"/>
      <c r="AK458" s="8"/>
      <c r="AL458" s="3"/>
      <c r="AM458" s="10"/>
    </row>
    <row r="459" spans="2:39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6"/>
      <c r="AA459" s="6"/>
      <c r="AB459" s="6"/>
      <c r="AC459" s="8"/>
      <c r="AD459" s="3"/>
      <c r="AE459" s="8"/>
      <c r="AF459" s="8"/>
      <c r="AG459" s="3"/>
      <c r="AH459" s="10"/>
      <c r="AK459" s="8"/>
      <c r="AL459" s="3"/>
      <c r="AM459" s="10"/>
    </row>
    <row r="460" spans="2:39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6"/>
      <c r="AA460" s="6"/>
      <c r="AB460" s="6"/>
      <c r="AC460" s="8"/>
      <c r="AD460" s="3"/>
      <c r="AE460" s="8"/>
      <c r="AF460" s="8"/>
      <c r="AG460" s="3"/>
      <c r="AH460" s="10"/>
      <c r="AK460" s="8"/>
      <c r="AL460" s="3"/>
      <c r="AM460" s="10"/>
    </row>
    <row r="461" spans="2:39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6"/>
      <c r="AA461" s="6"/>
      <c r="AB461" s="6"/>
      <c r="AC461" s="8"/>
      <c r="AD461" s="3"/>
      <c r="AE461" s="8"/>
      <c r="AF461" s="8"/>
      <c r="AG461" s="3"/>
      <c r="AH461" s="10"/>
      <c r="AK461" s="8"/>
      <c r="AL461" s="3"/>
      <c r="AM461" s="10"/>
    </row>
    <row r="462" spans="2:39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6"/>
      <c r="AA462" s="6"/>
      <c r="AB462" s="6"/>
      <c r="AC462" s="8"/>
      <c r="AD462" s="3"/>
      <c r="AE462" s="8"/>
      <c r="AF462" s="8"/>
      <c r="AG462" s="3"/>
      <c r="AH462" s="10"/>
      <c r="AK462" s="8"/>
      <c r="AL462" s="3"/>
      <c r="AM462" s="10"/>
    </row>
    <row r="463" spans="2:39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6"/>
      <c r="AA463" s="6"/>
      <c r="AB463" s="6"/>
      <c r="AC463" s="8"/>
      <c r="AD463" s="3"/>
      <c r="AE463" s="8"/>
      <c r="AF463" s="8"/>
      <c r="AG463" s="3"/>
      <c r="AH463" s="10"/>
      <c r="AK463" s="8"/>
      <c r="AL463" s="3"/>
      <c r="AM463" s="10"/>
    </row>
    <row r="464" spans="2:39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6"/>
      <c r="AA464" s="6"/>
      <c r="AB464" s="6"/>
      <c r="AC464" s="8"/>
      <c r="AD464" s="3"/>
      <c r="AE464" s="8"/>
      <c r="AF464" s="8"/>
      <c r="AG464" s="3"/>
      <c r="AH464" s="10"/>
      <c r="AK464" s="8"/>
      <c r="AL464" s="3"/>
      <c r="AM464" s="10"/>
    </row>
    <row r="465" spans="2:39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6"/>
      <c r="AA465" s="6"/>
      <c r="AB465" s="6"/>
      <c r="AC465" s="8"/>
      <c r="AD465" s="3"/>
      <c r="AE465" s="8"/>
      <c r="AF465" s="8"/>
      <c r="AG465" s="3"/>
      <c r="AH465" s="10"/>
      <c r="AK465" s="8"/>
      <c r="AL465" s="3"/>
      <c r="AM465" s="10"/>
    </row>
    <row r="466" spans="2:39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6"/>
      <c r="AA466" s="6"/>
      <c r="AB466" s="6"/>
      <c r="AC466" s="8"/>
      <c r="AD466" s="3"/>
      <c r="AE466" s="8"/>
      <c r="AF466" s="8"/>
      <c r="AG466" s="3"/>
      <c r="AH466" s="10"/>
      <c r="AK466" s="8"/>
      <c r="AL466" s="3"/>
      <c r="AM466" s="10"/>
    </row>
    <row r="467" spans="2:39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6"/>
      <c r="AA467" s="6"/>
      <c r="AB467" s="6"/>
      <c r="AC467" s="8"/>
      <c r="AD467" s="3"/>
      <c r="AE467" s="8"/>
      <c r="AF467" s="8"/>
      <c r="AG467" s="3"/>
      <c r="AH467" s="10"/>
      <c r="AK467" s="8"/>
      <c r="AL467" s="3"/>
      <c r="AM467" s="10"/>
    </row>
    <row r="468" spans="2:39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6"/>
      <c r="AA468" s="6"/>
      <c r="AB468" s="6"/>
      <c r="AC468" s="8"/>
      <c r="AD468" s="3"/>
      <c r="AE468" s="8"/>
      <c r="AF468" s="8"/>
      <c r="AG468" s="3"/>
      <c r="AH468" s="10"/>
      <c r="AK468" s="8"/>
      <c r="AL468" s="3"/>
      <c r="AM468" s="10"/>
    </row>
    <row r="469" spans="2:39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6"/>
      <c r="AA469" s="6"/>
      <c r="AB469" s="6"/>
      <c r="AC469" s="8"/>
      <c r="AD469" s="3"/>
      <c r="AE469" s="8"/>
      <c r="AF469" s="8"/>
      <c r="AG469" s="3"/>
      <c r="AH469" s="10"/>
      <c r="AK469" s="8"/>
      <c r="AL469" s="3"/>
      <c r="AM469" s="10"/>
    </row>
    <row r="470" spans="2:39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6"/>
      <c r="AA470" s="6"/>
      <c r="AB470" s="6"/>
      <c r="AC470" s="8"/>
      <c r="AD470" s="3"/>
      <c r="AE470" s="8"/>
      <c r="AF470" s="8"/>
      <c r="AG470" s="3"/>
      <c r="AH470" s="10"/>
      <c r="AK470" s="8"/>
      <c r="AL470" s="3"/>
      <c r="AM470" s="10"/>
    </row>
    <row r="471" spans="2:39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6"/>
      <c r="AA471" s="6"/>
      <c r="AB471" s="6"/>
      <c r="AC471" s="8"/>
      <c r="AD471" s="3"/>
      <c r="AE471" s="8"/>
      <c r="AF471" s="8"/>
      <c r="AG471" s="3"/>
      <c r="AH471" s="10"/>
      <c r="AK471" s="8"/>
      <c r="AL471" s="3"/>
      <c r="AM471" s="10"/>
    </row>
    <row r="472" spans="2:39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6"/>
      <c r="AA472" s="6"/>
      <c r="AB472" s="6"/>
      <c r="AC472" s="8"/>
      <c r="AD472" s="3"/>
      <c r="AE472" s="8"/>
      <c r="AF472" s="8"/>
      <c r="AG472" s="3"/>
      <c r="AH472" s="10"/>
      <c r="AK472" s="8"/>
      <c r="AL472" s="3"/>
      <c r="AM472" s="10"/>
    </row>
    <row r="473" spans="2:39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6"/>
      <c r="AA473" s="6"/>
      <c r="AB473" s="6"/>
      <c r="AC473" s="8"/>
      <c r="AD473" s="3"/>
      <c r="AE473" s="8"/>
      <c r="AF473" s="8"/>
      <c r="AG473" s="3"/>
      <c r="AH473" s="10"/>
      <c r="AK473" s="8"/>
      <c r="AL473" s="3"/>
      <c r="AM473" s="10"/>
    </row>
    <row r="474" spans="2:39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6"/>
      <c r="AA474" s="6"/>
      <c r="AB474" s="6"/>
      <c r="AC474" s="8"/>
      <c r="AD474" s="3"/>
      <c r="AE474" s="8"/>
      <c r="AF474" s="8"/>
      <c r="AG474" s="3"/>
      <c r="AH474" s="10"/>
      <c r="AK474" s="8"/>
      <c r="AL474" s="3"/>
      <c r="AM474" s="10"/>
    </row>
    <row r="475" spans="2:39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6"/>
      <c r="AA475" s="6"/>
      <c r="AB475" s="6"/>
      <c r="AC475" s="8"/>
      <c r="AD475" s="3"/>
      <c r="AE475" s="8"/>
      <c r="AF475" s="8"/>
      <c r="AG475" s="3"/>
      <c r="AH475" s="10"/>
      <c r="AK475" s="8"/>
      <c r="AL475" s="3"/>
      <c r="AM475" s="10"/>
    </row>
    <row r="476" spans="2:39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6"/>
      <c r="AA476" s="6"/>
      <c r="AB476" s="6"/>
      <c r="AC476" s="8"/>
      <c r="AD476" s="3"/>
      <c r="AE476" s="8"/>
      <c r="AF476" s="8"/>
      <c r="AG476" s="3"/>
      <c r="AH476" s="10"/>
      <c r="AK476" s="8"/>
      <c r="AL476" s="3"/>
      <c r="AM476" s="10"/>
    </row>
    <row r="477" spans="2:39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6"/>
      <c r="AA477" s="6"/>
      <c r="AB477" s="6"/>
      <c r="AC477" s="8"/>
      <c r="AD477" s="3"/>
      <c r="AE477" s="8"/>
      <c r="AF477" s="8"/>
      <c r="AG477" s="3"/>
      <c r="AH477" s="10"/>
      <c r="AK477" s="8"/>
      <c r="AL477" s="3"/>
      <c r="AM477" s="10"/>
    </row>
    <row r="478" spans="2:39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6"/>
      <c r="AA478" s="6"/>
      <c r="AB478" s="6"/>
      <c r="AC478" s="8"/>
      <c r="AD478" s="3"/>
      <c r="AE478" s="8"/>
      <c r="AF478" s="8"/>
      <c r="AG478" s="3"/>
      <c r="AH478" s="10"/>
      <c r="AK478" s="8"/>
      <c r="AL478" s="3"/>
      <c r="AM478" s="10"/>
    </row>
    <row r="479" spans="2:39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6"/>
      <c r="AA479" s="6"/>
      <c r="AB479" s="6"/>
      <c r="AC479" s="8"/>
      <c r="AD479" s="3"/>
      <c r="AE479" s="8"/>
      <c r="AF479" s="8"/>
      <c r="AG479" s="3"/>
      <c r="AH479" s="10"/>
      <c r="AK479" s="8"/>
      <c r="AL479" s="3"/>
      <c r="AM479" s="10"/>
    </row>
    <row r="480" spans="2:39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6"/>
      <c r="AA480" s="6"/>
      <c r="AB480" s="6"/>
      <c r="AC480" s="8"/>
      <c r="AD480" s="3"/>
      <c r="AE480" s="8"/>
      <c r="AF480" s="8"/>
      <c r="AG480" s="3"/>
      <c r="AH480" s="10"/>
      <c r="AK480" s="8"/>
      <c r="AL480" s="3"/>
      <c r="AM480" s="10"/>
    </row>
    <row r="481" spans="2:39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6"/>
      <c r="AA481" s="6"/>
      <c r="AB481" s="6"/>
      <c r="AC481" s="8"/>
      <c r="AD481" s="3"/>
      <c r="AE481" s="8"/>
      <c r="AF481" s="8"/>
      <c r="AG481" s="3"/>
      <c r="AH481" s="10"/>
      <c r="AK481" s="8"/>
      <c r="AL481" s="3"/>
      <c r="AM481" s="10"/>
    </row>
    <row r="482" spans="2:39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6"/>
      <c r="AA482" s="6"/>
      <c r="AB482" s="6"/>
      <c r="AC482" s="8"/>
      <c r="AD482" s="3"/>
      <c r="AE482" s="8"/>
      <c r="AF482" s="8"/>
      <c r="AG482" s="3"/>
      <c r="AH482" s="10"/>
      <c r="AK482" s="8"/>
      <c r="AL482" s="3"/>
      <c r="AM482" s="10"/>
    </row>
    <row r="483" spans="2:39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6"/>
      <c r="AA483" s="6"/>
      <c r="AB483" s="6"/>
      <c r="AC483" s="8"/>
      <c r="AD483" s="3"/>
      <c r="AE483" s="8"/>
      <c r="AF483" s="8"/>
      <c r="AG483" s="3"/>
      <c r="AH483" s="10"/>
      <c r="AK483" s="8"/>
      <c r="AL483" s="3"/>
      <c r="AM483" s="10"/>
    </row>
    <row r="484" spans="2:39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6"/>
      <c r="AA484" s="6"/>
      <c r="AB484" s="6"/>
      <c r="AC484" s="8"/>
      <c r="AD484" s="3"/>
      <c r="AE484" s="8"/>
      <c r="AF484" s="8"/>
      <c r="AG484" s="3"/>
      <c r="AH484" s="10"/>
      <c r="AK484" s="8"/>
      <c r="AL484" s="3"/>
      <c r="AM484" s="10"/>
    </row>
    <row r="485" spans="2:39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6"/>
      <c r="AA485" s="6"/>
      <c r="AB485" s="6"/>
      <c r="AC485" s="8"/>
      <c r="AD485" s="3"/>
      <c r="AE485" s="8"/>
      <c r="AF485" s="8"/>
      <c r="AG485" s="3"/>
      <c r="AH485" s="10"/>
      <c r="AK485" s="8"/>
      <c r="AL485" s="3"/>
      <c r="AM485" s="10"/>
    </row>
    <row r="486" spans="2:39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6"/>
      <c r="AA486" s="6"/>
      <c r="AB486" s="6"/>
      <c r="AC486" s="8"/>
      <c r="AD486" s="3"/>
      <c r="AE486" s="8"/>
      <c r="AF486" s="8"/>
      <c r="AG486" s="3"/>
      <c r="AH486" s="10"/>
      <c r="AK486" s="8"/>
      <c r="AL486" s="3"/>
      <c r="AM486" s="10"/>
    </row>
    <row r="487" spans="2:39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6"/>
      <c r="AA487" s="6"/>
      <c r="AB487" s="6"/>
      <c r="AC487" s="8"/>
      <c r="AD487" s="3"/>
      <c r="AE487" s="8"/>
      <c r="AF487" s="8"/>
      <c r="AG487" s="3"/>
      <c r="AH487" s="10"/>
      <c r="AK487" s="8"/>
      <c r="AL487" s="3"/>
      <c r="AM487" s="10"/>
    </row>
    <row r="488" spans="2:39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6"/>
      <c r="AA488" s="6"/>
      <c r="AB488" s="6"/>
      <c r="AC488" s="8"/>
      <c r="AD488" s="3"/>
      <c r="AE488" s="8"/>
      <c r="AF488" s="8"/>
      <c r="AG488" s="3"/>
      <c r="AH488" s="10"/>
      <c r="AK488" s="8"/>
      <c r="AL488" s="3"/>
      <c r="AM488" s="10"/>
    </row>
    <row r="489" spans="2:39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6"/>
      <c r="AA489" s="6"/>
      <c r="AB489" s="6"/>
      <c r="AC489" s="8"/>
      <c r="AD489" s="3"/>
      <c r="AE489" s="8"/>
      <c r="AF489" s="8"/>
      <c r="AG489" s="3"/>
      <c r="AH489" s="10"/>
      <c r="AK489" s="8"/>
      <c r="AL489" s="3"/>
      <c r="AM489" s="10"/>
    </row>
    <row r="490" spans="2:39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6"/>
      <c r="AA490" s="6"/>
      <c r="AB490" s="6"/>
      <c r="AC490" s="8"/>
      <c r="AD490" s="3"/>
      <c r="AE490" s="8"/>
      <c r="AF490" s="8"/>
      <c r="AG490" s="3"/>
      <c r="AH490" s="10"/>
      <c r="AK490" s="8"/>
      <c r="AL490" s="3"/>
      <c r="AM490" s="10"/>
    </row>
    <row r="491" spans="2:39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6"/>
      <c r="AA491" s="6"/>
      <c r="AB491" s="6"/>
      <c r="AC491" s="8"/>
      <c r="AD491" s="3"/>
      <c r="AE491" s="8"/>
      <c r="AF491" s="8"/>
      <c r="AG491" s="3"/>
      <c r="AH491" s="10"/>
      <c r="AK491" s="8"/>
      <c r="AL491" s="3"/>
      <c r="AM491" s="10"/>
    </row>
    <row r="492" spans="2:39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6"/>
      <c r="AA492" s="6"/>
      <c r="AB492" s="6"/>
      <c r="AC492" s="8"/>
      <c r="AD492" s="3"/>
      <c r="AE492" s="8"/>
      <c r="AF492" s="8"/>
      <c r="AG492" s="3"/>
      <c r="AH492" s="10"/>
      <c r="AK492" s="8"/>
      <c r="AL492" s="3"/>
      <c r="AM492" s="10"/>
    </row>
    <row r="493" spans="2:39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6"/>
      <c r="AA493" s="6"/>
      <c r="AB493" s="6"/>
      <c r="AC493" s="8"/>
      <c r="AD493" s="3"/>
      <c r="AE493" s="8"/>
      <c r="AF493" s="8"/>
      <c r="AG493" s="3"/>
      <c r="AH493" s="10"/>
      <c r="AK493" s="8"/>
      <c r="AL493" s="3"/>
      <c r="AM493" s="10"/>
    </row>
    <row r="494" spans="2:39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6"/>
      <c r="AA494" s="6"/>
      <c r="AB494" s="6"/>
      <c r="AC494" s="8"/>
      <c r="AD494" s="3"/>
      <c r="AE494" s="8"/>
      <c r="AF494" s="8"/>
      <c r="AG494" s="3"/>
      <c r="AH494" s="10"/>
      <c r="AK494" s="8"/>
      <c r="AL494" s="3"/>
      <c r="AM494" s="10"/>
    </row>
    <row r="495" spans="2:39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6"/>
      <c r="AA495" s="6"/>
      <c r="AB495" s="6"/>
      <c r="AC495" s="8"/>
      <c r="AD495" s="3"/>
      <c r="AE495" s="8"/>
      <c r="AF495" s="8"/>
      <c r="AG495" s="3"/>
      <c r="AH495" s="10"/>
      <c r="AK495" s="8"/>
      <c r="AL495" s="3"/>
      <c r="AM495" s="10"/>
    </row>
    <row r="496" spans="2:39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6"/>
      <c r="AA496" s="6"/>
      <c r="AB496" s="6"/>
      <c r="AC496" s="8"/>
      <c r="AD496" s="3"/>
      <c r="AE496" s="8"/>
      <c r="AF496" s="8"/>
      <c r="AG496" s="3"/>
      <c r="AH496" s="10"/>
      <c r="AK496" s="8"/>
      <c r="AL496" s="3"/>
      <c r="AM496" s="10"/>
    </row>
    <row r="497" spans="2:39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6"/>
      <c r="AA497" s="6"/>
      <c r="AB497" s="6"/>
      <c r="AC497" s="8"/>
      <c r="AD497" s="3"/>
      <c r="AE497" s="8"/>
      <c r="AF497" s="8"/>
      <c r="AG497" s="3"/>
      <c r="AH497" s="10"/>
      <c r="AK497" s="8"/>
      <c r="AL497" s="3"/>
      <c r="AM497" s="10"/>
    </row>
    <row r="498" spans="2:39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6"/>
      <c r="AA498" s="6"/>
      <c r="AB498" s="6"/>
      <c r="AC498" s="8"/>
      <c r="AD498" s="3"/>
      <c r="AE498" s="8"/>
      <c r="AF498" s="8"/>
      <c r="AG498" s="3"/>
      <c r="AH498" s="10"/>
      <c r="AK498" s="8"/>
      <c r="AL498" s="3"/>
      <c r="AM498" s="10"/>
    </row>
    <row r="499" spans="2:39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6"/>
      <c r="AA499" s="6"/>
      <c r="AB499" s="6"/>
      <c r="AC499" s="8"/>
      <c r="AD499" s="3"/>
      <c r="AE499" s="8"/>
      <c r="AF499" s="8"/>
      <c r="AG499" s="3"/>
      <c r="AH499" s="10"/>
      <c r="AK499" s="8"/>
      <c r="AL499" s="3"/>
      <c r="AM499" s="10"/>
    </row>
    <row r="500" spans="2:39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6"/>
      <c r="AA500" s="6"/>
      <c r="AB500" s="6"/>
      <c r="AC500" s="8"/>
      <c r="AD500" s="3"/>
      <c r="AE500" s="8"/>
      <c r="AF500" s="8"/>
      <c r="AG500" s="3"/>
      <c r="AH500" s="10"/>
      <c r="AK500" s="8"/>
      <c r="AL500" s="3"/>
      <c r="AM500" s="10"/>
    </row>
    <row r="501" spans="2:39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6"/>
      <c r="AA501" s="6"/>
      <c r="AB501" s="6"/>
      <c r="AC501" s="8"/>
      <c r="AD501" s="3"/>
      <c r="AE501" s="8"/>
      <c r="AF501" s="8"/>
      <c r="AG501" s="3"/>
      <c r="AH501" s="10"/>
      <c r="AK501" s="8"/>
      <c r="AL501" s="3"/>
      <c r="AM501" s="10"/>
    </row>
    <row r="502" spans="2:39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6"/>
      <c r="AA502" s="6"/>
      <c r="AB502" s="6"/>
      <c r="AC502" s="8"/>
      <c r="AD502" s="3"/>
      <c r="AE502" s="8"/>
      <c r="AF502" s="8"/>
      <c r="AG502" s="3"/>
      <c r="AH502" s="10"/>
      <c r="AK502" s="8"/>
      <c r="AL502" s="3"/>
      <c r="AM502" s="10"/>
    </row>
    <row r="503" spans="2:39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6"/>
      <c r="AA503" s="6"/>
      <c r="AB503" s="6"/>
      <c r="AC503" s="8"/>
      <c r="AD503" s="3"/>
      <c r="AE503" s="8"/>
      <c r="AF503" s="8"/>
      <c r="AG503" s="3"/>
      <c r="AH503" s="10"/>
      <c r="AK503" s="8"/>
      <c r="AL503" s="3"/>
      <c r="AM503" s="10"/>
    </row>
    <row r="504" spans="2:39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6"/>
      <c r="AA504" s="6"/>
      <c r="AB504" s="6"/>
      <c r="AC504" s="8"/>
      <c r="AD504" s="3"/>
      <c r="AE504" s="8"/>
      <c r="AF504" s="8"/>
      <c r="AG504" s="3"/>
      <c r="AH504" s="10"/>
      <c r="AK504" s="8"/>
      <c r="AL504" s="3"/>
      <c r="AM504" s="10"/>
    </row>
    <row r="505" spans="2:39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6"/>
      <c r="AA505" s="6"/>
      <c r="AB505" s="6"/>
      <c r="AC505" s="8"/>
      <c r="AD505" s="3"/>
      <c r="AE505" s="8"/>
      <c r="AF505" s="8"/>
      <c r="AG505" s="3"/>
      <c r="AH505" s="10"/>
      <c r="AK505" s="8"/>
      <c r="AL505" s="3"/>
      <c r="AM505" s="10"/>
    </row>
    <row r="506" spans="2:39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6"/>
      <c r="AA506" s="6"/>
      <c r="AB506" s="6"/>
      <c r="AC506" s="8"/>
      <c r="AD506" s="3"/>
      <c r="AE506" s="8"/>
      <c r="AF506" s="8"/>
      <c r="AG506" s="3"/>
      <c r="AH506" s="10"/>
      <c r="AK506" s="8"/>
      <c r="AL506" s="3"/>
      <c r="AM506" s="10"/>
    </row>
    <row r="507" spans="2:39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6"/>
      <c r="AA507" s="6"/>
      <c r="AB507" s="6"/>
      <c r="AC507" s="8"/>
      <c r="AD507" s="3"/>
      <c r="AE507" s="8"/>
      <c r="AF507" s="8"/>
      <c r="AG507" s="3"/>
      <c r="AH507" s="10"/>
      <c r="AK507" s="8"/>
      <c r="AL507" s="3"/>
      <c r="AM507" s="10"/>
    </row>
    <row r="508" spans="2:39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6"/>
      <c r="AA508" s="6"/>
      <c r="AB508" s="6"/>
      <c r="AC508" s="8"/>
      <c r="AD508" s="3"/>
      <c r="AE508" s="8"/>
      <c r="AF508" s="8"/>
      <c r="AG508" s="3"/>
      <c r="AH508" s="10"/>
      <c r="AK508" s="8"/>
      <c r="AL508" s="3"/>
      <c r="AM508" s="10"/>
    </row>
    <row r="509" spans="2:39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6"/>
      <c r="AA509" s="6"/>
      <c r="AB509" s="6"/>
      <c r="AC509" s="8"/>
      <c r="AD509" s="3"/>
      <c r="AE509" s="8"/>
      <c r="AF509" s="8"/>
      <c r="AG509" s="3"/>
      <c r="AH509" s="10"/>
      <c r="AK509" s="8"/>
      <c r="AL509" s="3"/>
      <c r="AM509" s="10"/>
    </row>
    <row r="510" spans="2:39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6"/>
      <c r="AA510" s="6"/>
      <c r="AB510" s="6"/>
      <c r="AC510" s="8"/>
      <c r="AD510" s="3"/>
      <c r="AE510" s="8"/>
      <c r="AF510" s="8"/>
      <c r="AG510" s="3"/>
      <c r="AH510" s="10"/>
      <c r="AK510" s="8"/>
      <c r="AL510" s="3"/>
      <c r="AM510" s="10"/>
    </row>
    <row r="511" spans="2:39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6"/>
      <c r="AA511" s="6"/>
      <c r="AB511" s="6"/>
      <c r="AC511" s="8"/>
      <c r="AD511" s="3"/>
      <c r="AE511" s="8"/>
      <c r="AF511" s="8"/>
      <c r="AG511" s="3"/>
      <c r="AH511" s="10"/>
      <c r="AK511" s="8"/>
      <c r="AL511" s="3"/>
      <c r="AM511" s="10"/>
    </row>
    <row r="512" spans="2:39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6"/>
      <c r="AA512" s="6"/>
      <c r="AB512" s="6"/>
      <c r="AC512" s="8"/>
      <c r="AD512" s="3"/>
      <c r="AE512" s="8"/>
      <c r="AF512" s="8"/>
      <c r="AG512" s="3"/>
      <c r="AH512" s="10"/>
      <c r="AK512" s="8"/>
      <c r="AL512" s="3"/>
      <c r="AM512" s="10"/>
    </row>
    <row r="513" spans="2:39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6"/>
      <c r="AA513" s="6"/>
      <c r="AB513" s="6"/>
      <c r="AC513" s="8"/>
      <c r="AD513" s="3"/>
      <c r="AE513" s="8"/>
      <c r="AF513" s="8"/>
      <c r="AG513" s="3"/>
      <c r="AH513" s="10"/>
      <c r="AK513" s="8"/>
      <c r="AL513" s="3"/>
      <c r="AM513" s="10"/>
    </row>
    <row r="514" spans="2:39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6"/>
      <c r="AA514" s="6"/>
      <c r="AB514" s="6"/>
      <c r="AC514" s="8"/>
      <c r="AD514" s="3"/>
      <c r="AE514" s="8"/>
      <c r="AF514" s="8"/>
      <c r="AG514" s="3"/>
      <c r="AH514" s="10"/>
      <c r="AK514" s="8"/>
      <c r="AL514" s="3"/>
      <c r="AM514" s="10"/>
    </row>
    <row r="515" spans="2:39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6"/>
      <c r="AA515" s="6"/>
      <c r="AB515" s="6"/>
      <c r="AC515" s="8"/>
      <c r="AD515" s="3"/>
      <c r="AE515" s="8"/>
      <c r="AF515" s="8"/>
      <c r="AG515" s="3"/>
      <c r="AH515" s="10"/>
      <c r="AK515" s="8"/>
      <c r="AL515" s="3"/>
      <c r="AM515" s="10"/>
    </row>
    <row r="516" spans="2:39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6"/>
      <c r="AA516" s="6"/>
      <c r="AB516" s="6"/>
      <c r="AC516" s="8"/>
      <c r="AD516" s="3"/>
      <c r="AE516" s="8"/>
      <c r="AF516" s="8"/>
      <c r="AG516" s="3"/>
      <c r="AH516" s="10"/>
      <c r="AK516" s="8"/>
      <c r="AL516" s="3"/>
      <c r="AM516" s="10"/>
    </row>
    <row r="517" spans="2:39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6"/>
      <c r="AA517" s="6"/>
      <c r="AB517" s="6"/>
      <c r="AC517" s="8"/>
      <c r="AD517" s="3"/>
      <c r="AE517" s="8"/>
      <c r="AF517" s="8"/>
      <c r="AG517" s="3"/>
      <c r="AH517" s="10"/>
      <c r="AK517" s="8"/>
      <c r="AL517" s="3"/>
      <c r="AM517" s="10"/>
    </row>
    <row r="518" spans="2:39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6"/>
      <c r="AA518" s="6"/>
      <c r="AB518" s="6"/>
      <c r="AC518" s="8"/>
      <c r="AD518" s="3"/>
      <c r="AE518" s="8"/>
      <c r="AF518" s="8"/>
      <c r="AG518" s="3"/>
      <c r="AH518" s="10"/>
      <c r="AK518" s="8"/>
      <c r="AL518" s="3"/>
      <c r="AM518" s="10"/>
    </row>
    <row r="519" spans="2:39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6"/>
      <c r="AA519" s="6"/>
      <c r="AB519" s="6"/>
      <c r="AC519" s="8"/>
      <c r="AD519" s="3"/>
      <c r="AE519" s="8"/>
      <c r="AF519" s="8"/>
      <c r="AG519" s="3"/>
      <c r="AH519" s="10"/>
      <c r="AK519" s="8"/>
      <c r="AL519" s="3"/>
      <c r="AM519" s="10"/>
    </row>
    <row r="520" spans="2:39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6"/>
      <c r="AA520" s="6"/>
      <c r="AB520" s="6"/>
      <c r="AC520" s="8"/>
      <c r="AD520" s="3"/>
      <c r="AE520" s="8"/>
      <c r="AF520" s="8"/>
      <c r="AG520" s="3"/>
      <c r="AH520" s="10"/>
      <c r="AK520" s="8"/>
      <c r="AL520" s="3"/>
      <c r="AM520" s="10"/>
    </row>
    <row r="521" spans="2:39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6"/>
      <c r="AA521" s="6"/>
      <c r="AB521" s="6"/>
      <c r="AC521" s="8"/>
      <c r="AD521" s="3"/>
      <c r="AE521" s="8"/>
      <c r="AF521" s="8"/>
      <c r="AG521" s="3"/>
      <c r="AH521" s="10"/>
      <c r="AK521" s="8"/>
      <c r="AL521" s="3"/>
      <c r="AM521" s="10"/>
    </row>
    <row r="522" spans="2:39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6"/>
      <c r="AA522" s="6"/>
      <c r="AB522" s="6"/>
      <c r="AC522" s="8"/>
      <c r="AD522" s="3"/>
      <c r="AE522" s="8"/>
      <c r="AF522" s="8"/>
      <c r="AG522" s="3"/>
      <c r="AH522" s="10"/>
      <c r="AK522" s="8"/>
      <c r="AL522" s="3"/>
      <c r="AM522" s="10"/>
    </row>
    <row r="523" spans="2:39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6"/>
      <c r="AA523" s="6"/>
      <c r="AB523" s="6"/>
      <c r="AC523" s="8"/>
      <c r="AD523" s="3"/>
      <c r="AE523" s="8"/>
      <c r="AF523" s="8"/>
      <c r="AG523" s="3"/>
      <c r="AH523" s="10"/>
      <c r="AK523" s="8"/>
      <c r="AL523" s="3"/>
      <c r="AM523" s="10"/>
    </row>
    <row r="524" spans="2:39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6"/>
      <c r="AA524" s="6"/>
      <c r="AB524" s="6"/>
      <c r="AC524" s="8"/>
      <c r="AD524" s="3"/>
      <c r="AE524" s="8"/>
      <c r="AF524" s="8"/>
      <c r="AG524" s="3"/>
      <c r="AH524" s="10"/>
      <c r="AK524" s="8"/>
      <c r="AL524" s="3"/>
      <c r="AM524" s="10"/>
    </row>
    <row r="525" spans="2:39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6"/>
      <c r="AA525" s="6"/>
      <c r="AB525" s="6"/>
      <c r="AC525" s="8"/>
      <c r="AD525" s="3"/>
      <c r="AE525" s="8"/>
      <c r="AF525" s="8"/>
      <c r="AG525" s="3"/>
      <c r="AH525" s="10"/>
      <c r="AK525" s="8"/>
      <c r="AL525" s="3"/>
      <c r="AM525" s="10"/>
    </row>
    <row r="526" spans="2:39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6"/>
      <c r="AA526" s="6"/>
      <c r="AB526" s="6"/>
      <c r="AC526" s="8"/>
      <c r="AD526" s="3"/>
      <c r="AE526" s="8"/>
      <c r="AF526" s="8"/>
      <c r="AG526" s="3"/>
      <c r="AH526" s="10"/>
      <c r="AK526" s="8"/>
      <c r="AL526" s="3"/>
      <c r="AM526" s="10"/>
    </row>
    <row r="527" spans="2:39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6"/>
      <c r="AA527" s="6"/>
      <c r="AB527" s="6"/>
      <c r="AC527" s="8"/>
      <c r="AD527" s="3"/>
      <c r="AE527" s="8"/>
      <c r="AF527" s="8"/>
      <c r="AG527" s="3"/>
      <c r="AH527" s="10"/>
      <c r="AK527" s="8"/>
      <c r="AL527" s="3"/>
      <c r="AM527" s="10"/>
    </row>
    <row r="528" spans="2:39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6"/>
      <c r="AA528" s="6"/>
      <c r="AB528" s="6"/>
      <c r="AC528" s="8"/>
      <c r="AD528" s="3"/>
      <c r="AE528" s="8"/>
      <c r="AF528" s="8"/>
      <c r="AG528" s="3"/>
      <c r="AH528" s="10"/>
      <c r="AK528" s="8"/>
      <c r="AL528" s="3"/>
      <c r="AM528" s="10"/>
    </row>
    <row r="529" spans="2:39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6"/>
      <c r="AA529" s="6"/>
      <c r="AB529" s="6"/>
      <c r="AC529" s="8"/>
      <c r="AD529" s="3"/>
      <c r="AE529" s="8"/>
      <c r="AF529" s="8"/>
      <c r="AG529" s="3"/>
      <c r="AH529" s="10"/>
      <c r="AK529" s="8"/>
      <c r="AL529" s="3"/>
      <c r="AM529" s="10"/>
    </row>
    <row r="530" spans="2:39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6"/>
      <c r="AA530" s="6"/>
      <c r="AB530" s="6"/>
      <c r="AC530" s="8"/>
      <c r="AD530" s="3"/>
      <c r="AE530" s="8"/>
      <c r="AF530" s="8"/>
      <c r="AG530" s="3"/>
      <c r="AH530" s="10"/>
      <c r="AK530" s="8"/>
      <c r="AL530" s="3"/>
      <c r="AM530" s="10"/>
    </row>
    <row r="531" spans="2:39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6"/>
      <c r="AA531" s="6"/>
      <c r="AB531" s="6"/>
      <c r="AC531" s="8"/>
      <c r="AD531" s="3"/>
      <c r="AE531" s="8"/>
      <c r="AF531" s="8"/>
      <c r="AG531" s="3"/>
      <c r="AH531" s="10"/>
      <c r="AK531" s="8"/>
      <c r="AL531" s="3"/>
      <c r="AM531" s="10"/>
    </row>
    <row r="532" spans="2:39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6"/>
      <c r="AA532" s="6"/>
      <c r="AB532" s="6"/>
      <c r="AC532" s="8"/>
      <c r="AD532" s="3"/>
      <c r="AE532" s="8"/>
      <c r="AF532" s="8"/>
      <c r="AG532" s="3"/>
      <c r="AH532" s="10"/>
      <c r="AK532" s="8"/>
      <c r="AL532" s="3"/>
      <c r="AM532" s="10"/>
    </row>
    <row r="533" spans="2:39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6"/>
      <c r="AA533" s="6"/>
      <c r="AB533" s="6"/>
      <c r="AC533" s="8"/>
      <c r="AD533" s="3"/>
      <c r="AE533" s="8"/>
      <c r="AF533" s="8"/>
      <c r="AG533" s="3"/>
      <c r="AH533" s="10"/>
      <c r="AK533" s="8"/>
      <c r="AL533" s="3"/>
      <c r="AM533" s="10"/>
    </row>
    <row r="534" spans="2:39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6"/>
      <c r="AA534" s="6"/>
      <c r="AB534" s="6"/>
      <c r="AC534" s="8"/>
      <c r="AD534" s="3"/>
      <c r="AE534" s="8"/>
      <c r="AF534" s="8"/>
      <c r="AG534" s="3"/>
      <c r="AH534" s="10"/>
      <c r="AK534" s="8"/>
      <c r="AL534" s="3"/>
      <c r="AM534" s="10"/>
    </row>
    <row r="535" spans="2:39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6"/>
      <c r="AA535" s="6"/>
      <c r="AB535" s="6"/>
      <c r="AC535" s="8"/>
      <c r="AD535" s="3"/>
      <c r="AE535" s="8"/>
      <c r="AF535" s="8"/>
      <c r="AG535" s="3"/>
      <c r="AH535" s="10"/>
      <c r="AK535" s="8"/>
      <c r="AL535" s="3"/>
      <c r="AM535" s="10"/>
    </row>
    <row r="536" spans="2:39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6"/>
      <c r="AA536" s="6"/>
      <c r="AB536" s="6"/>
      <c r="AC536" s="8"/>
      <c r="AD536" s="3"/>
      <c r="AE536" s="8"/>
      <c r="AF536" s="8"/>
      <c r="AG536" s="3"/>
      <c r="AH536" s="10"/>
      <c r="AK536" s="8"/>
      <c r="AL536" s="3"/>
      <c r="AM536" s="10"/>
    </row>
    <row r="537" spans="2:39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6"/>
      <c r="AA537" s="6"/>
      <c r="AB537" s="6"/>
      <c r="AC537" s="8"/>
      <c r="AD537" s="3"/>
      <c r="AE537" s="8"/>
      <c r="AF537" s="8"/>
      <c r="AG537" s="3"/>
      <c r="AH537" s="10"/>
      <c r="AK537" s="8"/>
      <c r="AL537" s="3"/>
      <c r="AM537" s="10"/>
    </row>
    <row r="538" spans="2:39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6"/>
      <c r="AA538" s="6"/>
      <c r="AB538" s="6"/>
      <c r="AC538" s="8"/>
      <c r="AD538" s="3"/>
      <c r="AE538" s="8"/>
      <c r="AF538" s="8"/>
      <c r="AG538" s="3"/>
      <c r="AH538" s="10"/>
      <c r="AK538" s="8"/>
      <c r="AL538" s="3"/>
      <c r="AM538" s="10"/>
    </row>
    <row r="539" spans="2:39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6"/>
      <c r="AA539" s="6"/>
      <c r="AB539" s="6"/>
      <c r="AC539" s="8"/>
      <c r="AD539" s="3"/>
      <c r="AE539" s="8"/>
      <c r="AF539" s="8"/>
      <c r="AG539" s="3"/>
      <c r="AH539" s="10"/>
      <c r="AK539" s="8"/>
      <c r="AL539" s="3"/>
      <c r="AM539" s="10"/>
    </row>
    <row r="540" spans="2:39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6"/>
      <c r="AA540" s="6"/>
      <c r="AB540" s="6"/>
      <c r="AC540" s="8"/>
      <c r="AD540" s="3"/>
      <c r="AE540" s="8"/>
      <c r="AF540" s="8"/>
      <c r="AG540" s="3"/>
      <c r="AH540" s="10"/>
      <c r="AK540" s="8"/>
      <c r="AL540" s="3"/>
      <c r="AM540" s="10"/>
    </row>
    <row r="541" spans="2:39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6"/>
      <c r="AA541" s="6"/>
      <c r="AB541" s="6"/>
      <c r="AC541" s="8"/>
      <c r="AD541" s="3"/>
      <c r="AE541" s="8"/>
      <c r="AF541" s="8"/>
      <c r="AG541" s="3"/>
      <c r="AH541" s="10"/>
      <c r="AK541" s="8"/>
      <c r="AL541" s="3"/>
      <c r="AM541" s="10"/>
    </row>
    <row r="542" spans="2:39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6"/>
      <c r="AA542" s="6"/>
      <c r="AB542" s="6"/>
      <c r="AC542" s="8"/>
      <c r="AD542" s="3"/>
      <c r="AE542" s="8"/>
      <c r="AF542" s="8"/>
      <c r="AG542" s="3"/>
      <c r="AH542" s="10"/>
      <c r="AK542" s="8"/>
      <c r="AL542" s="3"/>
      <c r="AM542" s="10"/>
    </row>
    <row r="543" spans="2:39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6"/>
      <c r="AA543" s="6"/>
      <c r="AB543" s="6"/>
      <c r="AC543" s="8"/>
      <c r="AD543" s="3"/>
      <c r="AE543" s="8"/>
      <c r="AF543" s="8"/>
      <c r="AG543" s="3"/>
      <c r="AH543" s="10"/>
      <c r="AK543" s="8"/>
      <c r="AL543" s="3"/>
      <c r="AM543" s="10"/>
    </row>
    <row r="544" spans="2:39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6"/>
      <c r="AA544" s="6"/>
      <c r="AB544" s="6"/>
      <c r="AC544" s="8"/>
      <c r="AD544" s="3"/>
      <c r="AE544" s="8"/>
      <c r="AF544" s="8"/>
      <c r="AG544" s="3"/>
      <c r="AH544" s="10"/>
      <c r="AK544" s="8"/>
      <c r="AL544" s="3"/>
      <c r="AM544" s="10"/>
    </row>
    <row r="545" spans="2:39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6"/>
      <c r="AA545" s="6"/>
      <c r="AB545" s="6"/>
      <c r="AC545" s="8"/>
      <c r="AD545" s="3"/>
      <c r="AE545" s="8"/>
      <c r="AF545" s="8"/>
      <c r="AG545" s="3"/>
      <c r="AH545" s="10"/>
      <c r="AK545" s="8"/>
      <c r="AL545" s="3"/>
      <c r="AM545" s="10"/>
    </row>
    <row r="546" spans="2:39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6"/>
      <c r="AA546" s="6"/>
      <c r="AB546" s="6"/>
      <c r="AC546" s="8"/>
      <c r="AD546" s="3"/>
      <c r="AE546" s="8"/>
      <c r="AF546" s="8"/>
      <c r="AG546" s="3"/>
      <c r="AH546" s="10"/>
      <c r="AK546" s="8"/>
      <c r="AL546" s="3"/>
      <c r="AM546" s="10"/>
    </row>
    <row r="547" spans="2:39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6"/>
      <c r="AA547" s="6"/>
      <c r="AB547" s="6"/>
      <c r="AC547" s="8"/>
      <c r="AD547" s="3"/>
      <c r="AE547" s="8"/>
      <c r="AF547" s="8"/>
      <c r="AG547" s="3"/>
      <c r="AH547" s="10"/>
      <c r="AK547" s="8"/>
      <c r="AL547" s="3"/>
      <c r="AM547" s="10"/>
    </row>
    <row r="548" spans="2:39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6"/>
      <c r="AA548" s="6"/>
      <c r="AB548" s="6"/>
      <c r="AC548" s="8"/>
      <c r="AD548" s="3"/>
      <c r="AE548" s="8"/>
      <c r="AF548" s="8"/>
      <c r="AG548" s="3"/>
      <c r="AH548" s="10"/>
      <c r="AK548" s="8"/>
      <c r="AL548" s="3"/>
      <c r="AM548" s="10"/>
    </row>
    <row r="549" spans="2:39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6"/>
      <c r="AA549" s="6"/>
      <c r="AB549" s="6"/>
      <c r="AC549" s="8"/>
      <c r="AD549" s="3"/>
      <c r="AE549" s="8"/>
      <c r="AF549" s="8"/>
      <c r="AG549" s="3"/>
      <c r="AH549" s="10"/>
      <c r="AK549" s="8"/>
      <c r="AL549" s="3"/>
      <c r="AM549" s="10"/>
    </row>
    <row r="550" spans="2:39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6"/>
      <c r="AA550" s="6"/>
      <c r="AB550" s="6"/>
      <c r="AC550" s="8"/>
      <c r="AD550" s="3"/>
      <c r="AE550" s="8"/>
      <c r="AF550" s="8"/>
      <c r="AG550" s="3"/>
      <c r="AH550" s="10"/>
      <c r="AK550" s="8"/>
      <c r="AL550" s="3"/>
      <c r="AM550" s="10"/>
    </row>
    <row r="551" spans="2:39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6"/>
      <c r="AA551" s="6"/>
      <c r="AB551" s="6"/>
      <c r="AC551" s="8"/>
      <c r="AD551" s="3"/>
      <c r="AE551" s="8"/>
      <c r="AF551" s="8"/>
      <c r="AG551" s="3"/>
      <c r="AH551" s="10"/>
      <c r="AK551" s="8"/>
      <c r="AL551" s="3"/>
      <c r="AM551" s="10"/>
    </row>
    <row r="552" spans="2:39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6"/>
      <c r="AA552" s="6"/>
      <c r="AB552" s="6"/>
      <c r="AC552" s="8"/>
      <c r="AD552" s="3"/>
      <c r="AE552" s="8"/>
      <c r="AF552" s="8"/>
      <c r="AG552" s="3"/>
      <c r="AH552" s="10"/>
      <c r="AK552" s="8"/>
      <c r="AL552" s="3"/>
      <c r="AM552" s="10"/>
    </row>
    <row r="553" spans="2:39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6"/>
      <c r="AA553" s="6"/>
      <c r="AB553" s="6"/>
      <c r="AC553" s="8"/>
      <c r="AD553" s="3"/>
      <c r="AE553" s="8"/>
      <c r="AF553" s="8"/>
      <c r="AG553" s="3"/>
      <c r="AH553" s="10"/>
      <c r="AK553" s="8"/>
      <c r="AL553" s="3"/>
      <c r="AM553" s="10"/>
    </row>
    <row r="554" spans="2:39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6"/>
      <c r="AA554" s="6"/>
      <c r="AB554" s="6"/>
      <c r="AC554" s="8"/>
      <c r="AD554" s="3"/>
      <c r="AE554" s="8"/>
      <c r="AF554" s="8"/>
      <c r="AG554" s="3"/>
      <c r="AH554" s="10"/>
      <c r="AK554" s="8"/>
      <c r="AL554" s="3"/>
      <c r="AM554" s="10"/>
    </row>
    <row r="555" spans="2:39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6"/>
      <c r="AA555" s="6"/>
      <c r="AB555" s="6"/>
      <c r="AC555" s="8"/>
      <c r="AD555" s="3"/>
      <c r="AE555" s="8"/>
      <c r="AF555" s="8"/>
      <c r="AG555" s="3"/>
      <c r="AH555" s="10"/>
      <c r="AK555" s="8"/>
      <c r="AL555" s="3"/>
      <c r="AM555" s="10"/>
    </row>
    <row r="556" spans="2:39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6"/>
      <c r="AA556" s="6"/>
      <c r="AB556" s="6"/>
      <c r="AC556" s="8"/>
      <c r="AD556" s="3"/>
      <c r="AE556" s="8"/>
      <c r="AF556" s="8"/>
      <c r="AG556" s="3"/>
      <c r="AH556" s="10"/>
      <c r="AK556" s="8"/>
      <c r="AL556" s="3"/>
      <c r="AM556" s="10"/>
    </row>
    <row r="557" spans="2:39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6"/>
      <c r="AA557" s="6"/>
      <c r="AB557" s="6"/>
      <c r="AC557" s="8"/>
      <c r="AD557" s="3"/>
      <c r="AE557" s="8"/>
      <c r="AF557" s="8"/>
      <c r="AG557" s="3"/>
      <c r="AH557" s="10"/>
      <c r="AK557" s="8"/>
      <c r="AL557" s="3"/>
      <c r="AM557" s="10"/>
    </row>
    <row r="558" spans="2:39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6"/>
      <c r="AA558" s="6"/>
      <c r="AB558" s="6"/>
      <c r="AC558" s="8"/>
      <c r="AD558" s="3"/>
      <c r="AE558" s="8"/>
      <c r="AF558" s="8"/>
      <c r="AG558" s="3"/>
      <c r="AH558" s="10"/>
      <c r="AK558" s="8"/>
      <c r="AL558" s="3"/>
      <c r="AM558" s="10"/>
    </row>
    <row r="559" spans="2:39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6"/>
      <c r="AA559" s="6"/>
      <c r="AB559" s="6"/>
      <c r="AC559" s="8"/>
      <c r="AD559" s="3"/>
      <c r="AE559" s="8"/>
      <c r="AF559" s="8"/>
      <c r="AG559" s="3"/>
      <c r="AH559" s="10"/>
      <c r="AK559" s="8"/>
      <c r="AL559" s="3"/>
      <c r="AM559" s="10"/>
    </row>
    <row r="560" spans="2:39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6"/>
      <c r="AA560" s="6"/>
      <c r="AB560" s="6"/>
      <c r="AC560" s="8"/>
      <c r="AD560" s="3"/>
      <c r="AE560" s="8"/>
      <c r="AF560" s="8"/>
      <c r="AG560" s="3"/>
      <c r="AH560" s="10"/>
      <c r="AK560" s="8"/>
      <c r="AL560" s="3"/>
      <c r="AM560" s="10"/>
    </row>
    <row r="561" spans="2:39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6"/>
      <c r="AA561" s="6"/>
      <c r="AB561" s="6"/>
      <c r="AC561" s="8"/>
      <c r="AD561" s="3"/>
      <c r="AE561" s="8"/>
      <c r="AF561" s="8"/>
      <c r="AG561" s="3"/>
      <c r="AH561" s="10"/>
      <c r="AK561" s="8"/>
      <c r="AL561" s="3"/>
      <c r="AM561" s="10"/>
    </row>
    <row r="562" spans="2:39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6"/>
      <c r="AA562" s="6"/>
      <c r="AB562" s="6"/>
      <c r="AC562" s="8"/>
      <c r="AD562" s="3"/>
      <c r="AE562" s="8"/>
      <c r="AF562" s="8"/>
      <c r="AG562" s="3"/>
      <c r="AH562" s="10"/>
      <c r="AK562" s="8"/>
      <c r="AL562" s="3"/>
      <c r="AM562" s="10"/>
    </row>
    <row r="563" spans="2:39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6"/>
      <c r="AA563" s="6"/>
      <c r="AB563" s="6"/>
      <c r="AC563" s="8"/>
      <c r="AD563" s="3"/>
      <c r="AE563" s="8"/>
      <c r="AF563" s="8"/>
      <c r="AG563" s="3"/>
      <c r="AH563" s="10"/>
      <c r="AK563" s="8"/>
      <c r="AL563" s="3"/>
      <c r="AM563" s="10"/>
    </row>
    <row r="564" spans="2:39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6"/>
      <c r="AA564" s="6"/>
      <c r="AB564" s="6"/>
      <c r="AC564" s="8"/>
      <c r="AD564" s="3"/>
      <c r="AE564" s="8"/>
      <c r="AF564" s="8"/>
      <c r="AG564" s="3"/>
      <c r="AH564" s="10"/>
      <c r="AK564" s="8"/>
      <c r="AL564" s="3"/>
      <c r="AM564" s="10"/>
    </row>
    <row r="565" spans="2:39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6"/>
      <c r="AA565" s="6"/>
      <c r="AB565" s="6"/>
      <c r="AC565" s="8"/>
      <c r="AD565" s="3"/>
      <c r="AE565" s="8"/>
      <c r="AF565" s="8"/>
      <c r="AG565" s="3"/>
      <c r="AH565" s="10"/>
      <c r="AK565" s="8"/>
      <c r="AL565" s="3"/>
      <c r="AM565" s="10"/>
    </row>
    <row r="566" spans="2:39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6"/>
      <c r="AA566" s="6"/>
      <c r="AB566" s="6"/>
      <c r="AC566" s="8"/>
      <c r="AD566" s="3"/>
      <c r="AE566" s="8"/>
      <c r="AF566" s="8"/>
      <c r="AG566" s="3"/>
      <c r="AH566" s="10"/>
      <c r="AK566" s="8"/>
      <c r="AL566" s="3"/>
      <c r="AM566" s="10"/>
    </row>
    <row r="567" spans="2:39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6"/>
      <c r="AA567" s="6"/>
      <c r="AB567" s="6"/>
      <c r="AC567" s="8"/>
      <c r="AD567" s="3"/>
      <c r="AE567" s="8"/>
      <c r="AF567" s="8"/>
      <c r="AG567" s="3"/>
      <c r="AH567" s="10"/>
      <c r="AK567" s="8"/>
      <c r="AL567" s="3"/>
      <c r="AM567" s="10"/>
    </row>
    <row r="568" spans="2:39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6"/>
      <c r="AA568" s="6"/>
      <c r="AB568" s="6"/>
      <c r="AC568" s="8"/>
      <c r="AD568" s="3"/>
      <c r="AE568" s="8"/>
      <c r="AF568" s="8"/>
      <c r="AG568" s="3"/>
      <c r="AH568" s="10"/>
      <c r="AK568" s="8"/>
      <c r="AL568" s="3"/>
      <c r="AM568" s="10"/>
    </row>
    <row r="569" spans="2:39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6"/>
      <c r="AA569" s="6"/>
      <c r="AB569" s="6"/>
      <c r="AC569" s="8"/>
      <c r="AD569" s="3"/>
      <c r="AE569" s="8"/>
      <c r="AF569" s="8"/>
      <c r="AG569" s="3"/>
      <c r="AH569" s="10"/>
      <c r="AK569" s="8"/>
      <c r="AL569" s="3"/>
      <c r="AM569" s="10"/>
    </row>
    <row r="570" spans="2:39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6"/>
      <c r="AA570" s="6"/>
      <c r="AB570" s="6"/>
      <c r="AC570" s="8"/>
      <c r="AD570" s="3"/>
      <c r="AE570" s="8"/>
      <c r="AF570" s="8"/>
      <c r="AG570" s="3"/>
      <c r="AH570" s="10"/>
      <c r="AK570" s="8"/>
      <c r="AL570" s="3"/>
      <c r="AM570" s="10"/>
    </row>
    <row r="571" spans="2:39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6"/>
      <c r="AA571" s="6"/>
      <c r="AB571" s="6"/>
      <c r="AC571" s="8"/>
      <c r="AD571" s="3"/>
      <c r="AE571" s="8"/>
      <c r="AF571" s="8"/>
      <c r="AG571" s="3"/>
      <c r="AH571" s="10"/>
      <c r="AK571" s="8"/>
      <c r="AL571" s="3"/>
      <c r="AM571" s="10"/>
    </row>
    <row r="572" spans="2:39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6"/>
      <c r="AA572" s="6"/>
      <c r="AB572" s="6"/>
      <c r="AC572" s="8"/>
      <c r="AD572" s="3"/>
      <c r="AE572" s="8"/>
      <c r="AF572" s="8"/>
      <c r="AG572" s="3"/>
      <c r="AH572" s="10"/>
      <c r="AK572" s="8"/>
      <c r="AL572" s="3"/>
      <c r="AM572" s="10"/>
    </row>
    <row r="573" spans="2:39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6"/>
      <c r="AA573" s="6"/>
      <c r="AB573" s="6"/>
      <c r="AC573" s="8"/>
      <c r="AD573" s="3"/>
      <c r="AE573" s="8"/>
      <c r="AF573" s="8"/>
      <c r="AG573" s="3"/>
      <c r="AH573" s="10"/>
      <c r="AK573" s="8"/>
      <c r="AL573" s="3"/>
      <c r="AM573" s="10"/>
    </row>
    <row r="574" spans="2:39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6"/>
      <c r="AA574" s="6"/>
      <c r="AB574" s="6"/>
      <c r="AC574" s="8"/>
      <c r="AD574" s="3"/>
      <c r="AE574" s="8"/>
      <c r="AF574" s="8"/>
      <c r="AG574" s="3"/>
      <c r="AH574" s="10"/>
      <c r="AK574" s="8"/>
      <c r="AL574" s="3"/>
      <c r="AM574" s="10"/>
    </row>
    <row r="575" spans="2:39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6"/>
      <c r="AA575" s="6"/>
      <c r="AB575" s="6"/>
      <c r="AC575" s="8"/>
      <c r="AD575" s="3"/>
      <c r="AE575" s="8"/>
      <c r="AF575" s="8"/>
      <c r="AG575" s="3"/>
      <c r="AH575" s="10"/>
      <c r="AK575" s="8"/>
      <c r="AL575" s="3"/>
      <c r="AM575" s="10"/>
    </row>
    <row r="576" spans="2:39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6"/>
      <c r="AA576" s="6"/>
      <c r="AB576" s="6"/>
      <c r="AC576" s="8"/>
      <c r="AD576" s="3"/>
      <c r="AE576" s="8"/>
      <c r="AF576" s="8"/>
      <c r="AG576" s="3"/>
      <c r="AH576" s="10"/>
      <c r="AK576" s="8"/>
      <c r="AL576" s="3"/>
      <c r="AM576" s="10"/>
    </row>
    <row r="577" spans="2:39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6"/>
      <c r="AA577" s="6"/>
      <c r="AB577" s="6"/>
      <c r="AC577" s="8"/>
      <c r="AD577" s="3"/>
      <c r="AE577" s="8"/>
      <c r="AF577" s="8"/>
      <c r="AG577" s="3"/>
      <c r="AH577" s="10"/>
      <c r="AK577" s="8"/>
      <c r="AL577" s="3"/>
      <c r="AM577" s="10"/>
    </row>
    <row r="578" spans="2:39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6"/>
      <c r="AA578" s="6"/>
      <c r="AB578" s="6"/>
      <c r="AC578" s="8"/>
      <c r="AD578" s="3"/>
      <c r="AE578" s="8"/>
      <c r="AF578" s="8"/>
      <c r="AG578" s="3"/>
      <c r="AH578" s="10"/>
      <c r="AK578" s="8"/>
      <c r="AL578" s="3"/>
      <c r="AM578" s="10"/>
    </row>
    <row r="579" spans="2:39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6"/>
      <c r="AA579" s="6"/>
      <c r="AB579" s="6"/>
      <c r="AC579" s="8"/>
      <c r="AD579" s="3"/>
      <c r="AE579" s="8"/>
      <c r="AF579" s="8"/>
      <c r="AG579" s="3"/>
      <c r="AH579" s="10"/>
      <c r="AK579" s="8"/>
      <c r="AL579" s="3"/>
      <c r="AM579" s="10"/>
    </row>
    <row r="580" spans="2:39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6"/>
      <c r="AA580" s="6"/>
      <c r="AB580" s="6"/>
      <c r="AC580" s="8"/>
      <c r="AD580" s="3"/>
      <c r="AE580" s="8"/>
      <c r="AF580" s="8"/>
      <c r="AG580" s="3"/>
      <c r="AH580" s="10"/>
      <c r="AK580" s="8"/>
      <c r="AL580" s="3"/>
      <c r="AM580" s="10"/>
    </row>
    <row r="581" spans="2:39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6"/>
      <c r="AA581" s="6"/>
      <c r="AB581" s="6"/>
      <c r="AC581" s="8"/>
      <c r="AD581" s="3"/>
      <c r="AE581" s="8"/>
      <c r="AF581" s="8"/>
      <c r="AG581" s="3"/>
      <c r="AH581" s="10"/>
      <c r="AK581" s="8"/>
      <c r="AL581" s="3"/>
      <c r="AM581" s="10"/>
    </row>
    <row r="582" spans="2:39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6"/>
      <c r="AA582" s="6"/>
      <c r="AB582" s="6"/>
      <c r="AC582" s="8"/>
      <c r="AD582" s="3"/>
      <c r="AE582" s="8"/>
      <c r="AF582" s="8"/>
      <c r="AG582" s="3"/>
      <c r="AH582" s="10"/>
      <c r="AK582" s="8"/>
      <c r="AL582" s="3"/>
      <c r="AM582" s="10"/>
    </row>
    <row r="583" spans="2:39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6"/>
      <c r="AA583" s="6"/>
      <c r="AB583" s="6"/>
      <c r="AC583" s="8"/>
      <c r="AD583" s="3"/>
      <c r="AE583" s="8"/>
      <c r="AF583" s="8"/>
      <c r="AG583" s="3"/>
      <c r="AH583" s="10"/>
      <c r="AK583" s="8"/>
      <c r="AL583" s="3"/>
      <c r="AM583" s="10"/>
    </row>
    <row r="584" spans="2:39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6"/>
      <c r="AA584" s="6"/>
      <c r="AB584" s="6"/>
      <c r="AC584" s="8"/>
      <c r="AD584" s="3"/>
      <c r="AE584" s="8"/>
      <c r="AF584" s="8"/>
      <c r="AG584" s="3"/>
      <c r="AH584" s="10"/>
      <c r="AK584" s="8"/>
      <c r="AL584" s="3"/>
      <c r="AM584" s="10"/>
    </row>
    <row r="585" spans="2:39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6"/>
      <c r="AA585" s="6"/>
      <c r="AB585" s="6"/>
      <c r="AC585" s="8"/>
      <c r="AD585" s="3"/>
      <c r="AE585" s="8"/>
      <c r="AF585" s="8"/>
      <c r="AG585" s="3"/>
      <c r="AH585" s="10"/>
      <c r="AK585" s="8"/>
      <c r="AL585" s="3"/>
      <c r="AM585" s="10"/>
    </row>
    <row r="586" spans="2:39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6"/>
      <c r="AA586" s="6"/>
      <c r="AB586" s="6"/>
      <c r="AC586" s="8"/>
      <c r="AD586" s="3"/>
      <c r="AE586" s="8"/>
      <c r="AF586" s="8"/>
      <c r="AG586" s="3"/>
      <c r="AH586" s="10"/>
      <c r="AK586" s="8"/>
      <c r="AL586" s="3"/>
      <c r="AM586" s="10"/>
    </row>
    <row r="587" spans="2:39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6"/>
      <c r="AA587" s="6"/>
      <c r="AB587" s="6"/>
      <c r="AC587" s="8"/>
      <c r="AD587" s="3"/>
      <c r="AE587" s="8"/>
      <c r="AF587" s="8"/>
      <c r="AG587" s="3"/>
      <c r="AH587" s="10"/>
      <c r="AK587" s="8"/>
      <c r="AL587" s="3"/>
      <c r="AM587" s="10"/>
    </row>
    <row r="588" spans="2:39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6"/>
      <c r="AA588" s="6"/>
      <c r="AB588" s="6"/>
      <c r="AC588" s="8"/>
      <c r="AD588" s="3"/>
      <c r="AE588" s="8"/>
      <c r="AF588" s="8"/>
      <c r="AG588" s="3"/>
      <c r="AH588" s="10"/>
      <c r="AK588" s="8"/>
      <c r="AL588" s="3"/>
      <c r="AM588" s="10"/>
    </row>
    <row r="589" spans="2:39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6"/>
      <c r="AA589" s="6"/>
      <c r="AB589" s="6"/>
      <c r="AC589" s="8"/>
      <c r="AD589" s="3"/>
      <c r="AE589" s="8"/>
      <c r="AF589" s="8"/>
      <c r="AG589" s="3"/>
      <c r="AH589" s="10"/>
      <c r="AK589" s="8"/>
      <c r="AL589" s="3"/>
      <c r="AM589" s="10"/>
    </row>
    <row r="590" spans="2:39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6"/>
      <c r="AA590" s="6"/>
      <c r="AB590" s="6"/>
      <c r="AC590" s="8"/>
      <c r="AD590" s="3"/>
      <c r="AE590" s="8"/>
      <c r="AF590" s="8"/>
      <c r="AG590" s="3"/>
      <c r="AH590" s="10"/>
      <c r="AK590" s="8"/>
      <c r="AL590" s="3"/>
      <c r="AM590" s="10"/>
    </row>
    <row r="591" spans="2:39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6"/>
      <c r="AA591" s="6"/>
      <c r="AB591" s="6"/>
      <c r="AC591" s="8"/>
      <c r="AD591" s="3"/>
      <c r="AE591" s="8"/>
      <c r="AF591" s="8"/>
      <c r="AG591" s="3"/>
      <c r="AH591" s="10"/>
      <c r="AK591" s="8"/>
      <c r="AL591" s="3"/>
      <c r="AM591" s="10"/>
    </row>
    <row r="592" spans="2:39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6"/>
      <c r="AA592" s="6"/>
      <c r="AB592" s="6"/>
      <c r="AC592" s="8"/>
      <c r="AD592" s="3"/>
      <c r="AE592" s="8"/>
      <c r="AF592" s="8"/>
      <c r="AG592" s="3"/>
      <c r="AH592" s="10"/>
      <c r="AK592" s="8"/>
      <c r="AL592" s="3"/>
      <c r="AM592" s="10"/>
    </row>
    <row r="593" spans="2:39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6"/>
      <c r="AA593" s="6"/>
      <c r="AB593" s="6"/>
      <c r="AC593" s="8"/>
      <c r="AD593" s="3"/>
      <c r="AE593" s="8"/>
      <c r="AF593" s="8"/>
      <c r="AG593" s="3"/>
      <c r="AH593" s="10"/>
      <c r="AK593" s="8"/>
      <c r="AL593" s="3"/>
      <c r="AM593" s="10"/>
    </row>
    <row r="594" spans="2:39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6"/>
      <c r="AA594" s="6"/>
      <c r="AB594" s="6"/>
      <c r="AC594" s="8"/>
      <c r="AD594" s="3"/>
      <c r="AE594" s="8"/>
      <c r="AF594" s="8"/>
      <c r="AG594" s="3"/>
      <c r="AH594" s="10"/>
      <c r="AK594" s="8"/>
      <c r="AL594" s="3"/>
      <c r="AM594" s="10"/>
    </row>
    <row r="595" spans="2:39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6"/>
      <c r="AA595" s="6"/>
      <c r="AB595" s="6"/>
      <c r="AC595" s="8"/>
      <c r="AD595" s="3"/>
      <c r="AE595" s="8"/>
      <c r="AF595" s="8"/>
      <c r="AG595" s="3"/>
      <c r="AH595" s="10"/>
      <c r="AK595" s="8"/>
      <c r="AL595" s="3"/>
      <c r="AM595" s="10"/>
    </row>
    <row r="596" spans="2:39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6"/>
      <c r="AA596" s="6"/>
      <c r="AB596" s="6"/>
      <c r="AC596" s="8"/>
      <c r="AD596" s="3"/>
      <c r="AE596" s="8"/>
      <c r="AF596" s="8"/>
      <c r="AG596" s="3"/>
      <c r="AH596" s="10"/>
      <c r="AK596" s="8"/>
      <c r="AL596" s="3"/>
      <c r="AM596" s="10"/>
    </row>
    <row r="597" spans="2:39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6"/>
      <c r="AA597" s="6"/>
      <c r="AB597" s="6"/>
      <c r="AC597" s="8"/>
      <c r="AD597" s="3"/>
      <c r="AE597" s="8"/>
      <c r="AF597" s="8"/>
      <c r="AG597" s="3"/>
      <c r="AH597" s="10"/>
      <c r="AK597" s="8"/>
      <c r="AL597" s="3"/>
      <c r="AM597" s="10"/>
    </row>
    <row r="598" spans="2:39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6"/>
      <c r="AA598" s="6"/>
      <c r="AB598" s="6"/>
      <c r="AC598" s="8"/>
      <c r="AD598" s="3"/>
      <c r="AE598" s="8"/>
      <c r="AF598" s="8"/>
      <c r="AG598" s="3"/>
      <c r="AH598" s="10"/>
      <c r="AK598" s="8"/>
      <c r="AL598" s="3"/>
      <c r="AM598" s="10"/>
    </row>
    <row r="599" spans="2:39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6"/>
      <c r="AA599" s="6"/>
      <c r="AB599" s="6"/>
      <c r="AC599" s="8"/>
      <c r="AD599" s="3"/>
      <c r="AE599" s="8"/>
      <c r="AF599" s="8"/>
      <c r="AG599" s="3"/>
      <c r="AH599" s="10"/>
      <c r="AK599" s="8"/>
      <c r="AL599" s="3"/>
      <c r="AM599" s="10"/>
    </row>
    <row r="600" spans="2:39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6"/>
      <c r="AA600" s="6"/>
      <c r="AB600" s="6"/>
      <c r="AC600" s="8"/>
      <c r="AD600" s="3"/>
      <c r="AE600" s="8"/>
      <c r="AF600" s="8"/>
      <c r="AG600" s="3"/>
      <c r="AH600" s="10"/>
      <c r="AK600" s="8"/>
      <c r="AL600" s="3"/>
      <c r="AM600" s="10"/>
    </row>
    <row r="601" spans="2:39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6"/>
      <c r="AA601" s="6"/>
      <c r="AB601" s="6"/>
      <c r="AC601" s="8"/>
      <c r="AD601" s="3"/>
      <c r="AE601" s="8"/>
      <c r="AF601" s="8"/>
      <c r="AG601" s="3"/>
      <c r="AH601" s="10"/>
      <c r="AK601" s="8"/>
      <c r="AL601" s="3"/>
      <c r="AM601" s="10"/>
    </row>
    <row r="602" spans="2:39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6"/>
      <c r="AA602" s="6"/>
      <c r="AB602" s="6"/>
      <c r="AC602" s="8"/>
      <c r="AD602" s="3"/>
      <c r="AE602" s="8"/>
      <c r="AF602" s="8"/>
      <c r="AG602" s="3"/>
      <c r="AH602" s="10"/>
      <c r="AK602" s="8"/>
      <c r="AL602" s="3"/>
      <c r="AM602" s="10"/>
    </row>
    <row r="603" spans="2:39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6"/>
      <c r="AA603" s="6"/>
      <c r="AB603" s="6"/>
      <c r="AC603" s="8"/>
      <c r="AD603" s="3"/>
      <c r="AE603" s="8"/>
      <c r="AF603" s="8"/>
      <c r="AG603" s="3"/>
      <c r="AH603" s="10"/>
      <c r="AK603" s="8"/>
      <c r="AL603" s="3"/>
      <c r="AM603" s="10"/>
    </row>
    <row r="604" spans="2:39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6"/>
      <c r="AA604" s="6"/>
      <c r="AB604" s="6"/>
      <c r="AC604" s="8"/>
      <c r="AD604" s="3"/>
      <c r="AE604" s="8"/>
      <c r="AF604" s="8"/>
      <c r="AG604" s="3"/>
      <c r="AH604" s="10"/>
      <c r="AK604" s="8"/>
      <c r="AL604" s="3"/>
      <c r="AM604" s="10"/>
    </row>
    <row r="605" spans="2:39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6"/>
      <c r="AA605" s="6"/>
      <c r="AB605" s="6"/>
      <c r="AC605" s="8"/>
      <c r="AD605" s="3"/>
      <c r="AE605" s="8"/>
      <c r="AF605" s="8"/>
      <c r="AG605" s="3"/>
      <c r="AH605" s="10"/>
      <c r="AK605" s="8"/>
      <c r="AL605" s="3"/>
      <c r="AM605" s="10"/>
    </row>
    <row r="606" spans="2:39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6"/>
      <c r="AA606" s="6"/>
      <c r="AB606" s="6"/>
      <c r="AC606" s="8"/>
      <c r="AD606" s="3"/>
      <c r="AE606" s="8"/>
      <c r="AF606" s="8"/>
      <c r="AG606" s="3"/>
      <c r="AH606" s="10"/>
      <c r="AK606" s="8"/>
      <c r="AL606" s="3"/>
      <c r="AM606" s="10"/>
    </row>
    <row r="607" spans="2:39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6"/>
      <c r="AA607" s="6"/>
      <c r="AB607" s="6"/>
      <c r="AC607" s="8"/>
      <c r="AD607" s="3"/>
      <c r="AE607" s="8"/>
      <c r="AF607" s="8"/>
      <c r="AG607" s="3"/>
      <c r="AH607" s="10"/>
      <c r="AK607" s="8"/>
      <c r="AL607" s="3"/>
      <c r="AM607" s="10"/>
    </row>
    <row r="608" spans="2:39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6"/>
      <c r="AA608" s="6"/>
      <c r="AB608" s="6"/>
      <c r="AC608" s="8"/>
      <c r="AD608" s="3"/>
      <c r="AE608" s="8"/>
      <c r="AF608" s="8"/>
      <c r="AG608" s="3"/>
      <c r="AH608" s="10"/>
      <c r="AK608" s="8"/>
      <c r="AL608" s="3"/>
      <c r="AM608" s="10"/>
    </row>
    <row r="609" spans="2:39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6"/>
      <c r="AA609" s="6"/>
      <c r="AB609" s="6"/>
      <c r="AC609" s="8"/>
      <c r="AD609" s="3"/>
      <c r="AE609" s="8"/>
      <c r="AF609" s="8"/>
      <c r="AG609" s="3"/>
      <c r="AH609" s="10"/>
      <c r="AK609" s="8"/>
      <c r="AL609" s="3"/>
      <c r="AM609" s="10"/>
    </row>
    <row r="610" spans="2:39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6"/>
      <c r="AA610" s="6"/>
      <c r="AB610" s="6"/>
      <c r="AC610" s="8"/>
      <c r="AD610" s="3"/>
      <c r="AE610" s="8"/>
      <c r="AF610" s="8"/>
      <c r="AG610" s="3"/>
      <c r="AH610" s="10"/>
      <c r="AK610" s="8"/>
      <c r="AL610" s="3"/>
      <c r="AM610" s="10"/>
    </row>
    <row r="611" spans="2:39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6"/>
      <c r="AA611" s="6"/>
      <c r="AB611" s="6"/>
      <c r="AC611" s="8"/>
      <c r="AD611" s="3"/>
      <c r="AE611" s="8"/>
      <c r="AF611" s="8"/>
      <c r="AG611" s="3"/>
      <c r="AH611" s="10"/>
      <c r="AK611" s="8"/>
      <c r="AL611" s="3"/>
      <c r="AM611" s="10"/>
    </row>
    <row r="612" spans="2:39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6"/>
      <c r="AA612" s="6"/>
      <c r="AB612" s="6"/>
      <c r="AC612" s="8"/>
      <c r="AD612" s="3"/>
      <c r="AE612" s="8"/>
      <c r="AF612" s="8"/>
      <c r="AG612" s="3"/>
      <c r="AH612" s="10"/>
      <c r="AK612" s="8"/>
      <c r="AL612" s="3"/>
      <c r="AM612" s="10"/>
    </row>
    <row r="613" spans="2:39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6"/>
      <c r="AA613" s="6"/>
      <c r="AB613" s="6"/>
      <c r="AC613" s="8"/>
      <c r="AD613" s="3"/>
      <c r="AE613" s="8"/>
      <c r="AF613" s="8"/>
      <c r="AG613" s="3"/>
      <c r="AH613" s="10"/>
      <c r="AK613" s="8"/>
      <c r="AL613" s="3"/>
      <c r="AM613" s="10"/>
    </row>
    <row r="614" spans="2:39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6"/>
      <c r="AA614" s="6"/>
      <c r="AB614" s="6"/>
      <c r="AC614" s="8"/>
      <c r="AD614" s="3"/>
      <c r="AE614" s="8"/>
      <c r="AF614" s="8"/>
      <c r="AG614" s="3"/>
      <c r="AH614" s="10"/>
      <c r="AK614" s="8"/>
      <c r="AL614" s="3"/>
      <c r="AM614" s="10"/>
    </row>
    <row r="615" spans="2:39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6"/>
      <c r="AA615" s="6"/>
      <c r="AB615" s="6"/>
      <c r="AC615" s="8"/>
      <c r="AD615" s="3"/>
      <c r="AE615" s="8"/>
      <c r="AF615" s="8"/>
      <c r="AG615" s="3"/>
      <c r="AH615" s="10"/>
      <c r="AK615" s="8"/>
      <c r="AL615" s="3"/>
      <c r="AM615" s="10"/>
    </row>
    <row r="616" spans="2:39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6"/>
      <c r="AA616" s="6"/>
      <c r="AB616" s="6"/>
      <c r="AC616" s="8"/>
      <c r="AD616" s="3"/>
      <c r="AE616" s="8"/>
      <c r="AF616" s="8"/>
      <c r="AG616" s="3"/>
      <c r="AH616" s="10"/>
      <c r="AK616" s="8"/>
      <c r="AL616" s="3"/>
      <c r="AM616" s="10"/>
    </row>
    <row r="617" spans="2:39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6"/>
      <c r="AA617" s="6"/>
      <c r="AB617" s="6"/>
      <c r="AC617" s="8"/>
      <c r="AD617" s="3"/>
      <c r="AE617" s="8"/>
      <c r="AF617" s="8"/>
      <c r="AG617" s="3"/>
      <c r="AH617" s="10"/>
      <c r="AK617" s="8"/>
      <c r="AL617" s="3"/>
      <c r="AM617" s="10"/>
    </row>
    <row r="618" spans="2:39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6"/>
      <c r="AA618" s="6"/>
      <c r="AB618" s="6"/>
      <c r="AC618" s="8"/>
      <c r="AD618" s="3"/>
      <c r="AE618" s="8"/>
      <c r="AF618" s="8"/>
      <c r="AG618" s="3"/>
      <c r="AH618" s="10"/>
      <c r="AK618" s="8"/>
      <c r="AL618" s="3"/>
      <c r="AM618" s="10"/>
    </row>
    <row r="619" spans="2:39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6"/>
      <c r="AA619" s="6"/>
      <c r="AB619" s="6"/>
      <c r="AC619" s="8"/>
      <c r="AD619" s="3"/>
      <c r="AE619" s="8"/>
      <c r="AF619" s="8"/>
      <c r="AG619" s="3"/>
      <c r="AH619" s="10"/>
      <c r="AK619" s="8"/>
      <c r="AL619" s="3"/>
      <c r="AM619" s="10"/>
    </row>
    <row r="620" spans="2:39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6"/>
      <c r="AA620" s="6"/>
      <c r="AB620" s="6"/>
      <c r="AC620" s="8"/>
      <c r="AD620" s="3"/>
      <c r="AE620" s="8"/>
      <c r="AF620" s="8"/>
      <c r="AG620" s="3"/>
      <c r="AH620" s="10"/>
      <c r="AK620" s="8"/>
      <c r="AL620" s="3"/>
      <c r="AM620" s="10"/>
    </row>
    <row r="621" spans="2:39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6"/>
      <c r="AA621" s="6"/>
      <c r="AB621" s="6"/>
      <c r="AC621" s="8"/>
      <c r="AD621" s="3"/>
      <c r="AE621" s="8"/>
      <c r="AF621" s="8"/>
      <c r="AG621" s="3"/>
      <c r="AH621" s="10"/>
      <c r="AK621" s="8"/>
      <c r="AL621" s="3"/>
      <c r="AM621" s="10"/>
    </row>
    <row r="622" spans="2:39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6"/>
      <c r="AA622" s="6"/>
      <c r="AB622" s="6"/>
      <c r="AC622" s="8"/>
      <c r="AD622" s="3"/>
      <c r="AE622" s="8"/>
      <c r="AF622" s="8"/>
      <c r="AG622" s="3"/>
      <c r="AH622" s="10"/>
      <c r="AK622" s="8"/>
      <c r="AL622" s="3"/>
      <c r="AM622" s="10"/>
    </row>
    <row r="623" spans="2:39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6"/>
      <c r="AA623" s="6"/>
      <c r="AB623" s="6"/>
      <c r="AC623" s="8"/>
      <c r="AD623" s="3"/>
      <c r="AE623" s="8"/>
      <c r="AF623" s="8"/>
      <c r="AG623" s="3"/>
      <c r="AH623" s="10"/>
      <c r="AK623" s="8"/>
      <c r="AL623" s="3"/>
      <c r="AM623" s="10"/>
    </row>
    <row r="624" spans="2:39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6"/>
      <c r="AA624" s="6"/>
      <c r="AB624" s="6"/>
      <c r="AC624" s="8"/>
      <c r="AD624" s="3"/>
      <c r="AE624" s="8"/>
      <c r="AF624" s="8"/>
      <c r="AG624" s="3"/>
      <c r="AH624" s="10"/>
      <c r="AK624" s="8"/>
      <c r="AL624" s="3"/>
      <c r="AM624" s="10"/>
    </row>
    <row r="625" spans="2:39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6"/>
      <c r="AA625" s="6"/>
      <c r="AB625" s="6"/>
      <c r="AC625" s="8"/>
      <c r="AD625" s="3"/>
      <c r="AE625" s="8"/>
      <c r="AF625" s="8"/>
      <c r="AG625" s="3"/>
      <c r="AH625" s="10"/>
      <c r="AK625" s="8"/>
      <c r="AL625" s="3"/>
      <c r="AM625" s="10"/>
    </row>
    <row r="626" spans="2:39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6"/>
      <c r="AA626" s="6"/>
      <c r="AB626" s="6"/>
      <c r="AC626" s="8"/>
      <c r="AD626" s="3"/>
      <c r="AE626" s="8"/>
      <c r="AF626" s="8"/>
      <c r="AG626" s="3"/>
      <c r="AH626" s="10"/>
      <c r="AK626" s="8"/>
      <c r="AL626" s="3"/>
      <c r="AM626" s="10"/>
    </row>
    <row r="627" spans="2:39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6"/>
      <c r="AA627" s="6"/>
      <c r="AB627" s="6"/>
      <c r="AC627" s="8"/>
      <c r="AD627" s="3"/>
      <c r="AE627" s="8"/>
      <c r="AF627" s="8"/>
      <c r="AG627" s="3"/>
      <c r="AH627" s="10"/>
      <c r="AK627" s="8"/>
      <c r="AL627" s="3"/>
      <c r="AM627" s="10"/>
    </row>
    <row r="628" spans="2:39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6"/>
      <c r="AA628" s="6"/>
      <c r="AB628" s="6"/>
      <c r="AC628" s="8"/>
      <c r="AD628" s="3"/>
      <c r="AE628" s="8"/>
      <c r="AF628" s="8"/>
      <c r="AG628" s="3"/>
      <c r="AH628" s="10"/>
      <c r="AK628" s="8"/>
      <c r="AL628" s="3"/>
      <c r="AM628" s="10"/>
    </row>
    <row r="629" spans="2:39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6"/>
      <c r="AA629" s="6"/>
      <c r="AB629" s="6"/>
      <c r="AC629" s="8"/>
      <c r="AD629" s="3"/>
      <c r="AE629" s="8"/>
      <c r="AF629" s="8"/>
      <c r="AG629" s="3"/>
      <c r="AH629" s="10"/>
      <c r="AK629" s="8"/>
      <c r="AL629" s="3"/>
      <c r="AM629" s="10"/>
    </row>
    <row r="630" spans="2:39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6"/>
      <c r="AA630" s="6"/>
      <c r="AB630" s="6"/>
      <c r="AC630" s="8"/>
      <c r="AD630" s="3"/>
      <c r="AE630" s="8"/>
      <c r="AF630" s="8"/>
      <c r="AG630" s="3"/>
      <c r="AH630" s="10"/>
      <c r="AK630" s="8"/>
      <c r="AL630" s="3"/>
      <c r="AM630" s="10"/>
    </row>
    <row r="631" spans="2:39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6"/>
      <c r="AA631" s="6"/>
      <c r="AB631" s="6"/>
      <c r="AC631" s="8"/>
      <c r="AD631" s="3"/>
      <c r="AE631" s="8"/>
      <c r="AF631" s="8"/>
      <c r="AG631" s="3"/>
      <c r="AH631" s="10"/>
      <c r="AK631" s="8"/>
      <c r="AL631" s="3"/>
      <c r="AM631" s="10"/>
    </row>
    <row r="632" spans="2:39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6"/>
      <c r="AA632" s="6"/>
      <c r="AB632" s="6"/>
      <c r="AC632" s="8"/>
      <c r="AD632" s="3"/>
      <c r="AE632" s="8"/>
      <c r="AF632" s="8"/>
      <c r="AG632" s="3"/>
      <c r="AH632" s="10"/>
      <c r="AK632" s="8"/>
      <c r="AL632" s="3"/>
      <c r="AM632" s="10"/>
    </row>
    <row r="633" spans="2:39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6"/>
      <c r="AA633" s="6"/>
      <c r="AB633" s="6"/>
      <c r="AC633" s="8"/>
      <c r="AD633" s="3"/>
      <c r="AE633" s="8"/>
      <c r="AF633" s="8"/>
      <c r="AG633" s="3"/>
      <c r="AH633" s="10"/>
      <c r="AK633" s="8"/>
      <c r="AL633" s="3"/>
      <c r="AM633" s="10"/>
    </row>
    <row r="634" spans="2:39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6"/>
      <c r="AA634" s="6"/>
      <c r="AB634" s="6"/>
      <c r="AC634" s="8"/>
      <c r="AD634" s="3"/>
      <c r="AE634" s="8"/>
      <c r="AF634" s="8"/>
      <c r="AG634" s="3"/>
      <c r="AH634" s="10"/>
      <c r="AK634" s="8"/>
      <c r="AL634" s="3"/>
      <c r="AM634" s="10"/>
    </row>
    <row r="635" spans="2:39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6"/>
      <c r="AA635" s="6"/>
      <c r="AB635" s="6"/>
      <c r="AC635" s="8"/>
      <c r="AD635" s="3"/>
      <c r="AE635" s="8"/>
      <c r="AF635" s="8"/>
      <c r="AG635" s="3"/>
      <c r="AH635" s="10"/>
      <c r="AK635" s="8"/>
      <c r="AL635" s="3"/>
      <c r="AM635" s="10"/>
    </row>
    <row r="636" spans="2:39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6"/>
      <c r="AA636" s="6"/>
      <c r="AB636" s="6"/>
      <c r="AC636" s="8"/>
      <c r="AD636" s="3"/>
      <c r="AE636" s="8"/>
      <c r="AF636" s="8"/>
      <c r="AG636" s="3"/>
      <c r="AH636" s="10"/>
      <c r="AK636" s="8"/>
      <c r="AL636" s="3"/>
      <c r="AM636" s="10"/>
    </row>
    <row r="637" spans="2:39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6"/>
      <c r="AA637" s="6"/>
      <c r="AB637" s="6"/>
      <c r="AC637" s="8"/>
      <c r="AD637" s="3"/>
      <c r="AE637" s="8"/>
      <c r="AF637" s="8"/>
      <c r="AG637" s="3"/>
      <c r="AH637" s="10"/>
      <c r="AK637" s="8"/>
      <c r="AL637" s="3"/>
      <c r="AM637" s="10"/>
    </row>
    <row r="638" spans="2:39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6"/>
      <c r="AA638" s="6"/>
      <c r="AB638" s="6"/>
      <c r="AC638" s="8"/>
      <c r="AD638" s="3"/>
      <c r="AE638" s="8"/>
      <c r="AF638" s="8"/>
      <c r="AG638" s="3"/>
      <c r="AH638" s="10"/>
      <c r="AK638" s="8"/>
      <c r="AL638" s="3"/>
      <c r="AM638" s="10"/>
    </row>
    <row r="639" spans="2:39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6"/>
      <c r="AA639" s="6"/>
      <c r="AB639" s="6"/>
      <c r="AC639" s="8"/>
      <c r="AD639" s="3"/>
      <c r="AE639" s="8"/>
      <c r="AF639" s="8"/>
      <c r="AG639" s="3"/>
      <c r="AH639" s="10"/>
      <c r="AK639" s="8"/>
      <c r="AL639" s="3"/>
      <c r="AM639" s="10"/>
    </row>
    <row r="640" spans="2:39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6"/>
      <c r="AA640" s="6"/>
      <c r="AB640" s="6"/>
      <c r="AC640" s="8"/>
      <c r="AD640" s="3"/>
      <c r="AE640" s="8"/>
      <c r="AF640" s="8"/>
      <c r="AG640" s="3"/>
      <c r="AH640" s="10"/>
      <c r="AK640" s="8"/>
      <c r="AL640" s="3"/>
      <c r="AM640" s="10"/>
    </row>
    <row r="641" spans="2:39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6"/>
      <c r="AA641" s="6"/>
      <c r="AB641" s="6"/>
      <c r="AC641" s="8"/>
      <c r="AD641" s="3"/>
      <c r="AE641" s="8"/>
      <c r="AF641" s="8"/>
      <c r="AG641" s="3"/>
      <c r="AH641" s="10"/>
      <c r="AK641" s="8"/>
      <c r="AL641" s="3"/>
      <c r="AM641" s="10"/>
    </row>
    <row r="642" spans="2:39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6"/>
      <c r="AA642" s="6"/>
      <c r="AB642" s="6"/>
      <c r="AC642" s="8"/>
      <c r="AD642" s="3"/>
      <c r="AE642" s="8"/>
      <c r="AF642" s="8"/>
      <c r="AG642" s="3"/>
      <c r="AH642" s="10"/>
      <c r="AK642" s="8"/>
      <c r="AL642" s="3"/>
      <c r="AM642" s="10"/>
    </row>
    <row r="643" spans="2:39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6"/>
      <c r="AA643" s="6"/>
      <c r="AB643" s="6"/>
      <c r="AC643" s="8"/>
      <c r="AD643" s="3"/>
      <c r="AE643" s="8"/>
      <c r="AF643" s="8"/>
      <c r="AG643" s="3"/>
      <c r="AH643" s="10"/>
      <c r="AK643" s="8"/>
      <c r="AL643" s="3"/>
      <c r="AM643" s="10"/>
    </row>
    <row r="644" spans="2:39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6"/>
      <c r="AA644" s="6"/>
      <c r="AB644" s="6"/>
      <c r="AC644" s="8"/>
      <c r="AD644" s="3"/>
      <c r="AE644" s="8"/>
      <c r="AF644" s="8"/>
      <c r="AG644" s="3"/>
      <c r="AH644" s="10"/>
      <c r="AK644" s="8"/>
      <c r="AL644" s="3"/>
      <c r="AM644" s="10"/>
    </row>
    <row r="645" spans="2:39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6"/>
      <c r="AA645" s="6"/>
      <c r="AB645" s="6"/>
      <c r="AC645" s="8"/>
      <c r="AD645" s="3"/>
      <c r="AE645" s="8"/>
      <c r="AF645" s="8"/>
      <c r="AG645" s="3"/>
      <c r="AH645" s="10"/>
      <c r="AK645" s="8"/>
      <c r="AL645" s="3"/>
      <c r="AM645" s="10"/>
    </row>
    <row r="646" spans="2:39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6"/>
      <c r="AA646" s="6"/>
      <c r="AB646" s="6"/>
      <c r="AC646" s="8"/>
      <c r="AD646" s="3"/>
      <c r="AE646" s="8"/>
      <c r="AF646" s="8"/>
      <c r="AG646" s="3"/>
      <c r="AH646" s="10"/>
      <c r="AK646" s="8"/>
      <c r="AL646" s="3"/>
      <c r="AM646" s="10"/>
    </row>
    <row r="647" spans="2:39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6"/>
      <c r="AA647" s="6"/>
      <c r="AB647" s="6"/>
      <c r="AC647" s="8"/>
      <c r="AD647" s="3"/>
      <c r="AE647" s="8"/>
      <c r="AF647" s="8"/>
      <c r="AG647" s="3"/>
      <c r="AH647" s="10"/>
      <c r="AK647" s="8"/>
      <c r="AL647" s="3"/>
      <c r="AM647" s="10"/>
    </row>
    <row r="648" spans="2:39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6"/>
      <c r="AA648" s="6"/>
      <c r="AB648" s="6"/>
      <c r="AC648" s="8"/>
      <c r="AD648" s="3"/>
      <c r="AE648" s="8"/>
      <c r="AF648" s="8"/>
      <c r="AG648" s="3"/>
      <c r="AH648" s="10"/>
      <c r="AK648" s="8"/>
      <c r="AL648" s="3"/>
      <c r="AM648" s="10"/>
    </row>
    <row r="649" spans="2:39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6"/>
      <c r="AA649" s="6"/>
      <c r="AB649" s="6"/>
      <c r="AC649" s="8"/>
      <c r="AD649" s="3"/>
      <c r="AE649" s="8"/>
      <c r="AF649" s="8"/>
      <c r="AG649" s="3"/>
      <c r="AH649" s="10"/>
      <c r="AK649" s="8"/>
      <c r="AL649" s="3"/>
      <c r="AM649" s="10"/>
    </row>
    <row r="650" spans="2:39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6"/>
      <c r="AA650" s="6"/>
      <c r="AB650" s="6"/>
      <c r="AC650" s="8"/>
      <c r="AD650" s="3"/>
      <c r="AE650" s="8"/>
      <c r="AF650" s="8"/>
      <c r="AG650" s="3"/>
      <c r="AH650" s="10"/>
      <c r="AK650" s="8"/>
      <c r="AL650" s="3"/>
      <c r="AM650" s="10"/>
    </row>
    <row r="651" spans="2:39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6"/>
      <c r="AA651" s="6"/>
      <c r="AB651" s="6"/>
      <c r="AC651" s="8"/>
      <c r="AD651" s="3"/>
      <c r="AE651" s="8"/>
      <c r="AF651" s="8"/>
      <c r="AG651" s="3"/>
      <c r="AH651" s="10"/>
      <c r="AK651" s="8"/>
      <c r="AL651" s="3"/>
      <c r="AM651" s="10"/>
    </row>
    <row r="652" spans="2:39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6"/>
      <c r="AA652" s="6"/>
      <c r="AB652" s="6"/>
      <c r="AC652" s="8"/>
      <c r="AD652" s="3"/>
      <c r="AE652" s="8"/>
      <c r="AF652" s="8"/>
      <c r="AG652" s="3"/>
      <c r="AH652" s="10"/>
      <c r="AK652" s="8"/>
      <c r="AL652" s="3"/>
      <c r="AM652" s="10"/>
    </row>
    <row r="653" spans="2:39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6"/>
      <c r="AA653" s="6"/>
      <c r="AB653" s="6"/>
      <c r="AC653" s="8"/>
      <c r="AD653" s="3"/>
      <c r="AE653" s="8"/>
      <c r="AF653" s="8"/>
      <c r="AG653" s="3"/>
      <c r="AH653" s="10"/>
      <c r="AK653" s="8"/>
      <c r="AL653" s="3"/>
      <c r="AM653" s="10"/>
    </row>
    <row r="654" spans="2:39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6"/>
      <c r="AA654" s="6"/>
      <c r="AB654" s="6"/>
      <c r="AC654" s="8"/>
      <c r="AD654" s="3"/>
      <c r="AE654" s="8"/>
      <c r="AF654" s="8"/>
      <c r="AG654" s="3"/>
      <c r="AH654" s="10"/>
      <c r="AK654" s="8"/>
      <c r="AL654" s="3"/>
      <c r="AM654" s="10"/>
    </row>
    <row r="655" spans="2:39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6"/>
      <c r="AA655" s="6"/>
      <c r="AB655" s="6"/>
      <c r="AC655" s="8"/>
      <c r="AD655" s="3"/>
      <c r="AE655" s="8"/>
      <c r="AF655" s="8"/>
      <c r="AG655" s="3"/>
      <c r="AH655" s="10"/>
      <c r="AK655" s="8"/>
      <c r="AL655" s="3"/>
      <c r="AM655" s="10"/>
    </row>
    <row r="656" spans="2:39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6"/>
      <c r="AA656" s="6"/>
      <c r="AB656" s="6"/>
      <c r="AC656" s="8"/>
      <c r="AD656" s="3"/>
      <c r="AE656" s="8"/>
      <c r="AF656" s="8"/>
      <c r="AG656" s="3"/>
      <c r="AH656" s="10"/>
      <c r="AK656" s="8"/>
      <c r="AL656" s="3"/>
      <c r="AM656" s="10"/>
    </row>
    <row r="657" spans="2:39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6"/>
      <c r="AA657" s="6"/>
      <c r="AB657" s="6"/>
      <c r="AC657" s="8"/>
      <c r="AD657" s="3"/>
      <c r="AE657" s="8"/>
      <c r="AF657" s="8"/>
      <c r="AG657" s="3"/>
      <c r="AH657" s="10"/>
      <c r="AK657" s="8"/>
      <c r="AL657" s="3"/>
      <c r="AM657" s="10"/>
    </row>
    <row r="658" spans="2:39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6"/>
      <c r="AA658" s="6"/>
      <c r="AB658" s="6"/>
      <c r="AC658" s="8"/>
      <c r="AD658" s="3"/>
      <c r="AE658" s="8"/>
      <c r="AF658" s="8"/>
      <c r="AG658" s="3"/>
      <c r="AH658" s="10"/>
      <c r="AK658" s="8"/>
      <c r="AL658" s="3"/>
      <c r="AM658" s="10"/>
    </row>
    <row r="659" spans="2:39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6"/>
      <c r="AA659" s="6"/>
      <c r="AB659" s="6"/>
      <c r="AC659" s="8"/>
      <c r="AD659" s="3"/>
      <c r="AE659" s="8"/>
      <c r="AF659" s="8"/>
      <c r="AG659" s="3"/>
      <c r="AH659" s="10"/>
      <c r="AK659" s="8"/>
      <c r="AL659" s="3"/>
      <c r="AM659" s="10"/>
    </row>
    <row r="660" spans="2:39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6"/>
      <c r="AA660" s="6"/>
      <c r="AB660" s="6"/>
      <c r="AC660" s="8"/>
      <c r="AD660" s="3"/>
      <c r="AE660" s="8"/>
      <c r="AF660" s="8"/>
      <c r="AG660" s="3"/>
      <c r="AH660" s="10"/>
      <c r="AK660" s="8"/>
      <c r="AL660" s="3"/>
      <c r="AM660" s="10"/>
    </row>
    <row r="661" spans="2:39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6"/>
      <c r="AA661" s="6"/>
      <c r="AB661" s="6"/>
      <c r="AC661" s="8"/>
      <c r="AD661" s="3"/>
      <c r="AE661" s="8"/>
      <c r="AF661" s="8"/>
      <c r="AG661" s="3"/>
      <c r="AH661" s="10"/>
      <c r="AK661" s="8"/>
      <c r="AL661" s="3"/>
      <c r="AM661" s="10"/>
    </row>
    <row r="662" spans="2:39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6"/>
      <c r="AA662" s="6"/>
      <c r="AB662" s="6"/>
      <c r="AC662" s="8"/>
      <c r="AD662" s="3"/>
      <c r="AE662" s="8"/>
      <c r="AF662" s="8"/>
      <c r="AG662" s="3"/>
      <c r="AH662" s="10"/>
      <c r="AK662" s="8"/>
      <c r="AL662" s="3"/>
      <c r="AM662" s="10"/>
    </row>
    <row r="663" spans="2:39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6"/>
      <c r="AA663" s="6"/>
      <c r="AB663" s="6"/>
      <c r="AC663" s="8"/>
      <c r="AD663" s="3"/>
      <c r="AE663" s="8"/>
      <c r="AF663" s="8"/>
      <c r="AG663" s="3"/>
      <c r="AH663" s="10"/>
      <c r="AK663" s="8"/>
      <c r="AL663" s="3"/>
      <c r="AM663" s="10"/>
    </row>
    <row r="664" spans="2:39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6"/>
      <c r="AA664" s="6"/>
      <c r="AB664" s="6"/>
      <c r="AC664" s="8"/>
      <c r="AD664" s="3"/>
      <c r="AE664" s="8"/>
      <c r="AF664" s="8"/>
      <c r="AG664" s="3"/>
      <c r="AH664" s="10"/>
      <c r="AK664" s="8"/>
      <c r="AL664" s="3"/>
      <c r="AM664" s="10"/>
    </row>
    <row r="665" spans="2:39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6"/>
      <c r="AA665" s="6"/>
      <c r="AB665" s="6"/>
      <c r="AC665" s="8"/>
      <c r="AD665" s="3"/>
      <c r="AE665" s="8"/>
      <c r="AF665" s="8"/>
      <c r="AG665" s="3"/>
      <c r="AH665" s="10"/>
      <c r="AK665" s="8"/>
      <c r="AL665" s="3"/>
      <c r="AM665" s="10"/>
    </row>
    <row r="666" spans="2:39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6"/>
      <c r="AA666" s="6"/>
      <c r="AB666" s="6"/>
      <c r="AC666" s="8"/>
      <c r="AD666" s="3"/>
      <c r="AE666" s="8"/>
      <c r="AF666" s="8"/>
      <c r="AG666" s="3"/>
      <c r="AH666" s="10"/>
      <c r="AK666" s="8"/>
      <c r="AL666" s="3"/>
      <c r="AM666" s="10"/>
    </row>
    <row r="667" spans="2:39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6"/>
      <c r="AA667" s="6"/>
      <c r="AB667" s="6"/>
      <c r="AC667" s="8"/>
      <c r="AD667" s="3"/>
      <c r="AE667" s="8"/>
      <c r="AF667" s="8"/>
      <c r="AG667" s="3"/>
      <c r="AH667" s="10"/>
      <c r="AK667" s="8"/>
      <c r="AL667" s="3"/>
      <c r="AM667" s="10"/>
    </row>
    <row r="668" spans="2:39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6"/>
      <c r="AA668" s="6"/>
      <c r="AB668" s="6"/>
      <c r="AC668" s="8"/>
      <c r="AD668" s="3"/>
      <c r="AE668" s="8"/>
      <c r="AF668" s="8"/>
      <c r="AG668" s="3"/>
      <c r="AH668" s="10"/>
      <c r="AK668" s="8"/>
      <c r="AL668" s="3"/>
      <c r="AM668" s="10"/>
    </row>
    <row r="669" spans="2:39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6"/>
      <c r="AA669" s="6"/>
      <c r="AB669" s="6"/>
      <c r="AC669" s="8"/>
      <c r="AD669" s="3"/>
      <c r="AE669" s="8"/>
      <c r="AF669" s="8"/>
      <c r="AG669" s="3"/>
      <c r="AH669" s="10"/>
      <c r="AK669" s="8"/>
      <c r="AL669" s="3"/>
      <c r="AM669" s="10"/>
    </row>
    <row r="670" spans="2:39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6"/>
      <c r="AA670" s="6"/>
      <c r="AB670" s="6"/>
      <c r="AC670" s="8"/>
      <c r="AD670" s="3"/>
      <c r="AE670" s="8"/>
      <c r="AF670" s="8"/>
      <c r="AG670" s="3"/>
      <c r="AH670" s="10"/>
      <c r="AK670" s="8"/>
      <c r="AL670" s="3"/>
      <c r="AM670" s="10"/>
    </row>
    <row r="671" spans="2:39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6"/>
      <c r="AA671" s="6"/>
      <c r="AB671" s="6"/>
      <c r="AC671" s="8"/>
      <c r="AD671" s="3"/>
      <c r="AE671" s="8"/>
      <c r="AF671" s="8"/>
      <c r="AG671" s="3"/>
      <c r="AH671" s="10"/>
      <c r="AK671" s="8"/>
      <c r="AL671" s="3"/>
      <c r="AM671" s="10"/>
    </row>
    <row r="672" spans="2:39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6"/>
      <c r="AA672" s="6"/>
      <c r="AB672" s="6"/>
      <c r="AC672" s="8"/>
      <c r="AD672" s="3"/>
      <c r="AE672" s="8"/>
      <c r="AF672" s="8"/>
      <c r="AG672" s="3"/>
      <c r="AH672" s="10"/>
      <c r="AK672" s="8"/>
      <c r="AL672" s="3"/>
      <c r="AM672" s="10"/>
    </row>
    <row r="673" spans="2:39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6"/>
      <c r="AA673" s="6"/>
      <c r="AB673" s="6"/>
      <c r="AC673" s="8"/>
      <c r="AD673" s="3"/>
      <c r="AE673" s="8"/>
      <c r="AF673" s="8"/>
      <c r="AG673" s="3"/>
      <c r="AH673" s="10"/>
      <c r="AK673" s="8"/>
      <c r="AL673" s="3"/>
      <c r="AM673" s="10"/>
    </row>
    <row r="674" spans="2:39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6"/>
      <c r="AA674" s="6"/>
      <c r="AB674" s="6"/>
      <c r="AC674" s="8"/>
      <c r="AD674" s="3"/>
      <c r="AE674" s="8"/>
      <c r="AF674" s="8"/>
      <c r="AG674" s="3"/>
      <c r="AH674" s="10"/>
      <c r="AK674" s="8"/>
      <c r="AL674" s="3"/>
      <c r="AM674" s="10"/>
    </row>
    <row r="675" spans="2:39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6"/>
      <c r="AA675" s="6"/>
      <c r="AB675" s="6"/>
      <c r="AC675" s="8"/>
      <c r="AD675" s="3"/>
      <c r="AE675" s="8"/>
      <c r="AF675" s="8"/>
      <c r="AG675" s="3"/>
      <c r="AH675" s="10"/>
      <c r="AK675" s="8"/>
      <c r="AL675" s="3"/>
      <c r="AM675" s="10"/>
    </row>
    <row r="676" spans="2:39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6"/>
      <c r="AA676" s="6"/>
      <c r="AB676" s="6"/>
      <c r="AC676" s="8"/>
      <c r="AD676" s="3"/>
      <c r="AE676" s="8"/>
      <c r="AF676" s="8"/>
      <c r="AG676" s="3"/>
      <c r="AH676" s="10"/>
      <c r="AK676" s="8"/>
      <c r="AL676" s="3"/>
      <c r="AM676" s="10"/>
    </row>
    <row r="677" spans="2:39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6"/>
      <c r="AA677" s="6"/>
      <c r="AB677" s="6"/>
      <c r="AC677" s="8"/>
      <c r="AD677" s="3"/>
      <c r="AE677" s="8"/>
      <c r="AF677" s="8"/>
      <c r="AG677" s="3"/>
      <c r="AH677" s="10"/>
      <c r="AK677" s="8"/>
      <c r="AL677" s="3"/>
      <c r="AM677" s="10"/>
    </row>
    <row r="678" spans="2:39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6"/>
      <c r="AA678" s="6"/>
      <c r="AB678" s="6"/>
      <c r="AC678" s="8"/>
      <c r="AD678" s="3"/>
      <c r="AE678" s="8"/>
      <c r="AF678" s="8"/>
      <c r="AG678" s="3"/>
      <c r="AH678" s="10"/>
      <c r="AK678" s="8"/>
      <c r="AL678" s="3"/>
      <c r="AM678" s="10"/>
    </row>
    <row r="679" spans="2:39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6"/>
      <c r="AA679" s="6"/>
      <c r="AB679" s="6"/>
      <c r="AC679" s="8"/>
      <c r="AD679" s="3"/>
      <c r="AE679" s="8"/>
      <c r="AF679" s="8"/>
      <c r="AG679" s="3"/>
      <c r="AH679" s="10"/>
      <c r="AK679" s="8"/>
      <c r="AL679" s="3"/>
      <c r="AM679" s="10"/>
    </row>
    <row r="680" spans="2:39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6"/>
      <c r="AA680" s="6"/>
      <c r="AB680" s="6"/>
      <c r="AC680" s="8"/>
      <c r="AD680" s="3"/>
      <c r="AE680" s="8"/>
      <c r="AF680" s="8"/>
      <c r="AG680" s="3"/>
      <c r="AH680" s="10"/>
      <c r="AK680" s="8"/>
      <c r="AL680" s="3"/>
      <c r="AM680" s="10"/>
    </row>
    <row r="681" spans="2:39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6"/>
      <c r="AA681" s="6"/>
      <c r="AB681" s="6"/>
      <c r="AC681" s="8"/>
      <c r="AD681" s="3"/>
      <c r="AE681" s="8"/>
      <c r="AF681" s="8"/>
      <c r="AG681" s="3"/>
      <c r="AH681" s="10"/>
      <c r="AK681" s="8"/>
      <c r="AL681" s="3"/>
      <c r="AM681" s="10"/>
    </row>
    <row r="682" spans="2:39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6"/>
      <c r="AA682" s="6"/>
      <c r="AB682" s="6"/>
      <c r="AC682" s="8"/>
      <c r="AD682" s="3"/>
      <c r="AE682" s="8"/>
      <c r="AF682" s="8"/>
      <c r="AG682" s="3"/>
      <c r="AH682" s="10"/>
      <c r="AK682" s="8"/>
      <c r="AL682" s="3"/>
      <c r="AM682" s="10"/>
    </row>
    <row r="683" spans="2:39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6"/>
      <c r="AA683" s="6"/>
      <c r="AB683" s="6"/>
      <c r="AC683" s="8"/>
      <c r="AD683" s="3"/>
      <c r="AE683" s="8"/>
      <c r="AF683" s="8"/>
      <c r="AG683" s="3"/>
      <c r="AH683" s="10"/>
      <c r="AK683" s="8"/>
      <c r="AL683" s="3"/>
      <c r="AM683" s="10"/>
    </row>
    <row r="684" spans="2:39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6"/>
      <c r="AA684" s="6"/>
      <c r="AB684" s="6"/>
      <c r="AC684" s="8"/>
      <c r="AD684" s="3"/>
      <c r="AE684" s="8"/>
      <c r="AF684" s="8"/>
      <c r="AG684" s="3"/>
      <c r="AH684" s="10"/>
      <c r="AK684" s="8"/>
      <c r="AL684" s="3"/>
      <c r="AM684" s="10"/>
    </row>
    <row r="685" spans="2:39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6"/>
      <c r="AA685" s="6"/>
      <c r="AB685" s="6"/>
      <c r="AC685" s="8"/>
      <c r="AD685" s="3"/>
      <c r="AE685" s="8"/>
      <c r="AF685" s="8"/>
      <c r="AG685" s="3"/>
      <c r="AH685" s="10"/>
      <c r="AK685" s="8"/>
      <c r="AL685" s="3"/>
      <c r="AM685" s="10"/>
    </row>
    <row r="686" spans="2:39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6"/>
      <c r="AA686" s="6"/>
      <c r="AB686" s="6"/>
      <c r="AC686" s="8"/>
      <c r="AD686" s="3"/>
      <c r="AE686" s="8"/>
      <c r="AF686" s="8"/>
      <c r="AG686" s="3"/>
      <c r="AH686" s="10"/>
      <c r="AK686" s="8"/>
      <c r="AL686" s="3"/>
      <c r="AM686" s="10"/>
    </row>
    <row r="687" spans="2:39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6"/>
      <c r="AA687" s="6"/>
      <c r="AB687" s="6"/>
      <c r="AC687" s="8"/>
      <c r="AD687" s="3"/>
      <c r="AE687" s="8"/>
      <c r="AF687" s="8"/>
      <c r="AG687" s="3"/>
      <c r="AH687" s="10"/>
      <c r="AK687" s="8"/>
      <c r="AL687" s="3"/>
      <c r="AM687" s="10"/>
    </row>
    <row r="688" spans="2:39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6"/>
      <c r="AA688" s="6"/>
      <c r="AB688" s="6"/>
      <c r="AC688" s="8"/>
      <c r="AD688" s="3"/>
      <c r="AE688" s="8"/>
      <c r="AF688" s="8"/>
      <c r="AG688" s="3"/>
      <c r="AH688" s="10"/>
      <c r="AK688" s="8"/>
      <c r="AL688" s="3"/>
      <c r="AM688" s="10"/>
    </row>
    <row r="689" spans="2:39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6"/>
      <c r="AA689" s="6"/>
      <c r="AB689" s="6"/>
      <c r="AC689" s="8"/>
      <c r="AD689" s="3"/>
      <c r="AE689" s="8"/>
      <c r="AF689" s="8"/>
      <c r="AG689" s="3"/>
      <c r="AH689" s="10"/>
      <c r="AK689" s="8"/>
      <c r="AL689" s="3"/>
      <c r="AM689" s="10"/>
    </row>
    <row r="690" spans="2:39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6"/>
      <c r="AA690" s="6"/>
      <c r="AB690" s="6"/>
      <c r="AC690" s="8"/>
      <c r="AD690" s="3"/>
      <c r="AE690" s="8"/>
      <c r="AF690" s="8"/>
      <c r="AG690" s="3"/>
      <c r="AH690" s="10"/>
      <c r="AK690" s="8"/>
      <c r="AL690" s="3"/>
      <c r="AM690" s="10"/>
    </row>
    <row r="691" spans="2:39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6"/>
      <c r="AA691" s="6"/>
      <c r="AB691" s="6"/>
      <c r="AC691" s="8"/>
      <c r="AD691" s="3"/>
      <c r="AE691" s="8"/>
      <c r="AF691" s="8"/>
      <c r="AG691" s="3"/>
      <c r="AH691" s="10"/>
      <c r="AK691" s="8"/>
      <c r="AL691" s="3"/>
      <c r="AM691" s="10"/>
    </row>
    <row r="692" spans="2:39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6"/>
      <c r="AA692" s="6"/>
      <c r="AB692" s="6"/>
      <c r="AC692" s="8"/>
      <c r="AD692" s="3"/>
      <c r="AE692" s="8"/>
      <c r="AF692" s="8"/>
      <c r="AG692" s="3"/>
      <c r="AH692" s="10"/>
      <c r="AK692" s="8"/>
      <c r="AL692" s="3"/>
      <c r="AM692" s="10"/>
    </row>
    <row r="693" spans="2:39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6"/>
      <c r="AA693" s="6"/>
      <c r="AB693" s="6"/>
      <c r="AC693" s="8"/>
      <c r="AD693" s="3"/>
      <c r="AE693" s="8"/>
      <c r="AF693" s="8"/>
      <c r="AG693" s="3"/>
      <c r="AH693" s="10"/>
      <c r="AK693" s="8"/>
      <c r="AL693" s="3"/>
      <c r="AM693" s="10"/>
    </row>
    <row r="694" spans="2:39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6"/>
      <c r="AA694" s="6"/>
      <c r="AB694" s="6"/>
      <c r="AC694" s="8"/>
      <c r="AD694" s="3"/>
      <c r="AE694" s="8"/>
      <c r="AF694" s="8"/>
      <c r="AG694" s="3"/>
      <c r="AH694" s="10"/>
      <c r="AK694" s="8"/>
      <c r="AL694" s="3"/>
      <c r="AM694" s="10"/>
    </row>
    <row r="695" spans="2:39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6"/>
      <c r="AA695" s="6"/>
      <c r="AB695" s="6"/>
      <c r="AC695" s="8"/>
      <c r="AD695" s="3"/>
      <c r="AE695" s="8"/>
      <c r="AF695" s="8"/>
      <c r="AG695" s="3"/>
      <c r="AH695" s="10"/>
      <c r="AK695" s="8"/>
      <c r="AL695" s="3"/>
      <c r="AM695" s="10"/>
    </row>
    <row r="696" spans="2:39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6"/>
      <c r="AA696" s="6"/>
      <c r="AB696" s="6"/>
      <c r="AC696" s="8"/>
      <c r="AD696" s="3"/>
      <c r="AE696" s="8"/>
      <c r="AF696" s="8"/>
      <c r="AG696" s="3"/>
      <c r="AH696" s="10"/>
      <c r="AK696" s="8"/>
      <c r="AL696" s="3"/>
      <c r="AM696" s="10"/>
    </row>
    <row r="697" spans="2:39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6"/>
      <c r="AA697" s="6"/>
      <c r="AB697" s="6"/>
      <c r="AC697" s="8"/>
      <c r="AD697" s="3"/>
      <c r="AE697" s="8"/>
      <c r="AF697" s="8"/>
      <c r="AG697" s="3"/>
      <c r="AH697" s="10"/>
      <c r="AK697" s="8"/>
      <c r="AL697" s="3"/>
      <c r="AM697" s="10"/>
    </row>
    <row r="698" spans="2:39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6"/>
      <c r="AA698" s="6"/>
      <c r="AB698" s="6"/>
      <c r="AC698" s="8"/>
      <c r="AD698" s="3"/>
      <c r="AE698" s="8"/>
      <c r="AF698" s="8"/>
      <c r="AG698" s="3"/>
      <c r="AH698" s="10"/>
      <c r="AK698" s="8"/>
      <c r="AL698" s="3"/>
      <c r="AM698" s="10"/>
    </row>
    <row r="699" spans="2:39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6"/>
      <c r="AA699" s="6"/>
      <c r="AB699" s="6"/>
      <c r="AC699" s="8"/>
      <c r="AD699" s="3"/>
      <c r="AE699" s="8"/>
      <c r="AF699" s="8"/>
      <c r="AG699" s="3"/>
      <c r="AH699" s="10"/>
      <c r="AK699" s="8"/>
      <c r="AL699" s="3"/>
      <c r="AM699" s="10"/>
    </row>
    <row r="700" spans="2:39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6"/>
      <c r="AA700" s="6"/>
      <c r="AB700" s="6"/>
      <c r="AC700" s="8"/>
      <c r="AD700" s="3"/>
      <c r="AE700" s="8"/>
      <c r="AF700" s="8"/>
      <c r="AG700" s="3"/>
      <c r="AH700" s="10"/>
      <c r="AK700" s="8"/>
      <c r="AL700" s="3"/>
      <c r="AM700" s="10"/>
    </row>
    <row r="701" spans="2:39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6"/>
      <c r="AA701" s="6"/>
      <c r="AB701" s="6"/>
      <c r="AC701" s="8"/>
      <c r="AD701" s="3"/>
      <c r="AE701" s="8"/>
      <c r="AF701" s="8"/>
      <c r="AG701" s="3"/>
      <c r="AH701" s="10"/>
      <c r="AK701" s="8"/>
      <c r="AL701" s="3"/>
      <c r="AM701" s="10"/>
    </row>
    <row r="702" spans="2:39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6"/>
      <c r="AA702" s="6"/>
      <c r="AB702" s="6"/>
      <c r="AC702" s="8"/>
      <c r="AD702" s="3"/>
      <c r="AE702" s="8"/>
      <c r="AF702" s="8"/>
      <c r="AG702" s="3"/>
      <c r="AH702" s="10"/>
      <c r="AK702" s="8"/>
      <c r="AL702" s="3"/>
      <c r="AM702" s="10"/>
    </row>
    <row r="703" spans="2:39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6"/>
      <c r="AA703" s="6"/>
      <c r="AB703" s="6"/>
      <c r="AC703" s="8"/>
      <c r="AD703" s="3"/>
      <c r="AE703" s="8"/>
      <c r="AF703" s="8"/>
      <c r="AG703" s="3"/>
      <c r="AH703" s="10"/>
      <c r="AK703" s="8"/>
      <c r="AL703" s="3"/>
      <c r="AM703" s="10"/>
    </row>
    <row r="704" spans="2:39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6"/>
      <c r="AA704" s="6"/>
      <c r="AB704" s="6"/>
      <c r="AC704" s="8"/>
      <c r="AD704" s="3"/>
      <c r="AE704" s="8"/>
      <c r="AF704" s="8"/>
      <c r="AG704" s="3"/>
      <c r="AH704" s="10"/>
      <c r="AK704" s="8"/>
      <c r="AL704" s="3"/>
      <c r="AM704" s="10"/>
    </row>
    <row r="705" spans="2:39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6"/>
      <c r="AA705" s="6"/>
      <c r="AB705" s="6"/>
      <c r="AC705" s="8"/>
      <c r="AD705" s="3"/>
      <c r="AE705" s="8"/>
      <c r="AF705" s="8"/>
      <c r="AG705" s="3"/>
      <c r="AH705" s="10"/>
      <c r="AK705" s="8"/>
      <c r="AL705" s="3"/>
      <c r="AM705" s="10"/>
    </row>
    <row r="706" spans="2:39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6"/>
      <c r="AA706" s="6"/>
      <c r="AB706" s="6"/>
      <c r="AC706" s="8"/>
      <c r="AD706" s="3"/>
      <c r="AE706" s="8"/>
      <c r="AF706" s="8"/>
      <c r="AG706" s="3"/>
      <c r="AH706" s="10"/>
      <c r="AK706" s="8"/>
      <c r="AL706" s="3"/>
      <c r="AM706" s="10"/>
    </row>
    <row r="707" spans="2:39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6"/>
      <c r="AA707" s="6"/>
      <c r="AB707" s="6"/>
      <c r="AC707" s="8"/>
      <c r="AD707" s="3"/>
      <c r="AE707" s="8"/>
      <c r="AF707" s="8"/>
      <c r="AG707" s="3"/>
      <c r="AH707" s="10"/>
      <c r="AK707" s="8"/>
      <c r="AL707" s="3"/>
      <c r="AM707" s="10"/>
    </row>
    <row r="708" spans="2:39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6"/>
      <c r="AA708" s="6"/>
      <c r="AB708" s="6"/>
      <c r="AC708" s="8"/>
      <c r="AD708" s="3"/>
      <c r="AE708" s="8"/>
      <c r="AF708" s="8"/>
      <c r="AG708" s="3"/>
      <c r="AH708" s="10"/>
      <c r="AK708" s="8"/>
      <c r="AL708" s="3"/>
      <c r="AM708" s="10"/>
    </row>
    <row r="709" spans="2:39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6"/>
      <c r="AA709" s="6"/>
      <c r="AB709" s="6"/>
      <c r="AC709" s="8"/>
      <c r="AD709" s="3"/>
      <c r="AE709" s="8"/>
      <c r="AF709" s="8"/>
      <c r="AG709" s="3"/>
      <c r="AH709" s="10"/>
      <c r="AK709" s="8"/>
      <c r="AL709" s="3"/>
      <c r="AM709" s="10"/>
    </row>
    <row r="710" spans="2:39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6"/>
      <c r="AA710" s="6"/>
      <c r="AB710" s="6"/>
      <c r="AC710" s="8"/>
      <c r="AD710" s="3"/>
      <c r="AE710" s="8"/>
      <c r="AF710" s="8"/>
      <c r="AG710" s="3"/>
      <c r="AH710" s="10"/>
      <c r="AK710" s="8"/>
      <c r="AL710" s="3"/>
      <c r="AM710" s="10"/>
    </row>
    <row r="711" spans="2:39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6"/>
      <c r="AA711" s="6"/>
      <c r="AB711" s="6"/>
      <c r="AC711" s="8"/>
      <c r="AD711" s="3"/>
      <c r="AE711" s="8"/>
      <c r="AF711" s="8"/>
      <c r="AG711" s="3"/>
      <c r="AH711" s="10"/>
      <c r="AK711" s="8"/>
      <c r="AL711" s="3"/>
      <c r="AM711" s="10"/>
    </row>
    <row r="712" spans="2:39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6"/>
      <c r="AA712" s="6"/>
      <c r="AB712" s="6"/>
      <c r="AC712" s="8"/>
      <c r="AD712" s="3"/>
      <c r="AE712" s="8"/>
      <c r="AF712" s="8"/>
      <c r="AG712" s="3"/>
      <c r="AH712" s="10"/>
      <c r="AK712" s="8"/>
      <c r="AL712" s="3"/>
      <c r="AM712" s="10"/>
    </row>
    <row r="713" spans="2:39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6"/>
      <c r="AA713" s="6"/>
      <c r="AB713" s="6"/>
      <c r="AC713" s="8"/>
      <c r="AD713" s="3"/>
      <c r="AE713" s="8"/>
      <c r="AF713" s="8"/>
      <c r="AG713" s="3"/>
      <c r="AH713" s="10"/>
      <c r="AK713" s="8"/>
      <c r="AL713" s="3"/>
      <c r="AM713" s="10"/>
    </row>
    <row r="714" spans="2:39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6"/>
      <c r="AA714" s="6"/>
      <c r="AB714" s="6"/>
      <c r="AC714" s="8"/>
      <c r="AD714" s="3"/>
      <c r="AE714" s="8"/>
      <c r="AF714" s="8"/>
      <c r="AG714" s="3"/>
      <c r="AH714" s="10"/>
      <c r="AK714" s="8"/>
      <c r="AL714" s="3"/>
      <c r="AM714" s="10"/>
    </row>
    <row r="715" spans="2:39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6"/>
      <c r="AA715" s="6"/>
      <c r="AB715" s="6"/>
      <c r="AC715" s="8"/>
      <c r="AD715" s="3"/>
      <c r="AE715" s="8"/>
      <c r="AF715" s="8"/>
      <c r="AG715" s="3"/>
      <c r="AH715" s="10"/>
      <c r="AK715" s="8"/>
      <c r="AL715" s="3"/>
      <c r="AM715" s="10"/>
    </row>
    <row r="716" spans="2:39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6"/>
      <c r="AA716" s="6"/>
      <c r="AB716" s="6"/>
      <c r="AC716" s="8"/>
      <c r="AD716" s="3"/>
      <c r="AE716" s="8"/>
      <c r="AF716" s="8"/>
      <c r="AG716" s="3"/>
      <c r="AH716" s="10"/>
      <c r="AK716" s="8"/>
      <c r="AL716" s="3"/>
      <c r="AM716" s="10"/>
    </row>
    <row r="717" spans="2:39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6"/>
      <c r="AA717" s="6"/>
      <c r="AB717" s="6"/>
      <c r="AC717" s="8"/>
      <c r="AD717" s="3"/>
      <c r="AE717" s="8"/>
      <c r="AF717" s="8"/>
      <c r="AG717" s="3"/>
      <c r="AH717" s="10"/>
      <c r="AK717" s="8"/>
      <c r="AL717" s="3"/>
      <c r="AM717" s="10"/>
    </row>
    <row r="718" spans="2:39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6"/>
      <c r="AA718" s="6"/>
      <c r="AB718" s="6"/>
      <c r="AC718" s="8"/>
      <c r="AD718" s="3"/>
      <c r="AE718" s="8"/>
      <c r="AF718" s="8"/>
      <c r="AG718" s="3"/>
      <c r="AH718" s="10"/>
      <c r="AK718" s="8"/>
      <c r="AL718" s="3"/>
      <c r="AM718" s="10"/>
    </row>
    <row r="719" spans="2:39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6"/>
      <c r="AA719" s="6"/>
      <c r="AB719" s="6"/>
      <c r="AC719" s="8"/>
      <c r="AD719" s="3"/>
      <c r="AE719" s="8"/>
      <c r="AF719" s="8"/>
      <c r="AG719" s="3"/>
      <c r="AH719" s="10"/>
      <c r="AK719" s="8"/>
      <c r="AL719" s="3"/>
      <c r="AM719" s="10"/>
    </row>
    <row r="720" spans="2:39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6"/>
      <c r="AA720" s="6"/>
      <c r="AB720" s="6"/>
      <c r="AC720" s="8"/>
      <c r="AD720" s="3"/>
      <c r="AE720" s="8"/>
      <c r="AF720" s="8"/>
      <c r="AG720" s="3"/>
      <c r="AH720" s="10"/>
      <c r="AK720" s="8"/>
      <c r="AL720" s="3"/>
      <c r="AM720" s="10"/>
    </row>
    <row r="721" spans="2:39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6"/>
      <c r="AA721" s="6"/>
      <c r="AB721" s="6"/>
      <c r="AC721" s="8"/>
      <c r="AD721" s="3"/>
      <c r="AE721" s="8"/>
      <c r="AF721" s="8"/>
      <c r="AG721" s="3"/>
      <c r="AH721" s="10"/>
      <c r="AK721" s="8"/>
      <c r="AL721" s="3"/>
      <c r="AM721" s="10"/>
    </row>
    <row r="722" spans="2:39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6"/>
      <c r="AA722" s="6"/>
      <c r="AB722" s="6"/>
      <c r="AC722" s="8"/>
      <c r="AD722" s="3"/>
      <c r="AE722" s="8"/>
      <c r="AF722" s="8"/>
      <c r="AG722" s="3"/>
      <c r="AH722" s="10"/>
      <c r="AK722" s="8"/>
      <c r="AL722" s="3"/>
      <c r="AM722" s="10"/>
    </row>
    <row r="723" spans="2:39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6"/>
      <c r="AA723" s="6"/>
      <c r="AB723" s="6"/>
      <c r="AC723" s="8"/>
      <c r="AD723" s="3"/>
      <c r="AE723" s="8"/>
      <c r="AF723" s="8"/>
      <c r="AG723" s="3"/>
      <c r="AH723" s="10"/>
      <c r="AK723" s="8"/>
      <c r="AL723" s="3"/>
      <c r="AM723" s="10"/>
    </row>
    <row r="724" spans="2:39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6"/>
      <c r="AA724" s="6"/>
      <c r="AB724" s="6"/>
      <c r="AC724" s="8"/>
      <c r="AD724" s="3"/>
      <c r="AE724" s="8"/>
      <c r="AF724" s="8"/>
      <c r="AG724" s="3"/>
      <c r="AH724" s="10"/>
      <c r="AK724" s="8"/>
      <c r="AL724" s="3"/>
      <c r="AM724" s="10"/>
    </row>
    <row r="725" spans="2:39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6"/>
      <c r="AA725" s="6"/>
      <c r="AB725" s="6"/>
      <c r="AC725" s="8"/>
      <c r="AD725" s="3"/>
      <c r="AE725" s="8"/>
      <c r="AF725" s="8"/>
      <c r="AG725" s="3"/>
      <c r="AH725" s="10"/>
      <c r="AK725" s="8"/>
      <c r="AL725" s="3"/>
      <c r="AM725" s="10"/>
    </row>
    <row r="726" spans="2:39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6"/>
      <c r="AA726" s="6"/>
      <c r="AB726" s="6"/>
      <c r="AC726" s="8"/>
      <c r="AD726" s="3"/>
      <c r="AE726" s="8"/>
      <c r="AF726" s="8"/>
      <c r="AG726" s="3"/>
      <c r="AH726" s="10"/>
      <c r="AK726" s="8"/>
      <c r="AL726" s="3"/>
      <c r="AM726" s="10"/>
    </row>
    <row r="727" spans="2:39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6"/>
      <c r="AA727" s="6"/>
      <c r="AB727" s="6"/>
      <c r="AC727" s="8"/>
      <c r="AD727" s="3"/>
      <c r="AE727" s="8"/>
      <c r="AF727" s="8"/>
      <c r="AG727" s="3"/>
      <c r="AH727" s="10"/>
      <c r="AK727" s="8"/>
      <c r="AL727" s="3"/>
      <c r="AM727" s="10"/>
    </row>
    <row r="728" spans="2:39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6"/>
      <c r="AA728" s="6"/>
      <c r="AB728" s="6"/>
      <c r="AC728" s="8"/>
      <c r="AD728" s="3"/>
      <c r="AE728" s="8"/>
      <c r="AF728" s="8"/>
      <c r="AG728" s="3"/>
      <c r="AH728" s="10"/>
      <c r="AK728" s="8"/>
      <c r="AL728" s="3"/>
      <c r="AM728" s="10"/>
    </row>
    <row r="729" spans="2:39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6"/>
      <c r="AA729" s="6"/>
      <c r="AB729" s="6"/>
      <c r="AC729" s="8"/>
      <c r="AD729" s="3"/>
      <c r="AE729" s="8"/>
      <c r="AF729" s="8"/>
      <c r="AG729" s="3"/>
      <c r="AH729" s="10"/>
      <c r="AK729" s="8"/>
      <c r="AL729" s="3"/>
      <c r="AM729" s="10"/>
    </row>
    <row r="730" spans="2:39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6"/>
      <c r="AA730" s="6"/>
      <c r="AB730" s="6"/>
      <c r="AC730" s="8"/>
      <c r="AD730" s="3"/>
      <c r="AE730" s="8"/>
      <c r="AF730" s="8"/>
      <c r="AG730" s="3"/>
      <c r="AH730" s="10"/>
      <c r="AK730" s="8"/>
      <c r="AL730" s="3"/>
      <c r="AM730" s="10"/>
    </row>
    <row r="731" spans="2:39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6"/>
      <c r="AA731" s="6"/>
      <c r="AB731" s="6"/>
      <c r="AC731" s="8"/>
      <c r="AD731" s="3"/>
      <c r="AE731" s="8"/>
      <c r="AF731" s="8"/>
      <c r="AG731" s="3"/>
      <c r="AH731" s="10"/>
      <c r="AK731" s="8"/>
      <c r="AL731" s="3"/>
      <c r="AM731" s="10"/>
    </row>
    <row r="732" spans="2:39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6"/>
      <c r="AA732" s="6"/>
      <c r="AB732" s="6"/>
      <c r="AC732" s="8"/>
      <c r="AD732" s="3"/>
      <c r="AE732" s="8"/>
      <c r="AF732" s="8"/>
      <c r="AG732" s="3"/>
      <c r="AH732" s="10"/>
      <c r="AK732" s="8"/>
      <c r="AL732" s="3"/>
      <c r="AM732" s="10"/>
    </row>
    <row r="733" spans="2:39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6"/>
      <c r="AA733" s="6"/>
      <c r="AB733" s="6"/>
      <c r="AC733" s="8"/>
      <c r="AD733" s="3"/>
      <c r="AE733" s="8"/>
      <c r="AF733" s="8"/>
      <c r="AG733" s="3"/>
      <c r="AH733" s="10"/>
      <c r="AK733" s="8"/>
      <c r="AL733" s="3"/>
      <c r="AM733" s="10"/>
    </row>
    <row r="734" spans="2:39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6"/>
      <c r="AA734" s="6"/>
      <c r="AB734" s="6"/>
      <c r="AC734" s="8"/>
      <c r="AD734" s="3"/>
      <c r="AE734" s="8"/>
      <c r="AF734" s="8"/>
      <c r="AG734" s="3"/>
      <c r="AH734" s="10"/>
      <c r="AK734" s="8"/>
      <c r="AL734" s="3"/>
      <c r="AM734" s="10"/>
    </row>
    <row r="735" spans="2:39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6"/>
      <c r="AA735" s="6"/>
      <c r="AB735" s="6"/>
      <c r="AC735" s="8"/>
      <c r="AD735" s="3"/>
      <c r="AE735" s="8"/>
      <c r="AF735" s="8"/>
      <c r="AG735" s="3"/>
      <c r="AH735" s="10"/>
      <c r="AK735" s="8"/>
      <c r="AL735" s="3"/>
      <c r="AM735" s="10"/>
    </row>
    <row r="736" spans="2:39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6"/>
      <c r="AA736" s="6"/>
      <c r="AB736" s="6"/>
      <c r="AC736" s="8"/>
      <c r="AD736" s="3"/>
      <c r="AE736" s="8"/>
      <c r="AF736" s="8"/>
      <c r="AG736" s="3"/>
      <c r="AH736" s="10"/>
      <c r="AK736" s="8"/>
      <c r="AL736" s="3"/>
      <c r="AM736" s="10"/>
    </row>
    <row r="737" spans="2:39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6"/>
      <c r="AA737" s="6"/>
      <c r="AB737" s="6"/>
      <c r="AC737" s="8"/>
      <c r="AD737" s="3"/>
      <c r="AE737" s="8"/>
      <c r="AF737" s="8"/>
      <c r="AG737" s="3"/>
      <c r="AH737" s="10"/>
      <c r="AK737" s="8"/>
      <c r="AL737" s="3"/>
      <c r="AM737" s="10"/>
    </row>
    <row r="738" spans="2:39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6"/>
      <c r="AA738" s="6"/>
      <c r="AB738" s="6"/>
      <c r="AC738" s="8"/>
      <c r="AD738" s="3"/>
      <c r="AE738" s="8"/>
      <c r="AF738" s="8"/>
      <c r="AG738" s="3"/>
      <c r="AH738" s="10"/>
      <c r="AK738" s="8"/>
      <c r="AL738" s="3"/>
      <c r="AM738" s="10"/>
    </row>
    <row r="739" spans="2:39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6"/>
      <c r="AA739" s="6"/>
      <c r="AB739" s="6"/>
      <c r="AC739" s="8"/>
      <c r="AD739" s="3"/>
      <c r="AE739" s="8"/>
      <c r="AF739" s="8"/>
      <c r="AG739" s="3"/>
      <c r="AH739" s="10"/>
      <c r="AK739" s="8"/>
      <c r="AL739" s="3"/>
      <c r="AM739" s="10"/>
    </row>
    <row r="740" spans="2:39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6"/>
      <c r="AA740" s="6"/>
      <c r="AB740" s="6"/>
      <c r="AC740" s="8"/>
      <c r="AD740" s="3"/>
      <c r="AE740" s="8"/>
      <c r="AF740" s="8"/>
      <c r="AG740" s="3"/>
      <c r="AH740" s="10"/>
      <c r="AK740" s="8"/>
      <c r="AL740" s="3"/>
      <c r="AM740" s="10"/>
    </row>
    <row r="741" spans="2:39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6"/>
      <c r="AA741" s="6"/>
      <c r="AB741" s="6"/>
      <c r="AC741" s="8"/>
      <c r="AD741" s="3"/>
      <c r="AE741" s="8"/>
      <c r="AF741" s="8"/>
      <c r="AG741" s="3"/>
      <c r="AH741" s="10"/>
      <c r="AK741" s="8"/>
      <c r="AL741" s="3"/>
      <c r="AM741" s="10"/>
    </row>
    <row r="742" spans="2:39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6"/>
      <c r="AA742" s="6"/>
      <c r="AB742" s="6"/>
      <c r="AC742" s="8"/>
      <c r="AD742" s="3"/>
      <c r="AE742" s="8"/>
      <c r="AF742" s="8"/>
      <c r="AG742" s="3"/>
      <c r="AH742" s="10"/>
      <c r="AK742" s="8"/>
      <c r="AL742" s="3"/>
      <c r="AM742" s="10"/>
    </row>
    <row r="743" spans="2:39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6"/>
      <c r="AA743" s="6"/>
      <c r="AB743" s="6"/>
      <c r="AC743" s="8"/>
      <c r="AD743" s="3"/>
      <c r="AE743" s="8"/>
      <c r="AF743" s="8"/>
      <c r="AG743" s="3"/>
      <c r="AH743" s="10"/>
      <c r="AK743" s="8"/>
      <c r="AL743" s="3"/>
      <c r="AM743" s="10"/>
    </row>
    <row r="744" spans="2:39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6"/>
      <c r="AA744" s="6"/>
      <c r="AB744" s="6"/>
      <c r="AC744" s="8"/>
      <c r="AD744" s="3"/>
      <c r="AE744" s="8"/>
      <c r="AF744" s="8"/>
      <c r="AG744" s="3"/>
      <c r="AH744" s="10"/>
      <c r="AK744" s="8"/>
      <c r="AL744" s="3"/>
      <c r="AM744" s="10"/>
    </row>
    <row r="745" spans="2:39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6"/>
      <c r="AA745" s="6"/>
      <c r="AB745" s="6"/>
      <c r="AC745" s="8"/>
      <c r="AD745" s="3"/>
      <c r="AE745" s="8"/>
      <c r="AF745" s="8"/>
      <c r="AG745" s="3"/>
      <c r="AH745" s="10"/>
      <c r="AK745" s="8"/>
      <c r="AL745" s="3"/>
      <c r="AM745" s="10"/>
    </row>
    <row r="746" spans="2:39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6"/>
      <c r="AA746" s="6"/>
      <c r="AB746" s="6"/>
      <c r="AC746" s="8"/>
      <c r="AD746" s="3"/>
      <c r="AE746" s="8"/>
      <c r="AF746" s="8"/>
      <c r="AG746" s="3"/>
      <c r="AH746" s="10"/>
      <c r="AK746" s="8"/>
      <c r="AL746" s="3"/>
      <c r="AM746" s="10"/>
    </row>
    <row r="747" spans="2:39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6"/>
      <c r="AA747" s="6"/>
      <c r="AB747" s="6"/>
      <c r="AC747" s="8"/>
      <c r="AD747" s="3"/>
      <c r="AE747" s="8"/>
      <c r="AF747" s="8"/>
      <c r="AG747" s="3"/>
      <c r="AH747" s="10"/>
      <c r="AK747" s="8"/>
      <c r="AL747" s="3"/>
      <c r="AM747" s="10"/>
    </row>
    <row r="748" spans="2:39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6"/>
      <c r="AA748" s="6"/>
      <c r="AB748" s="6"/>
      <c r="AC748" s="8"/>
      <c r="AD748" s="3"/>
      <c r="AE748" s="8"/>
      <c r="AF748" s="8"/>
      <c r="AG748" s="3"/>
      <c r="AH748" s="10"/>
      <c r="AK748" s="8"/>
      <c r="AL748" s="3"/>
      <c r="AM748" s="10"/>
    </row>
    <row r="749" spans="2:39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6"/>
      <c r="AA749" s="6"/>
      <c r="AB749" s="6"/>
      <c r="AC749" s="8"/>
      <c r="AD749" s="3"/>
      <c r="AE749" s="8"/>
      <c r="AF749" s="8"/>
      <c r="AG749" s="3"/>
      <c r="AH749" s="10"/>
      <c r="AK749" s="8"/>
      <c r="AL749" s="3"/>
      <c r="AM749" s="10"/>
    </row>
    <row r="750" spans="2:39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6"/>
      <c r="AA750" s="6"/>
      <c r="AB750" s="6"/>
      <c r="AC750" s="8"/>
      <c r="AD750" s="3"/>
      <c r="AE750" s="8"/>
      <c r="AF750" s="8"/>
      <c r="AG750" s="3"/>
      <c r="AH750" s="10"/>
      <c r="AK750" s="8"/>
      <c r="AL750" s="3"/>
      <c r="AM750" s="10"/>
    </row>
    <row r="751" spans="2:39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6"/>
      <c r="AA751" s="6"/>
      <c r="AB751" s="6"/>
      <c r="AC751" s="8"/>
      <c r="AD751" s="3"/>
      <c r="AE751" s="8"/>
      <c r="AF751" s="8"/>
      <c r="AG751" s="3"/>
      <c r="AH751" s="10"/>
      <c r="AK751" s="8"/>
      <c r="AL751" s="3"/>
      <c r="AM751" s="10"/>
    </row>
    <row r="752" spans="2:39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6"/>
      <c r="AA752" s="6"/>
      <c r="AB752" s="6"/>
      <c r="AC752" s="8"/>
      <c r="AD752" s="3"/>
      <c r="AE752" s="8"/>
      <c r="AF752" s="8"/>
      <c r="AG752" s="3"/>
      <c r="AH752" s="10"/>
      <c r="AK752" s="8"/>
      <c r="AL752" s="3"/>
      <c r="AM752" s="10"/>
    </row>
    <row r="753" spans="2:39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6"/>
      <c r="AA753" s="6"/>
      <c r="AB753" s="6"/>
      <c r="AC753" s="8"/>
      <c r="AD753" s="3"/>
      <c r="AE753" s="8"/>
      <c r="AF753" s="8"/>
      <c r="AG753" s="3"/>
      <c r="AH753" s="10"/>
      <c r="AK753" s="8"/>
      <c r="AL753" s="3"/>
      <c r="AM753" s="10"/>
    </row>
    <row r="754" spans="2:39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6"/>
      <c r="AA754" s="6"/>
      <c r="AB754" s="6"/>
      <c r="AC754" s="8"/>
      <c r="AD754" s="3"/>
      <c r="AE754" s="8"/>
      <c r="AF754" s="8"/>
      <c r="AG754" s="3"/>
      <c r="AH754" s="10"/>
      <c r="AK754" s="8"/>
      <c r="AL754" s="3"/>
      <c r="AM754" s="10"/>
    </row>
    <row r="755" spans="2:39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6"/>
      <c r="AA755" s="6"/>
      <c r="AB755" s="6"/>
      <c r="AC755" s="8"/>
      <c r="AD755" s="3"/>
      <c r="AE755" s="8"/>
      <c r="AF755" s="8"/>
      <c r="AG755" s="3"/>
      <c r="AH755" s="10"/>
      <c r="AK755" s="8"/>
      <c r="AL755" s="3"/>
      <c r="AM755" s="10"/>
    </row>
    <row r="756" spans="2:39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6"/>
      <c r="AA756" s="6"/>
      <c r="AB756" s="6"/>
      <c r="AC756" s="8"/>
      <c r="AD756" s="3"/>
      <c r="AE756" s="8"/>
      <c r="AF756" s="8"/>
      <c r="AG756" s="3"/>
      <c r="AH756" s="10"/>
      <c r="AK756" s="8"/>
      <c r="AL756" s="3"/>
      <c r="AM756" s="10"/>
    </row>
    <row r="757" spans="2:39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6"/>
      <c r="AA757" s="6"/>
      <c r="AB757" s="6"/>
      <c r="AC757" s="8"/>
      <c r="AD757" s="3"/>
      <c r="AE757" s="8"/>
      <c r="AF757" s="8"/>
      <c r="AG757" s="3"/>
      <c r="AH757" s="10"/>
      <c r="AK757" s="8"/>
      <c r="AL757" s="3"/>
      <c r="AM757" s="10"/>
    </row>
    <row r="758" spans="2:39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6"/>
      <c r="AA758" s="6"/>
      <c r="AB758" s="6"/>
      <c r="AC758" s="8"/>
      <c r="AD758" s="3"/>
      <c r="AE758" s="8"/>
      <c r="AF758" s="8"/>
      <c r="AG758" s="3"/>
      <c r="AH758" s="10"/>
      <c r="AK758" s="8"/>
      <c r="AL758" s="3"/>
      <c r="AM758" s="10"/>
    </row>
    <row r="759" spans="2:39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6"/>
      <c r="AA759" s="6"/>
      <c r="AB759" s="6"/>
      <c r="AC759" s="8"/>
      <c r="AD759" s="3"/>
      <c r="AE759" s="8"/>
      <c r="AF759" s="8"/>
      <c r="AG759" s="3"/>
      <c r="AH759" s="10"/>
      <c r="AK759" s="8"/>
      <c r="AL759" s="3"/>
      <c r="AM759" s="10"/>
    </row>
    <row r="760" spans="2:39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6"/>
      <c r="AA760" s="6"/>
      <c r="AB760" s="6"/>
      <c r="AC760" s="8"/>
      <c r="AD760" s="3"/>
      <c r="AE760" s="8"/>
      <c r="AF760" s="8"/>
      <c r="AG760" s="3"/>
      <c r="AH760" s="10"/>
      <c r="AK760" s="8"/>
      <c r="AL760" s="3"/>
      <c r="AM760" s="10"/>
    </row>
    <row r="761" spans="2:39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6"/>
      <c r="AA761" s="6"/>
      <c r="AB761" s="6"/>
      <c r="AC761" s="8"/>
      <c r="AD761" s="3"/>
      <c r="AE761" s="8"/>
      <c r="AF761" s="8"/>
      <c r="AG761" s="3"/>
      <c r="AH761" s="10"/>
      <c r="AK761" s="8"/>
      <c r="AL761" s="3"/>
      <c r="AM761" s="10"/>
    </row>
    <row r="762" spans="2:39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6"/>
      <c r="AA762" s="6"/>
      <c r="AB762" s="6"/>
      <c r="AC762" s="8"/>
      <c r="AD762" s="3"/>
      <c r="AE762" s="8"/>
      <c r="AF762" s="8"/>
      <c r="AG762" s="3"/>
      <c r="AH762" s="10"/>
      <c r="AK762" s="8"/>
      <c r="AL762" s="3"/>
      <c r="AM762" s="10"/>
    </row>
    <row r="763" spans="2:39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6"/>
      <c r="AA763" s="6"/>
      <c r="AB763" s="6"/>
      <c r="AC763" s="8"/>
      <c r="AD763" s="3"/>
      <c r="AE763" s="8"/>
      <c r="AF763" s="8"/>
      <c r="AG763" s="3"/>
      <c r="AH763" s="10"/>
      <c r="AK763" s="8"/>
      <c r="AL763" s="3"/>
      <c r="AM763" s="10"/>
    </row>
    <row r="764" spans="2:39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6"/>
      <c r="AA764" s="6"/>
      <c r="AB764" s="6"/>
      <c r="AC764" s="8"/>
      <c r="AD764" s="3"/>
      <c r="AE764" s="8"/>
      <c r="AF764" s="8"/>
      <c r="AG764" s="3"/>
      <c r="AH764" s="10"/>
      <c r="AK764" s="8"/>
      <c r="AL764" s="3"/>
      <c r="AM764" s="10"/>
    </row>
    <row r="765" spans="2:39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6"/>
      <c r="AA765" s="6"/>
      <c r="AB765" s="6"/>
      <c r="AC765" s="8"/>
      <c r="AD765" s="3"/>
      <c r="AE765" s="8"/>
      <c r="AF765" s="8"/>
      <c r="AG765" s="3"/>
      <c r="AH765" s="10"/>
      <c r="AK765" s="8"/>
      <c r="AL765" s="3"/>
      <c r="AM765" s="10"/>
    </row>
    <row r="766" spans="2:39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6"/>
      <c r="AA766" s="6"/>
      <c r="AB766" s="6"/>
      <c r="AC766" s="8"/>
      <c r="AD766" s="3"/>
      <c r="AE766" s="8"/>
      <c r="AF766" s="8"/>
      <c r="AG766" s="3"/>
      <c r="AH766" s="10"/>
      <c r="AK766" s="8"/>
      <c r="AL766" s="3"/>
      <c r="AM766" s="10"/>
    </row>
    <row r="767" spans="2:39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6"/>
      <c r="AA767" s="6"/>
      <c r="AB767" s="6"/>
      <c r="AC767" s="8"/>
      <c r="AD767" s="3"/>
      <c r="AE767" s="8"/>
      <c r="AF767" s="8"/>
      <c r="AG767" s="3"/>
      <c r="AH767" s="10"/>
      <c r="AK767" s="8"/>
      <c r="AL767" s="3"/>
      <c r="AM767" s="10"/>
    </row>
    <row r="768" spans="2:39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6"/>
      <c r="AA768" s="6"/>
      <c r="AB768" s="6"/>
      <c r="AC768" s="8"/>
      <c r="AD768" s="3"/>
      <c r="AE768" s="8"/>
      <c r="AF768" s="8"/>
      <c r="AG768" s="3"/>
      <c r="AH768" s="10"/>
      <c r="AK768" s="8"/>
      <c r="AL768" s="3"/>
      <c r="AM768" s="10"/>
    </row>
    <row r="769" spans="2:39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6"/>
      <c r="AA769" s="6"/>
      <c r="AB769" s="6"/>
      <c r="AC769" s="8"/>
      <c r="AD769" s="3"/>
      <c r="AE769" s="8"/>
      <c r="AF769" s="8"/>
      <c r="AG769" s="3"/>
      <c r="AH769" s="10"/>
      <c r="AK769" s="8"/>
      <c r="AL769" s="3"/>
      <c r="AM769" s="10"/>
    </row>
    <row r="770" spans="2:39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6"/>
      <c r="AA770" s="6"/>
      <c r="AB770" s="6"/>
      <c r="AC770" s="8"/>
      <c r="AD770" s="3"/>
      <c r="AE770" s="8"/>
      <c r="AF770" s="8"/>
      <c r="AG770" s="3"/>
      <c r="AH770" s="10"/>
      <c r="AK770" s="8"/>
      <c r="AL770" s="3"/>
      <c r="AM770" s="10"/>
    </row>
    <row r="771" spans="2:39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6"/>
      <c r="AA771" s="6"/>
      <c r="AB771" s="6"/>
      <c r="AC771" s="8"/>
      <c r="AD771" s="3"/>
      <c r="AE771" s="8"/>
      <c r="AF771" s="8"/>
      <c r="AG771" s="3"/>
      <c r="AH771" s="10"/>
      <c r="AK771" s="8"/>
      <c r="AL771" s="3"/>
      <c r="AM771" s="10"/>
    </row>
    <row r="772" spans="2:39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6"/>
      <c r="AA772" s="6"/>
      <c r="AB772" s="6"/>
      <c r="AC772" s="8"/>
      <c r="AD772" s="3"/>
      <c r="AE772" s="8"/>
      <c r="AF772" s="8"/>
      <c r="AG772" s="3"/>
      <c r="AH772" s="10"/>
      <c r="AK772" s="8"/>
      <c r="AL772" s="3"/>
      <c r="AM772" s="10"/>
    </row>
    <row r="773" spans="2:39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6"/>
      <c r="AA773" s="6"/>
      <c r="AB773" s="6"/>
      <c r="AC773" s="8"/>
      <c r="AD773" s="3"/>
      <c r="AE773" s="8"/>
      <c r="AF773" s="8"/>
      <c r="AG773" s="3"/>
      <c r="AH773" s="10"/>
      <c r="AK773" s="8"/>
      <c r="AL773" s="3"/>
      <c r="AM773" s="10"/>
    </row>
    <row r="774" spans="2:39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6"/>
      <c r="AA774" s="6"/>
      <c r="AB774" s="6"/>
      <c r="AC774" s="8"/>
      <c r="AD774" s="3"/>
      <c r="AE774" s="8"/>
      <c r="AF774" s="8"/>
      <c r="AG774" s="3"/>
      <c r="AH774" s="10"/>
      <c r="AK774" s="8"/>
      <c r="AL774" s="3"/>
      <c r="AM774" s="10"/>
    </row>
    <row r="775" spans="2:39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6"/>
      <c r="AA775" s="6"/>
      <c r="AB775" s="6"/>
      <c r="AC775" s="8"/>
      <c r="AD775" s="3"/>
      <c r="AE775" s="8"/>
      <c r="AF775" s="8"/>
      <c r="AG775" s="3"/>
      <c r="AH775" s="10"/>
      <c r="AK775" s="8"/>
      <c r="AL775" s="3"/>
      <c r="AM775" s="10"/>
    </row>
    <row r="776" spans="2:39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6"/>
      <c r="AA776" s="6"/>
      <c r="AB776" s="6"/>
      <c r="AC776" s="8"/>
      <c r="AD776" s="3"/>
      <c r="AE776" s="8"/>
      <c r="AF776" s="8"/>
      <c r="AG776" s="3"/>
      <c r="AH776" s="10"/>
      <c r="AK776" s="8"/>
      <c r="AL776" s="3"/>
      <c r="AM776" s="10"/>
    </row>
    <row r="777" spans="2:39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6"/>
      <c r="AA777" s="6"/>
      <c r="AB777" s="6"/>
      <c r="AC777" s="8"/>
      <c r="AD777" s="3"/>
      <c r="AE777" s="8"/>
      <c r="AF777" s="8"/>
      <c r="AG777" s="3"/>
      <c r="AH777" s="10"/>
      <c r="AK777" s="8"/>
      <c r="AL777" s="3"/>
      <c r="AM777" s="10"/>
    </row>
    <row r="778" spans="2:39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6"/>
      <c r="AA778" s="6"/>
      <c r="AB778" s="6"/>
      <c r="AC778" s="8"/>
      <c r="AD778" s="3"/>
      <c r="AE778" s="8"/>
      <c r="AF778" s="8"/>
      <c r="AG778" s="3"/>
      <c r="AH778" s="10"/>
      <c r="AK778" s="8"/>
      <c r="AL778" s="3"/>
      <c r="AM778" s="10"/>
    </row>
    <row r="779" spans="2:39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6"/>
      <c r="AA779" s="6"/>
      <c r="AB779" s="6"/>
      <c r="AC779" s="8"/>
      <c r="AD779" s="3"/>
      <c r="AE779" s="8"/>
      <c r="AF779" s="8"/>
      <c r="AG779" s="3"/>
      <c r="AH779" s="10"/>
      <c r="AK779" s="8"/>
      <c r="AL779" s="3"/>
      <c r="AM779" s="10"/>
    </row>
    <row r="780" spans="2:39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6"/>
      <c r="AA780" s="6"/>
      <c r="AB780" s="6"/>
      <c r="AC780" s="8"/>
      <c r="AD780" s="3"/>
      <c r="AE780" s="8"/>
      <c r="AF780" s="8"/>
      <c r="AG780" s="3"/>
      <c r="AH780" s="10"/>
      <c r="AK780" s="8"/>
      <c r="AL780" s="3"/>
      <c r="AM780" s="10"/>
    </row>
    <row r="781" spans="2:39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6"/>
      <c r="AA781" s="6"/>
      <c r="AB781" s="6"/>
      <c r="AC781" s="8"/>
      <c r="AD781" s="3"/>
      <c r="AE781" s="8"/>
      <c r="AF781" s="8"/>
      <c r="AG781" s="3"/>
      <c r="AH781" s="10"/>
      <c r="AK781" s="8"/>
      <c r="AL781" s="3"/>
      <c r="AM781" s="10"/>
    </row>
    <row r="782" spans="2:39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6"/>
      <c r="AA782" s="6"/>
      <c r="AB782" s="6"/>
      <c r="AC782" s="8"/>
      <c r="AD782" s="3"/>
      <c r="AE782" s="8"/>
      <c r="AF782" s="8"/>
      <c r="AG782" s="3"/>
      <c r="AH782" s="10"/>
      <c r="AK782" s="8"/>
      <c r="AL782" s="3"/>
      <c r="AM782" s="10"/>
    </row>
    <row r="783" spans="2:39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6"/>
      <c r="AA783" s="6"/>
      <c r="AB783" s="6"/>
      <c r="AC783" s="8"/>
      <c r="AD783" s="3"/>
      <c r="AE783" s="8"/>
      <c r="AF783" s="8"/>
      <c r="AG783" s="3"/>
      <c r="AH783" s="10"/>
      <c r="AK783" s="8"/>
      <c r="AL783" s="3"/>
      <c r="AM783" s="10"/>
    </row>
    <row r="784" spans="2:39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6"/>
      <c r="AA784" s="6"/>
      <c r="AB784" s="6"/>
      <c r="AC784" s="8"/>
      <c r="AD784" s="3"/>
      <c r="AE784" s="8"/>
      <c r="AF784" s="8"/>
      <c r="AG784" s="3"/>
      <c r="AH784" s="10"/>
      <c r="AK784" s="8"/>
      <c r="AL784" s="3"/>
      <c r="AM784" s="10"/>
    </row>
    <row r="785" spans="2:39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6"/>
      <c r="AA785" s="6"/>
      <c r="AB785" s="6"/>
      <c r="AC785" s="8"/>
      <c r="AD785" s="3"/>
      <c r="AE785" s="8"/>
      <c r="AF785" s="8"/>
      <c r="AG785" s="3"/>
      <c r="AH785" s="10"/>
      <c r="AK785" s="8"/>
      <c r="AL785" s="3"/>
      <c r="AM785" s="10"/>
    </row>
    <row r="786" spans="2:39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6"/>
      <c r="AA786" s="6"/>
      <c r="AB786" s="6"/>
      <c r="AC786" s="8"/>
      <c r="AD786" s="3"/>
      <c r="AE786" s="8"/>
      <c r="AF786" s="8"/>
      <c r="AG786" s="3"/>
      <c r="AH786" s="10"/>
      <c r="AK786" s="8"/>
      <c r="AL786" s="3"/>
      <c r="AM786" s="10"/>
    </row>
    <row r="787" spans="2:39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6"/>
      <c r="AA787" s="6"/>
      <c r="AB787" s="6"/>
      <c r="AC787" s="8"/>
      <c r="AD787" s="3"/>
      <c r="AE787" s="8"/>
      <c r="AF787" s="8"/>
      <c r="AG787" s="3"/>
      <c r="AH787" s="10"/>
      <c r="AK787" s="8"/>
      <c r="AL787" s="3"/>
      <c r="AM787" s="10"/>
    </row>
    <row r="788" spans="2:39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6"/>
      <c r="AA788" s="6"/>
      <c r="AB788" s="6"/>
      <c r="AC788" s="8"/>
      <c r="AD788" s="3"/>
      <c r="AE788" s="8"/>
      <c r="AF788" s="8"/>
      <c r="AG788" s="3"/>
      <c r="AH788" s="10"/>
      <c r="AK788" s="8"/>
      <c r="AL788" s="3"/>
      <c r="AM788" s="10"/>
    </row>
    <row r="789" spans="2:39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6"/>
      <c r="AA789" s="6"/>
      <c r="AB789" s="6"/>
      <c r="AC789" s="8"/>
      <c r="AD789" s="3"/>
      <c r="AE789" s="8"/>
      <c r="AF789" s="8"/>
      <c r="AG789" s="3"/>
      <c r="AH789" s="10"/>
      <c r="AK789" s="8"/>
      <c r="AL789" s="3"/>
      <c r="AM789" s="10"/>
    </row>
    <row r="790" spans="2:39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6"/>
      <c r="AA790" s="6"/>
      <c r="AB790" s="6"/>
      <c r="AC790" s="8"/>
      <c r="AD790" s="3"/>
      <c r="AE790" s="8"/>
      <c r="AF790" s="8"/>
      <c r="AG790" s="3"/>
      <c r="AH790" s="10"/>
      <c r="AK790" s="8"/>
      <c r="AL790" s="3"/>
      <c r="AM790" s="10"/>
    </row>
    <row r="791" spans="2:39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6"/>
      <c r="AA791" s="6"/>
      <c r="AB791" s="6"/>
      <c r="AC791" s="8"/>
      <c r="AD791" s="3"/>
      <c r="AE791" s="8"/>
      <c r="AF791" s="8"/>
      <c r="AG791" s="3"/>
      <c r="AH791" s="10"/>
      <c r="AK791" s="8"/>
      <c r="AL791" s="3"/>
      <c r="AM791" s="10"/>
    </row>
    <row r="792" spans="2:39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6"/>
      <c r="AA792" s="6"/>
      <c r="AB792" s="6"/>
      <c r="AC792" s="8"/>
      <c r="AD792" s="3"/>
      <c r="AE792" s="8"/>
      <c r="AF792" s="8"/>
      <c r="AG792" s="3"/>
      <c r="AH792" s="10"/>
      <c r="AK792" s="8"/>
      <c r="AL792" s="3"/>
      <c r="AM792" s="10"/>
    </row>
    <row r="793" spans="2:39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6"/>
      <c r="AA793" s="6"/>
      <c r="AB793" s="6"/>
      <c r="AC793" s="8"/>
      <c r="AD793" s="3"/>
      <c r="AE793" s="8"/>
      <c r="AF793" s="8"/>
      <c r="AG793" s="3"/>
      <c r="AH793" s="10"/>
      <c r="AK793" s="8"/>
      <c r="AL793" s="3"/>
      <c r="AM793" s="10"/>
    </row>
    <row r="794" spans="2:39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6"/>
      <c r="AA794" s="6"/>
      <c r="AB794" s="6"/>
      <c r="AC794" s="8"/>
      <c r="AD794" s="3"/>
      <c r="AE794" s="8"/>
      <c r="AF794" s="8"/>
      <c r="AG794" s="3"/>
      <c r="AH794" s="10"/>
      <c r="AK794" s="8"/>
      <c r="AL794" s="3"/>
      <c r="AM794" s="10"/>
    </row>
    <row r="795" spans="2:39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6"/>
      <c r="AA795" s="6"/>
      <c r="AB795" s="6"/>
      <c r="AC795" s="8"/>
      <c r="AD795" s="3"/>
      <c r="AE795" s="8"/>
      <c r="AF795" s="8"/>
      <c r="AG795" s="3"/>
      <c r="AH795" s="10"/>
      <c r="AK795" s="8"/>
      <c r="AL795" s="3"/>
      <c r="AM795" s="10"/>
    </row>
    <row r="796" spans="2:39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6"/>
      <c r="AA796" s="6"/>
      <c r="AB796" s="6"/>
      <c r="AC796" s="8"/>
      <c r="AD796" s="3"/>
      <c r="AE796" s="8"/>
      <c r="AF796" s="8"/>
      <c r="AG796" s="3"/>
      <c r="AH796" s="10"/>
      <c r="AK796" s="8"/>
      <c r="AL796" s="3"/>
      <c r="AM796" s="10"/>
    </row>
    <row r="797" spans="2:39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6"/>
      <c r="AA797" s="6"/>
      <c r="AB797" s="6"/>
      <c r="AC797" s="8"/>
      <c r="AD797" s="3"/>
      <c r="AE797" s="8"/>
      <c r="AF797" s="8"/>
      <c r="AG797" s="3"/>
      <c r="AH797" s="10"/>
      <c r="AK797" s="8"/>
      <c r="AL797" s="3"/>
      <c r="AM797" s="10"/>
    </row>
    <row r="798" spans="2:39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6"/>
      <c r="AA798" s="6"/>
      <c r="AB798" s="6"/>
      <c r="AC798" s="8"/>
      <c r="AD798" s="3"/>
      <c r="AE798" s="8"/>
      <c r="AF798" s="8"/>
      <c r="AG798" s="3"/>
      <c r="AH798" s="10"/>
      <c r="AK798" s="8"/>
      <c r="AL798" s="3"/>
      <c r="AM798" s="10"/>
    </row>
    <row r="799" spans="2:39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6"/>
      <c r="AA799" s="6"/>
      <c r="AB799" s="6"/>
      <c r="AC799" s="8"/>
      <c r="AD799" s="3"/>
      <c r="AE799" s="8"/>
      <c r="AF799" s="8"/>
      <c r="AG799" s="3"/>
      <c r="AH799" s="10"/>
      <c r="AK799" s="8"/>
      <c r="AL799" s="3"/>
      <c r="AM799" s="10"/>
    </row>
    <row r="800" spans="2:39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6"/>
      <c r="AA800" s="6"/>
      <c r="AB800" s="6"/>
      <c r="AC800" s="8"/>
      <c r="AD800" s="3"/>
      <c r="AE800" s="8"/>
      <c r="AF800" s="8"/>
      <c r="AG800" s="3"/>
      <c r="AH800" s="10"/>
      <c r="AK800" s="8"/>
      <c r="AL800" s="3"/>
      <c r="AM800" s="10"/>
    </row>
    <row r="801" spans="2:39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6"/>
      <c r="AA801" s="6"/>
      <c r="AB801" s="6"/>
      <c r="AC801" s="8"/>
      <c r="AD801" s="3"/>
      <c r="AE801" s="8"/>
      <c r="AF801" s="8"/>
      <c r="AG801" s="3"/>
      <c r="AH801" s="10"/>
      <c r="AK801" s="8"/>
      <c r="AL801" s="3"/>
      <c r="AM801" s="10"/>
    </row>
    <row r="802" spans="2:39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6"/>
      <c r="AA802" s="6"/>
      <c r="AB802" s="6"/>
      <c r="AC802" s="8"/>
      <c r="AD802" s="3"/>
      <c r="AE802" s="8"/>
      <c r="AF802" s="8"/>
      <c r="AG802" s="3"/>
      <c r="AH802" s="10"/>
      <c r="AK802" s="8"/>
      <c r="AL802" s="3"/>
      <c r="AM802" s="10"/>
    </row>
    <row r="803" spans="2:39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6"/>
      <c r="AA803" s="6"/>
      <c r="AB803" s="6"/>
      <c r="AC803" s="8"/>
      <c r="AD803" s="3"/>
      <c r="AE803" s="8"/>
      <c r="AF803" s="8"/>
      <c r="AG803" s="3"/>
      <c r="AH803" s="10"/>
      <c r="AK803" s="8"/>
      <c r="AL803" s="3"/>
      <c r="AM803" s="10"/>
    </row>
    <row r="804" spans="2:39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6"/>
      <c r="AA804" s="6"/>
      <c r="AB804" s="6"/>
      <c r="AC804" s="8"/>
      <c r="AD804" s="3"/>
      <c r="AE804" s="8"/>
      <c r="AF804" s="8"/>
      <c r="AG804" s="3"/>
      <c r="AH804" s="10"/>
      <c r="AK804" s="8"/>
      <c r="AL804" s="3"/>
      <c r="AM804" s="10"/>
    </row>
    <row r="805" spans="2:39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6"/>
      <c r="AA805" s="6"/>
      <c r="AB805" s="6"/>
      <c r="AC805" s="8"/>
      <c r="AD805" s="3"/>
      <c r="AE805" s="8"/>
      <c r="AF805" s="8"/>
      <c r="AG805" s="3"/>
      <c r="AH805" s="10"/>
      <c r="AK805" s="8"/>
      <c r="AL805" s="3"/>
      <c r="AM805" s="10"/>
    </row>
    <row r="806" spans="2:39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6"/>
      <c r="AA806" s="6"/>
      <c r="AB806" s="6"/>
      <c r="AC806" s="8"/>
      <c r="AD806" s="3"/>
      <c r="AE806" s="8"/>
      <c r="AF806" s="8"/>
      <c r="AG806" s="3"/>
      <c r="AH806" s="10"/>
      <c r="AK806" s="8"/>
      <c r="AL806" s="3"/>
      <c r="AM806" s="10"/>
    </row>
    <row r="807" spans="2:39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6"/>
      <c r="AA807" s="6"/>
      <c r="AB807" s="6"/>
      <c r="AC807" s="8"/>
      <c r="AD807" s="3"/>
      <c r="AE807" s="8"/>
      <c r="AF807" s="8"/>
      <c r="AG807" s="3"/>
      <c r="AH807" s="10"/>
      <c r="AK807" s="8"/>
      <c r="AL807" s="3"/>
      <c r="AM807" s="10"/>
    </row>
    <row r="808" spans="2:39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6"/>
      <c r="AA808" s="6"/>
      <c r="AB808" s="6"/>
      <c r="AC808" s="8"/>
      <c r="AD808" s="3"/>
      <c r="AE808" s="8"/>
      <c r="AF808" s="8"/>
      <c r="AG808" s="3"/>
      <c r="AH808" s="10"/>
      <c r="AK808" s="8"/>
      <c r="AL808" s="3"/>
      <c r="AM808" s="10"/>
    </row>
    <row r="809" spans="2:39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6"/>
      <c r="AA809" s="6"/>
      <c r="AB809" s="6"/>
      <c r="AC809" s="8"/>
      <c r="AD809" s="3"/>
      <c r="AE809" s="8"/>
      <c r="AF809" s="8"/>
      <c r="AG809" s="3"/>
      <c r="AH809" s="10"/>
      <c r="AK809" s="8"/>
      <c r="AL809" s="3"/>
      <c r="AM809" s="10"/>
    </row>
    <row r="810" spans="2:39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6"/>
      <c r="AA810" s="6"/>
      <c r="AB810" s="6"/>
      <c r="AC810" s="8"/>
      <c r="AD810" s="3"/>
      <c r="AE810" s="8"/>
      <c r="AF810" s="8"/>
      <c r="AG810" s="3"/>
      <c r="AH810" s="10"/>
      <c r="AK810" s="8"/>
      <c r="AL810" s="3"/>
      <c r="AM810" s="10"/>
    </row>
    <row r="811" spans="2:39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6"/>
      <c r="AA811" s="6"/>
      <c r="AB811" s="6"/>
      <c r="AC811" s="8"/>
      <c r="AD811" s="3"/>
      <c r="AE811" s="8"/>
      <c r="AF811" s="8"/>
      <c r="AG811" s="3"/>
      <c r="AH811" s="10"/>
      <c r="AK811" s="8"/>
      <c r="AL811" s="3"/>
      <c r="AM811" s="10"/>
    </row>
    <row r="812" spans="2:39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6"/>
      <c r="AA812" s="6"/>
      <c r="AB812" s="6"/>
      <c r="AC812" s="8"/>
      <c r="AD812" s="3"/>
      <c r="AE812" s="8"/>
      <c r="AF812" s="8"/>
      <c r="AG812" s="3"/>
      <c r="AH812" s="10"/>
      <c r="AK812" s="8"/>
      <c r="AL812" s="3"/>
      <c r="AM812" s="10"/>
    </row>
    <row r="813" spans="2:39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6"/>
      <c r="AA813" s="6"/>
      <c r="AB813" s="6"/>
      <c r="AC813" s="8"/>
      <c r="AD813" s="3"/>
      <c r="AE813" s="8"/>
      <c r="AF813" s="8"/>
      <c r="AG813" s="3"/>
      <c r="AH813" s="10"/>
      <c r="AK813" s="8"/>
      <c r="AL813" s="3"/>
      <c r="AM813" s="10"/>
    </row>
    <row r="814" spans="2:39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6"/>
      <c r="AA814" s="6"/>
      <c r="AB814" s="6"/>
      <c r="AC814" s="8"/>
      <c r="AD814" s="3"/>
      <c r="AE814" s="8"/>
      <c r="AF814" s="8"/>
      <c r="AG814" s="3"/>
      <c r="AH814" s="10"/>
      <c r="AK814" s="8"/>
      <c r="AL814" s="3"/>
      <c r="AM814" s="10"/>
    </row>
    <row r="815" spans="2:39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6"/>
      <c r="AA815" s="6"/>
      <c r="AB815" s="6"/>
      <c r="AC815" s="8"/>
      <c r="AD815" s="3"/>
      <c r="AE815" s="8"/>
      <c r="AF815" s="8"/>
      <c r="AG815" s="3"/>
      <c r="AH815" s="10"/>
      <c r="AK815" s="8"/>
      <c r="AL815" s="3"/>
      <c r="AM815" s="10"/>
    </row>
    <row r="816" spans="2:39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6"/>
      <c r="AA816" s="6"/>
      <c r="AB816" s="6"/>
      <c r="AC816" s="8"/>
      <c r="AD816" s="3"/>
      <c r="AE816" s="8"/>
      <c r="AF816" s="8"/>
      <c r="AG816" s="3"/>
      <c r="AH816" s="10"/>
      <c r="AK816" s="8"/>
      <c r="AL816" s="3"/>
      <c r="AM816" s="10"/>
    </row>
    <row r="817" spans="2:39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6"/>
      <c r="AA817" s="6"/>
      <c r="AB817" s="6"/>
      <c r="AC817" s="8"/>
      <c r="AD817" s="3"/>
      <c r="AE817" s="8"/>
      <c r="AF817" s="8"/>
      <c r="AG817" s="3"/>
      <c r="AH817" s="10"/>
      <c r="AK817" s="8"/>
      <c r="AL817" s="3"/>
      <c r="AM817" s="10"/>
    </row>
    <row r="818" spans="2:39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6"/>
      <c r="AA818" s="6"/>
      <c r="AB818" s="6"/>
      <c r="AC818" s="8"/>
      <c r="AD818" s="3"/>
      <c r="AE818" s="8"/>
      <c r="AF818" s="8"/>
      <c r="AG818" s="3"/>
      <c r="AH818" s="10"/>
      <c r="AK818" s="8"/>
      <c r="AL818" s="3"/>
      <c r="AM818" s="10"/>
    </row>
    <row r="819" spans="2:39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6"/>
      <c r="AA819" s="6"/>
      <c r="AB819" s="6"/>
      <c r="AC819" s="8"/>
      <c r="AD819" s="3"/>
      <c r="AE819" s="8"/>
      <c r="AF819" s="8"/>
      <c r="AG819" s="3"/>
      <c r="AH819" s="10"/>
      <c r="AK819" s="8"/>
      <c r="AL819" s="3"/>
      <c r="AM819" s="10"/>
    </row>
    <row r="820" spans="2:39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6"/>
      <c r="AA820" s="6"/>
      <c r="AB820" s="6"/>
      <c r="AC820" s="8"/>
      <c r="AD820" s="3"/>
      <c r="AE820" s="8"/>
      <c r="AF820" s="8"/>
      <c r="AG820" s="3"/>
      <c r="AH820" s="10"/>
      <c r="AK820" s="8"/>
      <c r="AL820" s="3"/>
      <c r="AM820" s="10"/>
    </row>
    <row r="821" spans="2:39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6"/>
      <c r="AA821" s="6"/>
      <c r="AB821" s="6"/>
      <c r="AC821" s="8"/>
      <c r="AD821" s="3"/>
      <c r="AE821" s="8"/>
      <c r="AF821" s="8"/>
      <c r="AG821" s="3"/>
      <c r="AH821" s="10"/>
      <c r="AK821" s="8"/>
      <c r="AL821" s="3"/>
      <c r="AM821" s="10"/>
    </row>
    <row r="822" spans="2:39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6"/>
      <c r="AA822" s="6"/>
      <c r="AB822" s="6"/>
      <c r="AC822" s="8"/>
      <c r="AD822" s="3"/>
      <c r="AE822" s="8"/>
      <c r="AF822" s="8"/>
      <c r="AG822" s="3"/>
      <c r="AH822" s="10"/>
      <c r="AK822" s="8"/>
      <c r="AL822" s="3"/>
      <c r="AM822" s="10"/>
    </row>
    <row r="823" spans="2:39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6"/>
      <c r="AA823" s="6"/>
      <c r="AB823" s="6"/>
      <c r="AC823" s="8"/>
      <c r="AD823" s="3"/>
      <c r="AE823" s="8"/>
      <c r="AF823" s="8"/>
      <c r="AG823" s="3"/>
      <c r="AH823" s="10"/>
      <c r="AK823" s="8"/>
      <c r="AL823" s="3"/>
      <c r="AM823" s="10"/>
    </row>
    <row r="824" spans="2:39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6"/>
      <c r="AA824" s="6"/>
      <c r="AB824" s="6"/>
      <c r="AC824" s="8"/>
      <c r="AD824" s="3"/>
      <c r="AE824" s="8"/>
      <c r="AF824" s="8"/>
      <c r="AG824" s="3"/>
      <c r="AH824" s="10"/>
      <c r="AK824" s="8"/>
      <c r="AL824" s="3"/>
      <c r="AM824" s="10"/>
    </row>
    <row r="825" spans="2:39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6"/>
      <c r="AA825" s="6"/>
      <c r="AB825" s="6"/>
      <c r="AC825" s="8"/>
      <c r="AD825" s="3"/>
      <c r="AE825" s="8"/>
      <c r="AF825" s="8"/>
      <c r="AG825" s="3"/>
      <c r="AH825" s="10"/>
      <c r="AK825" s="8"/>
      <c r="AL825" s="3"/>
      <c r="AM825" s="10"/>
    </row>
    <row r="826" spans="2:39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6"/>
      <c r="AA826" s="6"/>
      <c r="AB826" s="6"/>
      <c r="AC826" s="8"/>
      <c r="AD826" s="3"/>
      <c r="AE826" s="8"/>
      <c r="AF826" s="8"/>
      <c r="AG826" s="3"/>
      <c r="AH826" s="10"/>
      <c r="AK826" s="8"/>
      <c r="AL826" s="3"/>
      <c r="AM826" s="10"/>
    </row>
    <row r="827" spans="2:39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6"/>
      <c r="AA827" s="6"/>
      <c r="AB827" s="6"/>
      <c r="AC827" s="8"/>
      <c r="AD827" s="3"/>
      <c r="AE827" s="8"/>
      <c r="AF827" s="8"/>
      <c r="AG827" s="3"/>
      <c r="AH827" s="10"/>
      <c r="AK827" s="8"/>
      <c r="AL827" s="3"/>
      <c r="AM827" s="10"/>
    </row>
    <row r="828" spans="2:39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6"/>
      <c r="AA828" s="6"/>
      <c r="AB828" s="6"/>
      <c r="AC828" s="8"/>
      <c r="AD828" s="3"/>
      <c r="AE828" s="8"/>
      <c r="AF828" s="8"/>
      <c r="AG828" s="3"/>
      <c r="AH828" s="10"/>
      <c r="AK828" s="8"/>
      <c r="AL828" s="3"/>
      <c r="AM828" s="10"/>
    </row>
    <row r="829" spans="2:39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6"/>
      <c r="AA829" s="6"/>
      <c r="AB829" s="6"/>
      <c r="AC829" s="8"/>
      <c r="AD829" s="3"/>
      <c r="AE829" s="8"/>
      <c r="AF829" s="8"/>
      <c r="AG829" s="3"/>
      <c r="AH829" s="10"/>
      <c r="AK829" s="8"/>
      <c r="AL829" s="3"/>
      <c r="AM829" s="10"/>
    </row>
    <row r="830" spans="2:39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6"/>
      <c r="AA830" s="6"/>
      <c r="AB830" s="6"/>
      <c r="AC830" s="8"/>
      <c r="AD830" s="3"/>
      <c r="AE830" s="8"/>
      <c r="AF830" s="8"/>
      <c r="AG830" s="3"/>
      <c r="AH830" s="10"/>
      <c r="AK830" s="8"/>
      <c r="AL830" s="3"/>
      <c r="AM830" s="10"/>
    </row>
    <row r="831" spans="2:39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6"/>
      <c r="AA831" s="6"/>
      <c r="AB831" s="6"/>
      <c r="AC831" s="8"/>
      <c r="AD831" s="3"/>
      <c r="AE831" s="8"/>
      <c r="AF831" s="8"/>
      <c r="AG831" s="3"/>
      <c r="AH831" s="10"/>
      <c r="AK831" s="8"/>
      <c r="AL831" s="3"/>
      <c r="AM831" s="10"/>
    </row>
    <row r="832" spans="2:39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6"/>
      <c r="AA832" s="6"/>
      <c r="AB832" s="6"/>
      <c r="AC832" s="8"/>
      <c r="AD832" s="3"/>
      <c r="AE832" s="8"/>
      <c r="AF832" s="8"/>
      <c r="AG832" s="3"/>
      <c r="AH832" s="10"/>
      <c r="AK832" s="8"/>
      <c r="AL832" s="3"/>
      <c r="AM832" s="10"/>
    </row>
    <row r="833" spans="2:39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6"/>
      <c r="AA833" s="6"/>
      <c r="AB833" s="6"/>
      <c r="AC833" s="8"/>
      <c r="AD833" s="3"/>
      <c r="AE833" s="8"/>
      <c r="AF833" s="8"/>
      <c r="AG833" s="3"/>
      <c r="AH833" s="10"/>
      <c r="AK833" s="8"/>
      <c r="AL833" s="3"/>
      <c r="AM833" s="10"/>
    </row>
    <row r="834" spans="2:39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6"/>
      <c r="AA834" s="6"/>
      <c r="AB834" s="6"/>
      <c r="AC834" s="8"/>
      <c r="AD834" s="3"/>
      <c r="AE834" s="8"/>
      <c r="AF834" s="8"/>
      <c r="AG834" s="3"/>
      <c r="AH834" s="10"/>
      <c r="AK834" s="8"/>
      <c r="AL834" s="3"/>
      <c r="AM834" s="10"/>
    </row>
    <row r="835" spans="2:39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6"/>
      <c r="AA835" s="6"/>
      <c r="AB835" s="6"/>
      <c r="AC835" s="8"/>
      <c r="AD835" s="3"/>
      <c r="AE835" s="8"/>
      <c r="AF835" s="8"/>
      <c r="AG835" s="3"/>
      <c r="AH835" s="10"/>
      <c r="AK835" s="8"/>
      <c r="AL835" s="3"/>
      <c r="AM835" s="10"/>
    </row>
    <row r="836" spans="2:39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6"/>
      <c r="AA836" s="6"/>
      <c r="AB836" s="6"/>
      <c r="AC836" s="8"/>
      <c r="AD836" s="3"/>
      <c r="AE836" s="8"/>
      <c r="AF836" s="8"/>
      <c r="AG836" s="3"/>
      <c r="AH836" s="10"/>
      <c r="AK836" s="8"/>
      <c r="AL836" s="3"/>
      <c r="AM836" s="10"/>
    </row>
    <row r="837" spans="2:39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6"/>
      <c r="AA837" s="6"/>
      <c r="AB837" s="6"/>
      <c r="AC837" s="8"/>
      <c r="AD837" s="3"/>
      <c r="AE837" s="8"/>
      <c r="AF837" s="8"/>
      <c r="AG837" s="3"/>
      <c r="AH837" s="10"/>
      <c r="AK837" s="8"/>
      <c r="AL837" s="3"/>
      <c r="AM837" s="10"/>
    </row>
    <row r="838" spans="2:39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6"/>
      <c r="AA838" s="6"/>
      <c r="AB838" s="6"/>
      <c r="AC838" s="8"/>
      <c r="AD838" s="3"/>
      <c r="AE838" s="8"/>
      <c r="AF838" s="8"/>
      <c r="AG838" s="3"/>
      <c r="AH838" s="10"/>
      <c r="AK838" s="8"/>
      <c r="AL838" s="3"/>
      <c r="AM838" s="10"/>
    </row>
    <row r="839" spans="2:39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6"/>
      <c r="AA839" s="6"/>
      <c r="AB839" s="6"/>
      <c r="AC839" s="8"/>
      <c r="AD839" s="3"/>
      <c r="AE839" s="8"/>
      <c r="AF839" s="8"/>
      <c r="AG839" s="3"/>
      <c r="AH839" s="10"/>
      <c r="AK839" s="8"/>
      <c r="AL839" s="3"/>
      <c r="AM839" s="10"/>
    </row>
    <row r="840" spans="2:39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6"/>
      <c r="AA840" s="6"/>
      <c r="AB840" s="6"/>
      <c r="AC840" s="8"/>
      <c r="AD840" s="3"/>
      <c r="AE840" s="8"/>
      <c r="AF840" s="8"/>
      <c r="AG840" s="3"/>
      <c r="AH840" s="10"/>
      <c r="AK840" s="8"/>
      <c r="AL840" s="3"/>
      <c r="AM840" s="10"/>
    </row>
    <row r="841" spans="2:39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6"/>
      <c r="AA841" s="6"/>
      <c r="AB841" s="6"/>
      <c r="AC841" s="8"/>
      <c r="AD841" s="3"/>
      <c r="AE841" s="8"/>
      <c r="AF841" s="8"/>
      <c r="AG841" s="3"/>
      <c r="AH841" s="10"/>
      <c r="AK841" s="8"/>
      <c r="AL841" s="3"/>
      <c r="AM841" s="10"/>
    </row>
    <row r="842" spans="2:39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6"/>
      <c r="AA842" s="6"/>
      <c r="AB842" s="6"/>
      <c r="AC842" s="8"/>
      <c r="AD842" s="3"/>
      <c r="AE842" s="8"/>
      <c r="AF842" s="8"/>
      <c r="AG842" s="3"/>
      <c r="AH842" s="10"/>
      <c r="AK842" s="8"/>
      <c r="AL842" s="3"/>
      <c r="AM842" s="10"/>
    </row>
    <row r="843" spans="2:39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6"/>
      <c r="AA843" s="6"/>
      <c r="AB843" s="6"/>
      <c r="AC843" s="8"/>
      <c r="AD843" s="3"/>
      <c r="AE843" s="8"/>
      <c r="AF843" s="8"/>
      <c r="AG843" s="3"/>
      <c r="AH843" s="10"/>
      <c r="AK843" s="8"/>
      <c r="AL843" s="3"/>
      <c r="AM843" s="10"/>
    </row>
    <row r="844" spans="2:39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6"/>
      <c r="AA844" s="6"/>
      <c r="AB844" s="6"/>
      <c r="AC844" s="8"/>
      <c r="AD844" s="3"/>
      <c r="AE844" s="8"/>
      <c r="AF844" s="8"/>
      <c r="AG844" s="3"/>
      <c r="AH844" s="10"/>
      <c r="AK844" s="8"/>
      <c r="AL844" s="3"/>
      <c r="AM844" s="10"/>
    </row>
    <row r="845" spans="2:39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6"/>
      <c r="AA845" s="6"/>
      <c r="AB845" s="6"/>
      <c r="AC845" s="8"/>
      <c r="AD845" s="3"/>
      <c r="AE845" s="8"/>
      <c r="AF845" s="8"/>
      <c r="AG845" s="3"/>
      <c r="AH845" s="10"/>
      <c r="AK845" s="8"/>
      <c r="AL845" s="3"/>
      <c r="AM845" s="10"/>
    </row>
    <row r="846" spans="2:39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6"/>
      <c r="AA846" s="6"/>
      <c r="AB846" s="6"/>
      <c r="AC846" s="8"/>
      <c r="AD846" s="3"/>
      <c r="AE846" s="8"/>
      <c r="AF846" s="8"/>
      <c r="AG846" s="3"/>
      <c r="AH846" s="10"/>
      <c r="AK846" s="8"/>
      <c r="AL846" s="3"/>
      <c r="AM846" s="10"/>
    </row>
    <row r="847" spans="2:39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6"/>
      <c r="AA847" s="6"/>
      <c r="AB847" s="6"/>
      <c r="AC847" s="8"/>
      <c r="AD847" s="3"/>
      <c r="AE847" s="8"/>
      <c r="AF847" s="8"/>
      <c r="AG847" s="3"/>
      <c r="AH847" s="10"/>
      <c r="AK847" s="8"/>
      <c r="AL847" s="3"/>
      <c r="AM847" s="10"/>
    </row>
    <row r="848" spans="2:39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6"/>
      <c r="AA848" s="6"/>
      <c r="AB848" s="6"/>
      <c r="AC848" s="8"/>
      <c r="AD848" s="3"/>
      <c r="AE848" s="8"/>
      <c r="AF848" s="8"/>
      <c r="AG848" s="3"/>
      <c r="AH848" s="10"/>
      <c r="AK848" s="8"/>
      <c r="AL848" s="3"/>
      <c r="AM848" s="10"/>
    </row>
    <row r="849" spans="2:39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6"/>
      <c r="AA849" s="6"/>
      <c r="AB849" s="6"/>
      <c r="AC849" s="8"/>
      <c r="AD849" s="3"/>
      <c r="AE849" s="8"/>
      <c r="AF849" s="8"/>
      <c r="AG849" s="3"/>
      <c r="AH849" s="10"/>
      <c r="AK849" s="8"/>
      <c r="AL849" s="3"/>
      <c r="AM849" s="10"/>
    </row>
    <row r="850" spans="2:39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6"/>
      <c r="AA850" s="6"/>
      <c r="AB850" s="6"/>
      <c r="AC850" s="8"/>
      <c r="AD850" s="3"/>
      <c r="AE850" s="8"/>
      <c r="AF850" s="8"/>
      <c r="AG850" s="3"/>
      <c r="AH850" s="10"/>
      <c r="AK850" s="8"/>
      <c r="AL850" s="3"/>
      <c r="AM850" s="10"/>
    </row>
    <row r="851" spans="2:39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6"/>
      <c r="AA851" s="6"/>
      <c r="AB851" s="6"/>
      <c r="AC851" s="8"/>
      <c r="AD851" s="3"/>
      <c r="AE851" s="8"/>
      <c r="AF851" s="8"/>
      <c r="AG851" s="3"/>
      <c r="AH851" s="10"/>
      <c r="AK851" s="8"/>
      <c r="AL851" s="3"/>
      <c r="AM851" s="10"/>
    </row>
    <row r="852" spans="2:39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6"/>
      <c r="AA852" s="6"/>
      <c r="AB852" s="6"/>
      <c r="AC852" s="8"/>
      <c r="AD852" s="3"/>
      <c r="AE852" s="8"/>
      <c r="AF852" s="8"/>
      <c r="AG852" s="3"/>
      <c r="AH852" s="10"/>
      <c r="AK852" s="8"/>
      <c r="AL852" s="3"/>
      <c r="AM852" s="10"/>
    </row>
    <row r="853" spans="2:39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6"/>
      <c r="AA853" s="6"/>
      <c r="AB853" s="6"/>
      <c r="AC853" s="8"/>
      <c r="AD853" s="3"/>
      <c r="AE853" s="8"/>
      <c r="AF853" s="8"/>
      <c r="AG853" s="3"/>
      <c r="AH853" s="10"/>
      <c r="AK853" s="8"/>
      <c r="AL853" s="3"/>
      <c r="AM853" s="10"/>
    </row>
    <row r="854" spans="2:39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6"/>
      <c r="AA854" s="6"/>
      <c r="AB854" s="6"/>
      <c r="AC854" s="8"/>
      <c r="AD854" s="3"/>
      <c r="AE854" s="8"/>
      <c r="AF854" s="8"/>
      <c r="AG854" s="3"/>
      <c r="AH854" s="10"/>
      <c r="AK854" s="8"/>
      <c r="AL854" s="3"/>
      <c r="AM854" s="10"/>
    </row>
    <row r="855" spans="2:39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6"/>
      <c r="AA855" s="6"/>
      <c r="AB855" s="6"/>
      <c r="AC855" s="8"/>
      <c r="AD855" s="3"/>
      <c r="AE855" s="8"/>
      <c r="AF855" s="8"/>
      <c r="AG855" s="3"/>
      <c r="AH855" s="10"/>
      <c r="AK855" s="8"/>
      <c r="AL855" s="3"/>
      <c r="AM855" s="10"/>
    </row>
    <row r="856" spans="2:39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6"/>
      <c r="AA856" s="6"/>
      <c r="AB856" s="6"/>
      <c r="AC856" s="8"/>
      <c r="AD856" s="3"/>
      <c r="AE856" s="8"/>
      <c r="AF856" s="8"/>
      <c r="AG856" s="3"/>
      <c r="AH856" s="10"/>
      <c r="AK856" s="8"/>
      <c r="AL856" s="3"/>
      <c r="AM856" s="10"/>
    </row>
    <row r="857" spans="2:39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6"/>
      <c r="AA857" s="6"/>
      <c r="AB857" s="6"/>
      <c r="AC857" s="8"/>
      <c r="AD857" s="3"/>
      <c r="AE857" s="8"/>
      <c r="AF857" s="8"/>
      <c r="AG857" s="3"/>
      <c r="AH857" s="10"/>
      <c r="AK857" s="8"/>
      <c r="AL857" s="3"/>
      <c r="AM857" s="10"/>
    </row>
    <row r="858" spans="2:39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6"/>
      <c r="AA858" s="6"/>
      <c r="AB858" s="6"/>
      <c r="AC858" s="8"/>
      <c r="AD858" s="3"/>
      <c r="AE858" s="8"/>
      <c r="AF858" s="8"/>
      <c r="AG858" s="3"/>
      <c r="AH858" s="10"/>
      <c r="AK858" s="8"/>
      <c r="AL858" s="3"/>
      <c r="AM858" s="10"/>
    </row>
    <row r="859" spans="2:39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6"/>
      <c r="AA859" s="6"/>
      <c r="AB859" s="6"/>
      <c r="AC859" s="8"/>
      <c r="AD859" s="3"/>
      <c r="AE859" s="8"/>
      <c r="AF859" s="8"/>
      <c r="AG859" s="3"/>
      <c r="AH859" s="10"/>
      <c r="AK859" s="8"/>
      <c r="AL859" s="3"/>
      <c r="AM859" s="10"/>
    </row>
    <row r="860" spans="2:39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6"/>
      <c r="AA860" s="6"/>
      <c r="AB860" s="6"/>
      <c r="AC860" s="8"/>
      <c r="AD860" s="3"/>
      <c r="AE860" s="8"/>
      <c r="AF860" s="8"/>
      <c r="AG860" s="3"/>
      <c r="AH860" s="10"/>
      <c r="AK860" s="8"/>
      <c r="AL860" s="3"/>
      <c r="AM860" s="10"/>
    </row>
    <row r="861" spans="2:39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6"/>
      <c r="AA861" s="6"/>
      <c r="AB861" s="6"/>
      <c r="AC861" s="8"/>
      <c r="AD861" s="3"/>
      <c r="AE861" s="8"/>
      <c r="AF861" s="8"/>
      <c r="AG861" s="3"/>
      <c r="AH861" s="10"/>
      <c r="AK861" s="8"/>
      <c r="AL861" s="3"/>
      <c r="AM861" s="10"/>
    </row>
    <row r="862" spans="2:39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6"/>
      <c r="AA862" s="6"/>
      <c r="AB862" s="6"/>
      <c r="AC862" s="8"/>
      <c r="AD862" s="3"/>
      <c r="AE862" s="8"/>
      <c r="AF862" s="8"/>
      <c r="AG862" s="3"/>
      <c r="AH862" s="10"/>
      <c r="AK862" s="8"/>
      <c r="AL862" s="3"/>
      <c r="AM862" s="10"/>
    </row>
    <row r="863" spans="2:39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6"/>
      <c r="AA863" s="6"/>
      <c r="AB863" s="6"/>
      <c r="AC863" s="8"/>
      <c r="AD863" s="3"/>
      <c r="AE863" s="8"/>
      <c r="AF863" s="8"/>
      <c r="AG863" s="3"/>
      <c r="AH863" s="10"/>
      <c r="AK863" s="8"/>
      <c r="AL863" s="3"/>
      <c r="AM863" s="10"/>
    </row>
    <row r="864" spans="2:39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6"/>
      <c r="AA864" s="6"/>
      <c r="AB864" s="6"/>
      <c r="AC864" s="8"/>
      <c r="AD864" s="3"/>
      <c r="AE864" s="8"/>
      <c r="AF864" s="8"/>
      <c r="AG864" s="3"/>
      <c r="AH864" s="10"/>
      <c r="AK864" s="8"/>
      <c r="AL864" s="3"/>
      <c r="AM864" s="10"/>
    </row>
    <row r="865" spans="2:39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6"/>
      <c r="AA865" s="6"/>
      <c r="AB865" s="6"/>
      <c r="AC865" s="8"/>
      <c r="AD865" s="3"/>
      <c r="AE865" s="8"/>
      <c r="AF865" s="8"/>
      <c r="AG865" s="3"/>
      <c r="AH865" s="10"/>
      <c r="AK865" s="8"/>
      <c r="AL865" s="3"/>
      <c r="AM865" s="10"/>
    </row>
    <row r="866" spans="2:39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6"/>
      <c r="AA866" s="6"/>
      <c r="AB866" s="6"/>
      <c r="AC866" s="8"/>
      <c r="AD866" s="3"/>
      <c r="AE866" s="8"/>
      <c r="AF866" s="8"/>
      <c r="AG866" s="3"/>
      <c r="AH866" s="10"/>
      <c r="AK866" s="8"/>
      <c r="AL866" s="3"/>
      <c r="AM866" s="10"/>
    </row>
    <row r="867" spans="2:39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6"/>
      <c r="AA867" s="6"/>
      <c r="AB867" s="6"/>
      <c r="AC867" s="8"/>
      <c r="AD867" s="3"/>
      <c r="AE867" s="8"/>
      <c r="AF867" s="8"/>
      <c r="AG867" s="3"/>
      <c r="AH867" s="10"/>
      <c r="AK867" s="8"/>
      <c r="AL867" s="3"/>
      <c r="AM867" s="10"/>
    </row>
    <row r="868" spans="2:39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6"/>
      <c r="AA868" s="6"/>
      <c r="AB868" s="6"/>
      <c r="AC868" s="8"/>
      <c r="AD868" s="3"/>
      <c r="AE868" s="8"/>
      <c r="AF868" s="8"/>
      <c r="AG868" s="3"/>
      <c r="AH868" s="10"/>
      <c r="AK868" s="8"/>
      <c r="AL868" s="3"/>
      <c r="AM868" s="10"/>
    </row>
    <row r="869" spans="2:39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6"/>
      <c r="AA869" s="6"/>
      <c r="AB869" s="6"/>
      <c r="AC869" s="8"/>
      <c r="AD869" s="3"/>
      <c r="AE869" s="8"/>
      <c r="AF869" s="8"/>
      <c r="AG869" s="3"/>
      <c r="AH869" s="10"/>
      <c r="AK869" s="8"/>
      <c r="AL869" s="3"/>
      <c r="AM869" s="10"/>
    </row>
    <row r="870" spans="2:39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6"/>
      <c r="AA870" s="6"/>
      <c r="AB870" s="6"/>
      <c r="AC870" s="8"/>
      <c r="AD870" s="3"/>
      <c r="AE870" s="8"/>
      <c r="AF870" s="8"/>
      <c r="AG870" s="3"/>
      <c r="AH870" s="10"/>
      <c r="AK870" s="8"/>
      <c r="AL870" s="3"/>
      <c r="AM870" s="10"/>
    </row>
    <row r="871" spans="2:39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6"/>
      <c r="AA871" s="6"/>
      <c r="AB871" s="6"/>
      <c r="AC871" s="8"/>
      <c r="AD871" s="3"/>
      <c r="AE871" s="8"/>
      <c r="AF871" s="8"/>
      <c r="AG871" s="3"/>
      <c r="AH871" s="10"/>
      <c r="AK871" s="8"/>
      <c r="AL871" s="3"/>
      <c r="AM871" s="10"/>
    </row>
    <row r="872" spans="2:39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6"/>
      <c r="AA872" s="6"/>
      <c r="AB872" s="6"/>
      <c r="AC872" s="8"/>
      <c r="AD872" s="3"/>
      <c r="AE872" s="8"/>
      <c r="AF872" s="8"/>
      <c r="AG872" s="3"/>
      <c r="AH872" s="10"/>
      <c r="AK872" s="8"/>
      <c r="AL872" s="3"/>
      <c r="AM872" s="10"/>
    </row>
    <row r="873" spans="2:39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6"/>
      <c r="AA873" s="6"/>
      <c r="AB873" s="6"/>
      <c r="AC873" s="8"/>
      <c r="AD873" s="3"/>
      <c r="AE873" s="8"/>
      <c r="AF873" s="8"/>
      <c r="AG873" s="3"/>
      <c r="AH873" s="10"/>
      <c r="AK873" s="8"/>
      <c r="AL873" s="3"/>
      <c r="AM873" s="10"/>
    </row>
    <row r="874" spans="2:39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6"/>
      <c r="AA874" s="6"/>
      <c r="AB874" s="6"/>
      <c r="AC874" s="8"/>
      <c r="AD874" s="3"/>
      <c r="AE874" s="8"/>
      <c r="AF874" s="8"/>
      <c r="AG874" s="3"/>
      <c r="AH874" s="10"/>
      <c r="AK874" s="8"/>
      <c r="AL874" s="3"/>
      <c r="AM874" s="10"/>
    </row>
    <row r="875" spans="2:39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6"/>
      <c r="AA875" s="6"/>
      <c r="AB875" s="6"/>
      <c r="AC875" s="8"/>
      <c r="AD875" s="3"/>
      <c r="AE875" s="8"/>
      <c r="AF875" s="8"/>
      <c r="AG875" s="3"/>
      <c r="AH875" s="10"/>
      <c r="AK875" s="8"/>
      <c r="AL875" s="3"/>
      <c r="AM875" s="10"/>
    </row>
    <row r="876" spans="2:39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6"/>
      <c r="AA876" s="6"/>
      <c r="AB876" s="6"/>
      <c r="AC876" s="8"/>
      <c r="AD876" s="3"/>
      <c r="AE876" s="8"/>
      <c r="AF876" s="8"/>
      <c r="AG876" s="3"/>
      <c r="AH876" s="10"/>
      <c r="AK876" s="8"/>
      <c r="AL876" s="3"/>
      <c r="AM876" s="10"/>
    </row>
    <row r="877" spans="2:39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6"/>
      <c r="AA877" s="6"/>
      <c r="AB877" s="6"/>
      <c r="AC877" s="8"/>
      <c r="AD877" s="3"/>
      <c r="AE877" s="8"/>
      <c r="AF877" s="8"/>
      <c r="AG877" s="3"/>
      <c r="AH877" s="10"/>
      <c r="AK877" s="8"/>
      <c r="AL877" s="3"/>
      <c r="AM877" s="10"/>
    </row>
    <row r="878" spans="2:39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6"/>
      <c r="AA878" s="6"/>
      <c r="AB878" s="6"/>
      <c r="AC878" s="8"/>
      <c r="AD878" s="3"/>
      <c r="AE878" s="8"/>
      <c r="AF878" s="8"/>
      <c r="AG878" s="3"/>
      <c r="AH878" s="10"/>
      <c r="AK878" s="8"/>
      <c r="AL878" s="3"/>
      <c r="AM878" s="10"/>
    </row>
    <row r="879" spans="2:39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6"/>
      <c r="AA879" s="6"/>
      <c r="AB879" s="6"/>
      <c r="AC879" s="8"/>
      <c r="AD879" s="3"/>
      <c r="AE879" s="8"/>
      <c r="AF879" s="8"/>
      <c r="AG879" s="3"/>
      <c r="AH879" s="10"/>
      <c r="AK879" s="8"/>
      <c r="AL879" s="3"/>
      <c r="AM879" s="10"/>
    </row>
    <row r="880" spans="2:39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6"/>
      <c r="AA880" s="6"/>
      <c r="AB880" s="6"/>
      <c r="AC880" s="8"/>
      <c r="AD880" s="3"/>
      <c r="AE880" s="8"/>
      <c r="AF880" s="8"/>
      <c r="AG880" s="3"/>
      <c r="AH880" s="10"/>
      <c r="AK880" s="8"/>
      <c r="AL880" s="3"/>
      <c r="AM880" s="10"/>
    </row>
    <row r="881" spans="2:39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6"/>
      <c r="AA881" s="6"/>
      <c r="AB881" s="6"/>
      <c r="AC881" s="8"/>
      <c r="AD881" s="3"/>
      <c r="AE881" s="8"/>
      <c r="AF881" s="8"/>
      <c r="AG881" s="3"/>
      <c r="AH881" s="10"/>
      <c r="AK881" s="8"/>
      <c r="AL881" s="3"/>
      <c r="AM881" s="10"/>
    </row>
    <row r="882" spans="2:39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6"/>
      <c r="AA882" s="6"/>
      <c r="AB882" s="6"/>
      <c r="AC882" s="8"/>
      <c r="AD882" s="3"/>
      <c r="AE882" s="8"/>
      <c r="AF882" s="8"/>
      <c r="AG882" s="3"/>
      <c r="AH882" s="10"/>
      <c r="AK882" s="8"/>
      <c r="AL882" s="3"/>
      <c r="AM882" s="10"/>
    </row>
    <row r="883" spans="2:39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6"/>
      <c r="AA883" s="6"/>
      <c r="AB883" s="6"/>
      <c r="AC883" s="8"/>
      <c r="AD883" s="3"/>
      <c r="AE883" s="8"/>
      <c r="AF883" s="8"/>
      <c r="AG883" s="3"/>
      <c r="AH883" s="10"/>
      <c r="AK883" s="8"/>
      <c r="AL883" s="3"/>
      <c r="AM883" s="10"/>
    </row>
    <row r="884" spans="2:39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6"/>
      <c r="AA884" s="6"/>
      <c r="AB884" s="6"/>
      <c r="AC884" s="8"/>
      <c r="AD884" s="3"/>
      <c r="AE884" s="8"/>
      <c r="AF884" s="8"/>
      <c r="AG884" s="3"/>
      <c r="AH884" s="10"/>
      <c r="AK884" s="8"/>
      <c r="AL884" s="3"/>
      <c r="AM884" s="10"/>
    </row>
    <row r="885" spans="2:39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6"/>
      <c r="AA885" s="6"/>
      <c r="AB885" s="6"/>
      <c r="AC885" s="8"/>
      <c r="AD885" s="3"/>
      <c r="AE885" s="8"/>
      <c r="AF885" s="8"/>
      <c r="AG885" s="3"/>
      <c r="AH885" s="10"/>
      <c r="AK885" s="8"/>
      <c r="AL885" s="3"/>
      <c r="AM885" s="10"/>
    </row>
    <row r="886" spans="2:39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6"/>
      <c r="AA886" s="6"/>
      <c r="AB886" s="6"/>
      <c r="AC886" s="8"/>
      <c r="AD886" s="3"/>
      <c r="AE886" s="8"/>
      <c r="AF886" s="8"/>
      <c r="AG886" s="3"/>
      <c r="AH886" s="10"/>
      <c r="AK886" s="8"/>
      <c r="AL886" s="3"/>
      <c r="AM886" s="10"/>
    </row>
    <row r="887" spans="2:39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6"/>
      <c r="AA887" s="6"/>
      <c r="AB887" s="6"/>
      <c r="AC887" s="8"/>
      <c r="AD887" s="3"/>
      <c r="AE887" s="8"/>
      <c r="AF887" s="8"/>
      <c r="AG887" s="3"/>
      <c r="AH887" s="10"/>
      <c r="AK887" s="8"/>
      <c r="AL887" s="3"/>
      <c r="AM887" s="10"/>
    </row>
    <row r="888" spans="2:39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6"/>
      <c r="AA888" s="6"/>
      <c r="AB888" s="6"/>
      <c r="AC888" s="8"/>
      <c r="AD888" s="3"/>
      <c r="AE888" s="8"/>
      <c r="AF888" s="8"/>
      <c r="AG888" s="3"/>
      <c r="AH888" s="10"/>
      <c r="AK888" s="8"/>
      <c r="AL888" s="3"/>
      <c r="AM888" s="10"/>
    </row>
    <row r="889" spans="2:39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6"/>
      <c r="AA889" s="6"/>
      <c r="AB889" s="6"/>
      <c r="AC889" s="8"/>
      <c r="AD889" s="3"/>
      <c r="AE889" s="8"/>
      <c r="AF889" s="8"/>
      <c r="AG889" s="3"/>
      <c r="AH889" s="10"/>
      <c r="AK889" s="8"/>
      <c r="AL889" s="3"/>
      <c r="AM889" s="10"/>
    </row>
    <row r="890" spans="2:39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6"/>
      <c r="AA890" s="6"/>
      <c r="AB890" s="6"/>
      <c r="AC890" s="8"/>
      <c r="AD890" s="3"/>
      <c r="AE890" s="8"/>
      <c r="AF890" s="8"/>
      <c r="AG890" s="3"/>
      <c r="AH890" s="10"/>
      <c r="AK890" s="8"/>
      <c r="AL890" s="3"/>
      <c r="AM890" s="10"/>
    </row>
    <row r="891" spans="2:39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6"/>
      <c r="AA891" s="6"/>
      <c r="AB891" s="6"/>
      <c r="AC891" s="8"/>
      <c r="AD891" s="3"/>
      <c r="AE891" s="8"/>
      <c r="AF891" s="8"/>
      <c r="AG891" s="3"/>
      <c r="AH891" s="10"/>
      <c r="AK891" s="8"/>
      <c r="AL891" s="3"/>
      <c r="AM891" s="10"/>
    </row>
    <row r="892" spans="2:39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6"/>
      <c r="AA892" s="6"/>
      <c r="AB892" s="6"/>
      <c r="AC892" s="8"/>
      <c r="AD892" s="3"/>
      <c r="AE892" s="8"/>
      <c r="AF892" s="8"/>
      <c r="AG892" s="3"/>
      <c r="AH892" s="10"/>
      <c r="AK892" s="8"/>
      <c r="AL892" s="3"/>
      <c r="AM892" s="10"/>
    </row>
    <row r="893" spans="2:39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6"/>
      <c r="AA893" s="6"/>
      <c r="AB893" s="6"/>
      <c r="AC893" s="8"/>
      <c r="AD893" s="3"/>
      <c r="AE893" s="8"/>
      <c r="AF893" s="8"/>
      <c r="AG893" s="3"/>
      <c r="AH893" s="10"/>
      <c r="AK893" s="8"/>
      <c r="AL893" s="3"/>
      <c r="AM893" s="10"/>
    </row>
    <row r="894" spans="2:39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6"/>
      <c r="AA894" s="6"/>
      <c r="AB894" s="6"/>
      <c r="AC894" s="8"/>
      <c r="AD894" s="3"/>
      <c r="AE894" s="8"/>
      <c r="AF894" s="8"/>
      <c r="AG894" s="3"/>
      <c r="AH894" s="10"/>
      <c r="AK894" s="8"/>
      <c r="AL894" s="3"/>
      <c r="AM894" s="10"/>
    </row>
    <row r="895" spans="2:39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6"/>
      <c r="AA895" s="6"/>
      <c r="AB895" s="6"/>
      <c r="AC895" s="8"/>
      <c r="AD895" s="3"/>
      <c r="AE895" s="8"/>
      <c r="AF895" s="8"/>
      <c r="AG895" s="3"/>
      <c r="AH895" s="10"/>
      <c r="AK895" s="8"/>
      <c r="AL895" s="3"/>
      <c r="AM895" s="10"/>
    </row>
    <row r="896" spans="2:39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6"/>
      <c r="AA896" s="6"/>
      <c r="AB896" s="6"/>
      <c r="AC896" s="8"/>
      <c r="AD896" s="3"/>
      <c r="AE896" s="8"/>
      <c r="AF896" s="8"/>
      <c r="AG896" s="3"/>
      <c r="AH896" s="10"/>
      <c r="AK896" s="8"/>
      <c r="AL896" s="3"/>
      <c r="AM896" s="10"/>
    </row>
    <row r="897" spans="2:39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6"/>
      <c r="AA897" s="6"/>
      <c r="AB897" s="6"/>
      <c r="AC897" s="8"/>
      <c r="AD897" s="3"/>
      <c r="AE897" s="8"/>
      <c r="AF897" s="8"/>
      <c r="AG897" s="3"/>
      <c r="AH897" s="10"/>
      <c r="AK897" s="8"/>
      <c r="AL897" s="3"/>
      <c r="AM897" s="10"/>
    </row>
    <row r="898" spans="2:39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6"/>
      <c r="AA898" s="6"/>
      <c r="AB898" s="6"/>
      <c r="AC898" s="8"/>
      <c r="AD898" s="3"/>
      <c r="AE898" s="8"/>
      <c r="AF898" s="8"/>
      <c r="AG898" s="3"/>
      <c r="AH898" s="10"/>
      <c r="AK898" s="8"/>
      <c r="AL898" s="3"/>
      <c r="AM898" s="10"/>
    </row>
    <row r="899" spans="2:39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6"/>
      <c r="AA899" s="6"/>
      <c r="AB899" s="6"/>
      <c r="AC899" s="8"/>
      <c r="AD899" s="3"/>
      <c r="AE899" s="8"/>
      <c r="AF899" s="8"/>
      <c r="AG899" s="3"/>
      <c r="AH899" s="10"/>
      <c r="AK899" s="8"/>
      <c r="AL899" s="3"/>
      <c r="AM899" s="10"/>
    </row>
    <row r="900" spans="2:39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6"/>
      <c r="AA900" s="6"/>
      <c r="AB900" s="6"/>
      <c r="AC900" s="8"/>
      <c r="AD900" s="3"/>
      <c r="AE900" s="8"/>
      <c r="AF900" s="8"/>
      <c r="AG900" s="3"/>
      <c r="AH900" s="10"/>
      <c r="AK900" s="8"/>
      <c r="AL900" s="3"/>
      <c r="AM900" s="10"/>
    </row>
    <row r="901" spans="2:39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6"/>
      <c r="AA901" s="6"/>
      <c r="AB901" s="6"/>
      <c r="AC901" s="8"/>
      <c r="AD901" s="3"/>
      <c r="AE901" s="8"/>
      <c r="AF901" s="8"/>
      <c r="AG901" s="3"/>
      <c r="AH901" s="10"/>
      <c r="AK901" s="8"/>
      <c r="AL901" s="3"/>
      <c r="AM901" s="10"/>
    </row>
    <row r="902" spans="2:39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6"/>
      <c r="AA902" s="6"/>
      <c r="AB902" s="6"/>
      <c r="AC902" s="8"/>
      <c r="AD902" s="3"/>
      <c r="AE902" s="8"/>
      <c r="AF902" s="8"/>
      <c r="AG902" s="3"/>
      <c r="AH902" s="10"/>
      <c r="AK902" s="8"/>
      <c r="AL902" s="3"/>
      <c r="AM902" s="10"/>
    </row>
    <row r="903" spans="2:39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6"/>
      <c r="AA903" s="6"/>
      <c r="AB903" s="6"/>
      <c r="AC903" s="8"/>
      <c r="AD903" s="3"/>
      <c r="AE903" s="8"/>
      <c r="AF903" s="8"/>
      <c r="AG903" s="3"/>
      <c r="AH903" s="10"/>
      <c r="AK903" s="8"/>
      <c r="AL903" s="3"/>
      <c r="AM903" s="10"/>
    </row>
    <row r="904" spans="2:39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6"/>
      <c r="AA904" s="6"/>
      <c r="AB904" s="6"/>
      <c r="AC904" s="8"/>
      <c r="AD904" s="3"/>
      <c r="AE904" s="8"/>
      <c r="AF904" s="8"/>
      <c r="AG904" s="3"/>
      <c r="AH904" s="10"/>
      <c r="AK904" s="8"/>
      <c r="AL904" s="3"/>
      <c r="AM904" s="10"/>
    </row>
    <row r="905" spans="2:39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6"/>
      <c r="AA905" s="6"/>
      <c r="AB905" s="6"/>
      <c r="AC905" s="8"/>
      <c r="AD905" s="3"/>
      <c r="AE905" s="8"/>
      <c r="AF905" s="8"/>
      <c r="AG905" s="3"/>
      <c r="AH905" s="10"/>
      <c r="AK905" s="8"/>
      <c r="AL905" s="3"/>
      <c r="AM905" s="10"/>
    </row>
    <row r="906" spans="2:39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6"/>
      <c r="AA906" s="6"/>
      <c r="AB906" s="6"/>
      <c r="AC906" s="8"/>
      <c r="AD906" s="3"/>
      <c r="AE906" s="8"/>
      <c r="AF906" s="8"/>
      <c r="AG906" s="3"/>
      <c r="AH906" s="10"/>
      <c r="AK906" s="8"/>
      <c r="AL906" s="3"/>
      <c r="AM906" s="10"/>
    </row>
    <row r="907" spans="2:39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6"/>
      <c r="AA907" s="6"/>
      <c r="AB907" s="6"/>
      <c r="AC907" s="8"/>
      <c r="AD907" s="3"/>
      <c r="AE907" s="8"/>
      <c r="AF907" s="8"/>
      <c r="AG907" s="3"/>
      <c r="AH907" s="10"/>
      <c r="AK907" s="8"/>
      <c r="AL907" s="3"/>
      <c r="AM907" s="10"/>
    </row>
    <row r="908" spans="2:39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6"/>
      <c r="AA908" s="6"/>
      <c r="AB908" s="6"/>
      <c r="AC908" s="8"/>
      <c r="AD908" s="3"/>
      <c r="AE908" s="8"/>
      <c r="AF908" s="8"/>
      <c r="AG908" s="3"/>
      <c r="AH908" s="10"/>
      <c r="AK908" s="8"/>
      <c r="AL908" s="3"/>
      <c r="AM908" s="10"/>
    </row>
    <row r="909" spans="2:39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6"/>
      <c r="AA909" s="6"/>
      <c r="AB909" s="6"/>
      <c r="AC909" s="8"/>
      <c r="AD909" s="3"/>
      <c r="AE909" s="8"/>
      <c r="AF909" s="8"/>
      <c r="AG909" s="3"/>
      <c r="AH909" s="10"/>
      <c r="AK909" s="8"/>
      <c r="AL909" s="3"/>
      <c r="AM909" s="10"/>
    </row>
    <row r="910" spans="2:39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6"/>
      <c r="AA910" s="6"/>
      <c r="AB910" s="6"/>
      <c r="AC910" s="8"/>
      <c r="AD910" s="3"/>
      <c r="AE910" s="8"/>
      <c r="AF910" s="8"/>
      <c r="AG910" s="3"/>
      <c r="AH910" s="10"/>
      <c r="AK910" s="8"/>
      <c r="AL910" s="3"/>
      <c r="AM910" s="10"/>
    </row>
    <row r="911" spans="2:39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6"/>
      <c r="AA911" s="6"/>
      <c r="AB911" s="6"/>
      <c r="AC911" s="8"/>
      <c r="AD911" s="3"/>
      <c r="AE911" s="8"/>
      <c r="AF911" s="8"/>
      <c r="AG911" s="3"/>
      <c r="AH911" s="10"/>
      <c r="AK911" s="8"/>
      <c r="AL911" s="3"/>
      <c r="AM911" s="10"/>
    </row>
    <row r="912" spans="2:39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6"/>
      <c r="AA912" s="6"/>
      <c r="AB912" s="6"/>
      <c r="AC912" s="8"/>
      <c r="AD912" s="3"/>
      <c r="AE912" s="8"/>
      <c r="AF912" s="8"/>
      <c r="AG912" s="3"/>
      <c r="AH912" s="10"/>
      <c r="AK912" s="8"/>
      <c r="AL912" s="3"/>
      <c r="AM912" s="10"/>
    </row>
    <row r="913" spans="2:39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6"/>
      <c r="AA913" s="6"/>
      <c r="AB913" s="6"/>
      <c r="AC913" s="8"/>
      <c r="AD913" s="3"/>
      <c r="AE913" s="8"/>
      <c r="AF913" s="8"/>
      <c r="AG913" s="3"/>
      <c r="AH913" s="10"/>
      <c r="AK913" s="8"/>
      <c r="AL913" s="3"/>
      <c r="AM913" s="10"/>
    </row>
    <row r="914" spans="2:39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6"/>
      <c r="AA914" s="6"/>
      <c r="AB914" s="6"/>
      <c r="AC914" s="8"/>
      <c r="AD914" s="3"/>
      <c r="AE914" s="8"/>
      <c r="AF914" s="8"/>
      <c r="AG914" s="3"/>
      <c r="AH914" s="10"/>
      <c r="AK914" s="8"/>
      <c r="AL914" s="3"/>
      <c r="AM914" s="10"/>
    </row>
    <row r="915" spans="2:39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6"/>
      <c r="AA915" s="6"/>
      <c r="AB915" s="6"/>
      <c r="AC915" s="8"/>
      <c r="AD915" s="3"/>
      <c r="AE915" s="8"/>
      <c r="AF915" s="8"/>
      <c r="AG915" s="3"/>
      <c r="AH915" s="10"/>
      <c r="AK915" s="8"/>
      <c r="AL915" s="3"/>
      <c r="AM915" s="10"/>
    </row>
    <row r="916" spans="2:39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6"/>
      <c r="AA916" s="6"/>
      <c r="AB916" s="6"/>
      <c r="AC916" s="8"/>
      <c r="AD916" s="3"/>
      <c r="AE916" s="8"/>
      <c r="AF916" s="8"/>
      <c r="AG916" s="3"/>
      <c r="AH916" s="10"/>
      <c r="AK916" s="8"/>
      <c r="AL916" s="3"/>
      <c r="AM916" s="10"/>
    </row>
    <row r="917" spans="2:39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6"/>
      <c r="AA917" s="6"/>
      <c r="AB917" s="6"/>
      <c r="AC917" s="8"/>
      <c r="AD917" s="3"/>
      <c r="AE917" s="8"/>
      <c r="AF917" s="8"/>
      <c r="AG917" s="3"/>
      <c r="AH917" s="10"/>
      <c r="AK917" s="8"/>
      <c r="AL917" s="3"/>
      <c r="AM917" s="10"/>
    </row>
    <row r="918" spans="2:39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6"/>
      <c r="AA918" s="6"/>
      <c r="AB918" s="6"/>
      <c r="AC918" s="8"/>
      <c r="AD918" s="3"/>
      <c r="AE918" s="8"/>
      <c r="AF918" s="8"/>
      <c r="AG918" s="3"/>
      <c r="AH918" s="10"/>
      <c r="AK918" s="8"/>
      <c r="AL918" s="3"/>
      <c r="AM918" s="10"/>
    </row>
    <row r="919" spans="2:39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6"/>
      <c r="AA919" s="6"/>
      <c r="AB919" s="6"/>
      <c r="AC919" s="8"/>
      <c r="AD919" s="3"/>
      <c r="AE919" s="8"/>
      <c r="AF919" s="8"/>
      <c r="AG919" s="3"/>
      <c r="AH919" s="10"/>
      <c r="AK919" s="8"/>
      <c r="AL919" s="3"/>
      <c r="AM919" s="10"/>
    </row>
    <row r="920" spans="2:39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6"/>
      <c r="AA920" s="6"/>
      <c r="AB920" s="6"/>
      <c r="AC920" s="8"/>
      <c r="AD920" s="3"/>
      <c r="AE920" s="8"/>
      <c r="AF920" s="8"/>
      <c r="AG920" s="3"/>
      <c r="AH920" s="10"/>
      <c r="AK920" s="8"/>
      <c r="AL920" s="3"/>
      <c r="AM920" s="10"/>
    </row>
    <row r="921" spans="2:39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6"/>
      <c r="AA921" s="6"/>
      <c r="AB921" s="6"/>
      <c r="AC921" s="8"/>
      <c r="AD921" s="3"/>
      <c r="AE921" s="8"/>
      <c r="AF921" s="8"/>
      <c r="AG921" s="3"/>
      <c r="AH921" s="10"/>
      <c r="AK921" s="8"/>
      <c r="AL921" s="3"/>
      <c r="AM921" s="10"/>
    </row>
    <row r="922" spans="2:39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6"/>
      <c r="AA922" s="6"/>
      <c r="AB922" s="6"/>
      <c r="AC922" s="8"/>
      <c r="AD922" s="3"/>
      <c r="AE922" s="8"/>
      <c r="AF922" s="8"/>
      <c r="AG922" s="3"/>
      <c r="AH922" s="10"/>
      <c r="AK922" s="8"/>
      <c r="AL922" s="3"/>
      <c r="AM922" s="10"/>
    </row>
    <row r="923" spans="2:39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6"/>
      <c r="AA923" s="6"/>
      <c r="AB923" s="6"/>
      <c r="AC923" s="8"/>
      <c r="AD923" s="3"/>
      <c r="AE923" s="8"/>
      <c r="AF923" s="8"/>
      <c r="AG923" s="3"/>
      <c r="AH923" s="10"/>
      <c r="AK923" s="8"/>
      <c r="AL923" s="3"/>
      <c r="AM923" s="10"/>
    </row>
    <row r="924" spans="2:39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6"/>
      <c r="AA924" s="6"/>
      <c r="AB924" s="6"/>
      <c r="AC924" s="8"/>
      <c r="AD924" s="3"/>
      <c r="AE924" s="8"/>
      <c r="AF924" s="8"/>
      <c r="AG924" s="3"/>
      <c r="AH924" s="10"/>
      <c r="AK924" s="8"/>
      <c r="AL924" s="3"/>
      <c r="AM924" s="10"/>
    </row>
    <row r="925" spans="2:39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6"/>
      <c r="AA925" s="6"/>
      <c r="AB925" s="6"/>
      <c r="AC925" s="8"/>
      <c r="AD925" s="3"/>
      <c r="AE925" s="8"/>
      <c r="AF925" s="8"/>
      <c r="AG925" s="3"/>
      <c r="AH925" s="10"/>
      <c r="AK925" s="8"/>
      <c r="AL925" s="3"/>
      <c r="AM925" s="10"/>
    </row>
    <row r="926" spans="2:39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6"/>
      <c r="AA926" s="6"/>
      <c r="AB926" s="6"/>
      <c r="AC926" s="8"/>
      <c r="AD926" s="3"/>
      <c r="AE926" s="8"/>
      <c r="AF926" s="8"/>
      <c r="AG926" s="3"/>
      <c r="AH926" s="10"/>
      <c r="AK926" s="8"/>
      <c r="AL926" s="3"/>
      <c r="AM926" s="10"/>
    </row>
    <row r="927" spans="2:39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6"/>
      <c r="AA927" s="6"/>
      <c r="AB927" s="6"/>
      <c r="AC927" s="8"/>
      <c r="AD927" s="3"/>
      <c r="AE927" s="8"/>
      <c r="AF927" s="8"/>
      <c r="AG927" s="3"/>
      <c r="AH927" s="10"/>
      <c r="AK927" s="8"/>
      <c r="AL927" s="3"/>
      <c r="AM927" s="10"/>
    </row>
    <row r="928" spans="2:39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6"/>
      <c r="AA928" s="6"/>
      <c r="AB928" s="6"/>
      <c r="AC928" s="8"/>
      <c r="AD928" s="3"/>
      <c r="AE928" s="8"/>
      <c r="AF928" s="8"/>
      <c r="AG928" s="3"/>
      <c r="AH928" s="10"/>
      <c r="AK928" s="8"/>
      <c r="AL928" s="3"/>
      <c r="AM928" s="10"/>
    </row>
    <row r="929" spans="2:39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6"/>
      <c r="AA929" s="6"/>
      <c r="AB929" s="6"/>
      <c r="AC929" s="8"/>
      <c r="AD929" s="3"/>
      <c r="AE929" s="8"/>
      <c r="AF929" s="8"/>
      <c r="AG929" s="3"/>
      <c r="AH929" s="10"/>
      <c r="AK929" s="8"/>
      <c r="AL929" s="3"/>
      <c r="AM929" s="10"/>
    </row>
    <row r="930" spans="2:39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6"/>
      <c r="AA930" s="6"/>
      <c r="AB930" s="6"/>
      <c r="AC930" s="8"/>
      <c r="AD930" s="3"/>
      <c r="AE930" s="8"/>
      <c r="AF930" s="8"/>
      <c r="AG930" s="3"/>
      <c r="AH930" s="10"/>
      <c r="AK930" s="8"/>
      <c r="AL930" s="3"/>
      <c r="AM930" s="10"/>
    </row>
    <row r="931" spans="2:39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6"/>
      <c r="AA931" s="6"/>
      <c r="AB931" s="6"/>
      <c r="AC931" s="8"/>
      <c r="AD931" s="3"/>
      <c r="AE931" s="8"/>
      <c r="AF931" s="8"/>
      <c r="AG931" s="3"/>
      <c r="AH931" s="10"/>
      <c r="AK931" s="8"/>
      <c r="AL931" s="3"/>
      <c r="AM931" s="10"/>
    </row>
    <row r="932" spans="2:39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6"/>
      <c r="AA932" s="6"/>
      <c r="AB932" s="6"/>
      <c r="AC932" s="8"/>
      <c r="AD932" s="3"/>
      <c r="AE932" s="8"/>
      <c r="AF932" s="8"/>
      <c r="AG932" s="3"/>
      <c r="AH932" s="10"/>
      <c r="AK932" s="8"/>
      <c r="AL932" s="3"/>
      <c r="AM932" s="10"/>
    </row>
    <row r="933" spans="2:39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6"/>
      <c r="AA933" s="6"/>
      <c r="AB933" s="6"/>
      <c r="AC933" s="8"/>
      <c r="AD933" s="3"/>
      <c r="AE933" s="8"/>
      <c r="AF933" s="8"/>
      <c r="AG933" s="3"/>
      <c r="AH933" s="10"/>
      <c r="AK933" s="8"/>
      <c r="AL933" s="3"/>
      <c r="AM933" s="10"/>
    </row>
    <row r="934" spans="2:39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6"/>
      <c r="AA934" s="6"/>
      <c r="AB934" s="6"/>
      <c r="AC934" s="8"/>
      <c r="AD934" s="3"/>
      <c r="AE934" s="8"/>
      <c r="AF934" s="8"/>
      <c r="AG934" s="3"/>
      <c r="AH934" s="10"/>
      <c r="AK934" s="8"/>
      <c r="AL934" s="3"/>
      <c r="AM934" s="10"/>
    </row>
    <row r="935" spans="2:39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6"/>
      <c r="AA935" s="6"/>
      <c r="AB935" s="6"/>
      <c r="AC935" s="8"/>
      <c r="AD935" s="3"/>
      <c r="AE935" s="8"/>
      <c r="AF935" s="8"/>
      <c r="AG935" s="3"/>
      <c r="AH935" s="10"/>
      <c r="AK935" s="8"/>
      <c r="AL935" s="3"/>
      <c r="AM935" s="10"/>
    </row>
    <row r="936" spans="2:39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6"/>
      <c r="AA936" s="6"/>
      <c r="AB936" s="6"/>
      <c r="AC936" s="8"/>
      <c r="AD936" s="3"/>
      <c r="AE936" s="8"/>
      <c r="AF936" s="8"/>
      <c r="AG936" s="3"/>
      <c r="AH936" s="10"/>
      <c r="AK936" s="8"/>
      <c r="AL936" s="3"/>
      <c r="AM936" s="10"/>
    </row>
    <row r="937" spans="2:39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6"/>
      <c r="AA937" s="6"/>
      <c r="AB937" s="6"/>
      <c r="AC937" s="8"/>
      <c r="AD937" s="3"/>
      <c r="AE937" s="8"/>
      <c r="AF937" s="8"/>
      <c r="AG937" s="3"/>
      <c r="AH937" s="10"/>
      <c r="AK937" s="8"/>
      <c r="AL937" s="3"/>
      <c r="AM937" s="10"/>
    </row>
    <row r="938" spans="2:39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6"/>
      <c r="AA938" s="6"/>
      <c r="AB938" s="6"/>
      <c r="AC938" s="8"/>
      <c r="AD938" s="3"/>
      <c r="AE938" s="8"/>
      <c r="AF938" s="8"/>
      <c r="AG938" s="3"/>
      <c r="AH938" s="10"/>
      <c r="AK938" s="8"/>
      <c r="AL938" s="3"/>
      <c r="AM938" s="10"/>
    </row>
    <row r="939" spans="2:39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6"/>
      <c r="AA939" s="6"/>
      <c r="AB939" s="6"/>
      <c r="AC939" s="8"/>
      <c r="AD939" s="3"/>
      <c r="AE939" s="8"/>
      <c r="AF939" s="8"/>
      <c r="AG939" s="3"/>
      <c r="AH939" s="10"/>
      <c r="AK939" s="8"/>
      <c r="AL939" s="3"/>
      <c r="AM939" s="10"/>
    </row>
    <row r="940" spans="2:39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6"/>
      <c r="AA940" s="6"/>
      <c r="AB940" s="6"/>
      <c r="AC940" s="8"/>
      <c r="AD940" s="3"/>
      <c r="AE940" s="8"/>
      <c r="AF940" s="8"/>
      <c r="AG940" s="3"/>
      <c r="AH940" s="10"/>
      <c r="AK940" s="8"/>
      <c r="AL940" s="3"/>
      <c r="AM940" s="10"/>
    </row>
    <row r="941" spans="2:39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6"/>
      <c r="AA941" s="6"/>
      <c r="AB941" s="6"/>
      <c r="AC941" s="8"/>
      <c r="AD941" s="3"/>
      <c r="AE941" s="8"/>
      <c r="AF941" s="8"/>
      <c r="AG941" s="3"/>
      <c r="AH941" s="10"/>
      <c r="AK941" s="8"/>
      <c r="AL941" s="3"/>
      <c r="AM941" s="10"/>
    </row>
    <row r="942" spans="2:39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6"/>
      <c r="AA942" s="6"/>
      <c r="AB942" s="6"/>
      <c r="AC942" s="8"/>
      <c r="AD942" s="3"/>
      <c r="AE942" s="8"/>
      <c r="AF942" s="8"/>
      <c r="AG942" s="3"/>
      <c r="AH942" s="10"/>
      <c r="AK942" s="8"/>
      <c r="AL942" s="3"/>
      <c r="AM942" s="10"/>
    </row>
    <row r="943" spans="2:39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6"/>
      <c r="AA943" s="6"/>
      <c r="AB943" s="6"/>
      <c r="AC943" s="8"/>
      <c r="AD943" s="3"/>
      <c r="AE943" s="8"/>
      <c r="AF943" s="8"/>
      <c r="AG943" s="3"/>
      <c r="AH943" s="10"/>
      <c r="AK943" s="8"/>
      <c r="AL943" s="3"/>
      <c r="AM943" s="10"/>
    </row>
    <row r="944" spans="2:39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6"/>
      <c r="AA944" s="6"/>
      <c r="AB944" s="6"/>
      <c r="AC944" s="8"/>
      <c r="AD944" s="3"/>
      <c r="AE944" s="8"/>
      <c r="AF944" s="8"/>
      <c r="AG944" s="3"/>
      <c r="AH944" s="10"/>
      <c r="AK944" s="8"/>
      <c r="AL944" s="3"/>
      <c r="AM944" s="10"/>
    </row>
    <row r="945" spans="2:39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6"/>
      <c r="AA945" s="6"/>
      <c r="AB945" s="6"/>
      <c r="AC945" s="8"/>
      <c r="AD945" s="3"/>
      <c r="AE945" s="8"/>
      <c r="AF945" s="8"/>
      <c r="AG945" s="3"/>
      <c r="AH945" s="10"/>
      <c r="AK945" s="8"/>
      <c r="AL945" s="3"/>
      <c r="AM945" s="10"/>
    </row>
    <row r="946" spans="2:39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6"/>
      <c r="AA946" s="6"/>
      <c r="AB946" s="6"/>
      <c r="AC946" s="8"/>
      <c r="AD946" s="3"/>
      <c r="AE946" s="8"/>
      <c r="AF946" s="8"/>
      <c r="AG946" s="3"/>
      <c r="AH946" s="10"/>
      <c r="AK946" s="8"/>
      <c r="AL946" s="3"/>
      <c r="AM946" s="10"/>
    </row>
    <row r="947" spans="2:39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6"/>
      <c r="AA947" s="6"/>
      <c r="AB947" s="6"/>
      <c r="AC947" s="8"/>
      <c r="AD947" s="3"/>
      <c r="AE947" s="8"/>
      <c r="AF947" s="8"/>
      <c r="AG947" s="3"/>
      <c r="AH947" s="10"/>
      <c r="AK947" s="8"/>
      <c r="AL947" s="3"/>
      <c r="AM947" s="10"/>
    </row>
    <row r="948" spans="2:39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6"/>
      <c r="AA948" s="6"/>
      <c r="AB948" s="6"/>
      <c r="AC948" s="8"/>
      <c r="AD948" s="3"/>
      <c r="AE948" s="8"/>
      <c r="AF948" s="8"/>
      <c r="AG948" s="3"/>
      <c r="AH948" s="10"/>
      <c r="AK948" s="8"/>
      <c r="AL948" s="3"/>
      <c r="AM948" s="10"/>
    </row>
    <row r="949" spans="2:39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6"/>
      <c r="AA949" s="6"/>
      <c r="AB949" s="6"/>
      <c r="AC949" s="8"/>
      <c r="AD949" s="3"/>
      <c r="AE949" s="8"/>
      <c r="AF949" s="8"/>
      <c r="AG949" s="3"/>
      <c r="AH949" s="10"/>
      <c r="AK949" s="8"/>
      <c r="AL949" s="3"/>
      <c r="AM949" s="10"/>
    </row>
    <row r="950" spans="2:39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6"/>
      <c r="AA950" s="6"/>
      <c r="AB950" s="6"/>
      <c r="AC950" s="8"/>
      <c r="AD950" s="3"/>
      <c r="AE950" s="8"/>
      <c r="AF950" s="8"/>
      <c r="AG950" s="3"/>
      <c r="AH950" s="10"/>
      <c r="AK950" s="8"/>
      <c r="AL950" s="3"/>
      <c r="AM950" s="10"/>
    </row>
    <row r="951" spans="2:39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6"/>
      <c r="AA951" s="6"/>
      <c r="AB951" s="6"/>
      <c r="AC951" s="8"/>
      <c r="AD951" s="3"/>
      <c r="AE951" s="8"/>
      <c r="AF951" s="8"/>
      <c r="AG951" s="3"/>
      <c r="AH951" s="10"/>
      <c r="AK951" s="8"/>
      <c r="AL951" s="3"/>
      <c r="AM951" s="10"/>
    </row>
    <row r="952" spans="2:39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6"/>
      <c r="AA952" s="6"/>
      <c r="AB952" s="6"/>
      <c r="AC952" s="8"/>
      <c r="AD952" s="3"/>
      <c r="AE952" s="8"/>
      <c r="AF952" s="8"/>
      <c r="AG952" s="3"/>
      <c r="AH952" s="10"/>
      <c r="AK952" s="8"/>
      <c r="AL952" s="3"/>
      <c r="AM952" s="10"/>
    </row>
    <row r="953" spans="2:39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6"/>
      <c r="AA953" s="6"/>
      <c r="AB953" s="6"/>
      <c r="AC953" s="8"/>
      <c r="AD953" s="3"/>
      <c r="AE953" s="8"/>
      <c r="AF953" s="8"/>
      <c r="AG953" s="3"/>
      <c r="AH953" s="10"/>
      <c r="AK953" s="8"/>
      <c r="AL953" s="3"/>
      <c r="AM953" s="10"/>
    </row>
    <row r="954" spans="2:39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6"/>
      <c r="AA954" s="6"/>
      <c r="AB954" s="6"/>
      <c r="AC954" s="8"/>
      <c r="AD954" s="3"/>
      <c r="AE954" s="8"/>
      <c r="AF954" s="8"/>
      <c r="AG954" s="3"/>
      <c r="AH954" s="10"/>
      <c r="AK954" s="8"/>
      <c r="AL954" s="3"/>
      <c r="AM954" s="10"/>
    </row>
    <row r="955" spans="2:39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6"/>
      <c r="AA955" s="6"/>
      <c r="AB955" s="6"/>
      <c r="AC955" s="8"/>
      <c r="AD955" s="3"/>
      <c r="AE955" s="8"/>
      <c r="AF955" s="8"/>
      <c r="AG955" s="3"/>
      <c r="AH955" s="10"/>
      <c r="AK955" s="8"/>
      <c r="AL955" s="3"/>
      <c r="AM955" s="10"/>
    </row>
    <row r="956" spans="2:39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6"/>
      <c r="AA956" s="6"/>
      <c r="AB956" s="6"/>
      <c r="AC956" s="8"/>
      <c r="AD956" s="3"/>
      <c r="AE956" s="8"/>
      <c r="AF956" s="8"/>
      <c r="AG956" s="3"/>
      <c r="AH956" s="10"/>
      <c r="AK956" s="8"/>
      <c r="AL956" s="3"/>
      <c r="AM956" s="10"/>
    </row>
    <row r="957" spans="2:39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6"/>
      <c r="AA957" s="6"/>
      <c r="AB957" s="6"/>
      <c r="AC957" s="8"/>
      <c r="AD957" s="3"/>
      <c r="AE957" s="8"/>
      <c r="AF957" s="8"/>
      <c r="AG957" s="3"/>
      <c r="AH957" s="10"/>
      <c r="AK957" s="8"/>
      <c r="AL957" s="3"/>
      <c r="AM957" s="10"/>
    </row>
    <row r="958" spans="2:39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6"/>
      <c r="AA958" s="6"/>
      <c r="AB958" s="6"/>
      <c r="AC958" s="8"/>
      <c r="AD958" s="3"/>
      <c r="AE958" s="8"/>
      <c r="AF958" s="8"/>
      <c r="AG958" s="3"/>
      <c r="AH958" s="10"/>
      <c r="AK958" s="8"/>
      <c r="AL958" s="3"/>
      <c r="AM958" s="10"/>
    </row>
    <row r="959" spans="2:39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6"/>
      <c r="AA959" s="6"/>
      <c r="AB959" s="6"/>
      <c r="AC959" s="8"/>
      <c r="AD959" s="3"/>
      <c r="AE959" s="8"/>
      <c r="AF959" s="8"/>
      <c r="AG959" s="3"/>
      <c r="AH959" s="10"/>
      <c r="AK959" s="8"/>
      <c r="AL959" s="3"/>
      <c r="AM959" s="10"/>
    </row>
    <row r="960" spans="2:39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6"/>
      <c r="AA960" s="6"/>
      <c r="AB960" s="6"/>
      <c r="AC960" s="8"/>
      <c r="AD960" s="3"/>
      <c r="AE960" s="8"/>
      <c r="AF960" s="8"/>
      <c r="AG960" s="3"/>
      <c r="AH960" s="10"/>
      <c r="AK960" s="8"/>
      <c r="AL960" s="3"/>
      <c r="AM960" s="10"/>
    </row>
    <row r="961" spans="2:39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6"/>
      <c r="AA961" s="6"/>
      <c r="AB961" s="6"/>
      <c r="AC961" s="8"/>
      <c r="AD961" s="3"/>
      <c r="AE961" s="8"/>
      <c r="AF961" s="8"/>
      <c r="AG961" s="3"/>
      <c r="AH961" s="10"/>
      <c r="AK961" s="8"/>
      <c r="AL961" s="3"/>
      <c r="AM961" s="10"/>
    </row>
    <row r="962" spans="2:39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6"/>
      <c r="AA962" s="6"/>
      <c r="AB962" s="6"/>
      <c r="AC962" s="8"/>
      <c r="AD962" s="3"/>
      <c r="AE962" s="8"/>
      <c r="AF962" s="8"/>
      <c r="AG962" s="3"/>
      <c r="AH962" s="10"/>
      <c r="AK962" s="8"/>
      <c r="AL962" s="3"/>
      <c r="AM962" s="10"/>
    </row>
    <row r="963" spans="2:39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6"/>
      <c r="AA963" s="6"/>
      <c r="AB963" s="6"/>
      <c r="AC963" s="8"/>
      <c r="AD963" s="3"/>
      <c r="AE963" s="8"/>
      <c r="AF963" s="8"/>
      <c r="AG963" s="3"/>
      <c r="AH963" s="10"/>
      <c r="AK963" s="8"/>
      <c r="AL963" s="3"/>
      <c r="AM963" s="10"/>
    </row>
    <row r="964" spans="2:39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6"/>
      <c r="AA964" s="6"/>
      <c r="AB964" s="6"/>
      <c r="AC964" s="8"/>
      <c r="AD964" s="3"/>
      <c r="AE964" s="8"/>
      <c r="AF964" s="8"/>
      <c r="AG964" s="3"/>
      <c r="AH964" s="10"/>
      <c r="AK964" s="8"/>
      <c r="AL964" s="3"/>
      <c r="AM964" s="10"/>
    </row>
    <row r="965" spans="2:39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6"/>
      <c r="AA965" s="6"/>
      <c r="AB965" s="6"/>
      <c r="AC965" s="8"/>
      <c r="AD965" s="3"/>
      <c r="AE965" s="8"/>
      <c r="AF965" s="8"/>
      <c r="AG965" s="3"/>
      <c r="AH965" s="10"/>
      <c r="AK965" s="8"/>
      <c r="AL965" s="3"/>
      <c r="AM965" s="10"/>
    </row>
    <row r="966" spans="2:39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6"/>
      <c r="AA966" s="6"/>
      <c r="AB966" s="6"/>
      <c r="AC966" s="8"/>
      <c r="AD966" s="3"/>
      <c r="AE966" s="8"/>
      <c r="AF966" s="8"/>
      <c r="AG966" s="3"/>
      <c r="AH966" s="10"/>
      <c r="AK966" s="8"/>
      <c r="AL966" s="3"/>
      <c r="AM966" s="10"/>
    </row>
    <row r="967" spans="2:39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6"/>
      <c r="AA967" s="6"/>
      <c r="AB967" s="6"/>
      <c r="AC967" s="8"/>
      <c r="AD967" s="3"/>
      <c r="AE967" s="8"/>
      <c r="AF967" s="8"/>
      <c r="AG967" s="3"/>
      <c r="AH967" s="10"/>
      <c r="AK967" s="8"/>
      <c r="AL967" s="3"/>
      <c r="AM967" s="10"/>
    </row>
    <row r="968" spans="2:39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6"/>
      <c r="AA968" s="6"/>
      <c r="AB968" s="6"/>
      <c r="AC968" s="8"/>
      <c r="AD968" s="3"/>
      <c r="AE968" s="8"/>
      <c r="AF968" s="8"/>
      <c r="AG968" s="3"/>
      <c r="AH968" s="10"/>
      <c r="AK968" s="8"/>
      <c r="AL968" s="3"/>
      <c r="AM968" s="10"/>
    </row>
    <row r="969" spans="2:39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6"/>
      <c r="AA969" s="6"/>
      <c r="AB969" s="6"/>
      <c r="AC969" s="8"/>
      <c r="AD969" s="3"/>
      <c r="AE969" s="8"/>
      <c r="AF969" s="8"/>
      <c r="AG969" s="3"/>
      <c r="AH969" s="10"/>
      <c r="AK969" s="8"/>
      <c r="AL969" s="3"/>
      <c r="AM969" s="10"/>
    </row>
    <row r="970" spans="2:39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6"/>
      <c r="AA970" s="6"/>
      <c r="AB970" s="6"/>
      <c r="AC970" s="8"/>
      <c r="AD970" s="3"/>
      <c r="AE970" s="8"/>
      <c r="AF970" s="8"/>
      <c r="AG970" s="3"/>
      <c r="AH970" s="10"/>
      <c r="AK970" s="8"/>
      <c r="AL970" s="3"/>
      <c r="AM970" s="10"/>
    </row>
    <row r="971" spans="2:39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6"/>
      <c r="AA971" s="6"/>
      <c r="AB971" s="6"/>
      <c r="AC971" s="8"/>
      <c r="AD971" s="3"/>
      <c r="AE971" s="8"/>
      <c r="AF971" s="8"/>
      <c r="AG971" s="3"/>
      <c r="AH971" s="10"/>
      <c r="AK971" s="8"/>
      <c r="AL971" s="3"/>
      <c r="AM971" s="10"/>
    </row>
    <row r="972" spans="2:39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6"/>
      <c r="AA972" s="6"/>
      <c r="AB972" s="6"/>
      <c r="AC972" s="8"/>
      <c r="AD972" s="3"/>
      <c r="AE972" s="8"/>
      <c r="AF972" s="8"/>
      <c r="AG972" s="3"/>
      <c r="AH972" s="10"/>
      <c r="AK972" s="8"/>
      <c r="AL972" s="3"/>
      <c r="AM972" s="10"/>
    </row>
    <row r="973" spans="2:39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6"/>
      <c r="AA973" s="6"/>
      <c r="AB973" s="6"/>
      <c r="AC973" s="8"/>
      <c r="AD973" s="3"/>
      <c r="AE973" s="8"/>
      <c r="AF973" s="8"/>
      <c r="AG973" s="3"/>
      <c r="AH973" s="10"/>
      <c r="AK973" s="8"/>
      <c r="AL973" s="3"/>
      <c r="AM973" s="10"/>
    </row>
    <row r="974" spans="2:39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6"/>
      <c r="AA974" s="6"/>
      <c r="AB974" s="6"/>
      <c r="AC974" s="8"/>
      <c r="AD974" s="3"/>
      <c r="AE974" s="8"/>
      <c r="AF974" s="8"/>
      <c r="AG974" s="3"/>
      <c r="AH974" s="10"/>
      <c r="AK974" s="8"/>
      <c r="AL974" s="3"/>
      <c r="AM974" s="10"/>
    </row>
    <row r="975" spans="2:39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6"/>
      <c r="AA975" s="6"/>
      <c r="AB975" s="6"/>
      <c r="AC975" s="8"/>
      <c r="AD975" s="3"/>
      <c r="AE975" s="8"/>
      <c r="AF975" s="8"/>
      <c r="AG975" s="3"/>
      <c r="AH975" s="10"/>
      <c r="AK975" s="8"/>
      <c r="AL975" s="3"/>
      <c r="AM975" s="10"/>
    </row>
    <row r="976" spans="2:39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6"/>
      <c r="AA976" s="6"/>
      <c r="AB976" s="6"/>
      <c r="AC976" s="8"/>
      <c r="AD976" s="3"/>
      <c r="AE976" s="8"/>
      <c r="AF976" s="8"/>
      <c r="AG976" s="3"/>
      <c r="AH976" s="10"/>
      <c r="AK976" s="8"/>
      <c r="AL976" s="3"/>
      <c r="AM976" s="10"/>
    </row>
    <row r="977" spans="2:39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6"/>
      <c r="AA977" s="6"/>
      <c r="AB977" s="6"/>
      <c r="AC977" s="8"/>
      <c r="AD977" s="3"/>
      <c r="AE977" s="8"/>
      <c r="AF977" s="8"/>
      <c r="AG977" s="3"/>
      <c r="AH977" s="10"/>
      <c r="AK977" s="8"/>
      <c r="AL977" s="3"/>
      <c r="AM977" s="10"/>
    </row>
    <row r="978" spans="2:39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6"/>
      <c r="AA978" s="6"/>
      <c r="AB978" s="6"/>
      <c r="AC978" s="8"/>
      <c r="AD978" s="3"/>
      <c r="AE978" s="8"/>
      <c r="AF978" s="8"/>
      <c r="AG978" s="3"/>
      <c r="AH978" s="10"/>
      <c r="AK978" s="8"/>
      <c r="AL978" s="3"/>
      <c r="AM978" s="10"/>
    </row>
    <row r="979" spans="2:39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6"/>
      <c r="AA979" s="6"/>
      <c r="AB979" s="6"/>
      <c r="AC979" s="8"/>
      <c r="AD979" s="3"/>
      <c r="AE979" s="8"/>
      <c r="AF979" s="8"/>
      <c r="AG979" s="3"/>
      <c r="AH979" s="10"/>
      <c r="AK979" s="8"/>
      <c r="AL979" s="3"/>
      <c r="AM979" s="10"/>
    </row>
    <row r="980" spans="2:39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6"/>
      <c r="AA980" s="6"/>
      <c r="AB980" s="6"/>
      <c r="AC980" s="8"/>
      <c r="AD980" s="3"/>
      <c r="AE980" s="8"/>
      <c r="AF980" s="8"/>
      <c r="AG980" s="3"/>
      <c r="AH980" s="10"/>
      <c r="AK980" s="8"/>
      <c r="AL980" s="3"/>
      <c r="AM980" s="10"/>
    </row>
    <row r="981" spans="2:39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6"/>
      <c r="AA981" s="6"/>
      <c r="AB981" s="6"/>
      <c r="AC981" s="8"/>
      <c r="AD981" s="3"/>
      <c r="AE981" s="8"/>
      <c r="AF981" s="8"/>
      <c r="AG981" s="3"/>
      <c r="AH981" s="10"/>
      <c r="AK981" s="8"/>
      <c r="AL981" s="3"/>
      <c r="AM981" s="10"/>
    </row>
    <row r="982" spans="2:39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6"/>
      <c r="AA982" s="6"/>
      <c r="AB982" s="6"/>
      <c r="AC982" s="8"/>
      <c r="AD982" s="3"/>
      <c r="AE982" s="8"/>
      <c r="AF982" s="8"/>
      <c r="AG982" s="3"/>
      <c r="AH982" s="10"/>
      <c r="AK982" s="8"/>
      <c r="AL982" s="3"/>
      <c r="AM982" s="10"/>
    </row>
    <row r="983" spans="2:39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6"/>
      <c r="AA983" s="6"/>
      <c r="AB983" s="6"/>
      <c r="AC983" s="8"/>
      <c r="AD983" s="3"/>
      <c r="AE983" s="8"/>
      <c r="AF983" s="8"/>
      <c r="AG983" s="3"/>
      <c r="AH983" s="10"/>
      <c r="AK983" s="8"/>
      <c r="AL983" s="3"/>
      <c r="AM983" s="10"/>
    </row>
    <row r="984" spans="2:39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6"/>
      <c r="AA984" s="6"/>
      <c r="AB984" s="6"/>
      <c r="AC984" s="8"/>
      <c r="AD984" s="3"/>
      <c r="AE984" s="8"/>
      <c r="AF984" s="8"/>
      <c r="AG984" s="3"/>
      <c r="AH984" s="10"/>
      <c r="AK984" s="8"/>
      <c r="AL984" s="3"/>
      <c r="AM984" s="10"/>
    </row>
    <row r="985" spans="2:39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6"/>
      <c r="AA985" s="6"/>
      <c r="AB985" s="6"/>
      <c r="AC985" s="8"/>
      <c r="AD985" s="3"/>
      <c r="AE985" s="8"/>
      <c r="AF985" s="8"/>
      <c r="AG985" s="3"/>
      <c r="AH985" s="10"/>
      <c r="AK985" s="8"/>
      <c r="AL985" s="3"/>
      <c r="AM985" s="10"/>
    </row>
    <row r="986" spans="2:39" ht="13.2" x14ac:dyDescent="0.25">
      <c r="B986" s="6"/>
      <c r="C986" s="6"/>
      <c r="D986" s="3"/>
      <c r="E986" s="3"/>
      <c r="F986" s="3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8"/>
      <c r="S986" s="8"/>
      <c r="T986" s="3"/>
      <c r="U986" s="3"/>
      <c r="V986" s="3"/>
      <c r="W986" s="8"/>
      <c r="X986" s="6"/>
      <c r="Y986" s="6"/>
      <c r="Z986" s="6"/>
      <c r="AA986" s="6"/>
      <c r="AB986" s="6"/>
      <c r="AC986" s="8"/>
      <c r="AD986" s="3"/>
      <c r="AE986" s="8"/>
      <c r="AF986" s="8"/>
      <c r="AG986" s="3"/>
      <c r="AH986" s="10"/>
      <c r="AK986" s="8"/>
      <c r="AL986" s="3"/>
      <c r="AM986" s="10"/>
    </row>
    <row r="987" spans="2:39" ht="13.2" x14ac:dyDescent="0.25">
      <c r="B987" s="6"/>
      <c r="C987" s="6"/>
      <c r="D987" s="3"/>
      <c r="E987" s="3"/>
      <c r="F987" s="3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8"/>
      <c r="S987" s="8"/>
      <c r="T987" s="3"/>
      <c r="U987" s="3"/>
      <c r="V987" s="3"/>
      <c r="W987" s="8"/>
      <c r="X987" s="6"/>
      <c r="Y987" s="6"/>
      <c r="Z987" s="6"/>
      <c r="AA987" s="6"/>
      <c r="AB987" s="6"/>
      <c r="AC987" s="8"/>
      <c r="AD987" s="3"/>
      <c r="AE987" s="8"/>
      <c r="AF987" s="8"/>
      <c r="AG987" s="3"/>
      <c r="AH987" s="10"/>
      <c r="AK987" s="8"/>
      <c r="AL987" s="3"/>
      <c r="AM987" s="10"/>
    </row>
    <row r="988" spans="2:39" ht="13.2" x14ac:dyDescent="0.25">
      <c r="B988" s="6"/>
      <c r="C988" s="6"/>
      <c r="D988" s="3"/>
      <c r="E988" s="3"/>
      <c r="F988" s="3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8"/>
      <c r="S988" s="8"/>
      <c r="T988" s="3"/>
      <c r="U988" s="3"/>
      <c r="V988" s="3"/>
      <c r="W988" s="8"/>
      <c r="X988" s="6"/>
      <c r="Y988" s="6"/>
      <c r="Z988" s="6"/>
      <c r="AA988" s="6"/>
      <c r="AB988" s="6"/>
      <c r="AC988" s="8"/>
      <c r="AD988" s="3"/>
      <c r="AE988" s="8"/>
      <c r="AF988" s="8"/>
      <c r="AG988" s="3"/>
      <c r="AH988" s="10"/>
      <c r="AK988" s="8"/>
      <c r="AL988" s="3"/>
      <c r="AM988" s="10"/>
    </row>
    <row r="989" spans="2:39" ht="13.2" x14ac:dyDescent="0.25">
      <c r="B989" s="6"/>
      <c r="C989" s="6"/>
      <c r="D989" s="3"/>
      <c r="E989" s="3"/>
      <c r="F989" s="3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3"/>
      <c r="R989" s="8"/>
      <c r="S989" s="8"/>
      <c r="T989" s="3"/>
      <c r="U989" s="3"/>
      <c r="V989" s="3"/>
      <c r="W989" s="8"/>
      <c r="X989" s="6"/>
      <c r="Y989" s="6"/>
      <c r="Z989" s="6"/>
      <c r="AA989" s="6"/>
      <c r="AB989" s="6"/>
      <c r="AC989" s="8"/>
      <c r="AD989" s="3"/>
      <c r="AE989" s="8"/>
      <c r="AF989" s="8"/>
      <c r="AG989" s="3"/>
      <c r="AH989" s="10"/>
      <c r="AK989" s="8"/>
      <c r="AL989" s="3"/>
      <c r="AM989" s="10"/>
    </row>
    <row r="990" spans="2:39" ht="13.2" x14ac:dyDescent="0.25">
      <c r="B990" s="6"/>
      <c r="C990" s="6"/>
      <c r="D990" s="3"/>
      <c r="E990" s="3"/>
      <c r="F990" s="3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3"/>
      <c r="R990" s="8"/>
      <c r="S990" s="8"/>
      <c r="T990" s="3"/>
      <c r="U990" s="3"/>
      <c r="V990" s="3"/>
      <c r="W990" s="8"/>
      <c r="X990" s="6"/>
      <c r="Y990" s="6"/>
      <c r="Z990" s="6"/>
      <c r="AA990" s="6"/>
      <c r="AB990" s="6"/>
      <c r="AC990" s="8"/>
      <c r="AD990" s="3"/>
      <c r="AE990" s="8"/>
      <c r="AF990" s="8"/>
      <c r="AG990" s="3"/>
      <c r="AH990" s="10"/>
      <c r="AK990" s="8"/>
      <c r="AL990" s="3"/>
      <c r="AM990" s="10"/>
    </row>
    <row r="991" spans="2:39" ht="13.2" x14ac:dyDescent="0.25">
      <c r="B991" s="6"/>
      <c r="C991" s="6"/>
      <c r="D991" s="3"/>
      <c r="E991" s="3"/>
      <c r="F991" s="3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3"/>
      <c r="R991" s="8"/>
      <c r="S991" s="8"/>
      <c r="T991" s="3"/>
      <c r="U991" s="3"/>
      <c r="V991" s="3"/>
      <c r="W991" s="8"/>
      <c r="X991" s="6"/>
      <c r="Y991" s="6"/>
      <c r="Z991" s="6"/>
      <c r="AA991" s="6"/>
      <c r="AB991" s="6"/>
      <c r="AC991" s="8"/>
      <c r="AD991" s="3"/>
      <c r="AE991" s="8"/>
      <c r="AF991" s="8"/>
      <c r="AG991" s="3"/>
      <c r="AH991" s="10"/>
      <c r="AK991" s="8"/>
      <c r="AL991" s="3"/>
      <c r="AM991" s="10"/>
    </row>
  </sheetData>
  <mergeCells count="10">
    <mergeCell ref="AK31:AN31"/>
    <mergeCell ref="AF31:AI31"/>
    <mergeCell ref="AF41:AI41"/>
    <mergeCell ref="AK41:AN41"/>
    <mergeCell ref="C2:O2"/>
    <mergeCell ref="C17:O17"/>
    <mergeCell ref="C22:O22"/>
    <mergeCell ref="C31:I31"/>
    <mergeCell ref="C46:I46"/>
    <mergeCell ref="C40:I40"/>
  </mergeCells>
  <printOptions horizontalCentered="1" gridLines="1"/>
  <pageMargins left="0.7" right="0.7" top="0.75" bottom="0.75" header="0" footer="0"/>
  <pageSetup pageOrder="overThenDown" orientation="landscape" cellComments="atEnd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C063-85B6-4E6C-9DA8-9586F93F5067}">
  <dimension ref="A1:U247"/>
  <sheetViews>
    <sheetView workbookViewId="0">
      <selection activeCell="M2" sqref="M2"/>
    </sheetView>
  </sheetViews>
  <sheetFormatPr defaultRowHeight="13.2" x14ac:dyDescent="0.25"/>
  <cols>
    <col min="1" max="1" width="12.21875" customWidth="1"/>
    <col min="2" max="2" width="18.109375" style="109" customWidth="1"/>
    <col min="3" max="3" width="18.21875" customWidth="1"/>
    <col min="4" max="4" width="18.77734375" customWidth="1"/>
    <col min="5" max="5" width="12.5546875" customWidth="1"/>
    <col min="6" max="7" width="15" customWidth="1"/>
    <col min="9" max="9" width="15" customWidth="1"/>
    <col min="10" max="10" width="13.109375" customWidth="1"/>
    <col min="13" max="14" width="12.5546875" customWidth="1"/>
    <col min="16" max="16" width="12" customWidth="1"/>
    <col min="18" max="18" width="11.77734375" customWidth="1"/>
  </cols>
  <sheetData>
    <row r="1" spans="1:21" x14ac:dyDescent="0.25">
      <c r="A1" s="116" t="s">
        <v>1426</v>
      </c>
      <c r="B1" s="117" t="s">
        <v>1427</v>
      </c>
      <c r="C1" s="115" t="s">
        <v>1428</v>
      </c>
      <c r="D1" s="115" t="s">
        <v>1429</v>
      </c>
      <c r="E1" s="115" t="s">
        <v>753</v>
      </c>
      <c r="F1" s="115" t="s">
        <v>1430</v>
      </c>
      <c r="G1" s="115" t="s">
        <v>1431</v>
      </c>
      <c r="H1" s="115" t="s">
        <v>1432</v>
      </c>
      <c r="I1" s="119" t="s">
        <v>1189</v>
      </c>
      <c r="L1" s="120" t="s">
        <v>89</v>
      </c>
      <c r="M1" s="120" t="s">
        <v>1434</v>
      </c>
      <c r="N1" s="120" t="s">
        <v>755</v>
      </c>
    </row>
    <row r="2" spans="1:21" x14ac:dyDescent="0.25">
      <c r="A2" s="110" t="s">
        <v>1522</v>
      </c>
      <c r="B2" s="109">
        <v>44530</v>
      </c>
      <c r="C2" t="s">
        <v>1523</v>
      </c>
      <c r="D2" t="s">
        <v>1192</v>
      </c>
      <c r="E2" s="204">
        <v>178.089</v>
      </c>
      <c r="F2">
        <v>104</v>
      </c>
      <c r="G2" s="113">
        <v>18521.311300000001</v>
      </c>
      <c r="H2" s="112">
        <v>2021</v>
      </c>
      <c r="I2">
        <f>VLOOKUP(B2,'DASH USD History'!A:D,2,FALSE)</f>
        <v>182.344243794569</v>
      </c>
      <c r="J2">
        <f t="shared" ref="J2:J12" si="0">F2*I2</f>
        <v>18963.801354635176</v>
      </c>
      <c r="L2">
        <f>SUM(F2:F17)</f>
        <v>481.09442782999986</v>
      </c>
      <c r="M2" s="108">
        <f>N2/L2</f>
        <v>323.03766144411975</v>
      </c>
      <c r="N2" s="205">
        <f>SUM(G2:G17)</f>
        <v>155411.6189</v>
      </c>
    </row>
    <row r="3" spans="1:21" x14ac:dyDescent="0.25">
      <c r="A3" s="110" t="s">
        <v>1524</v>
      </c>
      <c r="B3" s="109">
        <v>44328</v>
      </c>
      <c r="C3" t="s">
        <v>1525</v>
      </c>
      <c r="D3" t="s">
        <v>1192</v>
      </c>
      <c r="E3" s="204">
        <v>378.15199999999999</v>
      </c>
      <c r="F3">
        <v>99.164006369999996</v>
      </c>
      <c r="G3" s="113">
        <v>37499.079299999998</v>
      </c>
      <c r="H3" s="112">
        <v>2021</v>
      </c>
      <c r="I3">
        <f>VLOOKUP(B3,'DASH USD History'!A:D,2,FALSE)</f>
        <v>428.04698134690898</v>
      </c>
      <c r="J3">
        <f t="shared" si="0"/>
        <v>42446.853584944154</v>
      </c>
    </row>
    <row r="4" spans="1:21" x14ac:dyDescent="0.25">
      <c r="A4" t="s">
        <v>1526</v>
      </c>
      <c r="B4" s="109">
        <v>44328</v>
      </c>
      <c r="C4" t="s">
        <v>1525</v>
      </c>
      <c r="D4" t="s">
        <v>1192</v>
      </c>
      <c r="E4">
        <v>379.26499999999999</v>
      </c>
      <c r="F4">
        <v>115</v>
      </c>
      <c r="G4" s="113">
        <v>43615.5092</v>
      </c>
      <c r="H4" s="112">
        <v>2021</v>
      </c>
      <c r="I4">
        <f>VLOOKUP(B4,'DASH USD History'!A:D,2,FALSE)</f>
        <v>428.04698134690898</v>
      </c>
      <c r="J4">
        <f t="shared" si="0"/>
        <v>49225.402854894535</v>
      </c>
    </row>
    <row r="5" spans="1:21" x14ac:dyDescent="0.25">
      <c r="A5" s="110" t="s">
        <v>1527</v>
      </c>
      <c r="B5" s="109">
        <v>44328</v>
      </c>
      <c r="C5" t="s">
        <v>1525</v>
      </c>
      <c r="D5" t="s">
        <v>1192</v>
      </c>
      <c r="E5">
        <v>384.09300000000002</v>
      </c>
      <c r="F5">
        <v>115</v>
      </c>
      <c r="G5" s="113">
        <v>44170.795599999998</v>
      </c>
      <c r="H5" s="112">
        <v>2021</v>
      </c>
      <c r="I5">
        <f>VLOOKUP(B5,'DASH USD History'!A:D,2,FALSE)</f>
        <v>428.04698134690898</v>
      </c>
      <c r="J5">
        <f t="shared" si="0"/>
        <v>49225.402854894535</v>
      </c>
    </row>
    <row r="6" spans="1:21" x14ac:dyDescent="0.25">
      <c r="A6" s="110" t="s">
        <v>1528</v>
      </c>
      <c r="B6" s="109">
        <v>44324</v>
      </c>
      <c r="C6" t="s">
        <v>1525</v>
      </c>
      <c r="D6" t="s">
        <v>1192</v>
      </c>
      <c r="E6">
        <v>410.12700000000001</v>
      </c>
      <c r="F6">
        <v>3.0270864199999998</v>
      </c>
      <c r="G6" s="113">
        <v>1241.491</v>
      </c>
      <c r="H6" s="112">
        <v>2021</v>
      </c>
      <c r="I6">
        <f>VLOOKUP(B6,'DASH USD History'!A:D,2,FALSE)</f>
        <v>406.46031820516498</v>
      </c>
      <c r="J6">
        <f t="shared" si="0"/>
        <v>1230.3905095077337</v>
      </c>
    </row>
    <row r="7" spans="1:21" x14ac:dyDescent="0.25">
      <c r="A7" t="s">
        <v>1529</v>
      </c>
      <c r="B7" s="109">
        <v>44323</v>
      </c>
      <c r="C7" t="s">
        <v>1525</v>
      </c>
      <c r="D7" t="s">
        <v>1192</v>
      </c>
      <c r="E7">
        <v>395.00200000000001</v>
      </c>
      <c r="F7">
        <v>3.02698789</v>
      </c>
      <c r="G7" s="113">
        <v>1195.6663000000001</v>
      </c>
      <c r="H7" s="112">
        <v>2021</v>
      </c>
      <c r="I7">
        <f>VLOOKUP(B7,'DASH USD History'!A:D,2,FALSE)</f>
        <v>441.96450834854102</v>
      </c>
      <c r="J7">
        <f t="shared" si="0"/>
        <v>1337.8212145808375</v>
      </c>
    </row>
    <row r="8" spans="1:21" x14ac:dyDescent="0.25">
      <c r="A8" t="s">
        <v>1530</v>
      </c>
      <c r="B8" s="109">
        <v>44308</v>
      </c>
      <c r="C8" t="s">
        <v>1525</v>
      </c>
      <c r="D8" t="s">
        <v>1192</v>
      </c>
      <c r="E8">
        <v>284.20499999999998</v>
      </c>
      <c r="F8">
        <v>3.0281312499999999</v>
      </c>
      <c r="G8" s="113">
        <v>860.61</v>
      </c>
      <c r="H8" s="112">
        <v>2021</v>
      </c>
      <c r="I8">
        <f>VLOOKUP(B8,'DASH USD History'!A:D,2,FALSE)</f>
        <v>297.57794886639402</v>
      </c>
      <c r="J8">
        <f t="shared" si="0"/>
        <v>901.10508627322986</v>
      </c>
    </row>
    <row r="9" spans="1:21" x14ac:dyDescent="0.25">
      <c r="A9" t="s">
        <v>1531</v>
      </c>
      <c r="B9" s="109">
        <v>44303</v>
      </c>
      <c r="C9" t="s">
        <v>1525</v>
      </c>
      <c r="D9" t="s">
        <v>1192</v>
      </c>
      <c r="E9">
        <v>348.62</v>
      </c>
      <c r="F9">
        <v>6.0498819700000004</v>
      </c>
      <c r="G9" s="113">
        <v>2109.1098999999999</v>
      </c>
      <c r="H9" s="112">
        <v>2021</v>
      </c>
      <c r="I9">
        <f>VLOOKUP(B9,'DASH USD History'!A:D,2,FALSE)</f>
        <v>381.95296510066498</v>
      </c>
      <c r="J9">
        <f t="shared" si="0"/>
        <v>2310.7703569505525</v>
      </c>
    </row>
    <row r="10" spans="1:21" x14ac:dyDescent="0.25">
      <c r="A10" t="s">
        <v>1532</v>
      </c>
      <c r="B10" s="109">
        <v>44290</v>
      </c>
      <c r="C10" t="s">
        <v>1523</v>
      </c>
      <c r="D10" t="s">
        <v>1192</v>
      </c>
      <c r="E10">
        <v>260.25099999999998</v>
      </c>
      <c r="F10">
        <v>3.0369999999999999</v>
      </c>
      <c r="G10" s="113">
        <v>790.38329999999996</v>
      </c>
      <c r="H10" s="112">
        <v>2021</v>
      </c>
      <c r="I10">
        <f>VLOOKUP(B10,'DASH USD History'!A:D,2,FALSE)</f>
        <v>223.040325257533</v>
      </c>
      <c r="J10">
        <f t="shared" si="0"/>
        <v>677.37346780712767</v>
      </c>
    </row>
    <row r="11" spans="1:21" x14ac:dyDescent="0.25">
      <c r="A11" t="s">
        <v>1533</v>
      </c>
      <c r="B11" s="109">
        <v>44277</v>
      </c>
      <c r="C11" t="s">
        <v>1525</v>
      </c>
      <c r="D11" t="s">
        <v>1192</v>
      </c>
      <c r="E11">
        <v>207.58099999999999</v>
      </c>
      <c r="F11">
        <v>3.0275424900000001</v>
      </c>
      <c r="G11" s="113">
        <v>628.46029999999996</v>
      </c>
      <c r="H11" s="112">
        <v>2021</v>
      </c>
      <c r="I11">
        <f>VLOOKUP(B11,'DASH USD History'!A:D,2,FALSE)</f>
        <v>221.332463227223</v>
      </c>
      <c r="J11">
        <f t="shared" si="0"/>
        <v>670.09343683678014</v>
      </c>
    </row>
    <row r="12" spans="1:21" x14ac:dyDescent="0.25">
      <c r="A12" t="s">
        <v>1534</v>
      </c>
      <c r="B12" s="109">
        <v>44267</v>
      </c>
      <c r="C12" t="s">
        <v>1525</v>
      </c>
      <c r="D12" t="s">
        <v>1192</v>
      </c>
      <c r="E12">
        <v>216.19800000000001</v>
      </c>
      <c r="F12">
        <v>3.02856952</v>
      </c>
      <c r="G12" s="113">
        <v>654.77070000000003</v>
      </c>
      <c r="H12" s="112">
        <v>2021</v>
      </c>
      <c r="I12">
        <f>VLOOKUP(B12,'DASH USD History'!A:D,2,FALSE)</f>
        <v>235.54904327460201</v>
      </c>
      <c r="J12">
        <f t="shared" si="0"/>
        <v>713.37665292662064</v>
      </c>
    </row>
    <row r="13" spans="1:21" x14ac:dyDescent="0.25">
      <c r="A13" t="s">
        <v>1190</v>
      </c>
      <c r="B13" s="118">
        <v>44257</v>
      </c>
      <c r="C13" s="112" t="s">
        <v>1191</v>
      </c>
      <c r="D13" s="112" t="s">
        <v>1192</v>
      </c>
      <c r="E13" s="113">
        <v>210.64400000000001</v>
      </c>
      <c r="F13" s="112">
        <v>3.0287997299999998</v>
      </c>
      <c r="G13" s="113">
        <v>637.99800000000005</v>
      </c>
      <c r="H13" s="112">
        <v>2021</v>
      </c>
      <c r="I13">
        <f>VLOOKUP(B13,'DASH USD History'!A:D,2,FALSE)</f>
        <v>221.39751703713</v>
      </c>
      <c r="J13">
        <f>F13*I13</f>
        <v>670.56873982472973</v>
      </c>
      <c r="U13">
        <v>2021</v>
      </c>
    </row>
    <row r="14" spans="1:21" x14ac:dyDescent="0.25">
      <c r="A14" t="s">
        <v>1193</v>
      </c>
      <c r="B14" s="118">
        <v>44249</v>
      </c>
      <c r="C14" s="112" t="s">
        <v>1191</v>
      </c>
      <c r="D14" s="112" t="s">
        <v>1192</v>
      </c>
      <c r="E14" s="113">
        <v>271.49299999999999</v>
      </c>
      <c r="F14" s="112">
        <v>2.95522128</v>
      </c>
      <c r="G14" s="113">
        <v>802.322</v>
      </c>
      <c r="H14" s="112">
        <v>2021</v>
      </c>
      <c r="I14">
        <f>VLOOKUP(B14,'DASH USD History'!A:D,2,FALSE)</f>
        <v>302.33117035610798</v>
      </c>
      <c r="J14">
        <f t="shared" ref="J14:J17" si="1">F14*I14</f>
        <v>893.45550824367547</v>
      </c>
    </row>
    <row r="15" spans="1:21" x14ac:dyDescent="0.25">
      <c r="A15" t="s">
        <v>1194</v>
      </c>
      <c r="B15" s="118">
        <v>44240</v>
      </c>
      <c r="C15" s="112" t="s">
        <v>1195</v>
      </c>
      <c r="D15" s="112" t="s">
        <v>1192</v>
      </c>
      <c r="E15" s="113">
        <v>252.654</v>
      </c>
      <c r="F15" s="112">
        <v>5.9056098800000001</v>
      </c>
      <c r="G15" s="113">
        <v>1492.075</v>
      </c>
      <c r="H15" s="112">
        <v>2021</v>
      </c>
      <c r="I15">
        <f>VLOOKUP(B15,'DASH USD History'!A:D,2,FALSE)</f>
        <v>169.68539603474201</v>
      </c>
      <c r="J15">
        <f t="shared" si="1"/>
        <v>1002.0957513144853</v>
      </c>
    </row>
    <row r="16" spans="1:21" x14ac:dyDescent="0.25">
      <c r="A16" t="s">
        <v>1196</v>
      </c>
      <c r="B16" s="118">
        <v>44222</v>
      </c>
      <c r="C16" s="112" t="s">
        <v>1191</v>
      </c>
      <c r="D16" s="112" t="s">
        <v>1192</v>
      </c>
      <c r="E16" s="113">
        <v>100.11499999999999</v>
      </c>
      <c r="F16" s="112">
        <v>2.9526991200000001</v>
      </c>
      <c r="G16" s="113">
        <v>295.60899999999998</v>
      </c>
      <c r="H16" s="112">
        <v>2021</v>
      </c>
      <c r="I16">
        <f>VLOOKUP(B16,'DASH USD History'!A:D,2,FALSE)</f>
        <v>105.403814052502</v>
      </c>
      <c r="J16">
        <f t="shared" si="1"/>
        <v>311.22574899746633</v>
      </c>
    </row>
    <row r="17" spans="1:21" x14ac:dyDescent="0.25">
      <c r="A17" t="s">
        <v>1197</v>
      </c>
      <c r="B17" s="118">
        <v>44222</v>
      </c>
      <c r="C17" s="112" t="s">
        <v>1191</v>
      </c>
      <c r="D17" s="112" t="s">
        <v>1192</v>
      </c>
      <c r="E17" s="113">
        <v>101.143</v>
      </c>
      <c r="F17" s="112">
        <v>8.8628919100000001</v>
      </c>
      <c r="G17" s="113">
        <v>896.428</v>
      </c>
      <c r="H17" s="112">
        <v>2021</v>
      </c>
      <c r="I17">
        <f>VLOOKUP(B17,'DASH USD History'!A:D,2,FALSE)</f>
        <v>105.403814052502</v>
      </c>
      <c r="J17">
        <f t="shared" si="1"/>
        <v>934.1826108490643</v>
      </c>
    </row>
    <row r="18" spans="1:21" x14ac:dyDescent="0.25">
      <c r="B18" s="118"/>
      <c r="C18" s="112"/>
      <c r="D18" s="112"/>
      <c r="E18" s="113"/>
      <c r="F18" s="112"/>
      <c r="G18" s="113"/>
      <c r="H18" s="112"/>
      <c r="L18" s="120" t="s">
        <v>89</v>
      </c>
      <c r="M18" s="120" t="s">
        <v>1434</v>
      </c>
      <c r="N18" s="120" t="s">
        <v>755</v>
      </c>
      <c r="P18" s="120"/>
    </row>
    <row r="19" spans="1:21" x14ac:dyDescent="0.25">
      <c r="A19" t="s">
        <v>1198</v>
      </c>
      <c r="B19" s="118">
        <v>44190</v>
      </c>
      <c r="C19" s="112" t="s">
        <v>1191</v>
      </c>
      <c r="D19" s="112" t="s">
        <v>1192</v>
      </c>
      <c r="E19" s="113">
        <v>102.217</v>
      </c>
      <c r="F19" s="112">
        <v>11.737740479999999</v>
      </c>
      <c r="G19" s="113">
        <v>1199.798</v>
      </c>
      <c r="H19" s="112">
        <v>2020</v>
      </c>
      <c r="I19">
        <f>VLOOKUP(B19,'DASH USD History'!A:D,2,FALSE)</f>
        <v>98.203929890128194</v>
      </c>
      <c r="J19">
        <f>F19*I19</f>
        <v>1152.6922431664395</v>
      </c>
      <c r="L19">
        <f>SUM(F19:F25)</f>
        <v>540.07440343999997</v>
      </c>
      <c r="M19" s="108">
        <f>N19/L19</f>
        <v>75.638202996693678</v>
      </c>
      <c r="N19" s="108">
        <f>SUM(J19:J25)</f>
        <v>40850.257360712953</v>
      </c>
      <c r="P19" s="112"/>
      <c r="Q19" s="108"/>
      <c r="R19" s="108"/>
      <c r="U19">
        <v>2020</v>
      </c>
    </row>
    <row r="20" spans="1:21" x14ac:dyDescent="0.25">
      <c r="A20" t="s">
        <v>1199</v>
      </c>
      <c r="B20" s="118">
        <v>44159</v>
      </c>
      <c r="C20" s="112" t="s">
        <v>1191</v>
      </c>
      <c r="D20" s="112" t="s">
        <v>1192</v>
      </c>
      <c r="E20" s="113">
        <v>110.004</v>
      </c>
      <c r="F20" s="112">
        <v>14.393908400000001</v>
      </c>
      <c r="G20" s="113">
        <v>1583.3869999999999</v>
      </c>
      <c r="H20" s="112">
        <v>2020</v>
      </c>
      <c r="I20">
        <f>VLOOKUP(B20,'DASH USD History'!A:D,2,FALSE)</f>
        <v>93.967099150566398</v>
      </c>
      <c r="J20">
        <f t="shared" ref="J20:J37" si="2">F20*I20</f>
        <v>1352.5538177869705</v>
      </c>
    </row>
    <row r="21" spans="1:21" x14ac:dyDescent="0.25">
      <c r="A21" t="s">
        <v>1200</v>
      </c>
      <c r="B21" s="118">
        <v>44124</v>
      </c>
      <c r="C21" s="112" t="s">
        <v>1191</v>
      </c>
      <c r="D21" s="112" t="s">
        <v>1192</v>
      </c>
      <c r="E21" s="113">
        <v>71.858999999999995</v>
      </c>
      <c r="F21" s="112">
        <v>11.55</v>
      </c>
      <c r="G21" s="113">
        <v>829.98</v>
      </c>
      <c r="H21" s="112">
        <v>2020</v>
      </c>
      <c r="I21">
        <f>VLOOKUP(B21,'DASH USD History'!A:D,2,FALSE)</f>
        <v>74.802970881789605</v>
      </c>
      <c r="J21">
        <f t="shared" si="2"/>
        <v>863.97431368466994</v>
      </c>
    </row>
    <row r="22" spans="1:21" x14ac:dyDescent="0.25">
      <c r="A22" t="s">
        <v>1201</v>
      </c>
      <c r="B22" s="118">
        <v>44076</v>
      </c>
      <c r="C22" s="112" t="s">
        <v>1191</v>
      </c>
      <c r="D22" s="112" t="s">
        <v>1192</v>
      </c>
      <c r="E22" s="113">
        <v>82.007999999999996</v>
      </c>
      <c r="F22" s="112">
        <v>14.39275456</v>
      </c>
      <c r="G22" s="113">
        <v>1180.3219999999999</v>
      </c>
      <c r="H22" s="112">
        <v>2020</v>
      </c>
      <c r="I22">
        <f>VLOOKUP(B22,'DASH USD History'!A:D,2,FALSE)</f>
        <v>88.968785703146906</v>
      </c>
      <c r="J22">
        <f t="shared" si="2"/>
        <v>1280.5058961266304</v>
      </c>
    </row>
    <row r="23" spans="1:21" x14ac:dyDescent="0.25">
      <c r="A23" t="s">
        <v>1202</v>
      </c>
      <c r="B23" s="118">
        <v>44030</v>
      </c>
      <c r="C23" s="112" t="s">
        <v>1195</v>
      </c>
      <c r="D23" s="112" t="s">
        <v>1192</v>
      </c>
      <c r="E23" s="113">
        <v>68.841999999999999</v>
      </c>
      <c r="F23" s="112">
        <v>388</v>
      </c>
      <c r="G23" s="113">
        <v>26710.976999999999</v>
      </c>
      <c r="H23" s="112">
        <v>2020</v>
      </c>
      <c r="I23">
        <f>VLOOKUP(B23,'DASH USD History'!A:D,2,FALSE)</f>
        <v>69.542340458614603</v>
      </c>
      <c r="J23">
        <f t="shared" si="2"/>
        <v>26982.428097942466</v>
      </c>
    </row>
    <row r="24" spans="1:21" x14ac:dyDescent="0.25">
      <c r="A24" t="s">
        <v>1203</v>
      </c>
      <c r="B24" s="118">
        <v>43865</v>
      </c>
      <c r="C24" s="112" t="s">
        <v>1195</v>
      </c>
      <c r="D24" s="112" t="s">
        <v>1204</v>
      </c>
      <c r="E24" s="114">
        <v>100.02500000000001</v>
      </c>
      <c r="F24" s="112">
        <v>50</v>
      </c>
      <c r="G24" s="114">
        <v>5001.2709999999997</v>
      </c>
      <c r="H24" s="112">
        <v>2020</v>
      </c>
      <c r="I24">
        <f>VLOOKUP(B24,'DASH USD History'!A:D,2,FALSE)</f>
        <v>114.99904701537299</v>
      </c>
      <c r="J24">
        <f t="shared" si="2"/>
        <v>5749.9523507686499</v>
      </c>
    </row>
    <row r="25" spans="1:21" x14ac:dyDescent="0.25">
      <c r="A25" t="s">
        <v>1205</v>
      </c>
      <c r="B25" s="118">
        <v>43844</v>
      </c>
      <c r="C25" s="112" t="s">
        <v>1195</v>
      </c>
      <c r="D25" s="112" t="s">
        <v>1204</v>
      </c>
      <c r="E25" s="114">
        <v>74.081999999999994</v>
      </c>
      <c r="F25" s="112">
        <v>50</v>
      </c>
      <c r="G25" s="114">
        <v>3704.1320000000001</v>
      </c>
      <c r="H25" s="112">
        <v>2020</v>
      </c>
      <c r="I25">
        <f>VLOOKUP(B25,'DASH USD History'!A:D,2,FALSE)</f>
        <v>69.363012824742597</v>
      </c>
      <c r="J25">
        <f t="shared" si="2"/>
        <v>3468.15064123713</v>
      </c>
    </row>
    <row r="26" spans="1:21" x14ac:dyDescent="0.25">
      <c r="B26" s="118"/>
      <c r="C26" s="112"/>
      <c r="D26" s="112"/>
      <c r="E26" s="114"/>
      <c r="F26" s="112"/>
      <c r="G26" s="114"/>
      <c r="H26" s="112"/>
      <c r="P26" s="120" t="s">
        <v>1433</v>
      </c>
    </row>
    <row r="27" spans="1:21" x14ac:dyDescent="0.25">
      <c r="A27" t="s">
        <v>1206</v>
      </c>
      <c r="B27" s="118">
        <v>43783</v>
      </c>
      <c r="C27" s="112" t="s">
        <v>1195</v>
      </c>
      <c r="D27" s="112" t="s">
        <v>1204</v>
      </c>
      <c r="E27" s="114">
        <v>61.305</v>
      </c>
      <c r="F27" s="112">
        <v>125</v>
      </c>
      <c r="G27" s="114">
        <v>7663.2250000000004</v>
      </c>
      <c r="H27" s="112">
        <v>2019</v>
      </c>
      <c r="I27">
        <f>VLOOKUP(B27,'DASH USD History'!A:D,2,FALSE)</f>
        <v>69.660692950895907</v>
      </c>
      <c r="J27">
        <f t="shared" si="2"/>
        <v>8707.5866188619875</v>
      </c>
      <c r="P27">
        <f>SUM(F27:F37)</f>
        <v>480.19730466999994</v>
      </c>
      <c r="Q27" s="108">
        <f>R27/P27</f>
        <v>87.975045212256632</v>
      </c>
      <c r="R27" s="108">
        <f>SUM(J27:J37)</f>
        <v>42245.379589147014</v>
      </c>
      <c r="U27">
        <v>2019</v>
      </c>
    </row>
    <row r="28" spans="1:21" x14ac:dyDescent="0.25">
      <c r="A28" t="s">
        <v>1207</v>
      </c>
      <c r="B28" s="118">
        <v>43757</v>
      </c>
      <c r="C28" s="112" t="s">
        <v>1195</v>
      </c>
      <c r="D28" s="112" t="s">
        <v>1204</v>
      </c>
      <c r="E28" s="114">
        <v>60.192999999999998</v>
      </c>
      <c r="F28" s="112">
        <v>75</v>
      </c>
      <c r="G28" s="114">
        <v>4514.4930000000004</v>
      </c>
      <c r="H28" s="112">
        <v>2019</v>
      </c>
      <c r="I28">
        <f>VLOOKUP(B28,'DASH USD History'!A:D,2,FALSE)</f>
        <v>67.933016752831193</v>
      </c>
      <c r="J28">
        <f t="shared" si="2"/>
        <v>5094.9762564623397</v>
      </c>
    </row>
    <row r="29" spans="1:21" x14ac:dyDescent="0.25">
      <c r="A29" t="s">
        <v>1208</v>
      </c>
      <c r="B29" s="118">
        <v>43746</v>
      </c>
      <c r="C29" s="112" t="s">
        <v>1195</v>
      </c>
      <c r="D29" s="112" t="s">
        <v>1209</v>
      </c>
      <c r="E29" s="114">
        <v>7474.2</v>
      </c>
      <c r="F29" s="112">
        <v>7.7880000000000005E-2</v>
      </c>
      <c r="G29" s="114">
        <v>582</v>
      </c>
      <c r="H29" s="112">
        <v>2019</v>
      </c>
      <c r="I29">
        <f>VLOOKUP(B29,'DASH USD History'!A:D,2,FALSE)</f>
        <v>70.769964593113897</v>
      </c>
      <c r="J29">
        <f>F29*I29</f>
        <v>5.511564842511711</v>
      </c>
    </row>
    <row r="30" spans="1:21" x14ac:dyDescent="0.25">
      <c r="A30" t="s">
        <v>1213</v>
      </c>
      <c r="B30" s="118">
        <v>43741</v>
      </c>
      <c r="C30" s="112" t="s">
        <v>1195</v>
      </c>
      <c r="D30" s="112" t="s">
        <v>1204</v>
      </c>
      <c r="E30" s="114">
        <v>62.146000000000001</v>
      </c>
      <c r="F30" s="112">
        <v>35.6</v>
      </c>
      <c r="G30" s="114">
        <v>2212.4270000000001</v>
      </c>
      <c r="H30" s="112">
        <v>2019</v>
      </c>
      <c r="I30">
        <f>VLOOKUP(B30,'DASH USD History'!A:D,2,FALSE)</f>
        <v>70.424459581753297</v>
      </c>
      <c r="J30">
        <f t="shared" si="2"/>
        <v>2507.1107611104176</v>
      </c>
    </row>
    <row r="31" spans="1:21" x14ac:dyDescent="0.25">
      <c r="A31" t="s">
        <v>1214</v>
      </c>
      <c r="B31" s="118">
        <v>43730</v>
      </c>
      <c r="C31" s="112" t="s">
        <v>1195</v>
      </c>
      <c r="D31" s="112" t="s">
        <v>1204</v>
      </c>
      <c r="E31" s="114">
        <v>82.501000000000005</v>
      </c>
      <c r="F31" s="112">
        <v>50</v>
      </c>
      <c r="G31" s="114">
        <v>4125.0630000000001</v>
      </c>
      <c r="H31" s="112">
        <v>2019</v>
      </c>
      <c r="I31">
        <f>VLOOKUP(B31,'DASH USD History'!A:D,2,FALSE)</f>
        <v>92.935688228378893</v>
      </c>
      <c r="J31">
        <f t="shared" si="2"/>
        <v>4646.7844114189447</v>
      </c>
    </row>
    <row r="32" spans="1:21" x14ac:dyDescent="0.25">
      <c r="A32" t="s">
        <v>1215</v>
      </c>
      <c r="B32" s="118">
        <v>43715</v>
      </c>
      <c r="C32" s="112" t="s">
        <v>1195</v>
      </c>
      <c r="D32" s="112" t="s">
        <v>1204</v>
      </c>
      <c r="E32" s="114">
        <v>73.998000000000005</v>
      </c>
      <c r="F32" s="112">
        <v>61</v>
      </c>
      <c r="G32" s="114">
        <v>4513.8789999999999</v>
      </c>
      <c r="H32" s="112">
        <v>2019</v>
      </c>
      <c r="I32">
        <f>VLOOKUP(B32,'DASH USD History'!A:D,2,FALSE)</f>
        <v>80.167896709261797</v>
      </c>
      <c r="J32">
        <f t="shared" si="2"/>
        <v>4890.2416992649696</v>
      </c>
    </row>
    <row r="33" spans="1:16" x14ac:dyDescent="0.25">
      <c r="A33" t="s">
        <v>1222</v>
      </c>
      <c r="B33" s="118">
        <v>43631</v>
      </c>
      <c r="C33" s="112" t="s">
        <v>1195</v>
      </c>
      <c r="D33" s="112" t="s">
        <v>1204</v>
      </c>
      <c r="E33" s="114">
        <v>141.602</v>
      </c>
      <c r="F33" s="112">
        <v>24.876989999999999</v>
      </c>
      <c r="G33" s="114">
        <v>3522.6329999999998</v>
      </c>
      <c r="H33" s="112">
        <v>2019</v>
      </c>
      <c r="I33">
        <f>VLOOKUP(B33,'DASH USD History'!A:D,2,FALSE)</f>
        <v>153.71589800562299</v>
      </c>
      <c r="J33">
        <f t="shared" si="2"/>
        <v>3823.9888575269028</v>
      </c>
    </row>
    <row r="34" spans="1:16" x14ac:dyDescent="0.25">
      <c r="A34" t="s">
        <v>1365</v>
      </c>
      <c r="B34" s="118">
        <v>43590</v>
      </c>
      <c r="C34" s="112" t="s">
        <v>1191</v>
      </c>
      <c r="D34" s="112" t="s">
        <v>1204</v>
      </c>
      <c r="E34" s="114">
        <v>102.46899999999999</v>
      </c>
      <c r="F34" s="112">
        <v>41.424999999999997</v>
      </c>
      <c r="G34" s="114">
        <v>4244.8069999999998</v>
      </c>
      <c r="H34" s="112">
        <v>2019</v>
      </c>
      <c r="I34">
        <f>VLOOKUP(B34,'DASH USD History'!A:D,2,FALSE)</f>
        <v>119.54588970123901</v>
      </c>
      <c r="J34">
        <f t="shared" si="2"/>
        <v>4952.188480873825</v>
      </c>
      <c r="P34" s="109"/>
    </row>
    <row r="35" spans="1:16" x14ac:dyDescent="0.25">
      <c r="A35" t="s">
        <v>1421</v>
      </c>
      <c r="B35" s="118">
        <v>43557</v>
      </c>
      <c r="C35" s="112" t="s">
        <v>1191</v>
      </c>
      <c r="D35" s="112" t="s">
        <v>1204</v>
      </c>
      <c r="E35" s="114">
        <v>113.107</v>
      </c>
      <c r="F35" s="112">
        <v>12.12943467</v>
      </c>
      <c r="G35" s="114">
        <v>1371.923</v>
      </c>
      <c r="H35" s="112">
        <v>2019</v>
      </c>
      <c r="I35">
        <f>VLOOKUP(B35,'DASH USD History'!A:D,2,FALSE)</f>
        <v>113.31867953872801</v>
      </c>
      <c r="J35">
        <f t="shared" si="2"/>
        <v>1374.491520355667</v>
      </c>
    </row>
    <row r="36" spans="1:16" x14ac:dyDescent="0.25">
      <c r="A36" t="s">
        <v>1422</v>
      </c>
      <c r="B36" s="118">
        <v>43557</v>
      </c>
      <c r="C36" s="112" t="s">
        <v>1191</v>
      </c>
      <c r="D36" s="112" t="s">
        <v>1204</v>
      </c>
      <c r="E36" s="114">
        <v>113.108</v>
      </c>
      <c r="F36" s="112">
        <v>45.688000000000002</v>
      </c>
      <c r="G36" s="114">
        <v>5167.7129999999997</v>
      </c>
      <c r="H36" s="112">
        <v>2019</v>
      </c>
      <c r="I36">
        <f>VLOOKUP(B36,'DASH USD History'!A:D,2,FALSE)</f>
        <v>113.31867953872801</v>
      </c>
      <c r="J36">
        <f t="shared" si="2"/>
        <v>5177.3038307654051</v>
      </c>
      <c r="P36" s="110"/>
    </row>
    <row r="37" spans="1:16" x14ac:dyDescent="0.25">
      <c r="A37" t="s">
        <v>1423</v>
      </c>
      <c r="B37" s="118">
        <v>43557</v>
      </c>
      <c r="C37" s="112" t="s">
        <v>1191</v>
      </c>
      <c r="D37" s="112" t="s">
        <v>1204</v>
      </c>
      <c r="E37" s="114">
        <v>116.60299999999999</v>
      </c>
      <c r="F37" s="112">
        <v>9.4</v>
      </c>
      <c r="G37" s="114">
        <v>1096.069</v>
      </c>
      <c r="H37" s="112">
        <v>2019</v>
      </c>
      <c r="I37">
        <f>VLOOKUP(B37,'DASH USD History'!A:D,2,FALSE)</f>
        <v>113.31867953872801</v>
      </c>
      <c r="J37">
        <f t="shared" si="2"/>
        <v>1065.1955876640434</v>
      </c>
    </row>
    <row r="38" spans="1:16" x14ac:dyDescent="0.25">
      <c r="P38" s="109"/>
    </row>
    <row r="39" spans="1:16" x14ac:dyDescent="0.25">
      <c r="N39" s="110"/>
      <c r="O39" s="110"/>
    </row>
    <row r="40" spans="1:16" x14ac:dyDescent="0.25">
      <c r="P40" s="110"/>
    </row>
    <row r="42" spans="1:16" x14ac:dyDescent="0.25">
      <c r="N42" s="110"/>
      <c r="O42" s="110"/>
    </row>
    <row r="44" spans="1:16" x14ac:dyDescent="0.25">
      <c r="A44" s="116" t="s">
        <v>1426</v>
      </c>
      <c r="B44" s="117" t="s">
        <v>1427</v>
      </c>
      <c r="C44" s="115" t="s">
        <v>1428</v>
      </c>
      <c r="D44" s="115" t="s">
        <v>1429</v>
      </c>
      <c r="E44" s="115" t="s">
        <v>753</v>
      </c>
      <c r="F44" s="115" t="s">
        <v>1430</v>
      </c>
      <c r="G44" s="115" t="s">
        <v>1431</v>
      </c>
      <c r="H44" s="115" t="s">
        <v>1432</v>
      </c>
    </row>
    <row r="45" spans="1:16" x14ac:dyDescent="0.25">
      <c r="A45" t="s">
        <v>1210</v>
      </c>
      <c r="B45" s="118">
        <v>43746</v>
      </c>
      <c r="C45" s="112" t="s">
        <v>1211</v>
      </c>
      <c r="D45" s="112" t="s">
        <v>1212</v>
      </c>
      <c r="E45" s="113">
        <v>8204.7999999999993</v>
      </c>
      <c r="F45" s="112">
        <v>7.7883140000000003E-2</v>
      </c>
      <c r="G45" s="113">
        <v>639</v>
      </c>
      <c r="H45" s="112">
        <v>2019</v>
      </c>
      <c r="I45">
        <f>VLOOKUP(B45,'DASH USD History'!A:D,2,FALSE)</f>
        <v>70.769964593113897</v>
      </c>
      <c r="K45" s="119"/>
      <c r="L45" s="119"/>
    </row>
    <row r="46" spans="1:16" x14ac:dyDescent="0.25">
      <c r="A46" t="s">
        <v>1216</v>
      </c>
      <c r="B46" s="118">
        <v>43715</v>
      </c>
      <c r="C46" s="112" t="s">
        <v>1211</v>
      </c>
      <c r="D46" s="112" t="s">
        <v>1192</v>
      </c>
      <c r="E46" s="113">
        <v>81.695999999999998</v>
      </c>
      <c r="F46" s="112">
        <v>60.79</v>
      </c>
      <c r="G46" s="113">
        <v>4966.3559999999998</v>
      </c>
      <c r="H46" s="112">
        <v>2019</v>
      </c>
      <c r="I46">
        <f>VLOOKUP(B46,'DASH USD History'!A:D,2,FALSE)</f>
        <v>80.167896709261797</v>
      </c>
      <c r="P46" s="204"/>
    </row>
    <row r="47" spans="1:16" x14ac:dyDescent="0.25">
      <c r="A47" t="s">
        <v>1217</v>
      </c>
      <c r="B47" s="118">
        <v>43643</v>
      </c>
      <c r="C47" s="112" t="s">
        <v>1218</v>
      </c>
      <c r="D47" s="112" t="s">
        <v>1192</v>
      </c>
      <c r="E47" s="113">
        <v>148.02000000000001</v>
      </c>
      <c r="F47" s="112">
        <v>2.8649260299999999</v>
      </c>
      <c r="G47" s="113">
        <v>424.06599999999997</v>
      </c>
      <c r="H47" s="112">
        <v>2019</v>
      </c>
    </row>
    <row r="48" spans="1:16" x14ac:dyDescent="0.25">
      <c r="A48" t="s">
        <v>1219</v>
      </c>
      <c r="B48" s="118">
        <v>43643</v>
      </c>
      <c r="C48" s="112" t="s">
        <v>1218</v>
      </c>
      <c r="D48" s="112" t="s">
        <v>1192</v>
      </c>
      <c r="E48" s="113">
        <v>148.02000000000001</v>
      </c>
      <c r="F48" s="112">
        <v>7.8925819999999994E-2</v>
      </c>
      <c r="G48" s="113">
        <v>11.682</v>
      </c>
      <c r="H48" s="112">
        <v>2019</v>
      </c>
    </row>
    <row r="49" spans="1:16" x14ac:dyDescent="0.25">
      <c r="A49" t="s">
        <v>1220</v>
      </c>
      <c r="B49" s="118">
        <v>43643</v>
      </c>
      <c r="C49" s="112" t="s">
        <v>1218</v>
      </c>
      <c r="D49" s="112" t="s">
        <v>1192</v>
      </c>
      <c r="E49" s="113">
        <v>148.02000000000001</v>
      </c>
      <c r="F49" s="112">
        <v>8.4818939999999995E-2</v>
      </c>
      <c r="G49" s="113">
        <v>12.554</v>
      </c>
      <c r="H49" s="112">
        <v>2019</v>
      </c>
    </row>
    <row r="50" spans="1:16" x14ac:dyDescent="0.25">
      <c r="A50" t="s">
        <v>1221</v>
      </c>
      <c r="B50" s="118">
        <v>43643</v>
      </c>
      <c r="C50" s="112" t="s">
        <v>1218</v>
      </c>
      <c r="D50" s="112" t="s">
        <v>1192</v>
      </c>
      <c r="E50" s="113">
        <v>148.02000000000001</v>
      </c>
      <c r="F50" s="112">
        <v>3.02678571</v>
      </c>
      <c r="G50" s="113">
        <v>448.024</v>
      </c>
      <c r="H50" s="112">
        <v>2019</v>
      </c>
      <c r="P50" s="204"/>
    </row>
    <row r="51" spans="1:16" x14ac:dyDescent="0.25">
      <c r="A51" t="s">
        <v>1223</v>
      </c>
      <c r="B51" s="118">
        <v>43628</v>
      </c>
      <c r="C51" s="112" t="s">
        <v>1218</v>
      </c>
      <c r="D51" s="112" t="s">
        <v>1192</v>
      </c>
      <c r="E51" s="113">
        <v>148.02000000000001</v>
      </c>
      <c r="F51" s="112">
        <v>2.9445435</v>
      </c>
      <c r="G51" s="113">
        <v>435.851</v>
      </c>
      <c r="H51" s="112">
        <v>2019</v>
      </c>
    </row>
    <row r="52" spans="1:16" x14ac:dyDescent="0.25">
      <c r="A52" t="s">
        <v>1224</v>
      </c>
      <c r="B52" s="118">
        <v>43627</v>
      </c>
      <c r="C52" s="112" t="s">
        <v>1225</v>
      </c>
      <c r="D52" s="112" t="s">
        <v>1192</v>
      </c>
      <c r="E52" s="113">
        <v>148.05000000000001</v>
      </c>
      <c r="F52" s="112">
        <v>9</v>
      </c>
      <c r="G52" s="113">
        <v>1332.45</v>
      </c>
      <c r="H52" s="112">
        <v>2019</v>
      </c>
    </row>
    <row r="53" spans="1:16" x14ac:dyDescent="0.25">
      <c r="A53" t="s">
        <v>1226</v>
      </c>
      <c r="B53" s="118">
        <v>43627</v>
      </c>
      <c r="C53" s="112" t="s">
        <v>1218</v>
      </c>
      <c r="D53" s="112" t="s">
        <v>1192</v>
      </c>
      <c r="E53" s="113">
        <v>147.892</v>
      </c>
      <c r="F53" s="112">
        <v>9</v>
      </c>
      <c r="G53" s="113">
        <v>1331.028</v>
      </c>
      <c r="H53" s="112">
        <v>2019</v>
      </c>
    </row>
    <row r="54" spans="1:16" x14ac:dyDescent="0.25">
      <c r="A54" t="s">
        <v>1227</v>
      </c>
      <c r="B54" s="118">
        <v>43627</v>
      </c>
      <c r="C54" s="112" t="s">
        <v>1225</v>
      </c>
      <c r="D54" s="112" t="s">
        <v>1192</v>
      </c>
      <c r="E54" s="113">
        <v>147.94800000000001</v>
      </c>
      <c r="F54" s="112">
        <v>7.5631925899999999</v>
      </c>
      <c r="G54" s="113">
        <v>1118.9590000000001</v>
      </c>
      <c r="H54" s="112">
        <v>2019</v>
      </c>
    </row>
    <row r="55" spans="1:16" x14ac:dyDescent="0.25">
      <c r="A55" t="s">
        <v>1228</v>
      </c>
      <c r="B55" s="118">
        <v>43627</v>
      </c>
      <c r="C55" s="112" t="s">
        <v>1225</v>
      </c>
      <c r="D55" s="112" t="s">
        <v>1192</v>
      </c>
      <c r="E55" s="113">
        <v>147.94800000000001</v>
      </c>
      <c r="F55" s="112">
        <v>1.4368074099999999</v>
      </c>
      <c r="G55" s="113">
        <v>212.572</v>
      </c>
      <c r="H55" s="112">
        <v>2019</v>
      </c>
    </row>
    <row r="56" spans="1:16" x14ac:dyDescent="0.25">
      <c r="A56" t="s">
        <v>1229</v>
      </c>
      <c r="B56" s="118">
        <v>43627</v>
      </c>
      <c r="C56" s="112" t="s">
        <v>1218</v>
      </c>
      <c r="D56" s="112" t="s">
        <v>1192</v>
      </c>
      <c r="E56" s="113">
        <v>147.91800000000001</v>
      </c>
      <c r="F56" s="112">
        <v>8.1546000000000003</v>
      </c>
      <c r="G56" s="113">
        <v>1206.212</v>
      </c>
      <c r="H56" s="112">
        <v>2019</v>
      </c>
    </row>
    <row r="57" spans="1:16" x14ac:dyDescent="0.25">
      <c r="A57" t="s">
        <v>1230</v>
      </c>
      <c r="B57" s="118">
        <v>43627</v>
      </c>
      <c r="C57" s="112" t="s">
        <v>1218</v>
      </c>
      <c r="D57" s="112" t="s">
        <v>1192</v>
      </c>
      <c r="E57" s="113">
        <v>147.91800000000001</v>
      </c>
      <c r="F57" s="112">
        <v>0.84540000000000004</v>
      </c>
      <c r="G57" s="113">
        <v>125.04900000000001</v>
      </c>
      <c r="H57" s="112">
        <v>2019</v>
      </c>
    </row>
    <row r="58" spans="1:16" x14ac:dyDescent="0.25">
      <c r="A58" t="s">
        <v>1231</v>
      </c>
      <c r="B58" s="118">
        <v>43626</v>
      </c>
      <c r="C58" s="112" t="s">
        <v>1225</v>
      </c>
      <c r="D58" s="112" t="s">
        <v>1192</v>
      </c>
      <c r="E58" s="113">
        <v>147.94800000000001</v>
      </c>
      <c r="F58" s="112">
        <v>3.8220000000000002E-4</v>
      </c>
      <c r="G58" s="113">
        <v>5.6000000000000001E-2</v>
      </c>
      <c r="H58" s="112">
        <v>2019</v>
      </c>
    </row>
    <row r="59" spans="1:16" x14ac:dyDescent="0.25">
      <c r="A59" t="s">
        <v>1232</v>
      </c>
      <c r="B59" s="118">
        <v>43626</v>
      </c>
      <c r="C59" s="112" t="s">
        <v>1225</v>
      </c>
      <c r="D59" s="112" t="s">
        <v>1192</v>
      </c>
      <c r="E59" s="113">
        <v>147.94800000000001</v>
      </c>
      <c r="F59" s="112">
        <v>4.5060000000000002</v>
      </c>
      <c r="G59" s="113">
        <v>666.65300000000002</v>
      </c>
      <c r="H59" s="112">
        <v>2019</v>
      </c>
    </row>
    <row r="60" spans="1:16" x14ac:dyDescent="0.25">
      <c r="A60" t="s">
        <v>1233</v>
      </c>
      <c r="B60" s="118">
        <v>43626</v>
      </c>
      <c r="C60" s="112" t="s">
        <v>1225</v>
      </c>
      <c r="D60" s="112" t="s">
        <v>1192</v>
      </c>
      <c r="E60" s="113">
        <v>147.94800000000001</v>
      </c>
      <c r="F60" s="112">
        <v>4.4936178</v>
      </c>
      <c r="G60" s="113">
        <v>664.82100000000003</v>
      </c>
      <c r="H60" s="112">
        <v>2019</v>
      </c>
    </row>
    <row r="61" spans="1:16" x14ac:dyDescent="0.25">
      <c r="A61" t="s">
        <v>1234</v>
      </c>
      <c r="B61" s="118">
        <v>43626</v>
      </c>
      <c r="C61" s="112" t="s">
        <v>1218</v>
      </c>
      <c r="D61" s="112" t="s">
        <v>1192</v>
      </c>
      <c r="E61" s="113">
        <v>146.85</v>
      </c>
      <c r="F61" s="112">
        <v>4.48350823</v>
      </c>
      <c r="G61" s="113">
        <v>658.40300000000002</v>
      </c>
      <c r="H61" s="112">
        <v>2019</v>
      </c>
    </row>
    <row r="62" spans="1:16" x14ac:dyDescent="0.25">
      <c r="A62" t="s">
        <v>1235</v>
      </c>
      <c r="B62" s="118">
        <v>43626</v>
      </c>
      <c r="C62" s="112" t="s">
        <v>1218</v>
      </c>
      <c r="D62" s="112" t="s">
        <v>1192</v>
      </c>
      <c r="E62" s="113">
        <v>146.85</v>
      </c>
      <c r="F62" s="112">
        <v>0.47099999999999997</v>
      </c>
      <c r="G62" s="113">
        <v>69.165999999999997</v>
      </c>
      <c r="H62" s="112">
        <v>2019</v>
      </c>
    </row>
    <row r="63" spans="1:16" x14ac:dyDescent="0.25">
      <c r="A63" t="s">
        <v>1236</v>
      </c>
      <c r="B63" s="118">
        <v>43626</v>
      </c>
      <c r="C63" s="112" t="s">
        <v>1218</v>
      </c>
      <c r="D63" s="112" t="s">
        <v>1192</v>
      </c>
      <c r="E63" s="113">
        <v>146.85</v>
      </c>
      <c r="F63" s="112">
        <v>1.7963417699999999</v>
      </c>
      <c r="G63" s="113">
        <v>263.79199999999997</v>
      </c>
      <c r="H63" s="112">
        <v>2019</v>
      </c>
    </row>
    <row r="64" spans="1:16" x14ac:dyDescent="0.25">
      <c r="A64" t="s">
        <v>1237</v>
      </c>
      <c r="B64" s="118">
        <v>43626</v>
      </c>
      <c r="C64" s="112" t="s">
        <v>1218</v>
      </c>
      <c r="D64" s="112" t="s">
        <v>1192</v>
      </c>
      <c r="E64" s="113">
        <v>146.85</v>
      </c>
      <c r="F64" s="112">
        <v>9.7699999999999996E-6</v>
      </c>
      <c r="G64" s="113">
        <v>1E-3</v>
      </c>
      <c r="H64" s="112">
        <v>2019</v>
      </c>
    </row>
    <row r="65" spans="1:8" x14ac:dyDescent="0.25">
      <c r="A65" t="s">
        <v>1238</v>
      </c>
      <c r="B65" s="118">
        <v>43626</v>
      </c>
      <c r="C65" s="112" t="s">
        <v>1218</v>
      </c>
      <c r="D65" s="112" t="s">
        <v>1192</v>
      </c>
      <c r="E65" s="113">
        <v>146.85</v>
      </c>
      <c r="F65" s="112">
        <v>5.50535E-3</v>
      </c>
      <c r="G65" s="113">
        <v>0.80800000000000005</v>
      </c>
      <c r="H65" s="112">
        <v>2019</v>
      </c>
    </row>
    <row r="66" spans="1:8" x14ac:dyDescent="0.25">
      <c r="A66" t="s">
        <v>1239</v>
      </c>
      <c r="B66" s="118">
        <v>43626</v>
      </c>
      <c r="C66" s="112" t="s">
        <v>1218</v>
      </c>
      <c r="D66" s="112" t="s">
        <v>1192</v>
      </c>
      <c r="E66" s="113">
        <v>146.85</v>
      </c>
      <c r="F66" s="112">
        <v>2.1229448799999999</v>
      </c>
      <c r="G66" s="113">
        <v>311.75400000000002</v>
      </c>
      <c r="H66" s="112">
        <v>2019</v>
      </c>
    </row>
    <row r="67" spans="1:8" x14ac:dyDescent="0.25">
      <c r="A67" t="s">
        <v>1240</v>
      </c>
      <c r="B67" s="118">
        <v>43626</v>
      </c>
      <c r="C67" s="112" t="s">
        <v>1218</v>
      </c>
      <c r="D67" s="112" t="s">
        <v>1192</v>
      </c>
      <c r="E67" s="113">
        <v>146.30099999999999</v>
      </c>
      <c r="F67" s="112">
        <v>3.0960999999999999E-4</v>
      </c>
      <c r="G67" s="113">
        <v>4.4999999999999998E-2</v>
      </c>
      <c r="H67" s="112">
        <v>2019</v>
      </c>
    </row>
    <row r="68" spans="1:8" x14ac:dyDescent="0.25">
      <c r="A68" t="s">
        <v>1241</v>
      </c>
      <c r="B68" s="118">
        <v>43626</v>
      </c>
      <c r="C68" s="112" t="s">
        <v>1218</v>
      </c>
      <c r="D68" s="112" t="s">
        <v>1192</v>
      </c>
      <c r="E68" s="113">
        <v>146.30099999999999</v>
      </c>
      <c r="F68" s="112">
        <v>0.12038039</v>
      </c>
      <c r="G68" s="113">
        <v>17.611000000000001</v>
      </c>
      <c r="H68" s="112">
        <v>2019</v>
      </c>
    </row>
    <row r="69" spans="1:8" x14ac:dyDescent="0.25">
      <c r="A69" t="s">
        <v>1242</v>
      </c>
      <c r="B69" s="118">
        <v>43626</v>
      </c>
      <c r="C69" s="112" t="s">
        <v>1225</v>
      </c>
      <c r="D69" s="112" t="s">
        <v>1192</v>
      </c>
      <c r="E69" s="113">
        <v>147.89599999999999</v>
      </c>
      <c r="F69" s="112">
        <v>1.8777E-4</v>
      </c>
      <c r="G69" s="113">
        <v>2.7E-2</v>
      </c>
      <c r="H69" s="112">
        <v>2019</v>
      </c>
    </row>
    <row r="70" spans="1:8" x14ac:dyDescent="0.25">
      <c r="A70" t="s">
        <v>1243</v>
      </c>
      <c r="B70" s="118">
        <v>43626</v>
      </c>
      <c r="C70" s="112" t="s">
        <v>1225</v>
      </c>
      <c r="D70" s="112" t="s">
        <v>1192</v>
      </c>
      <c r="E70" s="113">
        <v>147.89599999999999</v>
      </c>
      <c r="F70" s="112">
        <v>4.55</v>
      </c>
      <c r="G70" s="113">
        <v>672.92600000000004</v>
      </c>
      <c r="H70" s="112">
        <v>2019</v>
      </c>
    </row>
    <row r="71" spans="1:8" x14ac:dyDescent="0.25">
      <c r="A71" t="s">
        <v>1244</v>
      </c>
      <c r="B71" s="118">
        <v>43626</v>
      </c>
      <c r="C71" s="112" t="s">
        <v>1225</v>
      </c>
      <c r="D71" s="112" t="s">
        <v>1192</v>
      </c>
      <c r="E71" s="113">
        <v>147.89599999999999</v>
      </c>
      <c r="F71" s="112">
        <v>4.4116122300000002</v>
      </c>
      <c r="G71" s="113">
        <v>652.45899999999995</v>
      </c>
      <c r="H71" s="112">
        <v>2019</v>
      </c>
    </row>
    <row r="72" spans="1:8" x14ac:dyDescent="0.25">
      <c r="A72" t="s">
        <v>1245</v>
      </c>
      <c r="B72" s="118">
        <v>43624</v>
      </c>
      <c r="C72" s="112" t="s">
        <v>1225</v>
      </c>
      <c r="D72" s="112" t="s">
        <v>1192</v>
      </c>
      <c r="E72" s="113">
        <v>148.09100000000001</v>
      </c>
      <c r="F72" s="112">
        <v>3.8199999999999998E-2</v>
      </c>
      <c r="G72" s="113">
        <v>5.657</v>
      </c>
      <c r="H72" s="112">
        <v>2019</v>
      </c>
    </row>
    <row r="73" spans="1:8" x14ac:dyDescent="0.25">
      <c r="A73" t="s">
        <v>1246</v>
      </c>
      <c r="B73" s="118">
        <v>43624</v>
      </c>
      <c r="C73" s="112" t="s">
        <v>1218</v>
      </c>
      <c r="D73" s="112" t="s">
        <v>1192</v>
      </c>
      <c r="E73" s="113">
        <v>147.86600000000001</v>
      </c>
      <c r="F73" s="112">
        <v>5.6491584499999998</v>
      </c>
      <c r="G73" s="113">
        <v>835.31799999999998</v>
      </c>
      <c r="H73" s="112">
        <v>2019</v>
      </c>
    </row>
    <row r="74" spans="1:8" x14ac:dyDescent="0.25">
      <c r="A74" t="s">
        <v>1247</v>
      </c>
      <c r="B74" s="118">
        <v>43624</v>
      </c>
      <c r="C74" s="112" t="s">
        <v>1218</v>
      </c>
      <c r="D74" s="112" t="s">
        <v>1192</v>
      </c>
      <c r="E74" s="113">
        <v>147.86600000000001</v>
      </c>
      <c r="F74" s="112">
        <v>1.3214365100000001</v>
      </c>
      <c r="G74" s="113">
        <v>195.39500000000001</v>
      </c>
      <c r="H74" s="112">
        <v>2019</v>
      </c>
    </row>
    <row r="75" spans="1:8" x14ac:dyDescent="0.25">
      <c r="A75" t="s">
        <v>1248</v>
      </c>
      <c r="B75" s="118">
        <v>43624</v>
      </c>
      <c r="C75" s="112" t="s">
        <v>1218</v>
      </c>
      <c r="D75" s="112" t="s">
        <v>1192</v>
      </c>
      <c r="E75" s="113">
        <v>147.86600000000001</v>
      </c>
      <c r="F75" s="112">
        <v>2.0294050399999999</v>
      </c>
      <c r="G75" s="113">
        <v>300.08</v>
      </c>
      <c r="H75" s="112">
        <v>2019</v>
      </c>
    </row>
    <row r="76" spans="1:8" x14ac:dyDescent="0.25">
      <c r="A76" t="s">
        <v>1249</v>
      </c>
      <c r="B76" s="118">
        <v>43624</v>
      </c>
      <c r="C76" s="112" t="s">
        <v>1225</v>
      </c>
      <c r="D76" s="112" t="s">
        <v>1192</v>
      </c>
      <c r="E76" s="113">
        <v>148.572</v>
      </c>
      <c r="F76" s="112">
        <v>9</v>
      </c>
      <c r="G76" s="113">
        <v>1337.1479999999999</v>
      </c>
      <c r="H76" s="112">
        <v>2019</v>
      </c>
    </row>
    <row r="77" spans="1:8" x14ac:dyDescent="0.25">
      <c r="A77" t="s">
        <v>1250</v>
      </c>
      <c r="B77" s="118">
        <v>43624</v>
      </c>
      <c r="C77" s="112" t="s">
        <v>1218</v>
      </c>
      <c r="D77" s="112" t="s">
        <v>1192</v>
      </c>
      <c r="E77" s="113">
        <v>146.92500000000001</v>
      </c>
      <c r="F77" s="112">
        <v>5.1808806399999998</v>
      </c>
      <c r="G77" s="113">
        <v>761.2</v>
      </c>
      <c r="H77" s="112">
        <v>2019</v>
      </c>
    </row>
    <row r="78" spans="1:8" x14ac:dyDescent="0.25">
      <c r="A78" t="s">
        <v>1251</v>
      </c>
      <c r="B78" s="118">
        <v>43624</v>
      </c>
      <c r="C78" s="112" t="s">
        <v>1218</v>
      </c>
      <c r="D78" s="112" t="s">
        <v>1192</v>
      </c>
      <c r="E78" s="113">
        <v>146.92500000000001</v>
      </c>
      <c r="F78" s="112">
        <v>1.6027729500000001</v>
      </c>
      <c r="G78" s="113">
        <v>235.48699999999999</v>
      </c>
      <c r="H78" s="112">
        <v>2019</v>
      </c>
    </row>
    <row r="79" spans="1:8" x14ac:dyDescent="0.25">
      <c r="A79" t="s">
        <v>1252</v>
      </c>
      <c r="B79" s="118">
        <v>43624</v>
      </c>
      <c r="C79" s="112" t="s">
        <v>1218</v>
      </c>
      <c r="D79" s="112" t="s">
        <v>1192</v>
      </c>
      <c r="E79" s="113">
        <v>146.92500000000001</v>
      </c>
      <c r="F79" s="112">
        <v>1.50062187</v>
      </c>
      <c r="G79" s="113">
        <v>220.47800000000001</v>
      </c>
      <c r="H79" s="112">
        <v>2019</v>
      </c>
    </row>
    <row r="80" spans="1:8" x14ac:dyDescent="0.25">
      <c r="A80" t="s">
        <v>1253</v>
      </c>
      <c r="B80" s="118">
        <v>43624</v>
      </c>
      <c r="C80" s="112" t="s">
        <v>1218</v>
      </c>
      <c r="D80" s="112" t="s">
        <v>1192</v>
      </c>
      <c r="E80" s="113">
        <v>146.92500000000001</v>
      </c>
      <c r="F80" s="112">
        <v>0.71572453999999996</v>
      </c>
      <c r="G80" s="113">
        <v>105.157</v>
      </c>
      <c r="H80" s="112">
        <v>2019</v>
      </c>
    </row>
    <row r="81" spans="1:8" x14ac:dyDescent="0.25">
      <c r="A81" t="s">
        <v>1254</v>
      </c>
      <c r="B81" s="118">
        <v>43623</v>
      </c>
      <c r="C81" s="112" t="s">
        <v>1225</v>
      </c>
      <c r="D81" s="112" t="s">
        <v>1192</v>
      </c>
      <c r="E81" s="113">
        <v>146.95400000000001</v>
      </c>
      <c r="F81" s="112">
        <v>3.0171085199999998</v>
      </c>
      <c r="G81" s="113">
        <v>443.37599999999998</v>
      </c>
      <c r="H81" s="112">
        <v>2019</v>
      </c>
    </row>
    <row r="82" spans="1:8" x14ac:dyDescent="0.25">
      <c r="A82" t="s">
        <v>1255</v>
      </c>
      <c r="B82" s="118">
        <v>43623</v>
      </c>
      <c r="C82" s="112" t="s">
        <v>1225</v>
      </c>
      <c r="D82" s="112" t="s">
        <v>1192</v>
      </c>
      <c r="E82" s="113">
        <v>146.95400000000001</v>
      </c>
      <c r="F82" s="112">
        <v>0.15363261</v>
      </c>
      <c r="G82" s="113">
        <v>22.576000000000001</v>
      </c>
      <c r="H82" s="112">
        <v>2019</v>
      </c>
    </row>
    <row r="83" spans="1:8" x14ac:dyDescent="0.25">
      <c r="A83" t="s">
        <v>1256</v>
      </c>
      <c r="B83" s="118">
        <v>43623</v>
      </c>
      <c r="C83" s="112" t="s">
        <v>1225</v>
      </c>
      <c r="D83" s="112" t="s">
        <v>1192</v>
      </c>
      <c r="E83" s="113">
        <v>146.95400000000001</v>
      </c>
      <c r="F83" s="112">
        <v>0.57929839999999999</v>
      </c>
      <c r="G83" s="113">
        <v>85.13</v>
      </c>
      <c r="H83" s="112">
        <v>2019</v>
      </c>
    </row>
    <row r="84" spans="1:8" x14ac:dyDescent="0.25">
      <c r="A84" t="s">
        <v>1257</v>
      </c>
      <c r="B84" s="118">
        <v>43623</v>
      </c>
      <c r="C84" s="112" t="s">
        <v>1225</v>
      </c>
      <c r="D84" s="112" t="s">
        <v>1192</v>
      </c>
      <c r="E84" s="113">
        <v>146.95400000000001</v>
      </c>
      <c r="F84" s="112">
        <v>7.0329859999999994E-2</v>
      </c>
      <c r="G84" s="113">
        <v>10.335000000000001</v>
      </c>
      <c r="H84" s="112">
        <v>2019</v>
      </c>
    </row>
    <row r="85" spans="1:8" x14ac:dyDescent="0.25">
      <c r="A85" t="s">
        <v>1258</v>
      </c>
      <c r="B85" s="118">
        <v>43623</v>
      </c>
      <c r="C85" s="112" t="s">
        <v>1225</v>
      </c>
      <c r="D85" s="112" t="s">
        <v>1192</v>
      </c>
      <c r="E85" s="113">
        <v>146.95400000000001</v>
      </c>
      <c r="F85" s="112">
        <v>0.46462451999999999</v>
      </c>
      <c r="G85" s="113">
        <v>68.278000000000006</v>
      </c>
      <c r="H85" s="112">
        <v>2019</v>
      </c>
    </row>
    <row r="86" spans="1:8" x14ac:dyDescent="0.25">
      <c r="A86" t="s">
        <v>1259</v>
      </c>
      <c r="B86" s="118">
        <v>43623</v>
      </c>
      <c r="C86" s="112" t="s">
        <v>1225</v>
      </c>
      <c r="D86" s="112" t="s">
        <v>1192</v>
      </c>
      <c r="E86" s="113">
        <v>146.95400000000001</v>
      </c>
      <c r="F86" s="112">
        <v>3.2152304699999998</v>
      </c>
      <c r="G86" s="113">
        <v>472.49</v>
      </c>
      <c r="H86" s="112">
        <v>2019</v>
      </c>
    </row>
    <row r="87" spans="1:8" x14ac:dyDescent="0.25">
      <c r="A87" t="s">
        <v>1260</v>
      </c>
      <c r="B87" s="118">
        <v>43623</v>
      </c>
      <c r="C87" s="112" t="s">
        <v>1225</v>
      </c>
      <c r="D87" s="112" t="s">
        <v>1192</v>
      </c>
      <c r="E87" s="113">
        <v>146.95400000000001</v>
      </c>
      <c r="F87" s="112">
        <v>0.85187321999999999</v>
      </c>
      <c r="G87" s="113">
        <v>125.18600000000001</v>
      </c>
      <c r="H87" s="112">
        <v>2019</v>
      </c>
    </row>
    <row r="88" spans="1:8" x14ac:dyDescent="0.25">
      <c r="A88" t="s">
        <v>1261</v>
      </c>
      <c r="B88" s="118">
        <v>43623</v>
      </c>
      <c r="C88" s="112" t="s">
        <v>1225</v>
      </c>
      <c r="D88" s="112" t="s">
        <v>1192</v>
      </c>
      <c r="E88" s="113">
        <v>146.95400000000001</v>
      </c>
      <c r="F88" s="112">
        <v>0.25625625000000002</v>
      </c>
      <c r="G88" s="113">
        <v>37.656999999999996</v>
      </c>
      <c r="H88" s="112">
        <v>2019</v>
      </c>
    </row>
    <row r="89" spans="1:8" x14ac:dyDescent="0.25">
      <c r="A89" t="s">
        <v>1262</v>
      </c>
      <c r="B89" s="118">
        <v>43623</v>
      </c>
      <c r="C89" s="112" t="s">
        <v>1225</v>
      </c>
      <c r="D89" s="112" t="s">
        <v>1192</v>
      </c>
      <c r="E89" s="113">
        <v>146.95400000000001</v>
      </c>
      <c r="F89" s="112">
        <v>0.39164615000000003</v>
      </c>
      <c r="G89" s="113">
        <v>57.552999999999997</v>
      </c>
      <c r="H89" s="112">
        <v>2019</v>
      </c>
    </row>
    <row r="90" spans="1:8" x14ac:dyDescent="0.25">
      <c r="A90" t="s">
        <v>1263</v>
      </c>
      <c r="B90" s="118">
        <v>43623</v>
      </c>
      <c r="C90" s="112" t="s">
        <v>1218</v>
      </c>
      <c r="D90" s="112" t="s">
        <v>1192</v>
      </c>
      <c r="E90" s="113">
        <v>146.87200000000001</v>
      </c>
      <c r="F90" s="112">
        <v>9</v>
      </c>
      <c r="G90" s="113">
        <v>1321.848</v>
      </c>
      <c r="H90" s="112">
        <v>2019</v>
      </c>
    </row>
    <row r="91" spans="1:8" x14ac:dyDescent="0.25">
      <c r="A91" t="s">
        <v>1264</v>
      </c>
      <c r="B91" s="118">
        <v>43623</v>
      </c>
      <c r="C91" s="112" t="s">
        <v>1225</v>
      </c>
      <c r="D91" s="112" t="s">
        <v>1192</v>
      </c>
      <c r="E91" s="113">
        <v>147.43299999999999</v>
      </c>
      <c r="F91" s="112">
        <v>3.3981916499999998</v>
      </c>
      <c r="G91" s="113">
        <v>501.005</v>
      </c>
      <c r="H91" s="112">
        <v>2019</v>
      </c>
    </row>
    <row r="92" spans="1:8" x14ac:dyDescent="0.25">
      <c r="A92" t="s">
        <v>1265</v>
      </c>
      <c r="B92" s="118">
        <v>43623</v>
      </c>
      <c r="C92" s="112" t="s">
        <v>1225</v>
      </c>
      <c r="D92" s="112" t="s">
        <v>1192</v>
      </c>
      <c r="E92" s="113">
        <v>147.43299999999999</v>
      </c>
      <c r="F92" s="112">
        <v>5.6018083499999998</v>
      </c>
      <c r="G92" s="113">
        <v>825.89099999999996</v>
      </c>
      <c r="H92" s="112">
        <v>2019</v>
      </c>
    </row>
    <row r="93" spans="1:8" x14ac:dyDescent="0.25">
      <c r="A93" t="s">
        <v>1266</v>
      </c>
      <c r="B93" s="118">
        <v>43622</v>
      </c>
      <c r="C93" s="112" t="s">
        <v>1218</v>
      </c>
      <c r="D93" s="112" t="s">
        <v>1192</v>
      </c>
      <c r="E93" s="113">
        <v>147.404</v>
      </c>
      <c r="F93" s="112">
        <v>2.4710464299999999</v>
      </c>
      <c r="G93" s="113">
        <v>364.24200000000002</v>
      </c>
      <c r="H93" s="112">
        <v>2019</v>
      </c>
    </row>
    <row r="94" spans="1:8" x14ac:dyDescent="0.25">
      <c r="A94" t="s">
        <v>1267</v>
      </c>
      <c r="B94" s="118">
        <v>43622</v>
      </c>
      <c r="C94" s="112" t="s">
        <v>1218</v>
      </c>
      <c r="D94" s="112" t="s">
        <v>1192</v>
      </c>
      <c r="E94" s="113">
        <v>147.404</v>
      </c>
      <c r="F94" s="112">
        <v>0.36711664999999999</v>
      </c>
      <c r="G94" s="113">
        <v>54.113999999999997</v>
      </c>
      <c r="H94" s="112">
        <v>2019</v>
      </c>
    </row>
    <row r="95" spans="1:8" x14ac:dyDescent="0.25">
      <c r="A95" t="s">
        <v>1268</v>
      </c>
      <c r="B95" s="118">
        <v>43621</v>
      </c>
      <c r="C95" s="112" t="s">
        <v>1218</v>
      </c>
      <c r="D95" s="112" t="s">
        <v>1192</v>
      </c>
      <c r="E95" s="113">
        <v>147.404</v>
      </c>
      <c r="F95" s="112">
        <v>4.618999E-2</v>
      </c>
      <c r="G95" s="113">
        <v>6.8079999999999998</v>
      </c>
      <c r="H95" s="112">
        <v>2019</v>
      </c>
    </row>
    <row r="96" spans="1:8" x14ac:dyDescent="0.25">
      <c r="A96" t="s">
        <v>1269</v>
      </c>
      <c r="B96" s="118">
        <v>43621</v>
      </c>
      <c r="C96" s="112" t="s">
        <v>1218</v>
      </c>
      <c r="D96" s="112" t="s">
        <v>1192</v>
      </c>
      <c r="E96" s="113">
        <v>147.404</v>
      </c>
      <c r="F96" s="112">
        <v>0.35711085999999997</v>
      </c>
      <c r="G96" s="113">
        <v>52.639000000000003</v>
      </c>
      <c r="H96" s="112">
        <v>2019</v>
      </c>
    </row>
    <row r="97" spans="1:8" x14ac:dyDescent="0.25">
      <c r="A97" t="s">
        <v>1270</v>
      </c>
      <c r="B97" s="118">
        <v>43621</v>
      </c>
      <c r="C97" s="112" t="s">
        <v>1218</v>
      </c>
      <c r="D97" s="112" t="s">
        <v>1192</v>
      </c>
      <c r="E97" s="113">
        <v>147.404</v>
      </c>
      <c r="F97" s="112">
        <v>2.6660630900000002</v>
      </c>
      <c r="G97" s="113">
        <v>392.988</v>
      </c>
      <c r="H97" s="112">
        <v>2019</v>
      </c>
    </row>
    <row r="98" spans="1:8" x14ac:dyDescent="0.25">
      <c r="A98" t="s">
        <v>1271</v>
      </c>
      <c r="B98" s="118">
        <v>43621</v>
      </c>
      <c r="C98" s="112" t="s">
        <v>1218</v>
      </c>
      <c r="D98" s="112" t="s">
        <v>1192</v>
      </c>
      <c r="E98" s="113">
        <v>147.404</v>
      </c>
      <c r="F98" s="112">
        <v>2.2961724999999999</v>
      </c>
      <c r="G98" s="113">
        <v>338.46499999999997</v>
      </c>
      <c r="H98" s="112">
        <v>2019</v>
      </c>
    </row>
    <row r="99" spans="1:8" x14ac:dyDescent="0.25">
      <c r="A99" t="s">
        <v>1272</v>
      </c>
      <c r="B99" s="118">
        <v>43621</v>
      </c>
      <c r="C99" s="112" t="s">
        <v>1218</v>
      </c>
      <c r="D99" s="112" t="s">
        <v>1192</v>
      </c>
      <c r="E99" s="113">
        <v>147.404</v>
      </c>
      <c r="F99" s="112">
        <v>0.79630047999999998</v>
      </c>
      <c r="G99" s="113">
        <v>117.377</v>
      </c>
      <c r="H99" s="112">
        <v>2019</v>
      </c>
    </row>
    <row r="100" spans="1:8" x14ac:dyDescent="0.25">
      <c r="A100" t="s">
        <v>1273</v>
      </c>
      <c r="B100" s="118">
        <v>43621</v>
      </c>
      <c r="C100" s="112" t="s">
        <v>1225</v>
      </c>
      <c r="D100" s="112" t="s">
        <v>1192</v>
      </c>
      <c r="E100" s="113">
        <v>147.43299999999999</v>
      </c>
      <c r="F100" s="112">
        <v>9.5E-4</v>
      </c>
      <c r="G100" s="113">
        <v>0.14000000000000001</v>
      </c>
      <c r="H100" s="112">
        <v>2019</v>
      </c>
    </row>
    <row r="101" spans="1:8" x14ac:dyDescent="0.25">
      <c r="A101" t="s">
        <v>1274</v>
      </c>
      <c r="B101" s="118">
        <v>43621</v>
      </c>
      <c r="C101" s="112" t="s">
        <v>1225</v>
      </c>
      <c r="D101" s="112" t="s">
        <v>1192</v>
      </c>
      <c r="E101" s="113">
        <v>147.43299999999999</v>
      </c>
      <c r="F101" s="112">
        <v>8.2550000000000008</v>
      </c>
      <c r="G101" s="113">
        <v>1217.059</v>
      </c>
      <c r="H101" s="112">
        <v>2019</v>
      </c>
    </row>
    <row r="102" spans="1:8" x14ac:dyDescent="0.25">
      <c r="A102" t="s">
        <v>1275</v>
      </c>
      <c r="B102" s="118">
        <v>43621</v>
      </c>
      <c r="C102" s="112" t="s">
        <v>1225</v>
      </c>
      <c r="D102" s="112" t="s">
        <v>1192</v>
      </c>
      <c r="E102" s="113">
        <v>147.43299999999999</v>
      </c>
      <c r="F102" s="112">
        <v>0.74404999999999999</v>
      </c>
      <c r="G102" s="113">
        <v>109.697</v>
      </c>
      <c r="H102" s="112">
        <v>2019</v>
      </c>
    </row>
    <row r="103" spans="1:8" x14ac:dyDescent="0.25">
      <c r="A103" t="s">
        <v>1276</v>
      </c>
      <c r="B103" s="118">
        <v>43621</v>
      </c>
      <c r="C103" s="112" t="s">
        <v>1225</v>
      </c>
      <c r="D103" s="112" t="s">
        <v>1192</v>
      </c>
      <c r="E103" s="113">
        <v>144.74799999999999</v>
      </c>
      <c r="F103" s="112">
        <v>4.7256401400000003</v>
      </c>
      <c r="G103" s="113">
        <v>684.02599999999995</v>
      </c>
      <c r="H103" s="112">
        <v>2019</v>
      </c>
    </row>
    <row r="104" spans="1:8" x14ac:dyDescent="0.25">
      <c r="A104" t="s">
        <v>1277</v>
      </c>
      <c r="B104" s="118">
        <v>43621</v>
      </c>
      <c r="C104" s="112" t="s">
        <v>1225</v>
      </c>
      <c r="D104" s="112" t="s">
        <v>1192</v>
      </c>
      <c r="E104" s="113">
        <v>144.74799999999999</v>
      </c>
      <c r="F104" s="112">
        <v>0.37712712999999998</v>
      </c>
      <c r="G104" s="113">
        <v>54.588000000000001</v>
      </c>
      <c r="H104" s="112">
        <v>2019</v>
      </c>
    </row>
    <row r="105" spans="1:8" x14ac:dyDescent="0.25">
      <c r="A105" t="s">
        <v>1278</v>
      </c>
      <c r="B105" s="118">
        <v>43621</v>
      </c>
      <c r="C105" s="112" t="s">
        <v>1225</v>
      </c>
      <c r="D105" s="112" t="s">
        <v>1192</v>
      </c>
      <c r="E105" s="113">
        <v>144.74799999999999</v>
      </c>
      <c r="F105" s="112">
        <v>4.0090000000000003</v>
      </c>
      <c r="G105" s="113">
        <v>580.29399999999998</v>
      </c>
      <c r="H105" s="112">
        <v>2019</v>
      </c>
    </row>
    <row r="106" spans="1:8" x14ac:dyDescent="0.25">
      <c r="A106" t="s">
        <v>1279</v>
      </c>
      <c r="B106" s="118">
        <v>43621</v>
      </c>
      <c r="C106" s="112" t="s">
        <v>1225</v>
      </c>
      <c r="D106" s="112" t="s">
        <v>1192</v>
      </c>
      <c r="E106" s="113">
        <v>144.74799999999999</v>
      </c>
      <c r="F106" s="112">
        <v>0.57813999999999999</v>
      </c>
      <c r="G106" s="113">
        <v>83.683999999999997</v>
      </c>
      <c r="H106" s="112">
        <v>2019</v>
      </c>
    </row>
    <row r="107" spans="1:8" x14ac:dyDescent="0.25">
      <c r="A107" t="s">
        <v>1280</v>
      </c>
      <c r="B107" s="118">
        <v>43621</v>
      </c>
      <c r="C107" s="112" t="s">
        <v>1225</v>
      </c>
      <c r="D107" s="112" t="s">
        <v>1192</v>
      </c>
      <c r="E107" s="113">
        <v>144.74799999999999</v>
      </c>
      <c r="F107" s="112">
        <v>2.6989999999999998</v>
      </c>
      <c r="G107" s="113">
        <v>390.67399999999998</v>
      </c>
      <c r="H107" s="112">
        <v>2019</v>
      </c>
    </row>
    <row r="108" spans="1:8" x14ac:dyDescent="0.25">
      <c r="A108" t="s">
        <v>1281</v>
      </c>
      <c r="B108" s="118">
        <v>43621</v>
      </c>
      <c r="C108" s="112" t="s">
        <v>1225</v>
      </c>
      <c r="D108" s="112" t="s">
        <v>1192</v>
      </c>
      <c r="E108" s="113">
        <v>144.74799999999999</v>
      </c>
      <c r="F108" s="112">
        <v>1.0249999999999999</v>
      </c>
      <c r="G108" s="113">
        <v>148.36600000000001</v>
      </c>
      <c r="H108" s="112">
        <v>2019</v>
      </c>
    </row>
    <row r="109" spans="1:8" x14ac:dyDescent="0.25">
      <c r="A109" t="s">
        <v>1282</v>
      </c>
      <c r="B109" s="118">
        <v>43621</v>
      </c>
      <c r="C109" s="112" t="s">
        <v>1225</v>
      </c>
      <c r="D109" s="112" t="s">
        <v>1192</v>
      </c>
      <c r="E109" s="113">
        <v>144.74799999999999</v>
      </c>
      <c r="F109" s="112">
        <v>0.16700000000000001</v>
      </c>
      <c r="G109" s="113">
        <v>24.172000000000001</v>
      </c>
      <c r="H109" s="112">
        <v>2019</v>
      </c>
    </row>
    <row r="110" spans="1:8" x14ac:dyDescent="0.25">
      <c r="A110" t="s">
        <v>1283</v>
      </c>
      <c r="B110" s="118">
        <v>43621</v>
      </c>
      <c r="C110" s="112" t="s">
        <v>1225</v>
      </c>
      <c r="D110" s="112" t="s">
        <v>1192</v>
      </c>
      <c r="E110" s="113">
        <v>144.74799999999999</v>
      </c>
      <c r="F110" s="112">
        <v>3.4630000000000001</v>
      </c>
      <c r="G110" s="113">
        <v>501.262</v>
      </c>
      <c r="H110" s="112">
        <v>2019</v>
      </c>
    </row>
    <row r="111" spans="1:8" x14ac:dyDescent="0.25">
      <c r="A111" t="s">
        <v>1284</v>
      </c>
      <c r="B111" s="118">
        <v>43621</v>
      </c>
      <c r="C111" s="112" t="s">
        <v>1225</v>
      </c>
      <c r="D111" s="112" t="s">
        <v>1192</v>
      </c>
      <c r="E111" s="113">
        <v>144.74799999999999</v>
      </c>
      <c r="F111" s="112">
        <v>2.0590000000000002</v>
      </c>
      <c r="G111" s="113">
        <v>298.036</v>
      </c>
      <c r="H111" s="112">
        <v>2019</v>
      </c>
    </row>
    <row r="112" spans="1:8" x14ac:dyDescent="0.25">
      <c r="A112" t="s">
        <v>1285</v>
      </c>
      <c r="B112" s="118">
        <v>43621</v>
      </c>
      <c r="C112" s="112" t="s">
        <v>1225</v>
      </c>
      <c r="D112" s="112" t="s">
        <v>1192</v>
      </c>
      <c r="E112" s="113">
        <v>144.74799999999999</v>
      </c>
      <c r="F112" s="112">
        <v>2.8600070400000002</v>
      </c>
      <c r="G112" s="113">
        <v>413.98</v>
      </c>
      <c r="H112" s="112">
        <v>2019</v>
      </c>
    </row>
    <row r="113" spans="1:8" x14ac:dyDescent="0.25">
      <c r="A113" t="s">
        <v>1286</v>
      </c>
      <c r="B113" s="118">
        <v>43621</v>
      </c>
      <c r="C113" s="112" t="s">
        <v>1225</v>
      </c>
      <c r="D113" s="112" t="s">
        <v>1192</v>
      </c>
      <c r="E113" s="113">
        <v>144.74799999999999</v>
      </c>
      <c r="F113" s="112">
        <v>1.08</v>
      </c>
      <c r="G113" s="113">
        <v>156.327</v>
      </c>
      <c r="H113" s="112">
        <v>2019</v>
      </c>
    </row>
    <row r="114" spans="1:8" x14ac:dyDescent="0.25">
      <c r="A114" t="s">
        <v>1287</v>
      </c>
      <c r="B114" s="118">
        <v>43621</v>
      </c>
      <c r="C114" s="112" t="s">
        <v>1225</v>
      </c>
      <c r="D114" s="112" t="s">
        <v>1192</v>
      </c>
      <c r="E114" s="113">
        <v>144.74799999999999</v>
      </c>
      <c r="F114" s="112">
        <v>0.37</v>
      </c>
      <c r="G114" s="113">
        <v>53.555999999999997</v>
      </c>
      <c r="H114" s="112">
        <v>2019</v>
      </c>
    </row>
    <row r="115" spans="1:8" x14ac:dyDescent="0.25">
      <c r="A115" t="s">
        <v>1288</v>
      </c>
      <c r="B115" s="118">
        <v>43621</v>
      </c>
      <c r="C115" s="112" t="s">
        <v>1225</v>
      </c>
      <c r="D115" s="112" t="s">
        <v>1192</v>
      </c>
      <c r="E115" s="113">
        <v>144.74799999999999</v>
      </c>
      <c r="F115" s="112">
        <v>0.39</v>
      </c>
      <c r="G115" s="113">
        <v>56.451000000000001</v>
      </c>
      <c r="H115" s="112">
        <v>2019</v>
      </c>
    </row>
    <row r="116" spans="1:8" x14ac:dyDescent="0.25">
      <c r="A116" t="s">
        <v>1289</v>
      </c>
      <c r="B116" s="118">
        <v>43621</v>
      </c>
      <c r="C116" s="112" t="s">
        <v>1225</v>
      </c>
      <c r="D116" s="112" t="s">
        <v>1192</v>
      </c>
      <c r="E116" s="113">
        <v>144.74799999999999</v>
      </c>
      <c r="F116" s="112">
        <v>0.62629999999999997</v>
      </c>
      <c r="G116" s="113">
        <v>90.655000000000001</v>
      </c>
      <c r="H116" s="112">
        <v>2019</v>
      </c>
    </row>
    <row r="117" spans="1:8" x14ac:dyDescent="0.25">
      <c r="A117" t="s">
        <v>1290</v>
      </c>
      <c r="B117" s="118">
        <v>43621</v>
      </c>
      <c r="C117" s="112" t="s">
        <v>1225</v>
      </c>
      <c r="D117" s="112" t="s">
        <v>1192</v>
      </c>
      <c r="E117" s="113">
        <v>144.74799999999999</v>
      </c>
      <c r="F117" s="112">
        <v>0.56478569000000001</v>
      </c>
      <c r="G117" s="113">
        <v>81.751000000000005</v>
      </c>
      <c r="H117" s="112">
        <v>2019</v>
      </c>
    </row>
    <row r="118" spans="1:8" x14ac:dyDescent="0.25">
      <c r="A118" t="s">
        <v>1291</v>
      </c>
      <c r="B118" s="118">
        <v>43621</v>
      </c>
      <c r="C118" s="112" t="s">
        <v>1225</v>
      </c>
      <c r="D118" s="112" t="s">
        <v>1192</v>
      </c>
      <c r="E118" s="113">
        <v>144.74799999999999</v>
      </c>
      <c r="F118" s="112">
        <v>0.83399999999999996</v>
      </c>
      <c r="G118" s="113">
        <v>120.71899999999999</v>
      </c>
      <c r="H118" s="112">
        <v>2019</v>
      </c>
    </row>
    <row r="119" spans="1:8" x14ac:dyDescent="0.25">
      <c r="A119" t="s">
        <v>1292</v>
      </c>
      <c r="B119" s="118">
        <v>43621</v>
      </c>
      <c r="C119" s="112" t="s">
        <v>1225</v>
      </c>
      <c r="D119" s="112" t="s">
        <v>1192</v>
      </c>
      <c r="E119" s="113">
        <v>144.74799999999999</v>
      </c>
      <c r="F119" s="112">
        <v>1.03</v>
      </c>
      <c r="G119" s="113">
        <v>149.09</v>
      </c>
      <c r="H119" s="112">
        <v>2019</v>
      </c>
    </row>
    <row r="120" spans="1:8" x14ac:dyDescent="0.25">
      <c r="A120" t="s">
        <v>1293</v>
      </c>
      <c r="B120" s="118">
        <v>43621</v>
      </c>
      <c r="C120" s="112" t="s">
        <v>1225</v>
      </c>
      <c r="D120" s="112" t="s">
        <v>1192</v>
      </c>
      <c r="E120" s="113">
        <v>144.74799999999999</v>
      </c>
      <c r="F120" s="112">
        <v>1.927</v>
      </c>
      <c r="G120" s="113">
        <v>278.92899999999997</v>
      </c>
      <c r="H120" s="112">
        <v>2019</v>
      </c>
    </row>
    <row r="121" spans="1:8" x14ac:dyDescent="0.25">
      <c r="A121" t="s">
        <v>1294</v>
      </c>
      <c r="B121" s="118">
        <v>43621</v>
      </c>
      <c r="C121" s="112" t="s">
        <v>1225</v>
      </c>
      <c r="D121" s="112" t="s">
        <v>1192</v>
      </c>
      <c r="E121" s="113">
        <v>144.74799999999999</v>
      </c>
      <c r="F121" s="112">
        <v>2.6160000000000001</v>
      </c>
      <c r="G121" s="113">
        <v>378.66</v>
      </c>
      <c r="H121" s="112">
        <v>2019</v>
      </c>
    </row>
    <row r="122" spans="1:8" x14ac:dyDescent="0.25">
      <c r="A122" t="s">
        <v>1295</v>
      </c>
      <c r="B122" s="118">
        <v>43621</v>
      </c>
      <c r="C122" s="112" t="s">
        <v>1218</v>
      </c>
      <c r="D122" s="112" t="s">
        <v>1192</v>
      </c>
      <c r="E122" s="113">
        <v>145.23099999999999</v>
      </c>
      <c r="F122" s="112">
        <v>25.899246489999999</v>
      </c>
      <c r="G122" s="113">
        <v>3761.373</v>
      </c>
      <c r="H122" s="112">
        <v>2019</v>
      </c>
    </row>
    <row r="123" spans="1:8" x14ac:dyDescent="0.25">
      <c r="A123" t="s">
        <v>1296</v>
      </c>
      <c r="B123" s="118">
        <v>43621</v>
      </c>
      <c r="C123" s="112" t="s">
        <v>1218</v>
      </c>
      <c r="D123" s="112" t="s">
        <v>1192</v>
      </c>
      <c r="E123" s="113">
        <v>145.23099999999999</v>
      </c>
      <c r="F123" s="112">
        <v>5.5017535100000003</v>
      </c>
      <c r="G123" s="113">
        <v>799.02499999999998</v>
      </c>
      <c r="H123" s="112">
        <v>2019</v>
      </c>
    </row>
    <row r="124" spans="1:8" x14ac:dyDescent="0.25">
      <c r="A124" t="s">
        <v>1297</v>
      </c>
      <c r="B124" s="118">
        <v>43621</v>
      </c>
      <c r="C124" s="112" t="s">
        <v>1225</v>
      </c>
      <c r="D124" s="112" t="s">
        <v>1192</v>
      </c>
      <c r="E124" s="113">
        <v>146.16399999999999</v>
      </c>
      <c r="F124" s="112">
        <v>31.401</v>
      </c>
      <c r="G124" s="113">
        <v>4589.7169999999996</v>
      </c>
      <c r="H124" s="112">
        <v>2019</v>
      </c>
    </row>
    <row r="125" spans="1:8" x14ac:dyDescent="0.25">
      <c r="A125" t="s">
        <v>1298</v>
      </c>
      <c r="B125" s="118">
        <v>43602</v>
      </c>
      <c r="C125" s="112" t="s">
        <v>1225</v>
      </c>
      <c r="D125" s="112" t="s">
        <v>1192</v>
      </c>
      <c r="E125" s="113">
        <v>133.30199999999999</v>
      </c>
      <c r="F125" s="112">
        <v>0.18364610000000001</v>
      </c>
      <c r="G125" s="113">
        <v>24.48</v>
      </c>
      <c r="H125" s="112">
        <v>2019</v>
      </c>
    </row>
    <row r="126" spans="1:8" x14ac:dyDescent="0.25">
      <c r="A126" t="s">
        <v>1299</v>
      </c>
      <c r="B126" s="118">
        <v>43602</v>
      </c>
      <c r="C126" s="112" t="s">
        <v>1225</v>
      </c>
      <c r="D126" s="112" t="s">
        <v>1192</v>
      </c>
      <c r="E126" s="113">
        <v>133.30199999999999</v>
      </c>
      <c r="F126" s="112">
        <v>0.74234911999999997</v>
      </c>
      <c r="G126" s="113">
        <v>98.956000000000003</v>
      </c>
      <c r="H126" s="112">
        <v>2019</v>
      </c>
    </row>
    <row r="127" spans="1:8" x14ac:dyDescent="0.25">
      <c r="A127" t="s">
        <v>1300</v>
      </c>
      <c r="B127" s="118">
        <v>43602</v>
      </c>
      <c r="C127" s="112" t="s">
        <v>1225</v>
      </c>
      <c r="D127" s="112" t="s">
        <v>1192</v>
      </c>
      <c r="E127" s="113">
        <v>133.30199999999999</v>
      </c>
      <c r="F127" s="112">
        <v>3.5847847800000001</v>
      </c>
      <c r="G127" s="113">
        <v>477.858</v>
      </c>
      <c r="H127" s="112">
        <v>2019</v>
      </c>
    </row>
    <row r="128" spans="1:8" x14ac:dyDescent="0.25">
      <c r="A128" t="s">
        <v>1301</v>
      </c>
      <c r="B128" s="118">
        <v>43602</v>
      </c>
      <c r="C128" s="112" t="s">
        <v>1225</v>
      </c>
      <c r="D128" s="112" t="s">
        <v>1192</v>
      </c>
      <c r="E128" s="113">
        <v>133.30199999999999</v>
      </c>
      <c r="F128" s="112">
        <v>0.48921999999999999</v>
      </c>
      <c r="G128" s="113">
        <v>65.213999999999999</v>
      </c>
      <c r="H128" s="112">
        <v>2019</v>
      </c>
    </row>
    <row r="129" spans="1:8" x14ac:dyDescent="0.25">
      <c r="A129" t="s">
        <v>1302</v>
      </c>
      <c r="B129" s="118">
        <v>43602</v>
      </c>
      <c r="C129" s="112" t="s">
        <v>1218</v>
      </c>
      <c r="D129" s="112" t="s">
        <v>1192</v>
      </c>
      <c r="E129" s="113">
        <v>132.744</v>
      </c>
      <c r="F129" s="112">
        <v>5</v>
      </c>
      <c r="G129" s="113">
        <v>663.72</v>
      </c>
      <c r="H129" s="112">
        <v>2019</v>
      </c>
    </row>
    <row r="130" spans="1:8" x14ac:dyDescent="0.25">
      <c r="A130" t="s">
        <v>1303</v>
      </c>
      <c r="B130" s="118">
        <v>43602</v>
      </c>
      <c r="C130" s="112" t="s">
        <v>1225</v>
      </c>
      <c r="D130" s="112" t="s">
        <v>1192</v>
      </c>
      <c r="E130" s="113">
        <v>135.18199999999999</v>
      </c>
      <c r="F130" s="112">
        <v>5.3574000000000004E-4</v>
      </c>
      <c r="G130" s="113">
        <v>7.1999999999999995E-2</v>
      </c>
      <c r="H130" s="112">
        <v>2019</v>
      </c>
    </row>
    <row r="131" spans="1:8" x14ac:dyDescent="0.25">
      <c r="A131" t="s">
        <v>1304</v>
      </c>
      <c r="B131" s="118">
        <v>43602</v>
      </c>
      <c r="C131" s="112" t="s">
        <v>1225</v>
      </c>
      <c r="D131" s="112" t="s">
        <v>1192</v>
      </c>
      <c r="E131" s="113">
        <v>135.18199999999999</v>
      </c>
      <c r="F131" s="112">
        <v>3.609</v>
      </c>
      <c r="G131" s="113">
        <v>487.87099999999998</v>
      </c>
      <c r="H131" s="112">
        <v>2019</v>
      </c>
    </row>
    <row r="132" spans="1:8" x14ac:dyDescent="0.25">
      <c r="A132" t="s">
        <v>1305</v>
      </c>
      <c r="B132" s="118">
        <v>43602</v>
      </c>
      <c r="C132" s="112" t="s">
        <v>1225</v>
      </c>
      <c r="D132" s="112" t="s">
        <v>1192</v>
      </c>
      <c r="E132" s="113">
        <v>135.18199999999999</v>
      </c>
      <c r="F132" s="112">
        <v>1.3904642599999999</v>
      </c>
      <c r="G132" s="113">
        <v>187.965</v>
      </c>
      <c r="H132" s="112">
        <v>2019</v>
      </c>
    </row>
    <row r="133" spans="1:8" x14ac:dyDescent="0.25">
      <c r="A133" t="s">
        <v>1306</v>
      </c>
      <c r="B133" s="118">
        <v>43602</v>
      </c>
      <c r="C133" s="112" t="s">
        <v>1218</v>
      </c>
      <c r="D133" s="112" t="s">
        <v>1192</v>
      </c>
      <c r="E133" s="113">
        <v>134.61699999999999</v>
      </c>
      <c r="F133" s="112">
        <v>5</v>
      </c>
      <c r="G133" s="113">
        <v>673.08500000000004</v>
      </c>
      <c r="H133" s="112">
        <v>2019</v>
      </c>
    </row>
    <row r="134" spans="1:8" x14ac:dyDescent="0.25">
      <c r="A134" t="s">
        <v>1307</v>
      </c>
      <c r="B134" s="118">
        <v>43602</v>
      </c>
      <c r="C134" s="112" t="s">
        <v>1225</v>
      </c>
      <c r="D134" s="112" t="s">
        <v>1192</v>
      </c>
      <c r="E134" s="113">
        <v>136.21799999999999</v>
      </c>
      <c r="F134" s="112">
        <v>0.95496669999999995</v>
      </c>
      <c r="G134" s="113">
        <v>130.083</v>
      </c>
      <c r="H134" s="112">
        <v>2019</v>
      </c>
    </row>
    <row r="135" spans="1:8" x14ac:dyDescent="0.25">
      <c r="A135" t="s">
        <v>1308</v>
      </c>
      <c r="B135" s="118">
        <v>43602</v>
      </c>
      <c r="C135" s="112" t="s">
        <v>1225</v>
      </c>
      <c r="D135" s="112" t="s">
        <v>1192</v>
      </c>
      <c r="E135" s="113">
        <v>136.21799999999999</v>
      </c>
      <c r="F135" s="112">
        <v>2.0859677400000001</v>
      </c>
      <c r="G135" s="113">
        <v>284.14600000000002</v>
      </c>
      <c r="H135" s="112">
        <v>2019</v>
      </c>
    </row>
    <row r="136" spans="1:8" x14ac:dyDescent="0.25">
      <c r="A136" t="s">
        <v>1309</v>
      </c>
      <c r="B136" s="118">
        <v>43602</v>
      </c>
      <c r="C136" s="112" t="s">
        <v>1225</v>
      </c>
      <c r="D136" s="112" t="s">
        <v>1192</v>
      </c>
      <c r="E136" s="113">
        <v>136.21799999999999</v>
      </c>
      <c r="F136" s="112">
        <v>1.95906556</v>
      </c>
      <c r="G136" s="113">
        <v>266.85899999999998</v>
      </c>
      <c r="H136" s="112">
        <v>2019</v>
      </c>
    </row>
    <row r="137" spans="1:8" x14ac:dyDescent="0.25">
      <c r="A137" t="s">
        <v>1310</v>
      </c>
      <c r="B137" s="118">
        <v>43602</v>
      </c>
      <c r="C137" s="112" t="s">
        <v>1218</v>
      </c>
      <c r="D137" s="112" t="s">
        <v>1192</v>
      </c>
      <c r="E137" s="113">
        <v>134.65299999999999</v>
      </c>
      <c r="F137" s="112">
        <v>5</v>
      </c>
      <c r="G137" s="113">
        <v>673.26499999999999</v>
      </c>
      <c r="H137" s="112">
        <v>2019</v>
      </c>
    </row>
    <row r="138" spans="1:8" x14ac:dyDescent="0.25">
      <c r="A138" t="s">
        <v>1311</v>
      </c>
      <c r="B138" s="118">
        <v>43602</v>
      </c>
      <c r="C138" s="112" t="s">
        <v>1225</v>
      </c>
      <c r="D138" s="112" t="s">
        <v>1192</v>
      </c>
      <c r="E138" s="113">
        <v>136.90600000000001</v>
      </c>
      <c r="F138" s="112">
        <v>5</v>
      </c>
      <c r="G138" s="113">
        <v>684.53099999999995</v>
      </c>
      <c r="H138" s="112">
        <v>2019</v>
      </c>
    </row>
    <row r="139" spans="1:8" x14ac:dyDescent="0.25">
      <c r="A139" t="s">
        <v>1312</v>
      </c>
      <c r="B139" s="118">
        <v>43602</v>
      </c>
      <c r="C139" s="112" t="s">
        <v>1218</v>
      </c>
      <c r="D139" s="112" t="s">
        <v>1192</v>
      </c>
      <c r="E139" s="113">
        <v>134.952</v>
      </c>
      <c r="F139" s="112">
        <v>1.8180000000000001</v>
      </c>
      <c r="G139" s="113">
        <v>245.34200000000001</v>
      </c>
      <c r="H139" s="112">
        <v>2019</v>
      </c>
    </row>
    <row r="140" spans="1:8" x14ac:dyDescent="0.25">
      <c r="A140" t="s">
        <v>1313</v>
      </c>
      <c r="B140" s="118">
        <v>43602</v>
      </c>
      <c r="C140" s="112" t="s">
        <v>1218</v>
      </c>
      <c r="D140" s="112" t="s">
        <v>1192</v>
      </c>
      <c r="E140" s="113">
        <v>134.952</v>
      </c>
      <c r="F140" s="112">
        <v>1.591</v>
      </c>
      <c r="G140" s="113">
        <v>214.708</v>
      </c>
      <c r="H140" s="112">
        <v>2019</v>
      </c>
    </row>
    <row r="141" spans="1:8" x14ac:dyDescent="0.25">
      <c r="A141" t="s">
        <v>1314</v>
      </c>
      <c r="B141" s="118">
        <v>43602</v>
      </c>
      <c r="C141" s="112" t="s">
        <v>1218</v>
      </c>
      <c r="D141" s="112" t="s">
        <v>1192</v>
      </c>
      <c r="E141" s="113">
        <v>134.952</v>
      </c>
      <c r="F141" s="112">
        <v>1.591</v>
      </c>
      <c r="G141" s="113">
        <v>214.708</v>
      </c>
      <c r="H141" s="112">
        <v>2019</v>
      </c>
    </row>
    <row r="142" spans="1:8" x14ac:dyDescent="0.25">
      <c r="A142" t="s">
        <v>1315</v>
      </c>
      <c r="B142" s="118">
        <v>43602</v>
      </c>
      <c r="C142" s="112" t="s">
        <v>1225</v>
      </c>
      <c r="D142" s="112" t="s">
        <v>1192</v>
      </c>
      <c r="E142" s="113">
        <v>135.52099999999999</v>
      </c>
      <c r="F142" s="112">
        <v>1.5814862199999999</v>
      </c>
      <c r="G142" s="113">
        <v>214.32400000000001</v>
      </c>
      <c r="H142" s="112">
        <v>2019</v>
      </c>
    </row>
    <row r="143" spans="1:8" x14ac:dyDescent="0.25">
      <c r="A143" t="s">
        <v>1316</v>
      </c>
      <c r="B143" s="118">
        <v>43602</v>
      </c>
      <c r="C143" s="112" t="s">
        <v>1225</v>
      </c>
      <c r="D143" s="112" t="s">
        <v>1192</v>
      </c>
      <c r="E143" s="113">
        <v>135.52099999999999</v>
      </c>
      <c r="F143" s="112">
        <v>0.93959999999999999</v>
      </c>
      <c r="G143" s="113">
        <v>127.33499999999999</v>
      </c>
      <c r="H143" s="112">
        <v>2019</v>
      </c>
    </row>
    <row r="144" spans="1:8" x14ac:dyDescent="0.25">
      <c r="A144" t="s">
        <v>1317</v>
      </c>
      <c r="B144" s="118">
        <v>43602</v>
      </c>
      <c r="C144" s="112" t="s">
        <v>1225</v>
      </c>
      <c r="D144" s="112" t="s">
        <v>1192</v>
      </c>
      <c r="E144" s="113">
        <v>135.52099999999999</v>
      </c>
      <c r="F144" s="112">
        <v>0.93959999999999999</v>
      </c>
      <c r="G144" s="113">
        <v>127.33499999999999</v>
      </c>
      <c r="H144" s="112">
        <v>2019</v>
      </c>
    </row>
    <row r="145" spans="1:8" x14ac:dyDescent="0.25">
      <c r="A145" t="s">
        <v>1318</v>
      </c>
      <c r="B145" s="118">
        <v>43602</v>
      </c>
      <c r="C145" s="112" t="s">
        <v>1225</v>
      </c>
      <c r="D145" s="112" t="s">
        <v>1192</v>
      </c>
      <c r="E145" s="113">
        <v>135.52099999999999</v>
      </c>
      <c r="F145" s="112">
        <v>0.72694999999999999</v>
      </c>
      <c r="G145" s="113">
        <v>98.516000000000005</v>
      </c>
      <c r="H145" s="112">
        <v>2019</v>
      </c>
    </row>
    <row r="146" spans="1:8" x14ac:dyDescent="0.25">
      <c r="A146" t="s">
        <v>1319</v>
      </c>
      <c r="B146" s="118">
        <v>43602</v>
      </c>
      <c r="C146" s="112" t="s">
        <v>1225</v>
      </c>
      <c r="D146" s="112" t="s">
        <v>1192</v>
      </c>
      <c r="E146" s="113">
        <v>135.52099999999999</v>
      </c>
      <c r="F146" s="112">
        <v>0.11706653</v>
      </c>
      <c r="G146" s="113">
        <v>15.864000000000001</v>
      </c>
      <c r="H146" s="112">
        <v>2019</v>
      </c>
    </row>
    <row r="147" spans="1:8" x14ac:dyDescent="0.25">
      <c r="A147" t="s">
        <v>1320</v>
      </c>
      <c r="B147" s="118">
        <v>43602</v>
      </c>
      <c r="C147" s="112" t="s">
        <v>1225</v>
      </c>
      <c r="D147" s="112" t="s">
        <v>1192</v>
      </c>
      <c r="E147" s="113">
        <v>135.52099999999999</v>
      </c>
      <c r="F147" s="112">
        <v>0.69529724999999998</v>
      </c>
      <c r="G147" s="113">
        <v>94.227000000000004</v>
      </c>
      <c r="H147" s="112">
        <v>2019</v>
      </c>
    </row>
    <row r="148" spans="1:8" x14ac:dyDescent="0.25">
      <c r="A148" t="s">
        <v>1321</v>
      </c>
      <c r="B148" s="118">
        <v>43601</v>
      </c>
      <c r="C148" s="112" t="s">
        <v>1218</v>
      </c>
      <c r="D148" s="112" t="s">
        <v>1192</v>
      </c>
      <c r="E148" s="113">
        <v>132.958</v>
      </c>
      <c r="F148" s="112">
        <v>2.9656418699999998</v>
      </c>
      <c r="G148" s="113">
        <v>394.30500000000001</v>
      </c>
      <c r="H148" s="112">
        <v>2019</v>
      </c>
    </row>
    <row r="149" spans="1:8" x14ac:dyDescent="0.25">
      <c r="A149" t="s">
        <v>1322</v>
      </c>
      <c r="B149" s="118">
        <v>43601</v>
      </c>
      <c r="C149" s="112" t="s">
        <v>1218</v>
      </c>
      <c r="D149" s="112" t="s">
        <v>1192</v>
      </c>
      <c r="E149" s="113">
        <v>132.958</v>
      </c>
      <c r="F149" s="112">
        <v>1.01</v>
      </c>
      <c r="G149" s="113">
        <v>134.28700000000001</v>
      </c>
      <c r="H149" s="112">
        <v>2019</v>
      </c>
    </row>
    <row r="150" spans="1:8" x14ac:dyDescent="0.25">
      <c r="A150" t="s">
        <v>1323</v>
      </c>
      <c r="B150" s="118">
        <v>43601</v>
      </c>
      <c r="C150" s="112" t="s">
        <v>1218</v>
      </c>
      <c r="D150" s="112" t="s">
        <v>1192</v>
      </c>
      <c r="E150" s="113">
        <v>132.958</v>
      </c>
      <c r="F150" s="112">
        <v>1.02435813</v>
      </c>
      <c r="G150" s="113">
        <v>136.196</v>
      </c>
      <c r="H150" s="112">
        <v>2019</v>
      </c>
    </row>
    <row r="151" spans="1:8" x14ac:dyDescent="0.25">
      <c r="A151" t="s">
        <v>1324</v>
      </c>
      <c r="B151" s="118">
        <v>43598</v>
      </c>
      <c r="C151" s="112" t="s">
        <v>1225</v>
      </c>
      <c r="D151" s="112" t="s">
        <v>1192</v>
      </c>
      <c r="E151" s="113">
        <v>133.51900000000001</v>
      </c>
      <c r="F151" s="112">
        <v>5</v>
      </c>
      <c r="G151" s="113">
        <v>667.59500000000003</v>
      </c>
      <c r="H151" s="112">
        <v>2019</v>
      </c>
    </row>
    <row r="152" spans="1:8" x14ac:dyDescent="0.25">
      <c r="A152" t="s">
        <v>1325</v>
      </c>
      <c r="B152" s="118">
        <v>43598</v>
      </c>
      <c r="C152" s="112" t="s">
        <v>1218</v>
      </c>
      <c r="D152" s="112" t="s">
        <v>1192</v>
      </c>
      <c r="E152" s="113">
        <v>132.05500000000001</v>
      </c>
      <c r="F152" s="112">
        <v>5</v>
      </c>
      <c r="G152" s="113">
        <v>660.27499999999998</v>
      </c>
      <c r="H152" s="112">
        <v>2019</v>
      </c>
    </row>
    <row r="153" spans="1:8" x14ac:dyDescent="0.25">
      <c r="A153" t="s">
        <v>1326</v>
      </c>
      <c r="B153" s="118">
        <v>43598</v>
      </c>
      <c r="C153" s="112" t="s">
        <v>1225</v>
      </c>
      <c r="D153" s="112" t="s">
        <v>1192</v>
      </c>
      <c r="E153" s="113">
        <v>134.1</v>
      </c>
      <c r="F153" s="112">
        <v>5</v>
      </c>
      <c r="G153" s="113">
        <v>670.5</v>
      </c>
      <c r="H153" s="112">
        <v>2019</v>
      </c>
    </row>
    <row r="154" spans="1:8" x14ac:dyDescent="0.25">
      <c r="A154" t="s">
        <v>1327</v>
      </c>
      <c r="B154" s="118">
        <v>43598</v>
      </c>
      <c r="C154" s="112" t="s">
        <v>1218</v>
      </c>
      <c r="D154" s="112" t="s">
        <v>1192</v>
      </c>
      <c r="E154" s="113">
        <v>133.48400000000001</v>
      </c>
      <c r="F154" s="112">
        <v>0.79547515000000002</v>
      </c>
      <c r="G154" s="113">
        <v>106.18300000000001</v>
      </c>
      <c r="H154" s="112">
        <v>2019</v>
      </c>
    </row>
    <row r="155" spans="1:8" x14ac:dyDescent="0.25">
      <c r="A155" t="s">
        <v>1328</v>
      </c>
      <c r="B155" s="118">
        <v>43598</v>
      </c>
      <c r="C155" s="112" t="s">
        <v>1218</v>
      </c>
      <c r="D155" s="112" t="s">
        <v>1192</v>
      </c>
      <c r="E155" s="113">
        <v>133.48400000000001</v>
      </c>
      <c r="F155" s="112">
        <v>1.8603543600000001</v>
      </c>
      <c r="G155" s="113">
        <v>248.327</v>
      </c>
      <c r="H155" s="112">
        <v>2019</v>
      </c>
    </row>
    <row r="156" spans="1:8" x14ac:dyDescent="0.25">
      <c r="A156" t="s">
        <v>1329</v>
      </c>
      <c r="B156" s="118">
        <v>43598</v>
      </c>
      <c r="C156" s="112" t="s">
        <v>1218</v>
      </c>
      <c r="D156" s="112" t="s">
        <v>1192</v>
      </c>
      <c r="E156" s="113">
        <v>133.48400000000001</v>
      </c>
      <c r="F156" s="112">
        <v>9.5999999999999991E-7</v>
      </c>
      <c r="G156" s="113">
        <v>0</v>
      </c>
      <c r="H156" s="112">
        <v>2019</v>
      </c>
    </row>
    <row r="157" spans="1:8" x14ac:dyDescent="0.25">
      <c r="A157" t="s">
        <v>1330</v>
      </c>
      <c r="B157" s="118">
        <v>43598</v>
      </c>
      <c r="C157" s="112" t="s">
        <v>1218</v>
      </c>
      <c r="D157" s="112" t="s">
        <v>1192</v>
      </c>
      <c r="E157" s="113">
        <v>133.48400000000001</v>
      </c>
      <c r="F157" s="112">
        <v>6.8389000000000004E-4</v>
      </c>
      <c r="G157" s="113">
        <v>9.0999999999999998E-2</v>
      </c>
      <c r="H157" s="112">
        <v>2019</v>
      </c>
    </row>
    <row r="158" spans="1:8" x14ac:dyDescent="0.25">
      <c r="A158" t="s">
        <v>1331</v>
      </c>
      <c r="B158" s="118">
        <v>43598</v>
      </c>
      <c r="C158" s="112" t="s">
        <v>1218</v>
      </c>
      <c r="D158" s="112" t="s">
        <v>1192</v>
      </c>
      <c r="E158" s="113">
        <v>133.48400000000001</v>
      </c>
      <c r="F158" s="112">
        <v>0.48917888999999998</v>
      </c>
      <c r="G158" s="113">
        <v>65.296999999999997</v>
      </c>
      <c r="H158" s="112">
        <v>2019</v>
      </c>
    </row>
    <row r="159" spans="1:8" x14ac:dyDescent="0.25">
      <c r="A159" t="s">
        <v>1332</v>
      </c>
      <c r="B159" s="118">
        <v>43598</v>
      </c>
      <c r="C159" s="112" t="s">
        <v>1218</v>
      </c>
      <c r="D159" s="112" t="s">
        <v>1192</v>
      </c>
      <c r="E159" s="113">
        <v>133.48400000000001</v>
      </c>
      <c r="F159" s="112">
        <v>1.7139E-4</v>
      </c>
      <c r="G159" s="113">
        <v>2.1999999999999999E-2</v>
      </c>
      <c r="H159" s="112">
        <v>2019</v>
      </c>
    </row>
    <row r="160" spans="1:8" x14ac:dyDescent="0.25">
      <c r="A160" t="s">
        <v>1333</v>
      </c>
      <c r="B160" s="118">
        <v>43598</v>
      </c>
      <c r="C160" s="112" t="s">
        <v>1218</v>
      </c>
      <c r="D160" s="112" t="s">
        <v>1192</v>
      </c>
      <c r="E160" s="113">
        <v>133.48400000000001</v>
      </c>
      <c r="F160" s="112">
        <v>0.12582861000000001</v>
      </c>
      <c r="G160" s="113">
        <v>16.795999999999999</v>
      </c>
      <c r="H160" s="112">
        <v>2019</v>
      </c>
    </row>
    <row r="161" spans="1:8" x14ac:dyDescent="0.25">
      <c r="A161" t="s">
        <v>1334</v>
      </c>
      <c r="B161" s="118">
        <v>43598</v>
      </c>
      <c r="C161" s="112" t="s">
        <v>1218</v>
      </c>
      <c r="D161" s="112" t="s">
        <v>1192</v>
      </c>
      <c r="E161" s="113">
        <v>133.48400000000001</v>
      </c>
      <c r="F161" s="112">
        <v>1E-8</v>
      </c>
      <c r="G161" s="113">
        <v>0</v>
      </c>
      <c r="H161" s="112">
        <v>2019</v>
      </c>
    </row>
    <row r="162" spans="1:8" x14ac:dyDescent="0.25">
      <c r="A162" t="s">
        <v>1335</v>
      </c>
      <c r="B162" s="118">
        <v>43598</v>
      </c>
      <c r="C162" s="112" t="s">
        <v>1218</v>
      </c>
      <c r="D162" s="112" t="s">
        <v>1192</v>
      </c>
      <c r="E162" s="113">
        <v>133.48400000000001</v>
      </c>
      <c r="F162" s="112">
        <v>0.99740673999999996</v>
      </c>
      <c r="G162" s="113">
        <v>133.137</v>
      </c>
      <c r="H162" s="112">
        <v>2019</v>
      </c>
    </row>
    <row r="163" spans="1:8" x14ac:dyDescent="0.25">
      <c r="A163" t="s">
        <v>1336</v>
      </c>
      <c r="B163" s="118">
        <v>43598</v>
      </c>
      <c r="C163" s="112" t="s">
        <v>1218</v>
      </c>
      <c r="D163" s="112" t="s">
        <v>1192</v>
      </c>
      <c r="E163" s="113">
        <v>133.48400000000001</v>
      </c>
      <c r="F163" s="112">
        <v>0.73089999999999999</v>
      </c>
      <c r="G163" s="113">
        <v>97.563000000000002</v>
      </c>
      <c r="H163" s="112">
        <v>2019</v>
      </c>
    </row>
    <row r="164" spans="1:8" x14ac:dyDescent="0.25">
      <c r="A164" t="s">
        <v>1337</v>
      </c>
      <c r="B164" s="118">
        <v>43598</v>
      </c>
      <c r="C164" s="112" t="s">
        <v>1225</v>
      </c>
      <c r="D164" s="112" t="s">
        <v>1192</v>
      </c>
      <c r="E164" s="113">
        <v>134.643</v>
      </c>
      <c r="F164" s="112">
        <v>1.4228877200000001</v>
      </c>
      <c r="G164" s="113">
        <v>191.58099999999999</v>
      </c>
      <c r="H164" s="112">
        <v>2019</v>
      </c>
    </row>
    <row r="165" spans="1:8" x14ac:dyDescent="0.25">
      <c r="A165" t="s">
        <v>1338</v>
      </c>
      <c r="B165" s="118">
        <v>43598</v>
      </c>
      <c r="C165" s="112" t="s">
        <v>1225</v>
      </c>
      <c r="D165" s="112" t="s">
        <v>1192</v>
      </c>
      <c r="E165" s="113">
        <v>134.643</v>
      </c>
      <c r="F165" s="112">
        <v>2.5025014200000002</v>
      </c>
      <c r="G165" s="113">
        <v>336.94400000000002</v>
      </c>
      <c r="H165" s="112">
        <v>2019</v>
      </c>
    </row>
    <row r="166" spans="1:8" x14ac:dyDescent="0.25">
      <c r="A166" t="s">
        <v>1339</v>
      </c>
      <c r="B166" s="118">
        <v>43598</v>
      </c>
      <c r="C166" s="112" t="s">
        <v>1225</v>
      </c>
      <c r="D166" s="112" t="s">
        <v>1192</v>
      </c>
      <c r="E166" s="113">
        <v>134.643</v>
      </c>
      <c r="F166" s="112">
        <v>5.3891790000000002E-2</v>
      </c>
      <c r="G166" s="113">
        <v>7.2560000000000002</v>
      </c>
      <c r="H166" s="112">
        <v>2019</v>
      </c>
    </row>
    <row r="167" spans="1:8" x14ac:dyDescent="0.25">
      <c r="A167" t="s">
        <v>1340</v>
      </c>
      <c r="B167" s="118">
        <v>43598</v>
      </c>
      <c r="C167" s="112" t="s">
        <v>1225</v>
      </c>
      <c r="D167" s="112" t="s">
        <v>1192</v>
      </c>
      <c r="E167" s="113">
        <v>134.73099999999999</v>
      </c>
      <c r="F167" s="112">
        <v>1.02071907</v>
      </c>
      <c r="G167" s="113">
        <v>137.52199999999999</v>
      </c>
      <c r="H167" s="112">
        <v>2019</v>
      </c>
    </row>
    <row r="168" spans="1:8" x14ac:dyDescent="0.25">
      <c r="A168" t="s">
        <v>1341</v>
      </c>
      <c r="B168" s="118">
        <v>43595</v>
      </c>
      <c r="C168" s="112" t="s">
        <v>1225</v>
      </c>
      <c r="D168" s="112" t="s">
        <v>1192</v>
      </c>
      <c r="E168" s="113">
        <v>112.14100000000001</v>
      </c>
      <c r="F168" s="112">
        <v>0.69862789999999997</v>
      </c>
      <c r="G168" s="113">
        <v>78.343999999999994</v>
      </c>
      <c r="H168" s="112">
        <v>2019</v>
      </c>
    </row>
    <row r="169" spans="1:8" x14ac:dyDescent="0.25">
      <c r="A169" t="s">
        <v>1342</v>
      </c>
      <c r="B169" s="118">
        <v>43595</v>
      </c>
      <c r="C169" s="112" t="s">
        <v>1225</v>
      </c>
      <c r="D169" s="112" t="s">
        <v>1192</v>
      </c>
      <c r="E169" s="113">
        <v>112.14100000000001</v>
      </c>
      <c r="F169" s="112">
        <v>0.17299999999999999</v>
      </c>
      <c r="G169" s="113">
        <v>19.399999999999999</v>
      </c>
      <c r="H169" s="112">
        <v>2019</v>
      </c>
    </row>
    <row r="170" spans="1:8" x14ac:dyDescent="0.25">
      <c r="A170" t="s">
        <v>1343</v>
      </c>
      <c r="B170" s="118">
        <v>43595</v>
      </c>
      <c r="C170" s="112" t="s">
        <v>1225</v>
      </c>
      <c r="D170" s="112" t="s">
        <v>1192</v>
      </c>
      <c r="E170" s="113">
        <v>112.14100000000001</v>
      </c>
      <c r="F170" s="112">
        <v>0.16400000000000001</v>
      </c>
      <c r="G170" s="113">
        <v>18.390999999999998</v>
      </c>
      <c r="H170" s="112">
        <v>2019</v>
      </c>
    </row>
    <row r="171" spans="1:8" x14ac:dyDescent="0.25">
      <c r="A171" t="s">
        <v>1344</v>
      </c>
      <c r="B171" s="118">
        <v>43595</v>
      </c>
      <c r="C171" s="112" t="s">
        <v>1218</v>
      </c>
      <c r="D171" s="112" t="s">
        <v>1192</v>
      </c>
      <c r="E171" s="113">
        <v>111.56100000000001</v>
      </c>
      <c r="F171" s="112">
        <v>7.9000000000000006E-6</v>
      </c>
      <c r="G171" s="113">
        <v>0</v>
      </c>
      <c r="H171" s="112">
        <v>2019</v>
      </c>
    </row>
    <row r="172" spans="1:8" x14ac:dyDescent="0.25">
      <c r="A172" t="s">
        <v>1345</v>
      </c>
      <c r="B172" s="118">
        <v>43595</v>
      </c>
      <c r="C172" s="112" t="s">
        <v>1218</v>
      </c>
      <c r="D172" s="112" t="s">
        <v>1192</v>
      </c>
      <c r="E172" s="113">
        <v>111.56100000000001</v>
      </c>
      <c r="F172" s="112">
        <v>1.03562</v>
      </c>
      <c r="G172" s="113">
        <v>115.53400000000001</v>
      </c>
      <c r="H172" s="112">
        <v>2019</v>
      </c>
    </row>
    <row r="173" spans="1:8" x14ac:dyDescent="0.25">
      <c r="A173" t="s">
        <v>1346</v>
      </c>
      <c r="B173" s="118">
        <v>43595</v>
      </c>
      <c r="C173" s="112" t="s">
        <v>1225</v>
      </c>
      <c r="D173" s="112" t="s">
        <v>1192</v>
      </c>
      <c r="E173" s="113">
        <v>112.14400000000001</v>
      </c>
      <c r="F173" s="112">
        <v>0.53720915999999996</v>
      </c>
      <c r="G173" s="113">
        <v>60.244</v>
      </c>
      <c r="H173" s="112">
        <v>2019</v>
      </c>
    </row>
    <row r="174" spans="1:8" x14ac:dyDescent="0.25">
      <c r="A174" t="s">
        <v>1347</v>
      </c>
      <c r="B174" s="118">
        <v>43595</v>
      </c>
      <c r="C174" s="112" t="s">
        <v>1225</v>
      </c>
      <c r="D174" s="112" t="s">
        <v>1192</v>
      </c>
      <c r="E174" s="113">
        <v>112.14400000000001</v>
      </c>
      <c r="F174" s="112">
        <v>0.49841874000000003</v>
      </c>
      <c r="G174" s="113">
        <v>55.893999999999998</v>
      </c>
      <c r="H174" s="112">
        <v>2019</v>
      </c>
    </row>
    <row r="175" spans="1:8" x14ac:dyDescent="0.25">
      <c r="A175" t="s">
        <v>1348</v>
      </c>
      <c r="B175" s="118">
        <v>43595</v>
      </c>
      <c r="C175" s="112" t="s">
        <v>1218</v>
      </c>
      <c r="D175" s="112" t="s">
        <v>1192</v>
      </c>
      <c r="E175" s="113">
        <v>111.563</v>
      </c>
      <c r="F175" s="112">
        <v>1.0356278999999999</v>
      </c>
      <c r="G175" s="113">
        <v>115.53700000000001</v>
      </c>
      <c r="H175" s="112">
        <v>2019</v>
      </c>
    </row>
    <row r="176" spans="1:8" x14ac:dyDescent="0.25">
      <c r="A176" t="s">
        <v>1349</v>
      </c>
      <c r="B176" s="118">
        <v>43595</v>
      </c>
      <c r="C176" s="112" t="s">
        <v>1225</v>
      </c>
      <c r="D176" s="112" t="s">
        <v>1192</v>
      </c>
      <c r="E176" s="113">
        <v>112.146</v>
      </c>
      <c r="F176" s="112">
        <v>1.0356278999999999</v>
      </c>
      <c r="G176" s="113">
        <v>116.14100000000001</v>
      </c>
      <c r="H176" s="112">
        <v>2019</v>
      </c>
    </row>
    <row r="177" spans="1:8" x14ac:dyDescent="0.25">
      <c r="A177" t="s">
        <v>1350</v>
      </c>
      <c r="B177" s="118">
        <v>43595</v>
      </c>
      <c r="C177" s="112" t="s">
        <v>1218</v>
      </c>
      <c r="D177" s="112" t="s">
        <v>1192</v>
      </c>
      <c r="E177" s="113">
        <v>111.566</v>
      </c>
      <c r="F177" s="112">
        <v>3.8221150000000002E-2</v>
      </c>
      <c r="G177" s="113">
        <v>4.2640000000000002</v>
      </c>
      <c r="H177" s="112">
        <v>2019</v>
      </c>
    </row>
    <row r="178" spans="1:8" x14ac:dyDescent="0.25">
      <c r="A178" t="s">
        <v>1351</v>
      </c>
      <c r="B178" s="118">
        <v>43594</v>
      </c>
      <c r="C178" s="112" t="s">
        <v>1218</v>
      </c>
      <c r="D178" s="112" t="s">
        <v>1192</v>
      </c>
      <c r="E178" s="113">
        <v>111.566</v>
      </c>
      <c r="F178" s="112">
        <v>1E-8</v>
      </c>
      <c r="G178" s="113">
        <v>0</v>
      </c>
      <c r="H178" s="112">
        <v>2019</v>
      </c>
    </row>
    <row r="179" spans="1:8" x14ac:dyDescent="0.25">
      <c r="A179" t="s">
        <v>1352</v>
      </c>
      <c r="B179" s="118">
        <v>43594</v>
      </c>
      <c r="C179" s="112" t="s">
        <v>1218</v>
      </c>
      <c r="D179" s="112" t="s">
        <v>1192</v>
      </c>
      <c r="E179" s="113">
        <v>111.566</v>
      </c>
      <c r="F179" s="112">
        <v>0.99740673999999996</v>
      </c>
      <c r="G179" s="113">
        <v>111.276</v>
      </c>
      <c r="H179" s="112">
        <v>2019</v>
      </c>
    </row>
    <row r="180" spans="1:8" x14ac:dyDescent="0.25">
      <c r="A180" t="s">
        <v>1353</v>
      </c>
      <c r="B180" s="118">
        <v>43594</v>
      </c>
      <c r="C180" s="112" t="s">
        <v>1225</v>
      </c>
      <c r="D180" s="112" t="s">
        <v>1192</v>
      </c>
      <c r="E180" s="113">
        <v>112.149</v>
      </c>
      <c r="F180" s="112">
        <v>1.0356278999999999</v>
      </c>
      <c r="G180" s="113">
        <v>116.14400000000001</v>
      </c>
      <c r="H180" s="112">
        <v>2019</v>
      </c>
    </row>
    <row r="181" spans="1:8" x14ac:dyDescent="0.25">
      <c r="A181" t="s">
        <v>1354</v>
      </c>
      <c r="B181" s="118">
        <v>43594</v>
      </c>
      <c r="C181" s="112" t="s">
        <v>1218</v>
      </c>
      <c r="D181" s="112" t="s">
        <v>1192</v>
      </c>
      <c r="E181" s="113">
        <v>110.43600000000001</v>
      </c>
      <c r="F181" s="112">
        <v>0.10715432</v>
      </c>
      <c r="G181" s="113">
        <v>11.833</v>
      </c>
      <c r="H181" s="112">
        <v>2019</v>
      </c>
    </row>
    <row r="182" spans="1:8" x14ac:dyDescent="0.25">
      <c r="A182" t="s">
        <v>1355</v>
      </c>
      <c r="B182" s="118">
        <v>43594</v>
      </c>
      <c r="C182" s="112" t="s">
        <v>1218</v>
      </c>
      <c r="D182" s="112" t="s">
        <v>1192</v>
      </c>
      <c r="E182" s="113">
        <v>110.43600000000001</v>
      </c>
      <c r="F182" s="112">
        <v>0.92847358000000002</v>
      </c>
      <c r="G182" s="113">
        <v>102.536</v>
      </c>
      <c r="H182" s="112">
        <v>2019</v>
      </c>
    </row>
    <row r="183" spans="1:8" x14ac:dyDescent="0.25">
      <c r="A183" t="s">
        <v>1356</v>
      </c>
      <c r="B183" s="118">
        <v>43594</v>
      </c>
      <c r="C183" s="112" t="s">
        <v>1225</v>
      </c>
      <c r="D183" s="112" t="s">
        <v>1192</v>
      </c>
      <c r="E183" s="113">
        <v>111.01300000000001</v>
      </c>
      <c r="F183" s="112">
        <v>1.0356278999999999</v>
      </c>
      <c r="G183" s="113">
        <v>114.968</v>
      </c>
      <c r="H183" s="112">
        <v>2019</v>
      </c>
    </row>
    <row r="184" spans="1:8" x14ac:dyDescent="0.25">
      <c r="A184" t="s">
        <v>1357</v>
      </c>
      <c r="B184" s="118">
        <v>43594</v>
      </c>
      <c r="C184" s="112" t="s">
        <v>1218</v>
      </c>
      <c r="D184" s="112" t="s">
        <v>1192</v>
      </c>
      <c r="E184" s="113">
        <v>110.43899999999999</v>
      </c>
      <c r="F184" s="112">
        <v>4.6600000000000003E-6</v>
      </c>
      <c r="G184" s="113">
        <v>0</v>
      </c>
      <c r="H184" s="112">
        <v>2019</v>
      </c>
    </row>
    <row r="185" spans="1:8" x14ac:dyDescent="0.25">
      <c r="A185" t="s">
        <v>1358</v>
      </c>
      <c r="B185" s="118">
        <v>43594</v>
      </c>
      <c r="C185" s="112" t="s">
        <v>1218</v>
      </c>
      <c r="D185" s="112" t="s">
        <v>1192</v>
      </c>
      <c r="E185" s="113">
        <v>110.43899999999999</v>
      </c>
      <c r="F185" s="112">
        <v>0.70245999999999997</v>
      </c>
      <c r="G185" s="113">
        <v>77.578000000000003</v>
      </c>
      <c r="H185" s="112">
        <v>2019</v>
      </c>
    </row>
    <row r="186" spans="1:8" x14ac:dyDescent="0.25">
      <c r="A186" t="s">
        <v>1359</v>
      </c>
      <c r="B186" s="118">
        <v>43594</v>
      </c>
      <c r="C186" s="112" t="s">
        <v>1218</v>
      </c>
      <c r="D186" s="112" t="s">
        <v>1192</v>
      </c>
      <c r="E186" s="113">
        <v>110.43899999999999</v>
      </c>
      <c r="F186" s="112">
        <v>3.3158630000000001E-2</v>
      </c>
      <c r="G186" s="113">
        <v>3.6619999999999999</v>
      </c>
      <c r="H186" s="112">
        <v>2019</v>
      </c>
    </row>
    <row r="187" spans="1:8" x14ac:dyDescent="0.25">
      <c r="A187" t="s">
        <v>1360</v>
      </c>
      <c r="B187" s="118">
        <v>43594</v>
      </c>
      <c r="C187" s="112" t="s">
        <v>1218</v>
      </c>
      <c r="D187" s="112" t="s">
        <v>1192</v>
      </c>
      <c r="E187" s="113">
        <v>110.43899999999999</v>
      </c>
      <c r="F187" s="112">
        <v>0.30000461</v>
      </c>
      <c r="G187" s="113">
        <v>33.131999999999998</v>
      </c>
      <c r="H187" s="112">
        <v>2019</v>
      </c>
    </row>
    <row r="188" spans="1:8" x14ac:dyDescent="0.25">
      <c r="A188" t="s">
        <v>1361</v>
      </c>
      <c r="B188" s="118">
        <v>43592</v>
      </c>
      <c r="C188" s="112" t="s">
        <v>1218</v>
      </c>
      <c r="D188" s="112" t="s">
        <v>1192</v>
      </c>
      <c r="E188" s="113">
        <v>120.631</v>
      </c>
      <c r="F188" s="112">
        <v>2.5</v>
      </c>
      <c r="G188" s="113">
        <v>301.577</v>
      </c>
      <c r="H188" s="112">
        <v>2019</v>
      </c>
    </row>
    <row r="189" spans="1:8" x14ac:dyDescent="0.25">
      <c r="A189" t="s">
        <v>1362</v>
      </c>
      <c r="B189" s="118">
        <v>43592</v>
      </c>
      <c r="C189" s="112" t="s">
        <v>1225</v>
      </c>
      <c r="D189" s="112" t="s">
        <v>1192</v>
      </c>
      <c r="E189" s="113">
        <v>121.267</v>
      </c>
      <c r="F189" s="112">
        <v>1.6094877700000001</v>
      </c>
      <c r="G189" s="113">
        <v>195.17699999999999</v>
      </c>
      <c r="H189" s="112">
        <v>2019</v>
      </c>
    </row>
    <row r="190" spans="1:8" x14ac:dyDescent="0.25">
      <c r="A190" t="s">
        <v>1363</v>
      </c>
      <c r="B190" s="118">
        <v>43592</v>
      </c>
      <c r="C190" s="112" t="s">
        <v>1225</v>
      </c>
      <c r="D190" s="112" t="s">
        <v>1192</v>
      </c>
      <c r="E190" s="113">
        <v>121.267</v>
      </c>
      <c r="F190" s="112">
        <v>0.33672267</v>
      </c>
      <c r="G190" s="113">
        <v>40.832999999999998</v>
      </c>
      <c r="H190" s="112">
        <v>2019</v>
      </c>
    </row>
    <row r="191" spans="1:8" x14ac:dyDescent="0.25">
      <c r="A191" t="s">
        <v>1364</v>
      </c>
      <c r="B191" s="118">
        <v>43592</v>
      </c>
      <c r="C191" s="112" t="s">
        <v>1225</v>
      </c>
      <c r="D191" s="112" t="s">
        <v>1192</v>
      </c>
      <c r="E191" s="113">
        <v>121.267</v>
      </c>
      <c r="F191" s="112">
        <v>0.55378956000000001</v>
      </c>
      <c r="G191" s="113">
        <v>67.156000000000006</v>
      </c>
      <c r="H191" s="112">
        <v>2019</v>
      </c>
    </row>
    <row r="192" spans="1:8" x14ac:dyDescent="0.25">
      <c r="A192" t="s">
        <v>1366</v>
      </c>
      <c r="B192" s="118">
        <v>43587</v>
      </c>
      <c r="C192" s="112" t="s">
        <v>1218</v>
      </c>
      <c r="D192" s="112" t="s">
        <v>1192</v>
      </c>
      <c r="E192" s="113">
        <v>114.38800000000001</v>
      </c>
      <c r="F192" s="112">
        <v>2.5</v>
      </c>
      <c r="G192" s="113">
        <v>285.97000000000003</v>
      </c>
      <c r="H192" s="112">
        <v>2019</v>
      </c>
    </row>
    <row r="193" spans="1:8" x14ac:dyDescent="0.25">
      <c r="A193" t="s">
        <v>1367</v>
      </c>
      <c r="B193" s="118">
        <v>43587</v>
      </c>
      <c r="C193" s="112" t="s">
        <v>1225</v>
      </c>
      <c r="D193" s="112" t="s">
        <v>1192</v>
      </c>
      <c r="E193" s="113">
        <v>115.142</v>
      </c>
      <c r="F193" s="112">
        <v>2.5</v>
      </c>
      <c r="G193" s="113">
        <v>287.85500000000002</v>
      </c>
      <c r="H193" s="112">
        <v>2019</v>
      </c>
    </row>
    <row r="194" spans="1:8" x14ac:dyDescent="0.25">
      <c r="A194" t="s">
        <v>1368</v>
      </c>
      <c r="B194" s="118">
        <v>43585</v>
      </c>
      <c r="C194" s="112" t="s">
        <v>1225</v>
      </c>
      <c r="D194" s="112" t="s">
        <v>1192</v>
      </c>
      <c r="E194" s="113">
        <v>108.794</v>
      </c>
      <c r="F194" s="112">
        <v>0.85484616999999996</v>
      </c>
      <c r="G194" s="113">
        <v>93.001999999999995</v>
      </c>
      <c r="H194" s="112">
        <v>2019</v>
      </c>
    </row>
    <row r="195" spans="1:8" x14ac:dyDescent="0.25">
      <c r="A195" t="s">
        <v>1369</v>
      </c>
      <c r="B195" s="118">
        <v>43585</v>
      </c>
      <c r="C195" s="112" t="s">
        <v>1225</v>
      </c>
      <c r="D195" s="112" t="s">
        <v>1192</v>
      </c>
      <c r="E195" s="113">
        <v>106.419</v>
      </c>
      <c r="F195" s="112">
        <v>2.2010195800000001</v>
      </c>
      <c r="G195" s="113">
        <v>234.23</v>
      </c>
      <c r="H195" s="112">
        <v>2019</v>
      </c>
    </row>
    <row r="196" spans="1:8" x14ac:dyDescent="0.25">
      <c r="A196" t="s">
        <v>1370</v>
      </c>
      <c r="B196" s="118">
        <v>43585</v>
      </c>
      <c r="C196" s="112" t="s">
        <v>1225</v>
      </c>
      <c r="D196" s="112" t="s">
        <v>1192</v>
      </c>
      <c r="E196" s="113">
        <v>106.419</v>
      </c>
      <c r="F196" s="112">
        <v>6.4057760000000005E-2</v>
      </c>
      <c r="G196" s="113">
        <v>6.8159999999999998</v>
      </c>
      <c r="H196" s="112">
        <v>2019</v>
      </c>
    </row>
    <row r="197" spans="1:8" x14ac:dyDescent="0.25">
      <c r="A197" t="s">
        <v>1371</v>
      </c>
      <c r="B197" s="118">
        <v>43584</v>
      </c>
      <c r="C197" s="112" t="s">
        <v>1225</v>
      </c>
      <c r="D197" s="112" t="s">
        <v>1192</v>
      </c>
      <c r="E197" s="113">
        <v>106.419</v>
      </c>
      <c r="F197" s="112">
        <v>0.23492266000000001</v>
      </c>
      <c r="G197" s="113">
        <v>25</v>
      </c>
      <c r="H197" s="112">
        <v>2019</v>
      </c>
    </row>
    <row r="198" spans="1:8" x14ac:dyDescent="0.25">
      <c r="A198" t="s">
        <v>1372</v>
      </c>
      <c r="B198" s="118">
        <v>43584</v>
      </c>
      <c r="C198" s="112" t="s">
        <v>1218</v>
      </c>
      <c r="D198" s="112" t="s">
        <v>1192</v>
      </c>
      <c r="E198" s="113">
        <v>105.92100000000001</v>
      </c>
      <c r="F198" s="112">
        <v>1.1695592800000001</v>
      </c>
      <c r="G198" s="113">
        <v>123.88</v>
      </c>
      <c r="H198" s="112">
        <v>2019</v>
      </c>
    </row>
    <row r="199" spans="1:8" x14ac:dyDescent="0.25">
      <c r="A199" t="s">
        <v>1373</v>
      </c>
      <c r="B199" s="118">
        <v>43584</v>
      </c>
      <c r="C199" s="112" t="s">
        <v>1218</v>
      </c>
      <c r="D199" s="112" t="s">
        <v>1192</v>
      </c>
      <c r="E199" s="113">
        <v>105.92100000000001</v>
      </c>
      <c r="F199" s="112">
        <v>1.1185691200000001</v>
      </c>
      <c r="G199" s="113">
        <v>118.479</v>
      </c>
      <c r="H199" s="112">
        <v>2019</v>
      </c>
    </row>
    <row r="200" spans="1:8" x14ac:dyDescent="0.25">
      <c r="A200" t="s">
        <v>1374</v>
      </c>
      <c r="B200" s="118">
        <v>43584</v>
      </c>
      <c r="C200" s="112" t="s">
        <v>1218</v>
      </c>
      <c r="D200" s="112" t="s">
        <v>1192</v>
      </c>
      <c r="E200" s="113">
        <v>105.92100000000001</v>
      </c>
      <c r="F200" s="112">
        <v>0.21187159999999999</v>
      </c>
      <c r="G200" s="113">
        <v>22.440999999999999</v>
      </c>
      <c r="H200" s="112">
        <v>2019</v>
      </c>
    </row>
    <row r="201" spans="1:8" x14ac:dyDescent="0.25">
      <c r="A201" t="s">
        <v>1375</v>
      </c>
      <c r="B201" s="118">
        <v>43584</v>
      </c>
      <c r="C201" s="112" t="s">
        <v>1225</v>
      </c>
      <c r="D201" s="112" t="s">
        <v>1192</v>
      </c>
      <c r="E201" s="113">
        <v>106.42100000000001</v>
      </c>
      <c r="F201" s="112">
        <v>2.5</v>
      </c>
      <c r="G201" s="113">
        <v>266.05200000000002</v>
      </c>
      <c r="H201" s="112">
        <v>2019</v>
      </c>
    </row>
    <row r="202" spans="1:8" x14ac:dyDescent="0.25">
      <c r="A202" t="s">
        <v>1376</v>
      </c>
      <c r="B202" s="118">
        <v>43584</v>
      </c>
      <c r="C202" s="112" t="s">
        <v>1218</v>
      </c>
      <c r="D202" s="112" t="s">
        <v>1192</v>
      </c>
      <c r="E202" s="113">
        <v>105.923</v>
      </c>
      <c r="F202" s="112">
        <v>1.0590484</v>
      </c>
      <c r="G202" s="113">
        <v>112.17700000000001</v>
      </c>
      <c r="H202" s="112">
        <v>2019</v>
      </c>
    </row>
    <row r="203" spans="1:8" x14ac:dyDescent="0.25">
      <c r="A203" t="s">
        <v>1377</v>
      </c>
      <c r="B203" s="118">
        <v>43584</v>
      </c>
      <c r="C203" s="112" t="s">
        <v>1218</v>
      </c>
      <c r="D203" s="112" t="s">
        <v>1192</v>
      </c>
      <c r="E203" s="113">
        <v>105.923</v>
      </c>
      <c r="F203" s="112">
        <v>1.4409516</v>
      </c>
      <c r="G203" s="113">
        <v>152.62899999999999</v>
      </c>
      <c r="H203" s="112">
        <v>2019</v>
      </c>
    </row>
    <row r="204" spans="1:8" x14ac:dyDescent="0.25">
      <c r="A204" t="s">
        <v>1378</v>
      </c>
      <c r="B204" s="118">
        <v>43584</v>
      </c>
      <c r="C204" s="112" t="s">
        <v>1218</v>
      </c>
      <c r="D204" s="112" t="s">
        <v>1192</v>
      </c>
      <c r="E204" s="113">
        <v>104.9</v>
      </c>
      <c r="F204" s="112">
        <v>0.22956505999999999</v>
      </c>
      <c r="G204" s="113">
        <v>24.081</v>
      </c>
      <c r="H204" s="112">
        <v>2019</v>
      </c>
    </row>
    <row r="205" spans="1:8" x14ac:dyDescent="0.25">
      <c r="A205" t="s">
        <v>1379</v>
      </c>
      <c r="B205" s="118">
        <v>43584</v>
      </c>
      <c r="C205" s="112" t="s">
        <v>1218</v>
      </c>
      <c r="D205" s="112" t="s">
        <v>1192</v>
      </c>
      <c r="E205" s="113">
        <v>104.9</v>
      </c>
      <c r="F205" s="112">
        <v>2.2704349399999999</v>
      </c>
      <c r="G205" s="113">
        <v>238.16800000000001</v>
      </c>
      <c r="H205" s="112">
        <v>2019</v>
      </c>
    </row>
    <row r="206" spans="1:8" x14ac:dyDescent="0.25">
      <c r="A206" t="s">
        <v>1380</v>
      </c>
      <c r="B206" s="118">
        <v>43583</v>
      </c>
      <c r="C206" s="112" t="s">
        <v>1225</v>
      </c>
      <c r="D206" s="112" t="s">
        <v>1192</v>
      </c>
      <c r="E206" s="113">
        <v>108.794</v>
      </c>
      <c r="F206" s="112">
        <v>0.1</v>
      </c>
      <c r="G206" s="113">
        <v>10.879</v>
      </c>
      <c r="H206" s="112">
        <v>2019</v>
      </c>
    </row>
    <row r="207" spans="1:8" x14ac:dyDescent="0.25">
      <c r="A207" t="s">
        <v>1381</v>
      </c>
      <c r="B207" s="118">
        <v>43583</v>
      </c>
      <c r="C207" s="112" t="s">
        <v>1225</v>
      </c>
      <c r="D207" s="112" t="s">
        <v>1192</v>
      </c>
      <c r="E207" s="113">
        <v>108.794</v>
      </c>
      <c r="F207" s="112">
        <v>0.1</v>
      </c>
      <c r="G207" s="113">
        <v>10.879</v>
      </c>
      <c r="H207" s="112">
        <v>2019</v>
      </c>
    </row>
    <row r="208" spans="1:8" x14ac:dyDescent="0.25">
      <c r="A208" t="s">
        <v>1382</v>
      </c>
      <c r="B208" s="118">
        <v>43582</v>
      </c>
      <c r="C208" s="112" t="s">
        <v>1218</v>
      </c>
      <c r="D208" s="112" t="s">
        <v>1192</v>
      </c>
      <c r="E208" s="113">
        <v>108.10899999999999</v>
      </c>
      <c r="F208" s="112">
        <v>1.3890815400000001</v>
      </c>
      <c r="G208" s="113">
        <v>150.172</v>
      </c>
      <c r="H208" s="112">
        <v>2019</v>
      </c>
    </row>
    <row r="209" spans="1:8" x14ac:dyDescent="0.25">
      <c r="A209" t="s">
        <v>1383</v>
      </c>
      <c r="B209" s="118">
        <v>43581</v>
      </c>
      <c r="C209" s="112" t="s">
        <v>1225</v>
      </c>
      <c r="D209" s="112" t="s">
        <v>1192</v>
      </c>
      <c r="E209" s="113">
        <v>106.65300000000001</v>
      </c>
      <c r="F209" s="112">
        <v>2.5</v>
      </c>
      <c r="G209" s="113">
        <v>266.63200000000001</v>
      </c>
      <c r="H209" s="112">
        <v>2019</v>
      </c>
    </row>
    <row r="210" spans="1:8" x14ac:dyDescent="0.25">
      <c r="A210" t="s">
        <v>1384</v>
      </c>
      <c r="B210" s="118">
        <v>43581</v>
      </c>
      <c r="C210" s="112" t="s">
        <v>1225</v>
      </c>
      <c r="D210" s="112" t="s">
        <v>1192</v>
      </c>
      <c r="E210" s="113">
        <v>105.745</v>
      </c>
      <c r="F210" s="112">
        <v>1.1138902100000001</v>
      </c>
      <c r="G210" s="113">
        <v>117.788</v>
      </c>
      <c r="H210" s="112">
        <v>2019</v>
      </c>
    </row>
    <row r="211" spans="1:8" x14ac:dyDescent="0.25">
      <c r="A211" t="s">
        <v>1385</v>
      </c>
      <c r="B211" s="118">
        <v>43581</v>
      </c>
      <c r="C211" s="112" t="s">
        <v>1225</v>
      </c>
      <c r="D211" s="112" t="s">
        <v>1192</v>
      </c>
      <c r="E211" s="113">
        <v>105.745</v>
      </c>
      <c r="F211" s="112">
        <v>1.3861097899999999</v>
      </c>
      <c r="G211" s="113">
        <v>146.57400000000001</v>
      </c>
      <c r="H211" s="112">
        <v>2019</v>
      </c>
    </row>
    <row r="212" spans="1:8" x14ac:dyDescent="0.25">
      <c r="A212" t="s">
        <v>1386</v>
      </c>
      <c r="B212" s="118">
        <v>43580</v>
      </c>
      <c r="C212" s="112" t="s">
        <v>1218</v>
      </c>
      <c r="D212" s="112" t="s">
        <v>1192</v>
      </c>
      <c r="E212" s="113">
        <v>116.08</v>
      </c>
      <c r="F212" s="112">
        <v>2.5</v>
      </c>
      <c r="G212" s="113">
        <v>290.2</v>
      </c>
      <c r="H212" s="112">
        <v>2019</v>
      </c>
    </row>
    <row r="213" spans="1:8" x14ac:dyDescent="0.25">
      <c r="A213" t="s">
        <v>1387</v>
      </c>
      <c r="B213" s="118">
        <v>43580</v>
      </c>
      <c r="C213" s="112" t="s">
        <v>1225</v>
      </c>
      <c r="D213" s="112" t="s">
        <v>1192</v>
      </c>
      <c r="E213" s="113">
        <v>116.98099999999999</v>
      </c>
      <c r="F213" s="112">
        <v>2.5</v>
      </c>
      <c r="G213" s="113">
        <v>292.452</v>
      </c>
      <c r="H213" s="112">
        <v>2019</v>
      </c>
    </row>
    <row r="214" spans="1:8" x14ac:dyDescent="0.25">
      <c r="A214" t="s">
        <v>1388</v>
      </c>
      <c r="B214" s="118">
        <v>43580</v>
      </c>
      <c r="C214" s="112" t="s">
        <v>1218</v>
      </c>
      <c r="D214" s="112" t="s">
        <v>1192</v>
      </c>
      <c r="E214" s="113">
        <v>115.965</v>
      </c>
      <c r="F214" s="112">
        <v>2.5</v>
      </c>
      <c r="G214" s="113">
        <v>289.91199999999998</v>
      </c>
      <c r="H214" s="112">
        <v>2019</v>
      </c>
    </row>
    <row r="215" spans="1:8" x14ac:dyDescent="0.25">
      <c r="A215" t="s">
        <v>1389</v>
      </c>
      <c r="B215" s="118">
        <v>43580</v>
      </c>
      <c r="C215" s="112" t="s">
        <v>1225</v>
      </c>
      <c r="D215" s="112" t="s">
        <v>1192</v>
      </c>
      <c r="E215" s="113">
        <v>117.20699999999999</v>
      </c>
      <c r="F215" s="112">
        <v>2.5</v>
      </c>
      <c r="G215" s="113">
        <v>293.017</v>
      </c>
      <c r="H215" s="112">
        <v>2019</v>
      </c>
    </row>
    <row r="216" spans="1:8" x14ac:dyDescent="0.25">
      <c r="A216" t="s">
        <v>1390</v>
      </c>
      <c r="B216" s="118">
        <v>43580</v>
      </c>
      <c r="C216" s="112" t="s">
        <v>1218</v>
      </c>
      <c r="D216" s="112" t="s">
        <v>1192</v>
      </c>
      <c r="E216" s="113">
        <v>116.01600000000001</v>
      </c>
      <c r="F216" s="112">
        <v>2.5</v>
      </c>
      <c r="G216" s="113">
        <v>290.04000000000002</v>
      </c>
      <c r="H216" s="112">
        <v>2019</v>
      </c>
    </row>
    <row r="217" spans="1:8" x14ac:dyDescent="0.25">
      <c r="A217" t="s">
        <v>1391</v>
      </c>
      <c r="B217" s="118">
        <v>43580</v>
      </c>
      <c r="C217" s="112" t="s">
        <v>1225</v>
      </c>
      <c r="D217" s="112" t="s">
        <v>1192</v>
      </c>
      <c r="E217" s="113">
        <v>117.10899999999999</v>
      </c>
      <c r="F217" s="112">
        <v>1.18552974</v>
      </c>
      <c r="G217" s="113">
        <v>138.83600000000001</v>
      </c>
      <c r="H217" s="112">
        <v>2019</v>
      </c>
    </row>
    <row r="218" spans="1:8" x14ac:dyDescent="0.25">
      <c r="A218" t="s">
        <v>1392</v>
      </c>
      <c r="B218" s="118">
        <v>43580</v>
      </c>
      <c r="C218" s="112" t="s">
        <v>1225</v>
      </c>
      <c r="D218" s="112" t="s">
        <v>1192</v>
      </c>
      <c r="E218" s="113">
        <v>117.10899999999999</v>
      </c>
      <c r="F218" s="112">
        <v>1.3144702500000001</v>
      </c>
      <c r="G218" s="113">
        <v>153.93600000000001</v>
      </c>
      <c r="H218" s="112">
        <v>2019</v>
      </c>
    </row>
    <row r="219" spans="1:8" x14ac:dyDescent="0.25">
      <c r="A219" t="s">
        <v>1393</v>
      </c>
      <c r="B219" s="118">
        <v>43580</v>
      </c>
      <c r="C219" s="112" t="s">
        <v>1218</v>
      </c>
      <c r="D219" s="112" t="s">
        <v>1192</v>
      </c>
      <c r="E219" s="113">
        <v>115.721</v>
      </c>
      <c r="F219" s="112">
        <v>1E-3</v>
      </c>
      <c r="G219" s="113">
        <v>0.115</v>
      </c>
      <c r="H219" s="112">
        <v>2019</v>
      </c>
    </row>
    <row r="220" spans="1:8" x14ac:dyDescent="0.25">
      <c r="A220" t="s">
        <v>1394</v>
      </c>
      <c r="B220" s="118">
        <v>43580</v>
      </c>
      <c r="C220" s="112" t="s">
        <v>1218</v>
      </c>
      <c r="D220" s="112" t="s">
        <v>1192</v>
      </c>
      <c r="E220" s="113">
        <v>115.721</v>
      </c>
      <c r="F220" s="112">
        <v>2.4990000000000001</v>
      </c>
      <c r="G220" s="113">
        <v>289.18599999999998</v>
      </c>
      <c r="H220" s="112">
        <v>2019</v>
      </c>
    </row>
    <row r="221" spans="1:8" x14ac:dyDescent="0.25">
      <c r="A221" t="s">
        <v>1395</v>
      </c>
      <c r="B221" s="118">
        <v>43579</v>
      </c>
      <c r="C221" s="112" t="s">
        <v>1225</v>
      </c>
      <c r="D221" s="112" t="s">
        <v>1192</v>
      </c>
      <c r="E221" s="113">
        <v>117.57</v>
      </c>
      <c r="F221" s="112">
        <v>2.5</v>
      </c>
      <c r="G221" s="113">
        <v>293.92500000000001</v>
      </c>
      <c r="H221" s="112">
        <v>2019</v>
      </c>
    </row>
    <row r="222" spans="1:8" x14ac:dyDescent="0.25">
      <c r="A222" t="s">
        <v>1396</v>
      </c>
      <c r="B222" s="118">
        <v>43579</v>
      </c>
      <c r="C222" s="112" t="s">
        <v>1218</v>
      </c>
      <c r="D222" s="112" t="s">
        <v>1192</v>
      </c>
      <c r="E222" s="113">
        <v>116.672</v>
      </c>
      <c r="F222" s="112">
        <v>2.5</v>
      </c>
      <c r="G222" s="113">
        <v>291.68</v>
      </c>
      <c r="H222" s="112">
        <v>2019</v>
      </c>
    </row>
    <row r="223" spans="1:8" x14ac:dyDescent="0.25">
      <c r="A223" t="s">
        <v>1397</v>
      </c>
      <c r="B223" s="118">
        <v>43578</v>
      </c>
      <c r="C223" s="112" t="s">
        <v>1225</v>
      </c>
      <c r="D223" s="112" t="s">
        <v>1192</v>
      </c>
      <c r="E223" s="113">
        <v>117.577</v>
      </c>
      <c r="F223" s="112">
        <v>2.5</v>
      </c>
      <c r="G223" s="113">
        <v>293.94200000000001</v>
      </c>
      <c r="H223" s="112">
        <v>2019</v>
      </c>
    </row>
    <row r="224" spans="1:8" x14ac:dyDescent="0.25">
      <c r="A224" t="s">
        <v>1398</v>
      </c>
      <c r="B224" s="118">
        <v>43578</v>
      </c>
      <c r="C224" s="112" t="s">
        <v>1218</v>
      </c>
      <c r="D224" s="112" t="s">
        <v>1192</v>
      </c>
      <c r="E224" s="113">
        <v>119.017</v>
      </c>
      <c r="F224" s="112">
        <v>2.5</v>
      </c>
      <c r="G224" s="113">
        <v>297.54199999999997</v>
      </c>
      <c r="H224" s="112">
        <v>2019</v>
      </c>
    </row>
    <row r="225" spans="1:8" x14ac:dyDescent="0.25">
      <c r="A225" t="s">
        <v>1399</v>
      </c>
      <c r="B225" s="118">
        <v>43576</v>
      </c>
      <c r="C225" s="112" t="s">
        <v>1225</v>
      </c>
      <c r="D225" s="112" t="s">
        <v>1192</v>
      </c>
      <c r="E225" s="113">
        <v>119.941</v>
      </c>
      <c r="F225" s="112">
        <v>2.5</v>
      </c>
      <c r="G225" s="113">
        <v>299.85199999999998</v>
      </c>
      <c r="H225" s="112">
        <v>2019</v>
      </c>
    </row>
    <row r="226" spans="1:8" x14ac:dyDescent="0.25">
      <c r="A226" t="s">
        <v>1400</v>
      </c>
      <c r="B226" s="118">
        <v>43576</v>
      </c>
      <c r="C226" s="112" t="s">
        <v>1218</v>
      </c>
      <c r="D226" s="112" t="s">
        <v>1192</v>
      </c>
      <c r="E226" s="113">
        <v>119.098</v>
      </c>
      <c r="F226" s="112">
        <v>2.0000000000000001E-4</v>
      </c>
      <c r="G226" s="113">
        <v>2.3E-2</v>
      </c>
      <c r="H226" s="112">
        <v>2019</v>
      </c>
    </row>
    <row r="227" spans="1:8" x14ac:dyDescent="0.25">
      <c r="A227" t="s">
        <v>1401</v>
      </c>
      <c r="B227" s="118">
        <v>43576</v>
      </c>
      <c r="C227" s="112" t="s">
        <v>1218</v>
      </c>
      <c r="D227" s="112" t="s">
        <v>1192</v>
      </c>
      <c r="E227" s="113">
        <v>119.098</v>
      </c>
      <c r="F227" s="112">
        <v>2.42</v>
      </c>
      <c r="G227" s="113">
        <v>288.21699999999998</v>
      </c>
      <c r="H227" s="112">
        <v>2019</v>
      </c>
    </row>
    <row r="228" spans="1:8" x14ac:dyDescent="0.25">
      <c r="A228" t="s">
        <v>1402</v>
      </c>
      <c r="B228" s="118">
        <v>43576</v>
      </c>
      <c r="C228" s="112" t="s">
        <v>1218</v>
      </c>
      <c r="D228" s="112" t="s">
        <v>1192</v>
      </c>
      <c r="E228" s="113">
        <v>119.098</v>
      </c>
      <c r="F228" s="112">
        <v>2.5798000000000001</v>
      </c>
      <c r="G228" s="113">
        <v>307.24900000000002</v>
      </c>
      <c r="H228" s="112">
        <v>2019</v>
      </c>
    </row>
    <row r="229" spans="1:8" x14ac:dyDescent="0.25">
      <c r="A229" t="s">
        <v>1403</v>
      </c>
      <c r="B229" s="118">
        <v>43576</v>
      </c>
      <c r="C229" s="112" t="s">
        <v>1218</v>
      </c>
      <c r="D229" s="112" t="s">
        <v>1192</v>
      </c>
      <c r="E229" s="113">
        <v>120.514</v>
      </c>
      <c r="F229" s="112">
        <v>1.5</v>
      </c>
      <c r="G229" s="113">
        <v>180.77099999999999</v>
      </c>
      <c r="H229" s="112">
        <v>2019</v>
      </c>
    </row>
    <row r="230" spans="1:8" x14ac:dyDescent="0.25">
      <c r="A230" t="s">
        <v>1404</v>
      </c>
      <c r="B230" s="118">
        <v>43572</v>
      </c>
      <c r="C230" s="112" t="s">
        <v>1225</v>
      </c>
      <c r="D230" s="112" t="s">
        <v>1192</v>
      </c>
      <c r="E230" s="113">
        <v>121.145</v>
      </c>
      <c r="F230" s="112">
        <v>1.5</v>
      </c>
      <c r="G230" s="113">
        <v>181.71700000000001</v>
      </c>
      <c r="H230" s="112">
        <v>2019</v>
      </c>
    </row>
    <row r="231" spans="1:8" x14ac:dyDescent="0.25">
      <c r="A231" t="s">
        <v>1405</v>
      </c>
      <c r="B231" s="118">
        <v>43572</v>
      </c>
      <c r="C231" s="112" t="s">
        <v>1225</v>
      </c>
      <c r="D231" s="112" t="s">
        <v>1192</v>
      </c>
      <c r="E231" s="113">
        <v>120.02200000000001</v>
      </c>
      <c r="F231" s="112">
        <v>0.91723695000000005</v>
      </c>
      <c r="G231" s="113">
        <v>110.08799999999999</v>
      </c>
      <c r="H231" s="112">
        <v>2019</v>
      </c>
    </row>
    <row r="232" spans="1:8" x14ac:dyDescent="0.25">
      <c r="A232" t="s">
        <v>1406</v>
      </c>
      <c r="B232" s="118">
        <v>43572</v>
      </c>
      <c r="C232" s="112" t="s">
        <v>1225</v>
      </c>
      <c r="D232" s="112" t="s">
        <v>1192</v>
      </c>
      <c r="E232" s="113">
        <v>120.02200000000001</v>
      </c>
      <c r="F232" s="112">
        <v>2.23</v>
      </c>
      <c r="G232" s="113">
        <v>267.649</v>
      </c>
      <c r="H232" s="112">
        <v>2019</v>
      </c>
    </row>
    <row r="233" spans="1:8" x14ac:dyDescent="0.25">
      <c r="A233" t="s">
        <v>1407</v>
      </c>
      <c r="B233" s="118">
        <v>43572</v>
      </c>
      <c r="C233" s="112" t="s">
        <v>1225</v>
      </c>
      <c r="D233" s="112" t="s">
        <v>1192</v>
      </c>
      <c r="E233" s="113">
        <v>120.02200000000001</v>
      </c>
      <c r="F233" s="112">
        <v>1.2441544499999999</v>
      </c>
      <c r="G233" s="113">
        <v>149.32499999999999</v>
      </c>
      <c r="H233" s="112">
        <v>2019</v>
      </c>
    </row>
    <row r="234" spans="1:8" x14ac:dyDescent="0.25">
      <c r="A234" t="s">
        <v>1408</v>
      </c>
      <c r="B234" s="118">
        <v>43572</v>
      </c>
      <c r="C234" s="112" t="s">
        <v>1225</v>
      </c>
      <c r="D234" s="112" t="s">
        <v>1192</v>
      </c>
      <c r="E234" s="113">
        <v>120.02200000000001</v>
      </c>
      <c r="F234" s="112">
        <v>0.60860860000000006</v>
      </c>
      <c r="G234" s="113">
        <v>73.046000000000006</v>
      </c>
      <c r="H234" s="112">
        <v>2019</v>
      </c>
    </row>
    <row r="235" spans="1:8" x14ac:dyDescent="0.25">
      <c r="A235" t="s">
        <v>1409</v>
      </c>
      <c r="B235" s="118">
        <v>43572</v>
      </c>
      <c r="C235" s="112" t="s">
        <v>1225</v>
      </c>
      <c r="D235" s="112" t="s">
        <v>1192</v>
      </c>
      <c r="E235" s="113">
        <v>119.13800000000001</v>
      </c>
      <c r="F235" s="112">
        <v>1.0548462000000001</v>
      </c>
      <c r="G235" s="113">
        <v>125.672</v>
      </c>
      <c r="H235" s="112">
        <v>2019</v>
      </c>
    </row>
    <row r="236" spans="1:8" x14ac:dyDescent="0.25">
      <c r="A236" t="s">
        <v>1410</v>
      </c>
      <c r="B236" s="118">
        <v>43572</v>
      </c>
      <c r="C236" s="112" t="s">
        <v>1218</v>
      </c>
      <c r="D236" s="112" t="s">
        <v>1192</v>
      </c>
      <c r="E236" s="113">
        <v>119.999</v>
      </c>
      <c r="F236" s="112">
        <v>1.0548462000000001</v>
      </c>
      <c r="G236" s="113">
        <v>126.58</v>
      </c>
      <c r="H236" s="112">
        <v>2019</v>
      </c>
    </row>
    <row r="237" spans="1:8" x14ac:dyDescent="0.25">
      <c r="A237" t="s">
        <v>1411</v>
      </c>
      <c r="B237" s="118">
        <v>43572</v>
      </c>
      <c r="C237" s="112" t="s">
        <v>1225</v>
      </c>
      <c r="D237" s="112" t="s">
        <v>1192</v>
      </c>
      <c r="E237" s="113">
        <v>119.21</v>
      </c>
      <c r="F237" s="112">
        <v>1.0548462000000001</v>
      </c>
      <c r="G237" s="113">
        <v>125.748</v>
      </c>
      <c r="H237" s="112">
        <v>2019</v>
      </c>
    </row>
    <row r="238" spans="1:8" x14ac:dyDescent="0.25">
      <c r="A238" t="s">
        <v>1412</v>
      </c>
      <c r="B238" s="118">
        <v>43571</v>
      </c>
      <c r="C238" s="112" t="s">
        <v>1218</v>
      </c>
      <c r="D238" s="112" t="s">
        <v>1192</v>
      </c>
      <c r="E238" s="113">
        <v>120.517</v>
      </c>
      <c r="F238" s="112">
        <v>1.5</v>
      </c>
      <c r="G238" s="113">
        <v>180.77500000000001</v>
      </c>
      <c r="H238" s="112">
        <v>2019</v>
      </c>
    </row>
    <row r="239" spans="1:8" x14ac:dyDescent="0.25">
      <c r="A239" t="s">
        <v>1413</v>
      </c>
      <c r="B239" s="118">
        <v>43571</v>
      </c>
      <c r="C239" s="112" t="s">
        <v>1218</v>
      </c>
      <c r="D239" s="112" t="s">
        <v>1192</v>
      </c>
      <c r="E239" s="113">
        <v>121.124</v>
      </c>
      <c r="F239" s="112">
        <v>1.0548462000000001</v>
      </c>
      <c r="G239" s="113">
        <v>127.767</v>
      </c>
      <c r="H239" s="112">
        <v>2019</v>
      </c>
    </row>
    <row r="240" spans="1:8" x14ac:dyDescent="0.25">
      <c r="A240" t="s">
        <v>1414</v>
      </c>
      <c r="B240" s="118">
        <v>43571</v>
      </c>
      <c r="C240" s="112" t="s">
        <v>1225</v>
      </c>
      <c r="D240" s="112" t="s">
        <v>1192</v>
      </c>
      <c r="E240" s="113">
        <v>117.643</v>
      </c>
      <c r="F240" s="112">
        <v>1.5</v>
      </c>
      <c r="G240" s="113">
        <v>176.464</v>
      </c>
      <c r="H240" s="112">
        <v>2019</v>
      </c>
    </row>
    <row r="241" spans="1:9" x14ac:dyDescent="0.25">
      <c r="A241" t="s">
        <v>1415</v>
      </c>
      <c r="B241" s="118">
        <v>43571</v>
      </c>
      <c r="C241" s="112" t="s">
        <v>1218</v>
      </c>
      <c r="D241" s="112" t="s">
        <v>1192</v>
      </c>
      <c r="E241" s="113">
        <v>116.744</v>
      </c>
      <c r="F241" s="112">
        <v>1.5</v>
      </c>
      <c r="G241" s="113">
        <v>175.11600000000001</v>
      </c>
      <c r="H241" s="112">
        <v>2019</v>
      </c>
    </row>
    <row r="242" spans="1:9" x14ac:dyDescent="0.25">
      <c r="A242" t="s">
        <v>1416</v>
      </c>
      <c r="B242" s="118">
        <v>43570</v>
      </c>
      <c r="C242" s="112" t="s">
        <v>1225</v>
      </c>
      <c r="D242" s="112" t="s">
        <v>1192</v>
      </c>
      <c r="E242" s="113">
        <v>121.011</v>
      </c>
      <c r="F242" s="112">
        <v>1.0548462000000001</v>
      </c>
      <c r="G242" s="113">
        <v>127.64700000000001</v>
      </c>
      <c r="H242" s="112">
        <v>2019</v>
      </c>
    </row>
    <row r="243" spans="1:9" x14ac:dyDescent="0.25">
      <c r="A243" t="s">
        <v>1417</v>
      </c>
      <c r="B243" s="118">
        <v>43570</v>
      </c>
      <c r="C243" s="112" t="s">
        <v>1218</v>
      </c>
      <c r="D243" s="112" t="s">
        <v>1192</v>
      </c>
      <c r="E243" s="113">
        <v>121.556</v>
      </c>
      <c r="F243" s="112">
        <v>1.5</v>
      </c>
      <c r="G243" s="113">
        <v>182.334</v>
      </c>
      <c r="H243" s="112">
        <v>2019</v>
      </c>
    </row>
    <row r="244" spans="1:9" x14ac:dyDescent="0.25">
      <c r="A244" t="s">
        <v>1418</v>
      </c>
      <c r="B244" s="118">
        <v>43570</v>
      </c>
      <c r="C244" s="112" t="s">
        <v>1218</v>
      </c>
      <c r="D244" s="112" t="s">
        <v>1192</v>
      </c>
      <c r="E244" s="113">
        <v>121.81100000000001</v>
      </c>
      <c r="F244" s="112">
        <v>1.5</v>
      </c>
      <c r="G244" s="113">
        <v>182.71600000000001</v>
      </c>
      <c r="H244" s="112">
        <v>2019</v>
      </c>
    </row>
    <row r="245" spans="1:9" x14ac:dyDescent="0.25">
      <c r="A245" t="s">
        <v>1419</v>
      </c>
      <c r="B245" s="118">
        <v>43570</v>
      </c>
      <c r="C245" s="112" t="s">
        <v>1225</v>
      </c>
      <c r="D245" s="112" t="s">
        <v>1192</v>
      </c>
      <c r="E245" s="113">
        <v>123.301</v>
      </c>
      <c r="F245" s="112">
        <v>1.5</v>
      </c>
      <c r="G245" s="113">
        <v>184.95099999999999</v>
      </c>
      <c r="H245" s="112">
        <v>2019</v>
      </c>
    </row>
    <row r="246" spans="1:9" x14ac:dyDescent="0.25">
      <c r="A246" t="s">
        <v>1420</v>
      </c>
      <c r="B246" s="118">
        <v>43569</v>
      </c>
      <c r="C246" s="112" t="s">
        <v>1225</v>
      </c>
      <c r="D246" s="112" t="s">
        <v>1192</v>
      </c>
      <c r="E246" s="113">
        <v>123.42</v>
      </c>
      <c r="F246" s="112">
        <v>3</v>
      </c>
      <c r="G246" s="113">
        <v>370.262</v>
      </c>
      <c r="H246" s="112">
        <v>2019</v>
      </c>
    </row>
    <row r="247" spans="1:9" x14ac:dyDescent="0.25">
      <c r="A247" t="s">
        <v>1424</v>
      </c>
      <c r="B247" s="118">
        <v>43551</v>
      </c>
      <c r="C247" s="112" t="s">
        <v>1425</v>
      </c>
      <c r="D247" s="112" t="s">
        <v>1204</v>
      </c>
      <c r="E247" s="114">
        <v>81.784999999999997</v>
      </c>
      <c r="F247" s="112">
        <v>3</v>
      </c>
      <c r="G247" s="114">
        <v>245.35499999999999</v>
      </c>
      <c r="H247" s="112">
        <v>2019</v>
      </c>
      <c r="I247">
        <f>VLOOKUP(B247,'DASH USD History'!A:D,2,FALSE)</f>
        <v>88.689571031063096</v>
      </c>
    </row>
  </sheetData>
  <autoFilter ref="A44:H246" xr:uid="{A4E1E4C6-D677-4611-BCCE-EB80744B0A7F}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E1195"/>
  <sheetViews>
    <sheetView workbookViewId="0">
      <pane ySplit="1" topLeftCell="A1172" activePane="bottomLeft" state="frozen"/>
      <selection pane="bottomLeft" activeCell="E1185" sqref="E1185"/>
    </sheetView>
  </sheetViews>
  <sheetFormatPr defaultColWidth="14.33203125" defaultRowHeight="13.2" x14ac:dyDescent="0.25"/>
  <cols>
    <col min="1" max="1" width="14.33203125" customWidth="1"/>
    <col min="2" max="2" width="20.109375" customWidth="1"/>
    <col min="3" max="3" width="5.21875" customWidth="1"/>
    <col min="5" max="5" width="13.109375" customWidth="1"/>
    <col min="6" max="6" width="5.21875" customWidth="1"/>
    <col min="7" max="8" width="13.21875" customWidth="1"/>
    <col min="9" max="9" width="5.21875" customWidth="1"/>
    <col min="10" max="10" width="17.77734375" customWidth="1"/>
    <col min="11" max="11" width="5.21875" customWidth="1"/>
    <col min="12" max="13" width="18.77734375" customWidth="1"/>
    <col min="14" max="14" width="30.5546875" customWidth="1"/>
    <col min="15" max="15" width="5.21875" customWidth="1"/>
    <col min="16" max="16" width="15.33203125" customWidth="1"/>
    <col min="17" max="17" width="24.21875" customWidth="1"/>
    <col min="23" max="23" width="18.21875" customWidth="1"/>
  </cols>
  <sheetData>
    <row r="1" spans="1:25" x14ac:dyDescent="0.25">
      <c r="A1" s="1" t="s">
        <v>0</v>
      </c>
      <c r="B1" s="1" t="s">
        <v>1</v>
      </c>
      <c r="C1" s="2"/>
      <c r="D1" s="2" t="s">
        <v>2</v>
      </c>
      <c r="E1" s="12" t="s">
        <v>3</v>
      </c>
      <c r="F1" s="15"/>
      <c r="G1" s="17" t="s">
        <v>18</v>
      </c>
      <c r="H1" s="17" t="s">
        <v>20</v>
      </c>
      <c r="I1" s="19"/>
      <c r="J1" s="19" t="s">
        <v>21</v>
      </c>
      <c r="K1" s="20"/>
      <c r="L1" s="20" t="s">
        <v>15</v>
      </c>
      <c r="M1" s="21" t="s">
        <v>22</v>
      </c>
      <c r="N1" s="20" t="s">
        <v>24</v>
      </c>
      <c r="O1" s="22"/>
      <c r="P1" s="23" t="s">
        <v>25</v>
      </c>
      <c r="Q1" s="24" t="s">
        <v>27</v>
      </c>
      <c r="X1" s="18">
        <f>SUM(N512:N685)</f>
        <v>284942.13</v>
      </c>
      <c r="Y1" s="18">
        <f>SUM(N689:N807)</f>
        <v>156553.15</v>
      </c>
    </row>
    <row r="2" spans="1:25" x14ac:dyDescent="0.25">
      <c r="A2" s="25"/>
      <c r="B2" s="25" t="s">
        <v>34</v>
      </c>
      <c r="C2" s="49"/>
      <c r="D2" s="49"/>
      <c r="E2" s="26"/>
      <c r="F2" s="27"/>
      <c r="G2" s="28">
        <v>4.0886210600000004</v>
      </c>
      <c r="H2" s="29"/>
      <c r="I2" s="50"/>
      <c r="J2" s="50"/>
      <c r="K2" s="30"/>
      <c r="L2" s="30"/>
      <c r="M2" s="31">
        <f>G2</f>
        <v>4.0886210600000004</v>
      </c>
      <c r="N2" s="30"/>
      <c r="O2" s="32"/>
      <c r="P2" s="33"/>
      <c r="Q2" s="34"/>
      <c r="U2" t="s">
        <v>1466</v>
      </c>
      <c r="V2" t="s">
        <v>1465</v>
      </c>
      <c r="W2" s="151" t="s">
        <v>1464</v>
      </c>
    </row>
    <row r="3" spans="1:25" x14ac:dyDescent="0.25">
      <c r="A3" s="35">
        <v>41686</v>
      </c>
      <c r="B3" s="88" t="s">
        <v>1462</v>
      </c>
      <c r="C3" s="38"/>
      <c r="D3" s="38">
        <v>224.5134918</v>
      </c>
      <c r="E3" s="39"/>
      <c r="F3" s="15"/>
      <c r="G3" s="40"/>
      <c r="H3" s="41">
        <v>0.13695321999999999</v>
      </c>
      <c r="I3" s="42"/>
      <c r="J3" s="42"/>
      <c r="K3" s="43"/>
      <c r="L3" s="43">
        <f>D3-E3</f>
        <v>224.5134918</v>
      </c>
      <c r="M3" s="44">
        <f t="shared" ref="M3:M19" si="0">M2+(G3-H3)</f>
        <v>3.9516678400000003</v>
      </c>
      <c r="N3" s="43"/>
      <c r="O3" s="22"/>
      <c r="P3" s="45">
        <v>0.56140000000000001</v>
      </c>
      <c r="Q3" s="34"/>
      <c r="S3" s="108">
        <f>P3*D3</f>
        <v>126.04187429652001</v>
      </c>
      <c r="T3" s="108">
        <f>P3*E3</f>
        <v>0</v>
      </c>
      <c r="U3">
        <f>D3-E3</f>
        <v>224.5134918</v>
      </c>
      <c r="V3">
        <f>D3-E3</f>
        <v>224.5134918</v>
      </c>
      <c r="W3" s="108">
        <f>U3*P3</f>
        <v>126.04187429652001</v>
      </c>
      <c r="X3" s="108">
        <f>W3/V3</f>
        <v>0.56140000000000001</v>
      </c>
    </row>
    <row r="4" spans="1:25" x14ac:dyDescent="0.25">
      <c r="A4" s="35">
        <v>41687</v>
      </c>
      <c r="B4" s="88" t="s">
        <v>1462</v>
      </c>
      <c r="C4" s="38"/>
      <c r="D4" s="38">
        <v>616.7941333</v>
      </c>
      <c r="E4" s="39"/>
      <c r="F4" s="15"/>
      <c r="G4" s="40"/>
      <c r="H4" s="41">
        <v>0.50885515000000003</v>
      </c>
      <c r="I4" s="42"/>
      <c r="J4" s="42"/>
      <c r="K4" s="43"/>
      <c r="L4" s="43">
        <f t="shared" ref="L4:L134" si="1">L3+(D4-E4)</f>
        <v>841.3076251</v>
      </c>
      <c r="M4" s="44">
        <f t="shared" si="0"/>
        <v>3.4428126900000002</v>
      </c>
      <c r="N4" s="43"/>
      <c r="O4" s="22"/>
      <c r="P4" s="45">
        <v>0.56140000000000001</v>
      </c>
      <c r="Q4" s="34"/>
      <c r="S4" s="108">
        <f t="shared" ref="S4:S19" si="2">P4*D4</f>
        <v>346.26822643462003</v>
      </c>
      <c r="T4" s="108">
        <f t="shared" ref="T4:T19" si="3">P4*E4</f>
        <v>0</v>
      </c>
      <c r="U4">
        <f t="shared" ref="U4:U19" si="4">D4-E4</f>
        <v>616.7941333</v>
      </c>
      <c r="V4">
        <f>V3+(D4-E4)</f>
        <v>841.3076251</v>
      </c>
      <c r="W4" s="108">
        <f>W3+(U4*P4)</f>
        <v>472.31010073114004</v>
      </c>
      <c r="X4" s="108">
        <f t="shared" ref="X4:X19" si="5">W4/V4</f>
        <v>0.56140000000000001</v>
      </c>
    </row>
    <row r="5" spans="1:25" x14ac:dyDescent="0.25">
      <c r="A5" s="35">
        <v>41713</v>
      </c>
      <c r="B5" s="88" t="s">
        <v>1462</v>
      </c>
      <c r="C5" s="38"/>
      <c r="D5" s="38">
        <v>18.94013365</v>
      </c>
      <c r="E5" s="39"/>
      <c r="F5" s="15"/>
      <c r="G5" s="40"/>
      <c r="H5" s="41">
        <v>2.3296339999999999E-2</v>
      </c>
      <c r="I5" s="42"/>
      <c r="J5" s="42"/>
      <c r="K5" s="43"/>
      <c r="L5" s="43">
        <f t="shared" si="1"/>
        <v>860.24775875</v>
      </c>
      <c r="M5" s="44">
        <f t="shared" si="0"/>
        <v>3.4195163500000003</v>
      </c>
      <c r="N5" s="43"/>
      <c r="O5" s="22"/>
      <c r="P5" s="45">
        <v>0.81207700000000005</v>
      </c>
      <c r="Q5" s="34"/>
      <c r="S5" s="108">
        <f t="shared" si="2"/>
        <v>15.38084691409105</v>
      </c>
      <c r="T5" s="108">
        <f t="shared" si="3"/>
        <v>0</v>
      </c>
      <c r="U5">
        <f t="shared" si="4"/>
        <v>18.94013365</v>
      </c>
      <c r="V5">
        <f t="shared" ref="V5:V19" si="6">V4+(D5-E5)</f>
        <v>860.24775875</v>
      </c>
      <c r="W5" s="108">
        <f t="shared" ref="W5:W19" si="7">W4+(U5*P5)</f>
        <v>487.69094764523106</v>
      </c>
      <c r="X5" s="108">
        <f t="shared" si="5"/>
        <v>0.56691917262752312</v>
      </c>
    </row>
    <row r="6" spans="1:25" x14ac:dyDescent="0.25">
      <c r="A6" s="35">
        <v>41714</v>
      </c>
      <c r="B6" s="88" t="s">
        <v>1462</v>
      </c>
      <c r="C6" s="38"/>
      <c r="D6" s="38">
        <v>42.75000833</v>
      </c>
      <c r="E6" s="39"/>
      <c r="F6" s="15"/>
      <c r="G6" s="40"/>
      <c r="H6" s="41">
        <v>5.1284929999999999E-2</v>
      </c>
      <c r="I6" s="42"/>
      <c r="J6" s="42"/>
      <c r="K6" s="43"/>
      <c r="L6" s="43">
        <f t="shared" si="1"/>
        <v>902.99776708000002</v>
      </c>
      <c r="M6" s="44">
        <f t="shared" si="0"/>
        <v>3.3682314200000003</v>
      </c>
      <c r="N6" s="43"/>
      <c r="O6" s="22"/>
      <c r="P6" s="45">
        <v>0.79060799999999998</v>
      </c>
      <c r="Q6" s="34"/>
      <c r="S6" s="108">
        <f t="shared" si="2"/>
        <v>33.798498585764641</v>
      </c>
      <c r="T6" s="108">
        <f t="shared" si="3"/>
        <v>0</v>
      </c>
      <c r="U6">
        <f t="shared" si="4"/>
        <v>42.75000833</v>
      </c>
      <c r="V6">
        <f t="shared" si="6"/>
        <v>902.99776708000002</v>
      </c>
      <c r="W6" s="108">
        <f t="shared" si="7"/>
        <v>521.48944623099567</v>
      </c>
      <c r="X6" s="108">
        <f t="shared" si="5"/>
        <v>0.57750912044591463</v>
      </c>
    </row>
    <row r="7" spans="1:25" x14ac:dyDescent="0.25">
      <c r="A7" s="35">
        <v>41718</v>
      </c>
      <c r="B7" s="88" t="s">
        <v>1462</v>
      </c>
      <c r="C7" s="38"/>
      <c r="D7" s="38">
        <v>18.531609750000001</v>
      </c>
      <c r="E7" s="39"/>
      <c r="F7" s="15"/>
      <c r="G7" s="40"/>
      <c r="H7" s="41">
        <v>2.2793870000000001E-2</v>
      </c>
      <c r="I7" s="42"/>
      <c r="J7" s="42"/>
      <c r="K7" s="43"/>
      <c r="L7" s="43">
        <f t="shared" si="1"/>
        <v>921.52937683000005</v>
      </c>
      <c r="M7" s="44">
        <f t="shared" si="0"/>
        <v>3.3454375500000002</v>
      </c>
      <c r="N7" s="43"/>
      <c r="O7" s="22"/>
      <c r="P7" s="45">
        <v>0.73566799999999999</v>
      </c>
      <c r="Q7" s="34"/>
      <c r="S7" s="108">
        <f t="shared" si="2"/>
        <v>13.633112281563001</v>
      </c>
      <c r="T7" s="108">
        <f t="shared" si="3"/>
        <v>0</v>
      </c>
      <c r="U7">
        <f t="shared" si="4"/>
        <v>18.531609750000001</v>
      </c>
      <c r="V7">
        <f t="shared" si="6"/>
        <v>921.52937683000005</v>
      </c>
      <c r="W7" s="108">
        <f t="shared" si="7"/>
        <v>535.12255851255873</v>
      </c>
      <c r="X7" s="108">
        <f t="shared" si="5"/>
        <v>0.5806896361278735</v>
      </c>
    </row>
    <row r="8" spans="1:25" x14ac:dyDescent="0.25">
      <c r="A8" s="35">
        <v>41777</v>
      </c>
      <c r="B8" s="88" t="s">
        <v>1462</v>
      </c>
      <c r="C8" s="46"/>
      <c r="D8" s="46"/>
      <c r="E8" s="41">
        <v>18.494546540000002</v>
      </c>
      <c r="F8" s="15"/>
      <c r="G8" s="41">
        <v>0.25707418999999998</v>
      </c>
      <c r="H8" s="39"/>
      <c r="I8" s="42"/>
      <c r="J8" s="42"/>
      <c r="K8" s="43"/>
      <c r="L8" s="43">
        <f t="shared" si="1"/>
        <v>903.03483029000006</v>
      </c>
      <c r="M8" s="44">
        <f t="shared" si="0"/>
        <v>3.6025117400000002</v>
      </c>
      <c r="N8" s="43"/>
      <c r="O8" s="22"/>
      <c r="P8" s="45">
        <v>6.1301435399999997</v>
      </c>
      <c r="Q8" s="34"/>
      <c r="S8" s="108">
        <f t="shared" si="2"/>
        <v>0</v>
      </c>
      <c r="T8" s="108">
        <f t="shared" si="3"/>
        <v>113.37422499741035</v>
      </c>
      <c r="U8">
        <f t="shared" si="4"/>
        <v>-18.494546540000002</v>
      </c>
      <c r="V8">
        <f t="shared" si="6"/>
        <v>903.03483029000006</v>
      </c>
      <c r="W8" s="108">
        <f t="shared" si="7"/>
        <v>421.74833351514837</v>
      </c>
      <c r="X8" s="108">
        <f t="shared" si="5"/>
        <v>0.46703440373358396</v>
      </c>
    </row>
    <row r="9" spans="1:25" x14ac:dyDescent="0.25">
      <c r="A9" s="35">
        <v>41779</v>
      </c>
      <c r="B9" s="88" t="s">
        <v>1462</v>
      </c>
      <c r="C9" s="38"/>
      <c r="D9" s="38">
        <v>20</v>
      </c>
      <c r="E9" s="39"/>
      <c r="F9" s="15"/>
      <c r="G9" s="47"/>
      <c r="H9" s="41">
        <v>0.252</v>
      </c>
      <c r="I9" s="42"/>
      <c r="J9" s="42"/>
      <c r="K9" s="43"/>
      <c r="L9" s="43">
        <f t="shared" si="1"/>
        <v>923.03483029000006</v>
      </c>
      <c r="M9" s="44">
        <f t="shared" si="0"/>
        <v>3.35051174</v>
      </c>
      <c r="N9" s="43"/>
      <c r="O9" s="22"/>
      <c r="P9" s="45">
        <v>6.8877211416000002</v>
      </c>
      <c r="Q9" s="34"/>
      <c r="S9" s="108">
        <f t="shared" si="2"/>
        <v>137.75442283199999</v>
      </c>
      <c r="T9" s="108">
        <f t="shared" si="3"/>
        <v>0</v>
      </c>
      <c r="U9">
        <f t="shared" si="4"/>
        <v>20</v>
      </c>
      <c r="V9">
        <f t="shared" si="6"/>
        <v>923.03483029000006</v>
      </c>
      <c r="W9" s="108">
        <f t="shared" si="7"/>
        <v>559.50275634714831</v>
      </c>
      <c r="X9" s="108">
        <f t="shared" si="5"/>
        <v>0.60615562705403347</v>
      </c>
    </row>
    <row r="10" spans="1:25" x14ac:dyDescent="0.25">
      <c r="A10" s="35">
        <v>41785</v>
      </c>
      <c r="B10" s="88" t="s">
        <v>1462</v>
      </c>
      <c r="C10" s="46"/>
      <c r="D10" s="46"/>
      <c r="E10" s="41">
        <v>19.96</v>
      </c>
      <c r="F10" s="15"/>
      <c r="G10" s="41">
        <v>0.47919075999999999</v>
      </c>
      <c r="H10" s="39"/>
      <c r="I10" s="42"/>
      <c r="J10" s="42"/>
      <c r="K10" s="43"/>
      <c r="L10" s="43">
        <f t="shared" si="1"/>
        <v>903.07483029000002</v>
      </c>
      <c r="M10" s="44">
        <f t="shared" si="0"/>
        <v>3.8297024999999998</v>
      </c>
      <c r="N10" s="43"/>
      <c r="O10" s="22"/>
      <c r="P10" s="45">
        <v>9.9115310700000006</v>
      </c>
      <c r="Q10" s="34"/>
      <c r="S10" s="108">
        <f t="shared" si="2"/>
        <v>0</v>
      </c>
      <c r="T10" s="108">
        <f t="shared" si="3"/>
        <v>197.83416015720002</v>
      </c>
      <c r="U10">
        <f t="shared" si="4"/>
        <v>-19.96</v>
      </c>
      <c r="V10">
        <f t="shared" si="6"/>
        <v>903.07483029000002</v>
      </c>
      <c r="W10" s="108">
        <f t="shared" si="7"/>
        <v>361.66859618994829</v>
      </c>
      <c r="X10" s="108">
        <f t="shared" si="5"/>
        <v>0.40048574498949041</v>
      </c>
    </row>
    <row r="11" spans="1:25" x14ac:dyDescent="0.25">
      <c r="A11" s="35">
        <v>41826</v>
      </c>
      <c r="B11" s="88" t="s">
        <v>1462</v>
      </c>
      <c r="C11" s="38"/>
      <c r="D11" s="38">
        <v>3.0160194899999997</v>
      </c>
      <c r="E11" s="39"/>
      <c r="F11" s="15"/>
      <c r="G11" s="39"/>
      <c r="H11" s="41">
        <v>3.0943760000000001E-2</v>
      </c>
      <c r="I11" s="42"/>
      <c r="J11" s="42"/>
      <c r="K11" s="43"/>
      <c r="L11" s="43">
        <f t="shared" si="1"/>
        <v>906.09084977999999</v>
      </c>
      <c r="M11" s="44">
        <f t="shared" si="0"/>
        <v>3.7987587399999998</v>
      </c>
      <c r="N11" s="43"/>
      <c r="O11" s="22"/>
      <c r="P11" s="45">
        <v>6.4006852837263999</v>
      </c>
      <c r="Q11" s="34"/>
      <c r="S11" s="108">
        <f t="shared" si="2"/>
        <v>19.304591565075</v>
      </c>
      <c r="T11" s="108">
        <f t="shared" si="3"/>
        <v>0</v>
      </c>
      <c r="U11">
        <f t="shared" si="4"/>
        <v>3.0160194899999997</v>
      </c>
      <c r="V11">
        <f t="shared" si="6"/>
        <v>906.09084977999999</v>
      </c>
      <c r="W11" s="108">
        <f t="shared" si="7"/>
        <v>380.97318775502328</v>
      </c>
      <c r="X11" s="108">
        <f t="shared" si="5"/>
        <v>0.42045804551223981</v>
      </c>
    </row>
    <row r="12" spans="1:25" x14ac:dyDescent="0.25">
      <c r="A12" s="35">
        <v>41827</v>
      </c>
      <c r="B12" s="88" t="s">
        <v>1462</v>
      </c>
      <c r="C12" s="46"/>
      <c r="D12" s="46"/>
      <c r="E12" s="41">
        <v>0.15436821000000001</v>
      </c>
      <c r="F12" s="15"/>
      <c r="G12" s="41">
        <v>3.9785699999999868E-3</v>
      </c>
      <c r="H12" s="39"/>
      <c r="I12" s="42"/>
      <c r="J12" s="42"/>
      <c r="K12" s="43"/>
      <c r="L12" s="43">
        <f t="shared" si="1"/>
        <v>905.93648156999996</v>
      </c>
      <c r="M12" s="44">
        <f t="shared" si="0"/>
        <v>3.8027373099999999</v>
      </c>
      <c r="N12" s="43"/>
      <c r="O12" s="22"/>
      <c r="P12" s="45">
        <v>6.74573951102417</v>
      </c>
      <c r="Q12" s="34"/>
      <c r="S12" s="108">
        <f t="shared" si="2"/>
        <v>0</v>
      </c>
      <c r="T12" s="108">
        <f t="shared" si="3"/>
        <v>1.0413277334430764</v>
      </c>
      <c r="U12">
        <f t="shared" si="4"/>
        <v>-0.15436821000000001</v>
      </c>
      <c r="V12">
        <f t="shared" si="6"/>
        <v>905.93648156999996</v>
      </c>
      <c r="W12" s="108">
        <f t="shared" si="7"/>
        <v>379.93186002158018</v>
      </c>
      <c r="X12" s="108">
        <f t="shared" si="5"/>
        <v>0.41938024105525945</v>
      </c>
    </row>
    <row r="13" spans="1:25" x14ac:dyDescent="0.25">
      <c r="A13" s="35">
        <v>41828</v>
      </c>
      <c r="B13" s="88" t="s">
        <v>1462</v>
      </c>
      <c r="C13" s="46"/>
      <c r="D13" s="46"/>
      <c r="E13" s="41">
        <v>1.39199144</v>
      </c>
      <c r="F13" s="15"/>
      <c r="G13" s="41">
        <v>1.5410709999999999E-2</v>
      </c>
      <c r="H13" s="39"/>
      <c r="I13" s="42"/>
      <c r="J13" s="42"/>
      <c r="K13" s="43"/>
      <c r="L13" s="43">
        <f t="shared" si="1"/>
        <v>904.54449012999999</v>
      </c>
      <c r="M13" s="44">
        <f t="shared" si="0"/>
        <v>3.8181480199999998</v>
      </c>
      <c r="N13" s="43"/>
      <c r="O13" s="22"/>
      <c r="P13" s="45">
        <v>7.0775987432356597</v>
      </c>
      <c r="Q13" s="34"/>
      <c r="S13" s="108">
        <f t="shared" si="2"/>
        <v>0</v>
      </c>
      <c r="T13" s="108">
        <f t="shared" si="3"/>
        <v>9.8519568663387957</v>
      </c>
      <c r="U13">
        <f t="shared" si="4"/>
        <v>-1.39199144</v>
      </c>
      <c r="V13">
        <f t="shared" si="6"/>
        <v>904.54449012999999</v>
      </c>
      <c r="W13" s="108">
        <f t="shared" si="7"/>
        <v>370.07990315524137</v>
      </c>
      <c r="X13" s="108">
        <f t="shared" si="5"/>
        <v>0.40913399749088514</v>
      </c>
    </row>
    <row r="14" spans="1:25" x14ac:dyDescent="0.25">
      <c r="A14" s="35">
        <v>41829</v>
      </c>
      <c r="B14" s="88" t="s">
        <v>1462</v>
      </c>
      <c r="C14" s="38"/>
      <c r="D14" s="38">
        <v>8.4596319999999725E-2</v>
      </c>
      <c r="E14" s="39"/>
      <c r="F14" s="15"/>
      <c r="G14" s="39"/>
      <c r="H14" s="41">
        <v>9.4841000000000001E-4</v>
      </c>
      <c r="I14" s="42"/>
      <c r="J14" s="42"/>
      <c r="K14" s="43"/>
      <c r="L14" s="43">
        <f t="shared" si="1"/>
        <v>904.62908644999993</v>
      </c>
      <c r="M14" s="44">
        <f t="shared" si="0"/>
        <v>3.8171996099999999</v>
      </c>
      <c r="N14" s="43"/>
      <c r="O14" s="22"/>
      <c r="P14" s="45">
        <v>7.0554199260964499</v>
      </c>
      <c r="Q14" s="34"/>
      <c r="S14" s="108">
        <f t="shared" si="2"/>
        <v>0.59686256180242969</v>
      </c>
      <c r="T14" s="108">
        <f t="shared" si="3"/>
        <v>0</v>
      </c>
      <c r="U14">
        <f t="shared" si="4"/>
        <v>8.4596319999999725E-2</v>
      </c>
      <c r="V14">
        <f t="shared" si="6"/>
        <v>904.62908644999993</v>
      </c>
      <c r="W14" s="108">
        <f t="shared" si="7"/>
        <v>370.67676571704379</v>
      </c>
      <c r="X14" s="108">
        <f t="shared" si="5"/>
        <v>0.4097555244124152</v>
      </c>
    </row>
    <row r="15" spans="1:25" x14ac:dyDescent="0.25">
      <c r="A15" s="35">
        <v>41830</v>
      </c>
      <c r="B15" s="88" t="s">
        <v>1462</v>
      </c>
      <c r="C15" s="38"/>
      <c r="D15" s="38">
        <v>30.492012149999997</v>
      </c>
      <c r="E15" s="39"/>
      <c r="F15" s="15"/>
      <c r="G15" s="39"/>
      <c r="H15" s="41">
        <v>0.33231366000000001</v>
      </c>
      <c r="I15" s="42"/>
      <c r="J15" s="42"/>
      <c r="K15" s="43"/>
      <c r="L15" s="43">
        <f t="shared" si="1"/>
        <v>935.12109859999998</v>
      </c>
      <c r="M15" s="44">
        <f t="shared" si="0"/>
        <v>3.4848859499999998</v>
      </c>
      <c r="N15" s="43"/>
      <c r="O15" s="22"/>
      <c r="P15" s="45">
        <v>6.6829747403581798</v>
      </c>
      <c r="Q15" s="34"/>
      <c r="S15" s="108">
        <f t="shared" si="2"/>
        <v>203.77734698114469</v>
      </c>
      <c r="T15" s="108">
        <f t="shared" si="3"/>
        <v>0</v>
      </c>
      <c r="U15">
        <f t="shared" si="4"/>
        <v>30.492012149999997</v>
      </c>
      <c r="V15">
        <f t="shared" si="6"/>
        <v>935.12109859999998</v>
      </c>
      <c r="W15" s="108">
        <f t="shared" si="7"/>
        <v>574.45411269818851</v>
      </c>
      <c r="X15" s="108">
        <f t="shared" si="5"/>
        <v>0.61430986164061785</v>
      </c>
    </row>
    <row r="16" spans="1:25" x14ac:dyDescent="0.25">
      <c r="A16" s="35">
        <v>41833</v>
      </c>
      <c r="B16" s="88" t="s">
        <v>1462</v>
      </c>
      <c r="C16" s="38"/>
      <c r="D16" s="38">
        <v>17.529023069999997</v>
      </c>
      <c r="E16" s="39"/>
      <c r="F16" s="15"/>
      <c r="G16" s="39"/>
      <c r="H16" s="41">
        <v>0.18421158000000001</v>
      </c>
      <c r="I16" s="42"/>
      <c r="J16" s="42"/>
      <c r="K16" s="43"/>
      <c r="L16" s="43">
        <f t="shared" si="1"/>
        <v>952.65012166999998</v>
      </c>
      <c r="M16" s="44">
        <f t="shared" si="0"/>
        <v>3.3006743699999999</v>
      </c>
      <c r="N16" s="43"/>
      <c r="O16" s="22"/>
      <c r="P16" s="45">
        <v>6.3256317039671499</v>
      </c>
      <c r="Q16" s="34"/>
      <c r="S16" s="108">
        <f t="shared" si="2"/>
        <v>110.88214407116357</v>
      </c>
      <c r="T16" s="108">
        <f t="shared" si="3"/>
        <v>0</v>
      </c>
      <c r="U16">
        <f t="shared" si="4"/>
        <v>17.529023069999997</v>
      </c>
      <c r="V16">
        <f t="shared" si="6"/>
        <v>952.65012166999998</v>
      </c>
      <c r="W16" s="108">
        <f t="shared" si="7"/>
        <v>685.33625676935208</v>
      </c>
      <c r="X16" s="108">
        <f t="shared" si="5"/>
        <v>0.71939974727337941</v>
      </c>
    </row>
    <row r="17" spans="1:24" x14ac:dyDescent="0.25">
      <c r="A17" s="35">
        <v>41836</v>
      </c>
      <c r="B17" s="88" t="s">
        <v>1462</v>
      </c>
      <c r="C17" s="38"/>
      <c r="D17" s="38">
        <v>0.28210615000000061</v>
      </c>
      <c r="E17" s="39"/>
      <c r="F17" s="15"/>
      <c r="G17" s="41">
        <v>2.6343000000000893E-4</v>
      </c>
      <c r="H17" s="39"/>
      <c r="I17" s="42"/>
      <c r="J17" s="42"/>
      <c r="K17" s="43"/>
      <c r="L17" s="43">
        <f t="shared" si="1"/>
        <v>952.93222781999998</v>
      </c>
      <c r="M17" s="44">
        <f t="shared" si="0"/>
        <v>3.3009377999999998</v>
      </c>
      <c r="N17" s="43"/>
      <c r="O17" s="22"/>
      <c r="P17" s="45">
        <v>6.3259107143079296</v>
      </c>
      <c r="Q17" s="34"/>
      <c r="S17" s="108">
        <f t="shared" si="2"/>
        <v>1.7845783168571638</v>
      </c>
      <c r="T17" s="108">
        <f t="shared" si="3"/>
        <v>0</v>
      </c>
      <c r="U17">
        <f t="shared" si="4"/>
        <v>0.28210615000000061</v>
      </c>
      <c r="V17">
        <f t="shared" si="6"/>
        <v>952.93222781999998</v>
      </c>
      <c r="W17" s="108">
        <f t="shared" si="7"/>
        <v>687.12083508620924</v>
      </c>
      <c r="X17" s="108">
        <f t="shared" si="5"/>
        <v>0.72105949932884417</v>
      </c>
    </row>
    <row r="18" spans="1:24" x14ac:dyDescent="0.25">
      <c r="A18" s="35">
        <v>41838</v>
      </c>
      <c r="B18" s="88" t="s">
        <v>1462</v>
      </c>
      <c r="C18" s="38"/>
      <c r="D18" s="38">
        <v>9.3120649999999472E-2</v>
      </c>
      <c r="E18" s="39"/>
      <c r="F18" s="15"/>
      <c r="G18" s="41">
        <v>7.4439999999997841E-4</v>
      </c>
      <c r="H18" s="39"/>
      <c r="I18" s="42"/>
      <c r="J18" s="42"/>
      <c r="K18" s="43"/>
      <c r="L18" s="43">
        <f t="shared" si="1"/>
        <v>953.02534846999993</v>
      </c>
      <c r="M18" s="44">
        <f t="shared" si="0"/>
        <v>3.3016821999999997</v>
      </c>
      <c r="N18" s="43"/>
      <c r="O18" s="22"/>
      <c r="P18" s="45">
        <v>7.1916729723122801</v>
      </c>
      <c r="Q18" s="34"/>
      <c r="S18" s="108">
        <f t="shared" si="2"/>
        <v>0.66969326176914767</v>
      </c>
      <c r="T18" s="108">
        <f t="shared" si="3"/>
        <v>0</v>
      </c>
      <c r="U18">
        <f t="shared" si="4"/>
        <v>9.3120649999999472E-2</v>
      </c>
      <c r="V18">
        <f t="shared" si="6"/>
        <v>953.02534846999993</v>
      </c>
      <c r="W18" s="108">
        <f t="shared" si="7"/>
        <v>687.79052834797835</v>
      </c>
      <c r="X18" s="108">
        <f t="shared" si="5"/>
        <v>0.72169174665937985</v>
      </c>
    </row>
    <row r="19" spans="1:24" x14ac:dyDescent="0.25">
      <c r="A19" s="35">
        <v>41842</v>
      </c>
      <c r="B19" s="88" t="s">
        <v>1462</v>
      </c>
      <c r="C19" s="38"/>
      <c r="D19" s="38">
        <v>20</v>
      </c>
      <c r="E19" s="39"/>
      <c r="F19" s="15"/>
      <c r="G19" s="39"/>
      <c r="H19" s="41">
        <v>0.20699999999999999</v>
      </c>
      <c r="I19" s="42"/>
      <c r="J19" s="42"/>
      <c r="K19" s="43"/>
      <c r="L19" s="43">
        <f t="shared" si="1"/>
        <v>973.02534846999993</v>
      </c>
      <c r="M19" s="44">
        <f t="shared" si="0"/>
        <v>3.0946821999999998</v>
      </c>
      <c r="N19" s="43"/>
      <c r="O19" s="22"/>
      <c r="P19" s="45">
        <v>6.3812186943634996</v>
      </c>
      <c r="Q19" s="34"/>
      <c r="S19" s="108">
        <f t="shared" si="2"/>
        <v>127.62437388727</v>
      </c>
      <c r="T19" s="108">
        <f t="shared" si="3"/>
        <v>0</v>
      </c>
      <c r="U19">
        <f t="shared" si="4"/>
        <v>20</v>
      </c>
      <c r="V19">
        <f t="shared" si="6"/>
        <v>973.02534846999993</v>
      </c>
      <c r="W19" s="108">
        <f t="shared" si="7"/>
        <v>815.41490223524829</v>
      </c>
      <c r="X19" s="108">
        <f t="shared" si="5"/>
        <v>0.83802020524688203</v>
      </c>
    </row>
    <row r="20" spans="1:24" x14ac:dyDescent="0.25">
      <c r="A20" s="48">
        <v>41871</v>
      </c>
      <c r="B20" s="158" t="s">
        <v>1463</v>
      </c>
      <c r="C20" s="49"/>
      <c r="D20" s="49">
        <v>877.98</v>
      </c>
      <c r="E20" s="26"/>
      <c r="F20" s="27"/>
      <c r="G20" s="29"/>
      <c r="H20" s="29"/>
      <c r="I20" s="50"/>
      <c r="J20" s="50"/>
      <c r="K20" s="50"/>
      <c r="L20" s="30">
        <f t="shared" si="1"/>
        <v>1851.0053484699999</v>
      </c>
      <c r="M20" s="50"/>
      <c r="N20" s="50"/>
      <c r="O20" s="32"/>
      <c r="P20" s="33">
        <v>3.8223545963846401</v>
      </c>
      <c r="Q20" s="34"/>
      <c r="S20" s="108">
        <f t="shared" ref="S20" si="8">P20*D20</f>
        <v>3355.9508885337864</v>
      </c>
      <c r="T20" s="108">
        <f t="shared" ref="T20" si="9">P20*E20</f>
        <v>0</v>
      </c>
      <c r="U20">
        <f t="shared" ref="U20" si="10">D20-E20</f>
        <v>877.98</v>
      </c>
      <c r="V20">
        <f t="shared" ref="V20" si="11">V19+(D20-E20)</f>
        <v>1851.0053484699999</v>
      </c>
      <c r="W20" s="108">
        <f t="shared" ref="W20" si="12">W19+(U20*P20)</f>
        <v>4171.3657907690349</v>
      </c>
      <c r="X20" s="108">
        <f t="shared" ref="X20" si="13">W20/V20</f>
        <v>2.2535676594435525</v>
      </c>
    </row>
    <row r="21" spans="1:24" x14ac:dyDescent="0.25">
      <c r="A21" s="35">
        <v>41817</v>
      </c>
      <c r="B21" s="88" t="s">
        <v>89</v>
      </c>
      <c r="C21" s="38"/>
      <c r="D21" s="38">
        <v>1.0018</v>
      </c>
      <c r="E21" s="39"/>
      <c r="F21" s="15"/>
      <c r="G21" s="47"/>
      <c r="H21" s="47"/>
      <c r="I21" s="42"/>
      <c r="J21" s="42"/>
      <c r="K21" s="42"/>
      <c r="L21" s="43">
        <f t="shared" si="1"/>
        <v>1852.0071484699999</v>
      </c>
      <c r="M21" s="42"/>
      <c r="N21" s="42"/>
      <c r="O21" s="22"/>
      <c r="P21" s="33">
        <f>VLOOKUP(A21,'DASH USD History'!A:D,2,FALSE)</f>
        <v>9.9771864286676593</v>
      </c>
      <c r="Q21" s="34"/>
      <c r="S21" s="108"/>
      <c r="T21" s="108"/>
      <c r="W21" s="108"/>
      <c r="X21" s="108"/>
    </row>
    <row r="22" spans="1:24" x14ac:dyDescent="0.25">
      <c r="A22" s="35">
        <v>41818</v>
      </c>
      <c r="B22" s="88" t="s">
        <v>89</v>
      </c>
      <c r="C22" s="38"/>
      <c r="D22" s="38">
        <v>1.0002</v>
      </c>
      <c r="E22" s="39"/>
      <c r="F22" s="15"/>
      <c r="G22" s="47"/>
      <c r="H22" s="47"/>
      <c r="I22" s="42"/>
      <c r="J22" s="42"/>
      <c r="K22" s="42"/>
      <c r="L22" s="43">
        <f t="shared" si="1"/>
        <v>1853.0073484699999</v>
      </c>
      <c r="M22" s="42"/>
      <c r="N22" s="42"/>
      <c r="O22" s="22"/>
      <c r="P22" s="33">
        <f>VLOOKUP(A22,'DASH USD History'!A:D,2,FALSE)</f>
        <v>9.4541212785056405</v>
      </c>
      <c r="Q22" s="34"/>
      <c r="S22" s="108"/>
      <c r="T22" s="108"/>
      <c r="W22" s="108"/>
      <c r="X22" s="108"/>
    </row>
    <row r="23" spans="1:24" x14ac:dyDescent="0.25">
      <c r="A23" s="35">
        <v>41819</v>
      </c>
      <c r="B23" s="88" t="s">
        <v>89</v>
      </c>
      <c r="C23" s="38"/>
      <c r="D23" s="38">
        <v>0.5</v>
      </c>
      <c r="E23" s="39"/>
      <c r="F23" s="15"/>
      <c r="G23" s="47"/>
      <c r="H23" s="47"/>
      <c r="I23" s="42"/>
      <c r="J23" s="42"/>
      <c r="K23" s="42"/>
      <c r="L23" s="43">
        <f t="shared" si="1"/>
        <v>1853.5073484699999</v>
      </c>
      <c r="M23" s="42"/>
      <c r="N23" s="42"/>
      <c r="O23" s="22"/>
      <c r="P23" s="33">
        <f>VLOOKUP(A23,'DASH USD History'!A:D,2,FALSE)</f>
        <v>9.1985323696695307</v>
      </c>
      <c r="Q23" s="34"/>
      <c r="S23" s="108"/>
      <c r="T23" s="108"/>
      <c r="W23" s="108"/>
      <c r="X23" s="108"/>
    </row>
    <row r="24" spans="1:24" x14ac:dyDescent="0.25">
      <c r="A24" s="35">
        <v>41819</v>
      </c>
      <c r="B24" s="88" t="s">
        <v>89</v>
      </c>
      <c r="C24" s="38"/>
      <c r="D24" s="38">
        <v>1</v>
      </c>
      <c r="E24" s="39"/>
      <c r="F24" s="15"/>
      <c r="G24" s="47"/>
      <c r="H24" s="47"/>
      <c r="I24" s="42"/>
      <c r="J24" s="42"/>
      <c r="K24" s="42"/>
      <c r="L24" s="43">
        <f t="shared" si="1"/>
        <v>1854.5073484699999</v>
      </c>
      <c r="M24" s="42"/>
      <c r="N24" s="42"/>
      <c r="O24" s="22"/>
      <c r="P24" s="33">
        <f>VLOOKUP(A24,'DASH USD History'!A:D,2,FALSE)</f>
        <v>9.1985323696695307</v>
      </c>
      <c r="Q24" s="34"/>
      <c r="S24" s="108"/>
      <c r="T24" s="108"/>
      <c r="W24" s="108"/>
      <c r="X24" s="108"/>
    </row>
    <row r="25" spans="1:24" x14ac:dyDescent="0.25">
      <c r="A25" s="35">
        <v>41819</v>
      </c>
      <c r="B25" s="88" t="s">
        <v>89</v>
      </c>
      <c r="C25" s="38"/>
      <c r="D25" s="38">
        <v>1.0022</v>
      </c>
      <c r="E25" s="39"/>
      <c r="F25" s="15"/>
      <c r="G25" s="47"/>
      <c r="H25" s="47"/>
      <c r="I25" s="42"/>
      <c r="J25" s="42"/>
      <c r="K25" s="42"/>
      <c r="L25" s="43">
        <f t="shared" si="1"/>
        <v>1855.5095484699998</v>
      </c>
      <c r="M25" s="42"/>
      <c r="N25" s="42"/>
      <c r="O25" s="22"/>
      <c r="P25" s="33">
        <f>VLOOKUP(A25,'DASH USD History'!A:D,2,FALSE)</f>
        <v>9.1985323696695307</v>
      </c>
      <c r="Q25" s="34"/>
      <c r="S25" s="108"/>
      <c r="T25" s="108"/>
      <c r="W25" s="108"/>
      <c r="X25" s="108"/>
    </row>
    <row r="26" spans="1:24" x14ac:dyDescent="0.25">
      <c r="A26" s="35">
        <v>41821</v>
      </c>
      <c r="B26" s="88" t="s">
        <v>89</v>
      </c>
      <c r="C26" s="38"/>
      <c r="D26" s="38">
        <v>0.50209999999999999</v>
      </c>
      <c r="E26" s="39"/>
      <c r="F26" s="15"/>
      <c r="G26" s="47"/>
      <c r="H26" s="47"/>
      <c r="I26" s="42"/>
      <c r="J26" s="42"/>
      <c r="K26" s="42"/>
      <c r="L26" s="43">
        <f t="shared" si="1"/>
        <v>1856.0116484699997</v>
      </c>
      <c r="M26" s="42"/>
      <c r="N26" s="42"/>
      <c r="O26" s="22"/>
      <c r="P26" s="33">
        <f>VLOOKUP(A26,'DASH USD History'!A:D,2,FALSE)</f>
        <v>7.9735130193373998</v>
      </c>
      <c r="Q26" s="34"/>
      <c r="S26" s="108"/>
      <c r="T26" s="108"/>
      <c r="W26" s="108"/>
      <c r="X26" s="108"/>
    </row>
    <row r="27" spans="1:24" x14ac:dyDescent="0.25">
      <c r="A27" s="35">
        <v>41821</v>
      </c>
      <c r="B27" s="88" t="s">
        <v>89</v>
      </c>
      <c r="C27" s="38"/>
      <c r="D27" s="38">
        <v>1</v>
      </c>
      <c r="E27" s="39"/>
      <c r="F27" s="15"/>
      <c r="G27" s="47"/>
      <c r="H27" s="47"/>
      <c r="I27" s="42"/>
      <c r="J27" s="42"/>
      <c r="K27" s="42"/>
      <c r="L27" s="43">
        <f t="shared" si="1"/>
        <v>1857.0116484699997</v>
      </c>
      <c r="M27" s="42"/>
      <c r="N27" s="42"/>
      <c r="O27" s="22"/>
      <c r="P27" s="33">
        <f>VLOOKUP(A27,'DASH USD History'!A:D,2,FALSE)</f>
        <v>7.9735130193373998</v>
      </c>
      <c r="Q27" s="34"/>
      <c r="S27" s="108"/>
      <c r="T27" s="108"/>
      <c r="W27" s="108"/>
      <c r="X27" s="108"/>
    </row>
    <row r="28" spans="1:24" x14ac:dyDescent="0.25">
      <c r="A28" s="35">
        <v>41822</v>
      </c>
      <c r="B28" s="88" t="s">
        <v>89</v>
      </c>
      <c r="C28" s="38"/>
      <c r="D28" s="38">
        <v>0.5</v>
      </c>
      <c r="E28" s="39"/>
      <c r="F28" s="15"/>
      <c r="G28" s="47"/>
      <c r="H28" s="47"/>
      <c r="I28" s="42"/>
      <c r="J28" s="42"/>
      <c r="K28" s="42"/>
      <c r="L28" s="43">
        <f t="shared" si="1"/>
        <v>1857.5116484699997</v>
      </c>
      <c r="M28" s="42"/>
      <c r="N28" s="42"/>
      <c r="O28" s="22"/>
      <c r="P28" s="33">
        <f>VLOOKUP(A28,'DASH USD History'!A:D,2,FALSE)</f>
        <v>6.9586844191406296</v>
      </c>
      <c r="Q28" s="34"/>
      <c r="S28" s="108"/>
      <c r="T28" s="108"/>
      <c r="W28" s="108"/>
      <c r="X28" s="108"/>
    </row>
    <row r="29" spans="1:24" x14ac:dyDescent="0.25">
      <c r="A29" s="35">
        <v>41822</v>
      </c>
      <c r="B29" s="88" t="s">
        <v>89</v>
      </c>
      <c r="C29" s="38"/>
      <c r="D29" s="38">
        <v>1</v>
      </c>
      <c r="E29" s="39"/>
      <c r="F29" s="15"/>
      <c r="G29" s="47"/>
      <c r="H29" s="47"/>
      <c r="I29" s="42"/>
      <c r="J29" s="42"/>
      <c r="K29" s="42"/>
      <c r="L29" s="43">
        <f t="shared" si="1"/>
        <v>1858.5116484699997</v>
      </c>
      <c r="M29" s="42"/>
      <c r="N29" s="42"/>
      <c r="O29" s="22"/>
      <c r="P29" s="33">
        <f>VLOOKUP(A29,'DASH USD History'!A:D,2,FALSE)</f>
        <v>6.9586844191406296</v>
      </c>
      <c r="Q29" s="34"/>
      <c r="S29" s="108"/>
      <c r="T29" s="108"/>
      <c r="W29" s="108"/>
      <c r="X29" s="108"/>
    </row>
    <row r="30" spans="1:24" x14ac:dyDescent="0.25">
      <c r="A30" s="35">
        <v>41823</v>
      </c>
      <c r="B30" s="88" t="s">
        <v>89</v>
      </c>
      <c r="C30" s="38"/>
      <c r="D30" s="38">
        <v>1</v>
      </c>
      <c r="E30" s="39"/>
      <c r="F30" s="15"/>
      <c r="G30" s="47"/>
      <c r="H30" s="47"/>
      <c r="I30" s="42"/>
      <c r="J30" s="42"/>
      <c r="K30" s="42"/>
      <c r="L30" s="43">
        <f t="shared" si="1"/>
        <v>1859.5116484699997</v>
      </c>
      <c r="M30" s="42"/>
      <c r="N30" s="42"/>
      <c r="O30" s="22"/>
      <c r="P30" s="33">
        <f>VLOOKUP(A30,'DASH USD History'!A:D,2,FALSE)</f>
        <v>7.7201502977597798</v>
      </c>
      <c r="Q30" s="34"/>
      <c r="S30" s="108"/>
      <c r="T30" s="108"/>
      <c r="W30" s="108"/>
      <c r="X30" s="108"/>
    </row>
    <row r="31" spans="1:24" x14ac:dyDescent="0.25">
      <c r="A31" s="35">
        <v>41825</v>
      </c>
      <c r="B31" s="88" t="s">
        <v>89</v>
      </c>
      <c r="C31" s="38"/>
      <c r="D31" s="38">
        <v>1</v>
      </c>
      <c r="E31" s="39"/>
      <c r="F31" s="15"/>
      <c r="G31" s="47"/>
      <c r="H31" s="47"/>
      <c r="I31" s="42"/>
      <c r="J31" s="42"/>
      <c r="K31" s="42"/>
      <c r="L31" s="43">
        <f t="shared" si="1"/>
        <v>1860.5116484699997</v>
      </c>
      <c r="M31" s="42"/>
      <c r="N31" s="42"/>
      <c r="O31" s="22"/>
      <c r="P31" s="33">
        <f>VLOOKUP(A31,'DASH USD History'!A:D,2,FALSE)</f>
        <v>6.9948407488342497</v>
      </c>
      <c r="Q31" s="34"/>
      <c r="S31" s="108"/>
      <c r="T31" s="108"/>
      <c r="W31" s="108"/>
      <c r="X31" s="108"/>
    </row>
    <row r="32" spans="1:24" x14ac:dyDescent="0.25">
      <c r="A32" s="35">
        <v>41829</v>
      </c>
      <c r="B32" s="88" t="s">
        <v>89</v>
      </c>
      <c r="C32" s="38"/>
      <c r="D32" s="38">
        <v>1</v>
      </c>
      <c r="E32" s="39"/>
      <c r="F32" s="15"/>
      <c r="G32" s="47"/>
      <c r="H32" s="47"/>
      <c r="I32" s="42"/>
      <c r="J32" s="42"/>
      <c r="K32" s="42"/>
      <c r="L32" s="43">
        <f t="shared" si="1"/>
        <v>1861.5116484699997</v>
      </c>
      <c r="M32" s="42"/>
      <c r="N32" s="42"/>
      <c r="O32" s="22"/>
      <c r="P32" s="33">
        <f>VLOOKUP(A32,'DASH USD History'!A:D,2,FALSE)</f>
        <v>7.0554199260964499</v>
      </c>
      <c r="Q32" s="34"/>
      <c r="S32" s="108"/>
      <c r="T32" s="108"/>
      <c r="W32" s="108"/>
      <c r="X32" s="108"/>
    </row>
    <row r="33" spans="1:24" x14ac:dyDescent="0.25">
      <c r="A33" s="35">
        <v>41830</v>
      </c>
      <c r="B33" s="88" t="s">
        <v>89</v>
      </c>
      <c r="C33" s="38"/>
      <c r="D33" s="38">
        <v>1.6</v>
      </c>
      <c r="E33" s="39"/>
      <c r="F33" s="15"/>
      <c r="G33" s="47"/>
      <c r="H33" s="47"/>
      <c r="I33" s="42"/>
      <c r="J33" s="42"/>
      <c r="K33" s="42"/>
      <c r="L33" s="43">
        <f t="shared" si="1"/>
        <v>1863.1116484699996</v>
      </c>
      <c r="M33" s="42"/>
      <c r="N33" s="42"/>
      <c r="O33" s="22"/>
      <c r="P33" s="33">
        <f>VLOOKUP(A33,'DASH USD History'!A:D,2,FALSE)</f>
        <v>6.6829747403581798</v>
      </c>
      <c r="Q33" s="34"/>
      <c r="S33" s="108"/>
      <c r="T33" s="108"/>
      <c r="W33" s="108"/>
      <c r="X33" s="108"/>
    </row>
    <row r="34" spans="1:24" x14ac:dyDescent="0.25">
      <c r="A34" s="35">
        <v>41833</v>
      </c>
      <c r="B34" s="88" t="s">
        <v>89</v>
      </c>
      <c r="C34" s="38"/>
      <c r="D34" s="38">
        <v>1</v>
      </c>
      <c r="E34" s="39"/>
      <c r="F34" s="15"/>
      <c r="G34" s="47"/>
      <c r="H34" s="47"/>
      <c r="I34" s="42"/>
      <c r="J34" s="42"/>
      <c r="K34" s="42"/>
      <c r="L34" s="43">
        <f t="shared" si="1"/>
        <v>1864.1116484699996</v>
      </c>
      <c r="M34" s="42"/>
      <c r="N34" s="42"/>
      <c r="O34" s="22"/>
      <c r="P34" s="33">
        <f>VLOOKUP(A34,'DASH USD History'!A:D,2,FALSE)</f>
        <v>6.3256317039671499</v>
      </c>
      <c r="Q34" s="34"/>
      <c r="S34" s="108"/>
      <c r="T34" s="108"/>
      <c r="W34" s="108"/>
      <c r="X34" s="108"/>
    </row>
    <row r="35" spans="1:24" x14ac:dyDescent="0.25">
      <c r="A35" s="35">
        <v>41833</v>
      </c>
      <c r="B35" s="88" t="s">
        <v>89</v>
      </c>
      <c r="C35" s="38"/>
      <c r="D35" s="38">
        <v>1.4</v>
      </c>
      <c r="E35" s="39"/>
      <c r="F35" s="15"/>
      <c r="G35" s="47"/>
      <c r="H35" s="47"/>
      <c r="I35" s="42"/>
      <c r="J35" s="42"/>
      <c r="K35" s="42"/>
      <c r="L35" s="43">
        <f t="shared" si="1"/>
        <v>1865.5116484699997</v>
      </c>
      <c r="M35" s="42"/>
      <c r="N35" s="42"/>
      <c r="O35" s="22"/>
      <c r="P35" s="33">
        <f>VLOOKUP(A35,'DASH USD History'!A:D,2,FALSE)</f>
        <v>6.3256317039671499</v>
      </c>
      <c r="Q35" s="34"/>
      <c r="S35" s="108"/>
      <c r="T35" s="108"/>
      <c r="W35" s="108"/>
      <c r="X35" s="108"/>
    </row>
    <row r="36" spans="1:24" x14ac:dyDescent="0.25">
      <c r="A36" s="35">
        <v>41833</v>
      </c>
      <c r="B36" s="88" t="s">
        <v>89</v>
      </c>
      <c r="C36" s="38"/>
      <c r="D36" s="38">
        <v>1.0065999999999999</v>
      </c>
      <c r="E36" s="39"/>
      <c r="F36" s="15"/>
      <c r="G36" s="47"/>
      <c r="H36" s="47"/>
      <c r="I36" s="42"/>
      <c r="J36" s="42"/>
      <c r="K36" s="42"/>
      <c r="L36" s="43">
        <f t="shared" si="1"/>
        <v>1866.5182484699997</v>
      </c>
      <c r="M36" s="42"/>
      <c r="N36" s="42"/>
      <c r="O36" s="22"/>
      <c r="P36" s="33">
        <f>VLOOKUP(A36,'DASH USD History'!A:D,2,FALSE)</f>
        <v>6.3256317039671499</v>
      </c>
      <c r="Q36" s="34"/>
      <c r="S36" s="108"/>
      <c r="T36" s="108"/>
      <c r="W36" s="108"/>
      <c r="X36" s="108"/>
    </row>
    <row r="37" spans="1:24" x14ac:dyDescent="0.25">
      <c r="A37" s="35">
        <v>41833</v>
      </c>
      <c r="B37" s="88" t="s">
        <v>89</v>
      </c>
      <c r="C37" s="38"/>
      <c r="D37" s="38">
        <v>0.5</v>
      </c>
      <c r="E37" s="39"/>
      <c r="F37" s="15"/>
      <c r="G37" s="47"/>
      <c r="H37" s="47"/>
      <c r="I37" s="42"/>
      <c r="J37" s="42"/>
      <c r="K37" s="42"/>
      <c r="L37" s="43">
        <f t="shared" si="1"/>
        <v>1867.0182484699997</v>
      </c>
      <c r="M37" s="42"/>
      <c r="N37" s="42"/>
      <c r="O37" s="22"/>
      <c r="P37" s="33">
        <f>VLOOKUP(A37,'DASH USD History'!A:D,2,FALSE)</f>
        <v>6.3256317039671499</v>
      </c>
      <c r="Q37" s="34"/>
      <c r="S37" s="108"/>
      <c r="T37" s="108"/>
      <c r="W37" s="108"/>
      <c r="X37" s="108"/>
    </row>
    <row r="38" spans="1:24" x14ac:dyDescent="0.25">
      <c r="A38" s="35">
        <v>41834</v>
      </c>
      <c r="B38" s="88" t="s">
        <v>89</v>
      </c>
      <c r="C38" s="38"/>
      <c r="D38" s="38">
        <v>0.60099999999999998</v>
      </c>
      <c r="E38" s="39"/>
      <c r="F38" s="15"/>
      <c r="G38" s="47"/>
      <c r="H38" s="47"/>
      <c r="I38" s="42"/>
      <c r="J38" s="42"/>
      <c r="K38" s="42"/>
      <c r="L38" s="43">
        <f t="shared" si="1"/>
        <v>1867.6192484699998</v>
      </c>
      <c r="M38" s="42"/>
      <c r="N38" s="42"/>
      <c r="O38" s="22"/>
      <c r="P38" s="33">
        <f>VLOOKUP(A38,'DASH USD History'!A:D,2,FALSE)</f>
        <v>6.1455829099763601</v>
      </c>
      <c r="Q38" s="34"/>
      <c r="S38" s="108"/>
      <c r="T38" s="108"/>
      <c r="W38" s="108"/>
      <c r="X38" s="108"/>
    </row>
    <row r="39" spans="1:24" x14ac:dyDescent="0.25">
      <c r="A39" s="35">
        <v>41834</v>
      </c>
      <c r="B39" s="88" t="s">
        <v>89</v>
      </c>
      <c r="C39" s="38"/>
      <c r="D39" s="38">
        <v>0.60009999999999997</v>
      </c>
      <c r="E39" s="39"/>
      <c r="F39" s="15"/>
      <c r="G39" s="47"/>
      <c r="H39" s="47"/>
      <c r="I39" s="42"/>
      <c r="J39" s="42"/>
      <c r="K39" s="42"/>
      <c r="L39" s="43">
        <f t="shared" si="1"/>
        <v>1868.2193484699999</v>
      </c>
      <c r="M39" s="42"/>
      <c r="N39" s="42"/>
      <c r="O39" s="22"/>
      <c r="P39" s="33">
        <f>VLOOKUP(A39,'DASH USD History'!A:D,2,FALSE)</f>
        <v>6.1455829099763601</v>
      </c>
      <c r="Q39" s="34"/>
      <c r="S39" s="108"/>
      <c r="T39" s="108"/>
      <c r="W39" s="108"/>
      <c r="X39" s="108"/>
    </row>
    <row r="40" spans="1:24" x14ac:dyDescent="0.25">
      <c r="A40" s="35">
        <v>41834</v>
      </c>
      <c r="B40" s="88" t="s">
        <v>89</v>
      </c>
      <c r="C40" s="38"/>
      <c r="D40" s="38">
        <v>1.0002</v>
      </c>
      <c r="E40" s="39"/>
      <c r="F40" s="15"/>
      <c r="G40" s="47"/>
      <c r="H40" s="47"/>
      <c r="I40" s="42"/>
      <c r="J40" s="42"/>
      <c r="K40" s="42"/>
      <c r="L40" s="43">
        <f t="shared" si="1"/>
        <v>1869.2195484699998</v>
      </c>
      <c r="M40" s="42"/>
      <c r="N40" s="42"/>
      <c r="O40" s="22"/>
      <c r="P40" s="33">
        <f>VLOOKUP(A40,'DASH USD History'!A:D,2,FALSE)</f>
        <v>6.1455829099763601</v>
      </c>
      <c r="Q40" s="34"/>
      <c r="S40" s="108"/>
      <c r="T40" s="108"/>
      <c r="W40" s="108"/>
      <c r="X40" s="108"/>
    </row>
    <row r="41" spans="1:24" x14ac:dyDescent="0.25">
      <c r="A41" s="35">
        <v>41835</v>
      </c>
      <c r="B41" s="88" t="s">
        <v>89</v>
      </c>
      <c r="C41" s="38"/>
      <c r="D41" s="38">
        <v>1.2</v>
      </c>
      <c r="E41" s="39"/>
      <c r="F41" s="15"/>
      <c r="G41" s="47"/>
      <c r="H41" s="47"/>
      <c r="I41" s="42"/>
      <c r="J41" s="42"/>
      <c r="K41" s="42"/>
      <c r="L41" s="43">
        <f t="shared" si="1"/>
        <v>1870.4195484699999</v>
      </c>
      <c r="M41" s="42"/>
      <c r="N41" s="42"/>
      <c r="O41" s="22"/>
      <c r="P41" s="33">
        <f>VLOOKUP(A41,'DASH USD History'!A:D,2,FALSE)</f>
        <v>6.2715410748185096</v>
      </c>
      <c r="Q41" s="34"/>
      <c r="S41" s="108"/>
      <c r="T41" s="108"/>
      <c r="W41" s="108"/>
      <c r="X41" s="108"/>
    </row>
    <row r="42" spans="1:24" x14ac:dyDescent="0.25">
      <c r="A42" s="35">
        <v>41836</v>
      </c>
      <c r="B42" s="88" t="s">
        <v>89</v>
      </c>
      <c r="C42" s="38"/>
      <c r="D42" s="38">
        <v>1.2</v>
      </c>
      <c r="E42" s="39"/>
      <c r="F42" s="15"/>
      <c r="G42" s="47"/>
      <c r="H42" s="47"/>
      <c r="I42" s="42"/>
      <c r="J42" s="42"/>
      <c r="K42" s="42"/>
      <c r="L42" s="43">
        <f t="shared" si="1"/>
        <v>1871.6195484699999</v>
      </c>
      <c r="M42" s="42"/>
      <c r="N42" s="42"/>
      <c r="O42" s="22"/>
      <c r="P42" s="33">
        <f>VLOOKUP(A42,'DASH USD History'!A:D,2,FALSE)</f>
        <v>6.3259107143079296</v>
      </c>
      <c r="Q42" s="34"/>
      <c r="S42" s="108"/>
      <c r="T42" s="108"/>
      <c r="W42" s="108"/>
      <c r="X42" s="108"/>
    </row>
    <row r="43" spans="1:24" x14ac:dyDescent="0.25">
      <c r="A43" s="35">
        <v>41836</v>
      </c>
      <c r="B43" s="88" t="s">
        <v>89</v>
      </c>
      <c r="C43" s="38"/>
      <c r="D43" s="38">
        <v>1.0009999999999999</v>
      </c>
      <c r="E43" s="39"/>
      <c r="F43" s="15"/>
      <c r="G43" s="47"/>
      <c r="H43" s="47"/>
      <c r="I43" s="42"/>
      <c r="J43" s="42"/>
      <c r="K43" s="42"/>
      <c r="L43" s="43">
        <f t="shared" si="1"/>
        <v>1872.6205484699999</v>
      </c>
      <c r="M43" s="42"/>
      <c r="N43" s="42"/>
      <c r="O43" s="22"/>
      <c r="P43" s="33">
        <f>VLOOKUP(A43,'DASH USD History'!A:D,2,FALSE)</f>
        <v>6.3259107143079296</v>
      </c>
      <c r="Q43" s="34"/>
      <c r="S43" s="108"/>
      <c r="T43" s="108"/>
      <c r="W43" s="108"/>
      <c r="X43" s="108"/>
    </row>
    <row r="44" spans="1:24" x14ac:dyDescent="0.25">
      <c r="A44" s="35">
        <v>41836</v>
      </c>
      <c r="B44" s="88" t="s">
        <v>89</v>
      </c>
      <c r="C44" s="38"/>
      <c r="D44" s="38">
        <v>0.6</v>
      </c>
      <c r="E44" s="39"/>
      <c r="F44" s="15"/>
      <c r="G44" s="47"/>
      <c r="H44" s="47"/>
      <c r="I44" s="42"/>
      <c r="J44" s="42"/>
      <c r="K44" s="42"/>
      <c r="L44" s="43">
        <f t="shared" si="1"/>
        <v>1873.2205484699998</v>
      </c>
      <c r="M44" s="42"/>
      <c r="N44" s="42"/>
      <c r="O44" s="22"/>
      <c r="P44" s="33">
        <f>VLOOKUP(A44,'DASH USD History'!A:D,2,FALSE)</f>
        <v>6.3259107143079296</v>
      </c>
      <c r="Q44" s="34"/>
      <c r="S44" s="108"/>
      <c r="T44" s="108"/>
      <c r="W44" s="108"/>
      <c r="X44" s="108"/>
    </row>
    <row r="45" spans="1:24" x14ac:dyDescent="0.25">
      <c r="A45" s="35">
        <v>41836</v>
      </c>
      <c r="B45" s="88" t="s">
        <v>89</v>
      </c>
      <c r="C45" s="38"/>
      <c r="D45" s="38">
        <v>0.5</v>
      </c>
      <c r="E45" s="39"/>
      <c r="F45" s="15"/>
      <c r="G45" s="47"/>
      <c r="H45" s="47"/>
      <c r="I45" s="42"/>
      <c r="J45" s="42"/>
      <c r="K45" s="42"/>
      <c r="L45" s="43">
        <f t="shared" si="1"/>
        <v>1873.7205484699998</v>
      </c>
      <c r="M45" s="42"/>
      <c r="N45" s="42"/>
      <c r="O45" s="22"/>
      <c r="P45" s="33">
        <f>VLOOKUP(A45,'DASH USD History'!A:D,2,FALSE)</f>
        <v>6.3259107143079296</v>
      </c>
      <c r="Q45" s="34"/>
      <c r="S45" s="108"/>
      <c r="T45" s="108"/>
      <c r="W45" s="108"/>
      <c r="X45" s="108"/>
    </row>
    <row r="46" spans="1:24" x14ac:dyDescent="0.25">
      <c r="A46" s="35">
        <v>41836</v>
      </c>
      <c r="B46" s="88" t="s">
        <v>89</v>
      </c>
      <c r="C46" s="38"/>
      <c r="D46" s="38">
        <v>0.8</v>
      </c>
      <c r="E46" s="39"/>
      <c r="F46" s="15"/>
      <c r="G46" s="47"/>
      <c r="H46" s="47"/>
      <c r="I46" s="42"/>
      <c r="J46" s="42"/>
      <c r="K46" s="42"/>
      <c r="L46" s="43">
        <f t="shared" si="1"/>
        <v>1874.5205484699998</v>
      </c>
      <c r="M46" s="42"/>
      <c r="N46" s="42"/>
      <c r="O46" s="22"/>
      <c r="P46" s="33">
        <f>VLOOKUP(A46,'DASH USD History'!A:D,2,FALSE)</f>
        <v>6.3259107143079296</v>
      </c>
      <c r="Q46" s="34"/>
      <c r="S46" s="108"/>
      <c r="T46" s="108"/>
      <c r="W46" s="108"/>
      <c r="X46" s="108"/>
    </row>
    <row r="47" spans="1:24" x14ac:dyDescent="0.25">
      <c r="A47" s="35">
        <v>41837</v>
      </c>
      <c r="B47" s="88" t="s">
        <v>89</v>
      </c>
      <c r="C47" s="38"/>
      <c r="D47" s="38">
        <v>1.2</v>
      </c>
      <c r="E47" s="39"/>
      <c r="F47" s="15"/>
      <c r="G47" s="47"/>
      <c r="H47" s="47"/>
      <c r="I47" s="42"/>
      <c r="J47" s="42"/>
      <c r="K47" s="42"/>
      <c r="L47" s="43">
        <f t="shared" si="1"/>
        <v>1875.7205484699998</v>
      </c>
      <c r="M47" s="42"/>
      <c r="N47" s="42"/>
      <c r="O47" s="22"/>
      <c r="P47" s="33">
        <f>VLOOKUP(A47,'DASH USD History'!A:D,2,FALSE)</f>
        <v>7.5306161353609102</v>
      </c>
      <c r="Q47" s="34"/>
      <c r="S47" s="108"/>
      <c r="T47" s="108"/>
      <c r="W47" s="108"/>
      <c r="X47" s="108"/>
    </row>
    <row r="48" spans="1:24" x14ac:dyDescent="0.25">
      <c r="A48" s="35">
        <v>41837</v>
      </c>
      <c r="B48" s="88" t="s">
        <v>89</v>
      </c>
      <c r="C48" s="38"/>
      <c r="D48" s="38">
        <v>1.0005999999999999</v>
      </c>
      <c r="E48" s="39"/>
      <c r="F48" s="15"/>
      <c r="G48" s="47"/>
      <c r="H48" s="47"/>
      <c r="I48" s="42"/>
      <c r="J48" s="42"/>
      <c r="K48" s="42"/>
      <c r="L48" s="43">
        <f t="shared" si="1"/>
        <v>1876.7211484699999</v>
      </c>
      <c r="M48" s="42"/>
      <c r="N48" s="42"/>
      <c r="O48" s="22"/>
      <c r="P48" s="33">
        <f>VLOOKUP(A48,'DASH USD History'!A:D,2,FALSE)</f>
        <v>7.5306161353609102</v>
      </c>
      <c r="Q48" s="34"/>
      <c r="S48" s="108"/>
      <c r="T48" s="108"/>
      <c r="W48" s="108"/>
      <c r="X48" s="108"/>
    </row>
    <row r="49" spans="1:24" x14ac:dyDescent="0.25">
      <c r="A49" s="35">
        <v>41838</v>
      </c>
      <c r="B49" s="88" t="s">
        <v>89</v>
      </c>
      <c r="C49" s="38"/>
      <c r="D49" s="38">
        <v>1.4001999999999999</v>
      </c>
      <c r="E49" s="39"/>
      <c r="F49" s="15"/>
      <c r="G49" s="47"/>
      <c r="H49" s="47"/>
      <c r="I49" s="42"/>
      <c r="J49" s="42"/>
      <c r="K49" s="42"/>
      <c r="L49" s="43">
        <f t="shared" si="1"/>
        <v>1878.1213484699999</v>
      </c>
      <c r="M49" s="42"/>
      <c r="N49" s="42"/>
      <c r="O49" s="22"/>
      <c r="P49" s="33">
        <f>VLOOKUP(A49,'DASH USD History'!A:D,2,FALSE)</f>
        <v>7.1916729723122801</v>
      </c>
      <c r="Q49" s="34"/>
      <c r="S49" s="108"/>
      <c r="T49" s="108"/>
      <c r="W49" s="108"/>
      <c r="X49" s="108"/>
    </row>
    <row r="50" spans="1:24" x14ac:dyDescent="0.25">
      <c r="A50" s="35">
        <v>41839</v>
      </c>
      <c r="B50" s="88" t="s">
        <v>89</v>
      </c>
      <c r="C50" s="38"/>
      <c r="D50" s="38">
        <v>1</v>
      </c>
      <c r="E50" s="39"/>
      <c r="F50" s="15"/>
      <c r="G50" s="47"/>
      <c r="H50" s="47"/>
      <c r="I50" s="42"/>
      <c r="J50" s="42"/>
      <c r="K50" s="42"/>
      <c r="L50" s="43">
        <f t="shared" si="1"/>
        <v>1879.1213484699999</v>
      </c>
      <c r="M50" s="42"/>
      <c r="N50" s="42"/>
      <c r="O50" s="22"/>
      <c r="P50" s="33">
        <f>VLOOKUP(A50,'DASH USD History'!A:D,2,FALSE)</f>
        <v>7.0370444384830604</v>
      </c>
      <c r="Q50" s="34"/>
      <c r="S50" s="108"/>
      <c r="T50" s="108"/>
      <c r="W50" s="108"/>
      <c r="X50" s="108"/>
    </row>
    <row r="51" spans="1:24" x14ac:dyDescent="0.25">
      <c r="A51" s="35">
        <v>41839</v>
      </c>
      <c r="B51" s="88" t="s">
        <v>89</v>
      </c>
      <c r="C51" s="38"/>
      <c r="D51" s="38">
        <v>1.0004</v>
      </c>
      <c r="E51" s="39"/>
      <c r="F51" s="15"/>
      <c r="G51" s="47"/>
      <c r="H51" s="47"/>
      <c r="I51" s="42"/>
      <c r="J51" s="42"/>
      <c r="K51" s="42"/>
      <c r="L51" s="43">
        <f t="shared" si="1"/>
        <v>1880.1217484699998</v>
      </c>
      <c r="M51" s="42"/>
      <c r="N51" s="42"/>
      <c r="O51" s="22"/>
      <c r="P51" s="33">
        <f>VLOOKUP(A51,'DASH USD History'!A:D,2,FALSE)</f>
        <v>7.0370444384830604</v>
      </c>
      <c r="Q51" s="34"/>
      <c r="S51" s="108"/>
      <c r="T51" s="108"/>
      <c r="W51" s="108"/>
      <c r="X51" s="108"/>
    </row>
    <row r="52" spans="1:24" x14ac:dyDescent="0.25">
      <c r="A52" s="35">
        <v>41839</v>
      </c>
      <c r="B52" s="88" t="s">
        <v>89</v>
      </c>
      <c r="C52" s="38"/>
      <c r="D52" s="38">
        <v>1.6</v>
      </c>
      <c r="E52" s="39"/>
      <c r="F52" s="15"/>
      <c r="G52" s="47"/>
      <c r="H52" s="47"/>
      <c r="I52" s="42"/>
      <c r="J52" s="42"/>
      <c r="K52" s="42"/>
      <c r="L52" s="43">
        <f t="shared" si="1"/>
        <v>1881.7217484699997</v>
      </c>
      <c r="M52" s="42"/>
      <c r="N52" s="42"/>
      <c r="O52" s="22"/>
      <c r="P52" s="33">
        <f>VLOOKUP(A52,'DASH USD History'!A:D,2,FALSE)</f>
        <v>7.0370444384830604</v>
      </c>
      <c r="Q52" s="34"/>
      <c r="S52" s="108"/>
      <c r="T52" s="108"/>
      <c r="W52" s="108"/>
      <c r="X52" s="108"/>
    </row>
    <row r="53" spans="1:24" x14ac:dyDescent="0.25">
      <c r="A53" s="35">
        <v>41839</v>
      </c>
      <c r="B53" s="88" t="s">
        <v>89</v>
      </c>
      <c r="C53" s="38"/>
      <c r="D53" s="38">
        <v>1</v>
      </c>
      <c r="E53" s="39"/>
      <c r="F53" s="15"/>
      <c r="G53" s="47"/>
      <c r="H53" s="47"/>
      <c r="I53" s="42"/>
      <c r="J53" s="42"/>
      <c r="K53" s="42"/>
      <c r="L53" s="43">
        <f t="shared" si="1"/>
        <v>1882.7217484699997</v>
      </c>
      <c r="M53" s="42"/>
      <c r="N53" s="42"/>
      <c r="O53" s="22"/>
      <c r="P53" s="33">
        <f>VLOOKUP(A53,'DASH USD History'!A:D,2,FALSE)</f>
        <v>7.0370444384830604</v>
      </c>
      <c r="Q53" s="34"/>
      <c r="S53" s="108"/>
      <c r="T53" s="108"/>
      <c r="W53" s="108"/>
      <c r="X53" s="108"/>
    </row>
    <row r="54" spans="1:24" x14ac:dyDescent="0.25">
      <c r="A54" s="35">
        <v>41841</v>
      </c>
      <c r="B54" s="88" t="s">
        <v>89</v>
      </c>
      <c r="C54" s="38"/>
      <c r="D54" s="38">
        <v>1</v>
      </c>
      <c r="E54" s="39"/>
      <c r="F54" s="15"/>
      <c r="G54" s="47"/>
      <c r="H54" s="47"/>
      <c r="I54" s="42"/>
      <c r="J54" s="42"/>
      <c r="K54" s="42"/>
      <c r="L54" s="43">
        <f t="shared" si="1"/>
        <v>1883.7217484699997</v>
      </c>
      <c r="M54" s="42"/>
      <c r="N54" s="42"/>
      <c r="O54" s="22"/>
      <c r="P54" s="33">
        <f>VLOOKUP(A54,'DASH USD History'!A:D,2,FALSE)</f>
        <v>6.7488805348182996</v>
      </c>
      <c r="Q54" s="34"/>
      <c r="S54" s="108"/>
      <c r="T54" s="108"/>
      <c r="W54" s="108"/>
      <c r="X54" s="108"/>
    </row>
    <row r="55" spans="1:24" x14ac:dyDescent="0.25">
      <c r="A55" s="35">
        <v>41841</v>
      </c>
      <c r="B55" s="88" t="s">
        <v>89</v>
      </c>
      <c r="C55" s="38"/>
      <c r="D55" s="38">
        <v>0.50019999999999998</v>
      </c>
      <c r="E55" s="39"/>
      <c r="F55" s="15"/>
      <c r="G55" s="47"/>
      <c r="H55" s="47"/>
      <c r="I55" s="42"/>
      <c r="J55" s="42"/>
      <c r="K55" s="42"/>
      <c r="L55" s="43">
        <f t="shared" si="1"/>
        <v>1884.2219484699997</v>
      </c>
      <c r="M55" s="42"/>
      <c r="N55" s="42"/>
      <c r="O55" s="22"/>
      <c r="P55" s="33">
        <f>VLOOKUP(A55,'DASH USD History'!A:D,2,FALSE)</f>
        <v>6.7488805348182996</v>
      </c>
      <c r="Q55" s="34"/>
      <c r="S55" s="108"/>
      <c r="T55" s="108"/>
      <c r="W55" s="108"/>
      <c r="X55" s="108"/>
    </row>
    <row r="56" spans="1:24" x14ac:dyDescent="0.25">
      <c r="A56" s="35">
        <v>41843</v>
      </c>
      <c r="B56" s="88" t="s">
        <v>89</v>
      </c>
      <c r="C56" s="38"/>
      <c r="D56" s="38">
        <v>1</v>
      </c>
      <c r="E56" s="39"/>
      <c r="F56" s="15"/>
      <c r="G56" s="47"/>
      <c r="H56" s="47"/>
      <c r="I56" s="42"/>
      <c r="J56" s="42"/>
      <c r="K56" s="42"/>
      <c r="L56" s="43">
        <f t="shared" si="1"/>
        <v>1885.2219484699997</v>
      </c>
      <c r="M56" s="42"/>
      <c r="N56" s="42"/>
      <c r="O56" s="22"/>
      <c r="P56" s="33">
        <f>VLOOKUP(A56,'DASH USD History'!A:D,2,FALSE)</f>
        <v>6.3440004635418497</v>
      </c>
      <c r="Q56" s="34"/>
      <c r="S56" s="108"/>
      <c r="T56" s="108"/>
      <c r="W56" s="108"/>
      <c r="X56" s="108"/>
    </row>
    <row r="57" spans="1:24" x14ac:dyDescent="0.25">
      <c r="A57" s="35">
        <v>41843</v>
      </c>
      <c r="B57" s="88" t="s">
        <v>89</v>
      </c>
      <c r="C57" s="38"/>
      <c r="D57" s="38">
        <v>1.0016</v>
      </c>
      <c r="E57" s="39"/>
      <c r="F57" s="15"/>
      <c r="G57" s="47"/>
      <c r="H57" s="47"/>
      <c r="I57" s="42"/>
      <c r="J57" s="42"/>
      <c r="K57" s="42"/>
      <c r="L57" s="43">
        <f t="shared" si="1"/>
        <v>1886.2235484699997</v>
      </c>
      <c r="M57" s="42"/>
      <c r="N57" s="42"/>
      <c r="O57" s="22"/>
      <c r="P57" s="33">
        <f>VLOOKUP(A57,'DASH USD History'!A:D,2,FALSE)</f>
        <v>6.3440004635418497</v>
      </c>
      <c r="Q57" s="34"/>
      <c r="S57" s="108"/>
      <c r="T57" s="108"/>
      <c r="W57" s="108"/>
      <c r="X57" s="108"/>
    </row>
    <row r="58" spans="1:24" x14ac:dyDescent="0.25">
      <c r="A58" s="35">
        <v>41845</v>
      </c>
      <c r="B58" s="88" t="s">
        <v>89</v>
      </c>
      <c r="C58" s="38"/>
      <c r="D58" s="38">
        <v>1.0004</v>
      </c>
      <c r="E58" s="39"/>
      <c r="F58" s="15"/>
      <c r="G58" s="47"/>
      <c r="H58" s="47"/>
      <c r="I58" s="42"/>
      <c r="J58" s="42"/>
      <c r="K58" s="42"/>
      <c r="L58" s="43">
        <f t="shared" si="1"/>
        <v>1887.2239484699996</v>
      </c>
      <c r="M58" s="42"/>
      <c r="N58" s="42"/>
      <c r="O58" s="22"/>
      <c r="P58" s="33">
        <f>VLOOKUP(A58,'DASH USD History'!A:D,2,FALSE)</f>
        <v>6.1340268332588099</v>
      </c>
      <c r="Q58" s="34"/>
      <c r="S58" s="108"/>
      <c r="T58" s="108"/>
      <c r="W58" s="108"/>
      <c r="X58" s="108"/>
    </row>
    <row r="59" spans="1:24" x14ac:dyDescent="0.25">
      <c r="A59" s="35">
        <v>41845</v>
      </c>
      <c r="B59" s="88" t="s">
        <v>89</v>
      </c>
      <c r="C59" s="38"/>
      <c r="D59" s="38">
        <v>0.50019999999999998</v>
      </c>
      <c r="E59" s="39"/>
      <c r="F59" s="15"/>
      <c r="G59" s="47"/>
      <c r="H59" s="47"/>
      <c r="I59" s="42"/>
      <c r="J59" s="42"/>
      <c r="K59" s="42"/>
      <c r="L59" s="43">
        <f t="shared" si="1"/>
        <v>1887.7241484699996</v>
      </c>
      <c r="M59" s="42"/>
      <c r="N59" s="42"/>
      <c r="O59" s="22"/>
      <c r="P59" s="33">
        <f>VLOOKUP(A59,'DASH USD History'!A:D,2,FALSE)</f>
        <v>6.1340268332588099</v>
      </c>
      <c r="Q59" s="34"/>
      <c r="S59" s="108"/>
      <c r="T59" s="108"/>
      <c r="W59" s="108"/>
      <c r="X59" s="108"/>
    </row>
    <row r="60" spans="1:24" x14ac:dyDescent="0.25">
      <c r="A60" s="35">
        <v>41845</v>
      </c>
      <c r="B60" s="88" t="s">
        <v>89</v>
      </c>
      <c r="C60" s="38"/>
      <c r="D60" s="38">
        <v>1</v>
      </c>
      <c r="E60" s="39"/>
      <c r="F60" s="15"/>
      <c r="G60" s="47"/>
      <c r="H60" s="47"/>
      <c r="I60" s="42"/>
      <c r="J60" s="42"/>
      <c r="K60" s="42"/>
      <c r="L60" s="43">
        <f t="shared" si="1"/>
        <v>1888.7241484699996</v>
      </c>
      <c r="M60" s="42"/>
      <c r="N60" s="42"/>
      <c r="O60" s="22"/>
      <c r="P60" s="33">
        <f>VLOOKUP(A60,'DASH USD History'!A:D,2,FALSE)</f>
        <v>6.1340268332588099</v>
      </c>
      <c r="Q60" s="34"/>
      <c r="S60" s="108"/>
      <c r="T60" s="108"/>
      <c r="W60" s="108"/>
      <c r="X60" s="108"/>
    </row>
    <row r="61" spans="1:24" x14ac:dyDescent="0.25">
      <c r="A61" s="35">
        <v>41845</v>
      </c>
      <c r="B61" s="88" t="s">
        <v>89</v>
      </c>
      <c r="C61" s="38"/>
      <c r="D61" s="38">
        <v>1.0034000000000001</v>
      </c>
      <c r="E61" s="39"/>
      <c r="F61" s="15"/>
      <c r="G61" s="47"/>
      <c r="H61" s="47"/>
      <c r="I61" s="42"/>
      <c r="J61" s="42"/>
      <c r="K61" s="42"/>
      <c r="L61" s="43">
        <f t="shared" si="1"/>
        <v>1889.7275484699996</v>
      </c>
      <c r="M61" s="42"/>
      <c r="N61" s="42"/>
      <c r="O61" s="22"/>
      <c r="P61" s="33">
        <f>VLOOKUP(A61,'DASH USD History'!A:D,2,FALSE)</f>
        <v>6.1340268332588099</v>
      </c>
      <c r="Q61" s="34"/>
      <c r="S61" s="108"/>
      <c r="T61" s="108"/>
      <c r="W61" s="108"/>
      <c r="X61" s="108"/>
    </row>
    <row r="62" spans="1:24" x14ac:dyDescent="0.25">
      <c r="A62" s="35">
        <v>41846</v>
      </c>
      <c r="B62" s="88" t="s">
        <v>89</v>
      </c>
      <c r="C62" s="38"/>
      <c r="D62" s="38">
        <v>1.002</v>
      </c>
      <c r="E62" s="39"/>
      <c r="F62" s="15"/>
      <c r="G62" s="47"/>
      <c r="H62" s="47"/>
      <c r="I62" s="42"/>
      <c r="J62" s="42"/>
      <c r="K62" s="42"/>
      <c r="L62" s="43">
        <f t="shared" si="1"/>
        <v>1890.7295484699996</v>
      </c>
      <c r="M62" s="42"/>
      <c r="N62" s="42"/>
      <c r="O62" s="22"/>
      <c r="P62" s="33">
        <f>VLOOKUP(A62,'DASH USD History'!A:D,2,FALSE)</f>
        <v>5.94775455646114</v>
      </c>
      <c r="Q62" s="34"/>
      <c r="S62" s="108"/>
      <c r="T62" s="108"/>
      <c r="W62" s="108"/>
      <c r="X62" s="108"/>
    </row>
    <row r="63" spans="1:24" x14ac:dyDescent="0.25">
      <c r="A63" s="35">
        <v>41846</v>
      </c>
      <c r="B63" s="88" t="s">
        <v>89</v>
      </c>
      <c r="C63" s="38"/>
      <c r="D63" s="38">
        <v>0.50019999999999998</v>
      </c>
      <c r="E63" s="39"/>
      <c r="F63" s="15"/>
      <c r="G63" s="47"/>
      <c r="H63" s="47"/>
      <c r="I63" s="42"/>
      <c r="J63" s="42"/>
      <c r="K63" s="42"/>
      <c r="L63" s="43">
        <f t="shared" si="1"/>
        <v>1891.2297484699995</v>
      </c>
      <c r="M63" s="42"/>
      <c r="N63" s="42"/>
      <c r="O63" s="22"/>
      <c r="P63" s="33">
        <f>VLOOKUP(A63,'DASH USD History'!A:D,2,FALSE)</f>
        <v>5.94775455646114</v>
      </c>
      <c r="Q63" s="34"/>
      <c r="S63" s="108"/>
      <c r="T63" s="108"/>
      <c r="W63" s="108"/>
      <c r="X63" s="108"/>
    </row>
    <row r="64" spans="1:24" x14ac:dyDescent="0.25">
      <c r="A64" s="35">
        <v>41847</v>
      </c>
      <c r="B64" s="88" t="s">
        <v>89</v>
      </c>
      <c r="C64" s="38"/>
      <c r="D64" s="38">
        <v>1.0005999999999999</v>
      </c>
      <c r="E64" s="39"/>
      <c r="F64" s="15"/>
      <c r="G64" s="47"/>
      <c r="H64" s="47"/>
      <c r="I64" s="42"/>
      <c r="J64" s="42"/>
      <c r="K64" s="42"/>
      <c r="L64" s="43">
        <f t="shared" si="1"/>
        <v>1892.2303484699996</v>
      </c>
      <c r="M64" s="42"/>
      <c r="N64" s="42"/>
      <c r="O64" s="22"/>
      <c r="P64" s="33">
        <f>VLOOKUP(A64,'DASH USD History'!A:D,2,FALSE)</f>
        <v>5.7944466863552497</v>
      </c>
      <c r="Q64" s="34"/>
      <c r="S64" s="108"/>
      <c r="T64" s="108"/>
      <c r="W64" s="108"/>
      <c r="X64" s="108"/>
    </row>
    <row r="65" spans="1:24" x14ac:dyDescent="0.25">
      <c r="A65" s="35">
        <v>41847</v>
      </c>
      <c r="B65" s="88" t="s">
        <v>89</v>
      </c>
      <c r="C65" s="38"/>
      <c r="D65" s="38">
        <v>0.5</v>
      </c>
      <c r="E65" s="39"/>
      <c r="F65" s="15"/>
      <c r="G65" s="47"/>
      <c r="H65" s="47"/>
      <c r="I65" s="42"/>
      <c r="J65" s="42"/>
      <c r="K65" s="42"/>
      <c r="L65" s="43">
        <f t="shared" si="1"/>
        <v>1892.7303484699996</v>
      </c>
      <c r="M65" s="42"/>
      <c r="N65" s="42"/>
      <c r="O65" s="22"/>
      <c r="P65" s="33">
        <f>VLOOKUP(A65,'DASH USD History'!A:D,2,FALSE)</f>
        <v>5.7944466863552497</v>
      </c>
      <c r="Q65" s="34"/>
      <c r="S65" s="108"/>
      <c r="T65" s="108"/>
      <c r="W65" s="108"/>
      <c r="X65" s="108"/>
    </row>
    <row r="66" spans="1:24" x14ac:dyDescent="0.25">
      <c r="A66" s="35">
        <v>41849</v>
      </c>
      <c r="B66" s="88" t="s">
        <v>89</v>
      </c>
      <c r="C66" s="38"/>
      <c r="D66" s="38">
        <v>1.2</v>
      </c>
      <c r="E66" s="39"/>
      <c r="F66" s="15"/>
      <c r="G66" s="47"/>
      <c r="H66" s="47"/>
      <c r="I66" s="42"/>
      <c r="J66" s="42"/>
      <c r="K66" s="42"/>
      <c r="L66" s="43">
        <f t="shared" si="1"/>
        <v>1893.9303484699997</v>
      </c>
      <c r="M66" s="42"/>
      <c r="N66" s="42"/>
      <c r="O66" s="22"/>
      <c r="P66" s="33">
        <f>VLOOKUP(A66,'DASH USD History'!A:D,2,FALSE)</f>
        <v>4.7595433836656698</v>
      </c>
      <c r="Q66" s="34"/>
      <c r="S66" s="108"/>
      <c r="T66" s="108"/>
      <c r="W66" s="108"/>
      <c r="X66" s="108"/>
    </row>
    <row r="67" spans="1:24" x14ac:dyDescent="0.25">
      <c r="A67" s="35">
        <v>41849</v>
      </c>
      <c r="B67" s="88" t="s">
        <v>89</v>
      </c>
      <c r="C67" s="38"/>
      <c r="D67" s="38">
        <v>0.50109999999999999</v>
      </c>
      <c r="E67" s="39"/>
      <c r="F67" s="15"/>
      <c r="G67" s="47"/>
      <c r="H67" s="47"/>
      <c r="I67" s="42"/>
      <c r="J67" s="42"/>
      <c r="K67" s="42"/>
      <c r="L67" s="43">
        <f t="shared" si="1"/>
        <v>1894.4314484699996</v>
      </c>
      <c r="M67" s="42"/>
      <c r="N67" s="42"/>
      <c r="O67" s="22"/>
      <c r="P67" s="33">
        <f>VLOOKUP(A67,'DASH USD History'!A:D,2,FALSE)</f>
        <v>4.7595433836656698</v>
      </c>
      <c r="Q67" s="34"/>
      <c r="S67" s="108"/>
      <c r="T67" s="108"/>
      <c r="W67" s="108"/>
      <c r="X67" s="108"/>
    </row>
    <row r="68" spans="1:24" x14ac:dyDescent="0.25">
      <c r="A68" s="35">
        <v>41849</v>
      </c>
      <c r="B68" s="88" t="s">
        <v>89</v>
      </c>
      <c r="C68" s="38"/>
      <c r="D68" s="38">
        <v>1.0002</v>
      </c>
      <c r="E68" s="39"/>
      <c r="F68" s="15"/>
      <c r="G68" s="47"/>
      <c r="H68" s="47"/>
      <c r="I68" s="42"/>
      <c r="J68" s="42"/>
      <c r="K68" s="42"/>
      <c r="L68" s="43">
        <f t="shared" si="1"/>
        <v>1895.4316484699996</v>
      </c>
      <c r="M68" s="42"/>
      <c r="N68" s="42"/>
      <c r="O68" s="22"/>
      <c r="P68" s="33">
        <f>VLOOKUP(A68,'DASH USD History'!A:D,2,FALSE)</f>
        <v>4.7595433836656698</v>
      </c>
      <c r="Q68" s="34"/>
      <c r="S68" s="108"/>
      <c r="T68" s="108"/>
      <c r="W68" s="108"/>
      <c r="X68" s="108"/>
    </row>
    <row r="69" spans="1:24" x14ac:dyDescent="0.25">
      <c r="A69" s="35">
        <v>41849</v>
      </c>
      <c r="B69" s="88" t="s">
        <v>89</v>
      </c>
      <c r="C69" s="38"/>
      <c r="D69" s="38">
        <v>1.0007999999999999</v>
      </c>
      <c r="E69" s="39"/>
      <c r="F69" s="15"/>
      <c r="G69" s="47"/>
      <c r="H69" s="47"/>
      <c r="I69" s="42"/>
      <c r="J69" s="42"/>
      <c r="K69" s="42"/>
      <c r="L69" s="43">
        <f t="shared" si="1"/>
        <v>1896.4324484699996</v>
      </c>
      <c r="M69" s="42"/>
      <c r="N69" s="42"/>
      <c r="O69" s="22"/>
      <c r="P69" s="33">
        <f>VLOOKUP(A69,'DASH USD History'!A:D,2,FALSE)</f>
        <v>4.7595433836656698</v>
      </c>
      <c r="Q69" s="34"/>
      <c r="S69" s="108"/>
      <c r="T69" s="108"/>
      <c r="W69" s="108"/>
      <c r="X69" s="108"/>
    </row>
    <row r="70" spans="1:24" x14ac:dyDescent="0.25">
      <c r="A70" s="35">
        <v>41851</v>
      </c>
      <c r="B70" s="88" t="s">
        <v>89</v>
      </c>
      <c r="C70" s="38"/>
      <c r="D70" s="38">
        <v>1.4</v>
      </c>
      <c r="E70" s="39"/>
      <c r="F70" s="15"/>
      <c r="G70" s="47"/>
      <c r="H70" s="47"/>
      <c r="I70" s="42"/>
      <c r="J70" s="42"/>
      <c r="K70" s="42"/>
      <c r="L70" s="43">
        <f t="shared" si="1"/>
        <v>1897.8324484699997</v>
      </c>
      <c r="M70" s="42"/>
      <c r="N70" s="42"/>
      <c r="O70" s="22"/>
      <c r="P70" s="33">
        <f>VLOOKUP(A70,'DASH USD History'!A:D,2,FALSE)</f>
        <v>5.5571971311995796</v>
      </c>
      <c r="Q70" s="34"/>
      <c r="S70" s="108"/>
      <c r="T70" s="108"/>
      <c r="W70" s="108"/>
      <c r="X70" s="108"/>
    </row>
    <row r="71" spans="1:24" x14ac:dyDescent="0.25">
      <c r="A71" s="35">
        <v>41852</v>
      </c>
      <c r="B71" s="88" t="s">
        <v>89</v>
      </c>
      <c r="C71" s="38"/>
      <c r="D71" s="38">
        <v>1.2008000000000001</v>
      </c>
      <c r="E71" s="39"/>
      <c r="F71" s="15"/>
      <c r="G71" s="47"/>
      <c r="H71" s="47"/>
      <c r="I71" s="42"/>
      <c r="J71" s="42"/>
      <c r="K71" s="42"/>
      <c r="L71" s="43">
        <f t="shared" si="1"/>
        <v>1899.0332484699998</v>
      </c>
      <c r="M71" s="42"/>
      <c r="N71" s="42"/>
      <c r="O71" s="22"/>
      <c r="P71" s="33">
        <f>VLOOKUP(A71,'DASH USD History'!A:D,2,FALSE)</f>
        <v>5.6356686936941802</v>
      </c>
      <c r="Q71" s="34"/>
      <c r="S71" s="108"/>
      <c r="T71" s="108"/>
      <c r="W71" s="108"/>
      <c r="X71" s="108"/>
    </row>
    <row r="72" spans="1:24" x14ac:dyDescent="0.25">
      <c r="A72" s="35">
        <v>41853</v>
      </c>
      <c r="B72" s="88" t="s">
        <v>89</v>
      </c>
      <c r="C72" s="38"/>
      <c r="D72" s="38">
        <v>0.50009999999999999</v>
      </c>
      <c r="E72" s="39"/>
      <c r="F72" s="15"/>
      <c r="G72" s="47"/>
      <c r="H72" s="47"/>
      <c r="I72" s="42"/>
      <c r="J72" s="42"/>
      <c r="K72" s="42"/>
      <c r="L72" s="43">
        <f t="shared" si="1"/>
        <v>1899.5333484699997</v>
      </c>
      <c r="M72" s="42"/>
      <c r="N72" s="42"/>
      <c r="O72" s="22"/>
      <c r="P72" s="33">
        <f>VLOOKUP(A72,'DASH USD History'!A:D,2,FALSE)</f>
        <v>5.6843133687654701</v>
      </c>
      <c r="Q72" s="34"/>
      <c r="S72" s="108"/>
      <c r="T72" s="108"/>
      <c r="W72" s="108"/>
      <c r="X72" s="108"/>
    </row>
    <row r="73" spans="1:24" x14ac:dyDescent="0.25">
      <c r="A73" s="35">
        <v>41855</v>
      </c>
      <c r="B73" s="88" t="s">
        <v>89</v>
      </c>
      <c r="C73" s="38"/>
      <c r="D73" s="38">
        <v>1.0049999999999999</v>
      </c>
      <c r="E73" s="39"/>
      <c r="F73" s="15"/>
      <c r="G73" s="47"/>
      <c r="H73" s="47"/>
      <c r="I73" s="42"/>
      <c r="J73" s="42"/>
      <c r="K73" s="42"/>
      <c r="L73" s="43">
        <f t="shared" si="1"/>
        <v>1900.5383484699998</v>
      </c>
      <c r="M73" s="42"/>
      <c r="N73" s="42"/>
      <c r="O73" s="22"/>
      <c r="P73" s="33">
        <f>VLOOKUP(A73,'DASH USD History'!A:D,2,FALSE)</f>
        <v>5.2768153038309702</v>
      </c>
      <c r="Q73" s="34"/>
      <c r="S73" s="108"/>
      <c r="T73" s="108"/>
      <c r="W73" s="108"/>
      <c r="X73" s="108"/>
    </row>
    <row r="74" spans="1:24" x14ac:dyDescent="0.25">
      <c r="A74" s="35">
        <v>41856</v>
      </c>
      <c r="B74" s="88" t="s">
        <v>89</v>
      </c>
      <c r="C74" s="38"/>
      <c r="D74" s="38">
        <v>1</v>
      </c>
      <c r="E74" s="39"/>
      <c r="F74" s="15"/>
      <c r="G74" s="47"/>
      <c r="H74" s="47"/>
      <c r="I74" s="42"/>
      <c r="J74" s="42"/>
      <c r="K74" s="42"/>
      <c r="L74" s="43">
        <f t="shared" si="1"/>
        <v>1901.5383484699998</v>
      </c>
      <c r="M74" s="42"/>
      <c r="N74" s="42"/>
      <c r="O74" s="22"/>
      <c r="P74" s="33">
        <f>VLOOKUP(A74,'DASH USD History'!A:D,2,FALSE)</f>
        <v>5.3635377838915597</v>
      </c>
      <c r="Q74" s="34"/>
      <c r="S74" s="108"/>
      <c r="T74" s="108"/>
      <c r="W74" s="108"/>
      <c r="X74" s="108"/>
    </row>
    <row r="75" spans="1:24" x14ac:dyDescent="0.25">
      <c r="A75" s="35">
        <v>41857</v>
      </c>
      <c r="B75" s="88" t="s">
        <v>89</v>
      </c>
      <c r="C75" s="38"/>
      <c r="D75" s="38">
        <v>0.50009999999999999</v>
      </c>
      <c r="E75" s="39"/>
      <c r="F75" s="15"/>
      <c r="G75" s="47"/>
      <c r="H75" s="47"/>
      <c r="I75" s="42"/>
      <c r="J75" s="42"/>
      <c r="K75" s="42"/>
      <c r="L75" s="43">
        <f t="shared" si="1"/>
        <v>1902.0384484699998</v>
      </c>
      <c r="M75" s="42"/>
      <c r="N75" s="42"/>
      <c r="O75" s="22"/>
      <c r="P75" s="33">
        <f>VLOOKUP(A75,'DASH USD History'!A:D,2,FALSE)</f>
        <v>5.7633274497139704</v>
      </c>
      <c r="Q75" s="34"/>
      <c r="S75" s="108"/>
      <c r="T75" s="108"/>
      <c r="W75" s="108"/>
      <c r="X75" s="108"/>
    </row>
    <row r="76" spans="1:24" x14ac:dyDescent="0.25">
      <c r="A76" s="35">
        <v>41858</v>
      </c>
      <c r="B76" s="88" t="s">
        <v>89</v>
      </c>
      <c r="C76" s="38"/>
      <c r="D76" s="38">
        <v>1.0004</v>
      </c>
      <c r="E76" s="39"/>
      <c r="F76" s="15"/>
      <c r="G76" s="47"/>
      <c r="H76" s="47"/>
      <c r="I76" s="42"/>
      <c r="J76" s="42"/>
      <c r="K76" s="42"/>
      <c r="L76" s="43">
        <f t="shared" si="1"/>
        <v>1903.0388484699997</v>
      </c>
      <c r="M76" s="42"/>
      <c r="N76" s="42"/>
      <c r="O76" s="22"/>
      <c r="P76" s="33">
        <f>VLOOKUP(A76,'DASH USD History'!A:D,2,FALSE)</f>
        <v>5.6610544038568396</v>
      </c>
      <c r="Q76" s="34"/>
      <c r="S76" s="108"/>
      <c r="T76" s="108"/>
      <c r="W76" s="108"/>
      <c r="X76" s="108"/>
    </row>
    <row r="77" spans="1:24" x14ac:dyDescent="0.25">
      <c r="A77" s="35">
        <v>41858</v>
      </c>
      <c r="B77" s="88" t="s">
        <v>89</v>
      </c>
      <c r="C77" s="38"/>
      <c r="D77" s="38">
        <v>1.0002</v>
      </c>
      <c r="E77" s="39"/>
      <c r="F77" s="15"/>
      <c r="G77" s="47"/>
      <c r="H77" s="47"/>
      <c r="I77" s="42"/>
      <c r="J77" s="42"/>
      <c r="K77" s="42"/>
      <c r="L77" s="43">
        <f t="shared" si="1"/>
        <v>1904.0390484699997</v>
      </c>
      <c r="M77" s="42"/>
      <c r="N77" s="42"/>
      <c r="O77" s="22"/>
      <c r="P77" s="33">
        <f>VLOOKUP(A77,'DASH USD History'!A:D,2,FALSE)</f>
        <v>5.6610544038568396</v>
      </c>
      <c r="Q77" s="34"/>
      <c r="S77" s="108"/>
      <c r="T77" s="108"/>
      <c r="W77" s="108"/>
      <c r="X77" s="108"/>
    </row>
    <row r="78" spans="1:24" x14ac:dyDescent="0.25">
      <c r="A78" s="35">
        <v>41860</v>
      </c>
      <c r="B78" s="88" t="s">
        <v>89</v>
      </c>
      <c r="C78" s="38"/>
      <c r="D78" s="38">
        <v>1</v>
      </c>
      <c r="E78" s="39"/>
      <c r="F78" s="15"/>
      <c r="G78" s="47"/>
      <c r="H78" s="47"/>
      <c r="I78" s="42"/>
      <c r="J78" s="42"/>
      <c r="K78" s="42"/>
      <c r="L78" s="43">
        <f t="shared" si="1"/>
        <v>1905.0390484699997</v>
      </c>
      <c r="M78" s="42"/>
      <c r="N78" s="42"/>
      <c r="O78" s="22"/>
      <c r="P78" s="33">
        <f>VLOOKUP(A78,'DASH USD History'!A:D,2,FALSE)</f>
        <v>5.5913738150094803</v>
      </c>
      <c r="Q78" s="34"/>
      <c r="S78" s="108"/>
      <c r="T78" s="108"/>
      <c r="W78" s="108"/>
      <c r="X78" s="108"/>
    </row>
    <row r="79" spans="1:24" x14ac:dyDescent="0.25">
      <c r="A79" s="35">
        <v>41860</v>
      </c>
      <c r="B79" s="88" t="s">
        <v>89</v>
      </c>
      <c r="C79" s="38"/>
      <c r="D79" s="38">
        <v>1</v>
      </c>
      <c r="E79" s="39"/>
      <c r="F79" s="15"/>
      <c r="G79" s="47"/>
      <c r="H79" s="47"/>
      <c r="I79" s="42"/>
      <c r="J79" s="42"/>
      <c r="K79" s="42"/>
      <c r="L79" s="43">
        <f t="shared" si="1"/>
        <v>1906.0390484699997</v>
      </c>
      <c r="M79" s="42"/>
      <c r="N79" s="42"/>
      <c r="O79" s="22"/>
      <c r="P79" s="33">
        <f>VLOOKUP(A79,'DASH USD History'!A:D,2,FALSE)</f>
        <v>5.5913738150094803</v>
      </c>
      <c r="Q79" s="34"/>
      <c r="S79" s="108"/>
      <c r="T79" s="108"/>
      <c r="W79" s="108"/>
      <c r="X79" s="108"/>
    </row>
    <row r="80" spans="1:24" x14ac:dyDescent="0.25">
      <c r="A80" s="35">
        <v>41862</v>
      </c>
      <c r="B80" s="88" t="s">
        <v>89</v>
      </c>
      <c r="C80" s="38"/>
      <c r="D80" s="38">
        <v>0.50009999999999999</v>
      </c>
      <c r="E80" s="39"/>
      <c r="F80" s="15"/>
      <c r="G80" s="47"/>
      <c r="H80" s="47"/>
      <c r="I80" s="42"/>
      <c r="J80" s="42"/>
      <c r="K80" s="42"/>
      <c r="L80" s="43">
        <f t="shared" si="1"/>
        <v>1906.5391484699996</v>
      </c>
      <c r="M80" s="42"/>
      <c r="N80" s="42"/>
      <c r="O80" s="22"/>
      <c r="P80" s="33">
        <f>VLOOKUP(A80,'DASH USD History'!A:D,2,FALSE)</f>
        <v>5.0179765759665296</v>
      </c>
      <c r="Q80" s="34"/>
      <c r="S80" s="108"/>
      <c r="T80" s="108"/>
      <c r="W80" s="108"/>
      <c r="X80" s="108"/>
    </row>
    <row r="81" spans="1:24" x14ac:dyDescent="0.25">
      <c r="A81" s="35">
        <v>41862</v>
      </c>
      <c r="B81" s="88" t="s">
        <v>89</v>
      </c>
      <c r="C81" s="38"/>
      <c r="D81" s="38">
        <v>1.0004</v>
      </c>
      <c r="E81" s="39"/>
      <c r="F81" s="15"/>
      <c r="G81" s="47"/>
      <c r="H81" s="47"/>
      <c r="I81" s="42"/>
      <c r="J81" s="42"/>
      <c r="K81" s="42"/>
      <c r="L81" s="43">
        <f t="shared" si="1"/>
        <v>1907.5395484699995</v>
      </c>
      <c r="M81" s="42"/>
      <c r="N81" s="42"/>
      <c r="O81" s="22"/>
      <c r="P81" s="33">
        <f>VLOOKUP(A81,'DASH USD History'!A:D,2,FALSE)</f>
        <v>5.0179765759665296</v>
      </c>
      <c r="Q81" s="34"/>
      <c r="S81" s="108"/>
      <c r="T81" s="108"/>
      <c r="W81" s="108"/>
      <c r="X81" s="108"/>
    </row>
    <row r="82" spans="1:24" x14ac:dyDescent="0.25">
      <c r="A82" s="35">
        <v>41862</v>
      </c>
      <c r="B82" s="88" t="s">
        <v>89</v>
      </c>
      <c r="C82" s="38"/>
      <c r="D82" s="38">
        <v>1</v>
      </c>
      <c r="E82" s="39"/>
      <c r="F82" s="15"/>
      <c r="G82" s="47"/>
      <c r="H82" s="47"/>
      <c r="I82" s="42"/>
      <c r="J82" s="42"/>
      <c r="K82" s="42"/>
      <c r="L82" s="43">
        <f t="shared" si="1"/>
        <v>1908.5395484699995</v>
      </c>
      <c r="M82" s="42"/>
      <c r="N82" s="42"/>
      <c r="O82" s="22"/>
      <c r="P82" s="33">
        <f>VLOOKUP(A82,'DASH USD History'!A:D,2,FALSE)</f>
        <v>5.0179765759665296</v>
      </c>
      <c r="Q82" s="34"/>
      <c r="S82" s="108"/>
      <c r="T82" s="108"/>
      <c r="W82" s="108"/>
      <c r="X82" s="108"/>
    </row>
    <row r="83" spans="1:24" x14ac:dyDescent="0.25">
      <c r="A83" s="35">
        <v>41865</v>
      </c>
      <c r="B83" s="88" t="s">
        <v>89</v>
      </c>
      <c r="C83" s="38"/>
      <c r="D83" s="38">
        <v>0.50009999999999999</v>
      </c>
      <c r="E83" s="39"/>
      <c r="F83" s="15"/>
      <c r="G83" s="47"/>
      <c r="H83" s="47"/>
      <c r="I83" s="42"/>
      <c r="J83" s="42"/>
      <c r="K83" s="42"/>
      <c r="L83" s="43">
        <f t="shared" si="1"/>
        <v>1909.0396484699995</v>
      </c>
      <c r="M83" s="42"/>
      <c r="N83" s="42"/>
      <c r="O83" s="22"/>
      <c r="P83" s="33">
        <f>VLOOKUP(A83,'DASH USD History'!A:D,2,FALSE)</f>
        <v>4.0365461422726403</v>
      </c>
      <c r="Q83" s="34"/>
      <c r="S83" s="108"/>
      <c r="T83" s="108"/>
      <c r="W83" s="108"/>
      <c r="X83" s="108"/>
    </row>
    <row r="84" spans="1:24" x14ac:dyDescent="0.25">
      <c r="A84" s="35">
        <v>41866</v>
      </c>
      <c r="B84" s="88" t="s">
        <v>89</v>
      </c>
      <c r="C84" s="38"/>
      <c r="D84" s="38">
        <v>1</v>
      </c>
      <c r="E84" s="39"/>
      <c r="F84" s="15"/>
      <c r="G84" s="47"/>
      <c r="H84" s="47"/>
      <c r="I84" s="42"/>
      <c r="J84" s="42"/>
      <c r="K84" s="42"/>
      <c r="L84" s="43">
        <f t="shared" si="1"/>
        <v>1910.0396484699995</v>
      </c>
      <c r="M84" s="42"/>
      <c r="N84" s="42"/>
      <c r="O84" s="22"/>
      <c r="P84" s="33">
        <f>VLOOKUP(A84,'DASH USD History'!A:D,2,FALSE)</f>
        <v>3.65699862380841</v>
      </c>
      <c r="Q84" s="34"/>
      <c r="S84" s="108"/>
      <c r="T84" s="108"/>
      <c r="W84" s="108"/>
      <c r="X84" s="108"/>
    </row>
    <row r="85" spans="1:24" x14ac:dyDescent="0.25">
      <c r="A85" s="35">
        <v>41869</v>
      </c>
      <c r="B85" s="88" t="s">
        <v>89</v>
      </c>
      <c r="C85" s="38"/>
      <c r="D85" s="38">
        <v>1.2</v>
      </c>
      <c r="E85" s="39"/>
      <c r="F85" s="15"/>
      <c r="G85" s="47"/>
      <c r="H85" s="47"/>
      <c r="I85" s="42"/>
      <c r="J85" s="42"/>
      <c r="K85" s="42"/>
      <c r="L85" s="43">
        <f t="shared" si="1"/>
        <v>1911.2396484699996</v>
      </c>
      <c r="M85" s="42"/>
      <c r="N85" s="42"/>
      <c r="O85" s="22"/>
      <c r="P85" s="33">
        <f>VLOOKUP(A85,'DASH USD History'!A:D,2,FALSE)</f>
        <v>1.5420336553931</v>
      </c>
      <c r="Q85" s="34"/>
      <c r="S85" s="108"/>
      <c r="T85" s="108"/>
      <c r="W85" s="108"/>
      <c r="X85" s="108"/>
    </row>
    <row r="86" spans="1:24" x14ac:dyDescent="0.25">
      <c r="A86" s="35">
        <v>41872</v>
      </c>
      <c r="B86" s="88" t="s">
        <v>89</v>
      </c>
      <c r="C86" s="38"/>
      <c r="D86" s="38">
        <v>1.0052000000000001</v>
      </c>
      <c r="E86" s="39"/>
      <c r="F86" s="15"/>
      <c r="G86" s="47"/>
      <c r="H86" s="47"/>
      <c r="I86" s="42"/>
      <c r="J86" s="42"/>
      <c r="K86" s="42"/>
      <c r="L86" s="43">
        <f t="shared" si="1"/>
        <v>1912.2448484699996</v>
      </c>
      <c r="M86" s="42"/>
      <c r="N86" s="42"/>
      <c r="O86" s="22"/>
      <c r="P86" s="33">
        <f>VLOOKUP(A86,'DASH USD History'!A:D,2,FALSE)</f>
        <v>3.4011148800845801</v>
      </c>
      <c r="Q86" s="34"/>
      <c r="S86" s="108"/>
      <c r="T86" s="108"/>
      <c r="W86" s="108"/>
      <c r="X86" s="108"/>
    </row>
    <row r="87" spans="1:24" x14ac:dyDescent="0.25">
      <c r="A87" s="35">
        <v>41872</v>
      </c>
      <c r="B87" s="88" t="s">
        <v>89</v>
      </c>
      <c r="C87" s="38"/>
      <c r="D87" s="38">
        <v>1</v>
      </c>
      <c r="E87" s="39"/>
      <c r="F87" s="15"/>
      <c r="G87" s="47"/>
      <c r="H87" s="47"/>
      <c r="I87" s="42"/>
      <c r="J87" s="42"/>
      <c r="K87" s="42"/>
      <c r="L87" s="43">
        <f>L86+(D87-E87)</f>
        <v>1913.2448484699996</v>
      </c>
      <c r="M87" s="42"/>
      <c r="N87" s="42"/>
      <c r="O87" s="22"/>
      <c r="P87" s="33">
        <f>VLOOKUP(A87,'DASH USD History'!A:D,2,FALSE)</f>
        <v>3.4011148800845801</v>
      </c>
      <c r="Q87" s="34"/>
      <c r="S87" s="108"/>
      <c r="T87" s="108"/>
      <c r="W87" s="108"/>
      <c r="X87" s="108"/>
    </row>
    <row r="88" spans="1:24" x14ac:dyDescent="0.25">
      <c r="A88" s="35">
        <v>41876</v>
      </c>
      <c r="B88" s="36" t="s">
        <v>89</v>
      </c>
      <c r="C88" s="46"/>
      <c r="D88" s="46">
        <v>0.5</v>
      </c>
      <c r="E88" s="39"/>
      <c r="F88" s="15"/>
      <c r="G88" s="47"/>
      <c r="H88" s="47"/>
      <c r="I88" s="42"/>
      <c r="J88" s="42">
        <f t="shared" ref="J88:J151" si="14">D88*P88</f>
        <v>1.3197032925000001</v>
      </c>
      <c r="K88" s="43"/>
      <c r="L88" s="43">
        <f>L87+(D88-E88)</f>
        <v>1913.7448484699996</v>
      </c>
      <c r="M88" s="44">
        <f>M19+(G88-H88)</f>
        <v>3.0946821999999998</v>
      </c>
      <c r="N88" s="43"/>
      <c r="O88" s="22"/>
      <c r="P88" s="33">
        <v>2.6394065850000001</v>
      </c>
      <c r="Q88" s="34"/>
      <c r="S88" s="108"/>
      <c r="T88" s="108"/>
      <c r="U88" s="108"/>
    </row>
    <row r="89" spans="1:24" x14ac:dyDescent="0.25">
      <c r="A89" s="35">
        <v>41877</v>
      </c>
      <c r="B89" s="36" t="s">
        <v>89</v>
      </c>
      <c r="C89" s="46"/>
      <c r="D89" s="46">
        <v>1.2</v>
      </c>
      <c r="E89" s="39"/>
      <c r="F89" s="15"/>
      <c r="G89" s="47"/>
      <c r="H89" s="47"/>
      <c r="I89" s="42"/>
      <c r="J89" s="42">
        <f t="shared" si="14"/>
        <v>3.2622924863999998</v>
      </c>
      <c r="K89" s="43"/>
      <c r="L89" s="43">
        <f t="shared" si="1"/>
        <v>1914.9448484699997</v>
      </c>
      <c r="M89" s="44">
        <f t="shared" ref="M89:M152" si="15">M88+(G89-H89)</f>
        <v>3.0946821999999998</v>
      </c>
      <c r="N89" s="43"/>
      <c r="O89" s="22"/>
      <c r="P89" s="33">
        <v>2.718577072</v>
      </c>
      <c r="Q89" s="34"/>
      <c r="S89" s="108"/>
      <c r="T89" s="108"/>
      <c r="U89" s="108"/>
    </row>
    <row r="90" spans="1:24" x14ac:dyDescent="0.25">
      <c r="A90" s="35">
        <v>41877</v>
      </c>
      <c r="B90" s="36" t="s">
        <v>89</v>
      </c>
      <c r="C90" s="46"/>
      <c r="D90" s="46">
        <v>1.0004</v>
      </c>
      <c r="E90" s="39"/>
      <c r="F90" s="15"/>
      <c r="G90" s="47"/>
      <c r="H90" s="47"/>
      <c r="I90" s="42"/>
      <c r="J90" s="42">
        <f t="shared" si="14"/>
        <v>2.7196645028287998</v>
      </c>
      <c r="K90" s="43"/>
      <c r="L90" s="43">
        <f t="shared" si="1"/>
        <v>1915.9452484699996</v>
      </c>
      <c r="M90" s="44">
        <f t="shared" si="15"/>
        <v>3.0946821999999998</v>
      </c>
      <c r="N90" s="43"/>
      <c r="O90" s="22"/>
      <c r="P90" s="33">
        <v>2.718577072</v>
      </c>
      <c r="Q90" s="34"/>
    </row>
    <row r="91" spans="1:24" x14ac:dyDescent="0.25">
      <c r="A91" s="35">
        <v>41878</v>
      </c>
      <c r="B91" s="36" t="s">
        <v>89</v>
      </c>
      <c r="C91" s="46"/>
      <c r="D91" s="46">
        <v>1.0007999999999999</v>
      </c>
      <c r="E91" s="39"/>
      <c r="F91" s="15"/>
      <c r="G91" s="47"/>
      <c r="H91" s="47"/>
      <c r="I91" s="42"/>
      <c r="J91" s="42">
        <f t="shared" si="14"/>
        <v>2.2898023475759999</v>
      </c>
      <c r="K91" s="43"/>
      <c r="L91" s="43">
        <f t="shared" si="1"/>
        <v>1916.9460484699996</v>
      </c>
      <c r="M91" s="44">
        <f t="shared" si="15"/>
        <v>3.0946821999999998</v>
      </c>
      <c r="N91" s="43"/>
      <c r="O91" s="22"/>
      <c r="P91" s="33">
        <v>2.2879719700000001</v>
      </c>
      <c r="Q91" s="34"/>
      <c r="U91" s="108"/>
    </row>
    <row r="92" spans="1:24" x14ac:dyDescent="0.25">
      <c r="A92" s="35">
        <v>41878</v>
      </c>
      <c r="B92" s="36" t="s">
        <v>89</v>
      </c>
      <c r="C92" s="46"/>
      <c r="D92" s="46">
        <v>1</v>
      </c>
      <c r="E92" s="39"/>
      <c r="F92" s="15"/>
      <c r="G92" s="47"/>
      <c r="H92" s="47"/>
      <c r="I92" s="42"/>
      <c r="J92" s="42">
        <f t="shared" si="14"/>
        <v>2.2879719700000001</v>
      </c>
      <c r="K92" s="43"/>
      <c r="L92" s="43">
        <f t="shared" si="1"/>
        <v>1917.9460484699996</v>
      </c>
      <c r="M92" s="44">
        <f t="shared" si="15"/>
        <v>3.0946821999999998</v>
      </c>
      <c r="N92" s="43"/>
      <c r="O92" s="22"/>
      <c r="P92" s="33">
        <v>2.2879719700000001</v>
      </c>
      <c r="Q92" s="34"/>
    </row>
    <row r="93" spans="1:24" x14ac:dyDescent="0.25">
      <c r="A93" s="35">
        <v>41879</v>
      </c>
      <c r="B93" s="36" t="s">
        <v>89</v>
      </c>
      <c r="C93" s="46"/>
      <c r="D93" s="46">
        <v>1</v>
      </c>
      <c r="E93" s="39"/>
      <c r="F93" s="15"/>
      <c r="G93" s="47"/>
      <c r="H93" s="47"/>
      <c r="I93" s="42"/>
      <c r="J93" s="42">
        <f t="shared" si="14"/>
        <v>2.3474024330000001</v>
      </c>
      <c r="K93" s="43"/>
      <c r="L93" s="43">
        <f t="shared" si="1"/>
        <v>1918.9460484699996</v>
      </c>
      <c r="M93" s="44">
        <f t="shared" si="15"/>
        <v>3.0946821999999998</v>
      </c>
      <c r="N93" s="43"/>
      <c r="O93" s="22"/>
      <c r="P93" s="33">
        <v>2.3474024330000001</v>
      </c>
      <c r="Q93" s="34"/>
    </row>
    <row r="94" spans="1:24" x14ac:dyDescent="0.25">
      <c r="A94" s="35">
        <v>41879</v>
      </c>
      <c r="B94" s="36" t="s">
        <v>89</v>
      </c>
      <c r="C94" s="46"/>
      <c r="D94" s="46">
        <v>1.0004</v>
      </c>
      <c r="E94" s="39"/>
      <c r="F94" s="15"/>
      <c r="G94" s="47"/>
      <c r="H94" s="47"/>
      <c r="I94" s="42"/>
      <c r="J94" s="42">
        <f t="shared" si="14"/>
        <v>2.3483413939731999</v>
      </c>
      <c r="K94" s="43"/>
      <c r="L94" s="43">
        <f t="shared" si="1"/>
        <v>1919.9464484699995</v>
      </c>
      <c r="M94" s="44">
        <f t="shared" si="15"/>
        <v>3.0946821999999998</v>
      </c>
      <c r="N94" s="43"/>
      <c r="O94" s="22"/>
      <c r="P94" s="33">
        <v>2.3474024330000001</v>
      </c>
      <c r="Q94" s="34"/>
    </row>
    <row r="95" spans="1:24" x14ac:dyDescent="0.25">
      <c r="A95" s="35">
        <v>41881</v>
      </c>
      <c r="B95" s="36" t="s">
        <v>89</v>
      </c>
      <c r="C95" s="46"/>
      <c r="D95" s="46">
        <v>1</v>
      </c>
      <c r="E95" s="39"/>
      <c r="F95" s="15"/>
      <c r="G95" s="47"/>
      <c r="H95" s="47"/>
      <c r="I95" s="42"/>
      <c r="J95" s="42">
        <f t="shared" si="14"/>
        <v>2.4141382830000002</v>
      </c>
      <c r="K95" s="43"/>
      <c r="L95" s="43">
        <f t="shared" si="1"/>
        <v>1920.9464484699995</v>
      </c>
      <c r="M95" s="44">
        <f t="shared" si="15"/>
        <v>3.0946821999999998</v>
      </c>
      <c r="N95" s="43"/>
      <c r="O95" s="22"/>
      <c r="P95" s="33">
        <v>2.4141382830000002</v>
      </c>
      <c r="Q95" s="34"/>
    </row>
    <row r="96" spans="1:24" x14ac:dyDescent="0.25">
      <c r="A96" s="35">
        <v>41882</v>
      </c>
      <c r="B96" s="36" t="s">
        <v>89</v>
      </c>
      <c r="C96" s="46"/>
      <c r="D96" s="46">
        <v>1.0002</v>
      </c>
      <c r="E96" s="39"/>
      <c r="F96" s="15"/>
      <c r="G96" s="47"/>
      <c r="H96" s="47"/>
      <c r="I96" s="42"/>
      <c r="J96" s="42">
        <f t="shared" si="14"/>
        <v>2.4379118918814</v>
      </c>
      <c r="K96" s="43"/>
      <c r="L96" s="43">
        <f t="shared" si="1"/>
        <v>1921.9466484699994</v>
      </c>
      <c r="M96" s="44">
        <f t="shared" si="15"/>
        <v>3.0946821999999998</v>
      </c>
      <c r="N96" s="43"/>
      <c r="O96" s="22"/>
      <c r="P96" s="33">
        <v>2.437424407</v>
      </c>
      <c r="Q96" s="34"/>
    </row>
    <row r="97" spans="1:17" x14ac:dyDescent="0.25">
      <c r="A97" s="35">
        <v>41884</v>
      </c>
      <c r="B97" s="36" t="s">
        <v>89</v>
      </c>
      <c r="C97" s="46"/>
      <c r="D97" s="46">
        <v>0.50009999999999999</v>
      </c>
      <c r="E97" s="39"/>
      <c r="F97" s="15"/>
      <c r="G97" s="47"/>
      <c r="H97" s="47"/>
      <c r="I97" s="42"/>
      <c r="J97" s="42">
        <f t="shared" si="14"/>
        <v>1.1568939410217001</v>
      </c>
      <c r="K97" s="43"/>
      <c r="L97" s="43">
        <f t="shared" si="1"/>
        <v>1922.4467484699994</v>
      </c>
      <c r="M97" s="44">
        <f t="shared" si="15"/>
        <v>3.0946821999999998</v>
      </c>
      <c r="N97" s="43"/>
      <c r="O97" s="22"/>
      <c r="P97" s="33">
        <v>2.313325217</v>
      </c>
      <c r="Q97" s="34"/>
    </row>
    <row r="98" spans="1:17" x14ac:dyDescent="0.25">
      <c r="A98" s="35">
        <v>41886</v>
      </c>
      <c r="B98" s="36" t="s">
        <v>89</v>
      </c>
      <c r="C98" s="46"/>
      <c r="D98" s="46">
        <v>1</v>
      </c>
      <c r="E98" s="39"/>
      <c r="F98" s="15"/>
      <c r="G98" s="47"/>
      <c r="H98" s="47"/>
      <c r="I98" s="42"/>
      <c r="J98" s="42">
        <f t="shared" si="14"/>
        <v>3.081750735</v>
      </c>
      <c r="K98" s="43"/>
      <c r="L98" s="43">
        <f t="shared" si="1"/>
        <v>1923.4467484699994</v>
      </c>
      <c r="M98" s="44">
        <f t="shared" si="15"/>
        <v>3.0946821999999998</v>
      </c>
      <c r="N98" s="43"/>
      <c r="O98" s="22"/>
      <c r="P98" s="33">
        <v>3.081750735</v>
      </c>
      <c r="Q98" s="34"/>
    </row>
    <row r="99" spans="1:17" x14ac:dyDescent="0.25">
      <c r="A99" s="35">
        <v>41887</v>
      </c>
      <c r="B99" s="36" t="s">
        <v>89</v>
      </c>
      <c r="C99" s="46"/>
      <c r="D99" s="46">
        <v>1.2</v>
      </c>
      <c r="E99" s="39"/>
      <c r="F99" s="15"/>
      <c r="G99" s="47"/>
      <c r="H99" s="47"/>
      <c r="I99" s="42"/>
      <c r="J99" s="42">
        <f t="shared" si="14"/>
        <v>3.3820240008</v>
      </c>
      <c r="K99" s="43"/>
      <c r="L99" s="43">
        <f t="shared" si="1"/>
        <v>1924.6467484699995</v>
      </c>
      <c r="M99" s="44">
        <f t="shared" si="15"/>
        <v>3.0946821999999998</v>
      </c>
      <c r="N99" s="43"/>
      <c r="O99" s="22"/>
      <c r="P99" s="33">
        <v>2.8183533340000002</v>
      </c>
      <c r="Q99" s="34"/>
    </row>
    <row r="100" spans="1:17" x14ac:dyDescent="0.25">
      <c r="A100" s="35">
        <v>41887</v>
      </c>
      <c r="B100" s="36" t="s">
        <v>89</v>
      </c>
      <c r="C100" s="46"/>
      <c r="D100" s="46">
        <v>0.6</v>
      </c>
      <c r="E100" s="39"/>
      <c r="F100" s="15"/>
      <c r="G100" s="47"/>
      <c r="H100" s="47"/>
      <c r="I100" s="42"/>
      <c r="J100" s="42">
        <f t="shared" si="14"/>
        <v>1.6910120004</v>
      </c>
      <c r="K100" s="43"/>
      <c r="L100" s="43">
        <f t="shared" si="1"/>
        <v>1925.2467484699994</v>
      </c>
      <c r="M100" s="44">
        <f t="shared" si="15"/>
        <v>3.0946821999999998</v>
      </c>
      <c r="N100" s="43"/>
      <c r="O100" s="22"/>
      <c r="P100" s="33">
        <v>2.8183533340000002</v>
      </c>
      <c r="Q100" s="34"/>
    </row>
    <row r="101" spans="1:17" x14ac:dyDescent="0.25">
      <c r="A101" s="35">
        <v>41888</v>
      </c>
      <c r="B101" s="36" t="s">
        <v>89</v>
      </c>
      <c r="C101" s="46"/>
      <c r="D101" s="46">
        <v>0.6</v>
      </c>
      <c r="E101" s="39"/>
      <c r="F101" s="15"/>
      <c r="G101" s="47"/>
      <c r="H101" s="47"/>
      <c r="I101" s="42"/>
      <c r="J101" s="42">
        <f t="shared" si="14"/>
        <v>1.7668791066</v>
      </c>
      <c r="K101" s="43"/>
      <c r="L101" s="43">
        <f t="shared" si="1"/>
        <v>1925.8467484699993</v>
      </c>
      <c r="M101" s="44">
        <f t="shared" si="15"/>
        <v>3.0946821999999998</v>
      </c>
      <c r="N101" s="43"/>
      <c r="O101" s="22"/>
      <c r="P101" s="33">
        <v>2.9447985110000001</v>
      </c>
      <c r="Q101" s="34"/>
    </row>
    <row r="102" spans="1:17" x14ac:dyDescent="0.25">
      <c r="A102" s="35">
        <v>41888</v>
      </c>
      <c r="B102" s="36" t="s">
        <v>89</v>
      </c>
      <c r="C102" s="46"/>
      <c r="D102" s="46">
        <v>1.4</v>
      </c>
      <c r="E102" s="39"/>
      <c r="F102" s="15"/>
      <c r="G102" s="47"/>
      <c r="H102" s="47"/>
      <c r="I102" s="42"/>
      <c r="J102" s="42">
        <f t="shared" si="14"/>
        <v>4.1227179154</v>
      </c>
      <c r="K102" s="43"/>
      <c r="L102" s="43">
        <f t="shared" si="1"/>
        <v>1927.2467484699994</v>
      </c>
      <c r="M102" s="44">
        <f t="shared" si="15"/>
        <v>3.0946821999999998</v>
      </c>
      <c r="N102" s="43"/>
      <c r="O102" s="22"/>
      <c r="P102" s="33">
        <v>2.9447985110000001</v>
      </c>
      <c r="Q102" s="34"/>
    </row>
    <row r="103" spans="1:17" x14ac:dyDescent="0.25">
      <c r="A103" s="35">
        <v>41889</v>
      </c>
      <c r="B103" s="36" t="s">
        <v>89</v>
      </c>
      <c r="C103" s="46"/>
      <c r="D103" s="46">
        <v>0.5</v>
      </c>
      <c r="E103" s="39"/>
      <c r="F103" s="15"/>
      <c r="G103" s="47"/>
      <c r="H103" s="47"/>
      <c r="I103" s="42"/>
      <c r="J103" s="42">
        <f t="shared" si="14"/>
        <v>1.446922273</v>
      </c>
      <c r="K103" s="43"/>
      <c r="L103" s="43">
        <f t="shared" si="1"/>
        <v>1927.7467484699994</v>
      </c>
      <c r="M103" s="44">
        <f t="shared" si="15"/>
        <v>3.0946821999999998</v>
      </c>
      <c r="N103" s="43"/>
      <c r="O103" s="22"/>
      <c r="P103" s="33">
        <v>2.893844546</v>
      </c>
      <c r="Q103" s="34"/>
    </row>
    <row r="104" spans="1:17" x14ac:dyDescent="0.25">
      <c r="A104" s="35">
        <v>41892</v>
      </c>
      <c r="B104" s="36" t="s">
        <v>89</v>
      </c>
      <c r="C104" s="46"/>
      <c r="D104" s="46">
        <v>1.0029999999999999</v>
      </c>
      <c r="E104" s="39"/>
      <c r="F104" s="15"/>
      <c r="G104" s="47"/>
      <c r="H104" s="47"/>
      <c r="I104" s="42"/>
      <c r="J104" s="42">
        <f t="shared" si="14"/>
        <v>2.8192709633440001</v>
      </c>
      <c r="K104" s="43"/>
      <c r="L104" s="43">
        <f t="shared" si="1"/>
        <v>1928.7497484699993</v>
      </c>
      <c r="M104" s="44">
        <f t="shared" si="15"/>
        <v>3.0946821999999998</v>
      </c>
      <c r="N104" s="43"/>
      <c r="O104" s="22"/>
      <c r="P104" s="33">
        <v>2.8108384480000002</v>
      </c>
      <c r="Q104" s="34"/>
    </row>
    <row r="105" spans="1:17" x14ac:dyDescent="0.25">
      <c r="A105" s="35">
        <v>41892</v>
      </c>
      <c r="B105" s="36" t="s">
        <v>89</v>
      </c>
      <c r="C105" s="46"/>
      <c r="D105" s="46">
        <v>1.0002</v>
      </c>
      <c r="E105" s="46"/>
      <c r="F105" s="15"/>
      <c r="G105" s="47"/>
      <c r="H105" s="47"/>
      <c r="I105" s="42"/>
      <c r="J105" s="42">
        <f t="shared" si="14"/>
        <v>2.8114006156896001</v>
      </c>
      <c r="K105" s="43"/>
      <c r="L105" s="43">
        <f t="shared" si="1"/>
        <v>1929.7499484699993</v>
      </c>
      <c r="M105" s="44">
        <f t="shared" si="15"/>
        <v>3.0946821999999998</v>
      </c>
      <c r="N105" s="43"/>
      <c r="O105" s="22"/>
      <c r="P105" s="33">
        <v>2.8108384480000002</v>
      </c>
      <c r="Q105" s="34"/>
    </row>
    <row r="106" spans="1:17" x14ac:dyDescent="0.25">
      <c r="A106" s="35">
        <v>41892</v>
      </c>
      <c r="B106" s="36" t="s">
        <v>89</v>
      </c>
      <c r="C106" s="46"/>
      <c r="D106" s="46">
        <v>1.002</v>
      </c>
      <c r="E106" s="39"/>
      <c r="F106" s="15"/>
      <c r="G106" s="47"/>
      <c r="H106" s="47"/>
      <c r="I106" s="42"/>
      <c r="J106" s="42">
        <f t="shared" si="14"/>
        <v>2.816460124896</v>
      </c>
      <c r="K106" s="43"/>
      <c r="L106" s="43">
        <f t="shared" si="1"/>
        <v>1930.7519484699992</v>
      </c>
      <c r="M106" s="44">
        <f t="shared" si="15"/>
        <v>3.0946821999999998</v>
      </c>
      <c r="N106" s="43"/>
      <c r="O106" s="22"/>
      <c r="P106" s="33">
        <v>2.8108384480000002</v>
      </c>
      <c r="Q106" s="34"/>
    </row>
    <row r="107" spans="1:17" x14ac:dyDescent="0.25">
      <c r="A107" s="35">
        <v>41896</v>
      </c>
      <c r="B107" s="36" t="s">
        <v>89</v>
      </c>
      <c r="C107" s="46"/>
      <c r="D107" s="46">
        <v>1</v>
      </c>
      <c r="E107" s="39"/>
      <c r="F107" s="15"/>
      <c r="G107" s="47"/>
      <c r="H107" s="47"/>
      <c r="I107" s="42"/>
      <c r="J107" s="42">
        <f t="shared" si="14"/>
        <v>2.7829444149999998</v>
      </c>
      <c r="K107" s="43"/>
      <c r="L107" s="43">
        <f t="shared" si="1"/>
        <v>1931.7519484699992</v>
      </c>
      <c r="M107" s="44">
        <f t="shared" si="15"/>
        <v>3.0946821999999998</v>
      </c>
      <c r="N107" s="43"/>
      <c r="O107" s="22"/>
      <c r="P107" s="33">
        <v>2.7829444149999998</v>
      </c>
      <c r="Q107" s="34"/>
    </row>
    <row r="108" spans="1:17" x14ac:dyDescent="0.25">
      <c r="A108" s="35">
        <v>41897</v>
      </c>
      <c r="B108" s="36" t="s">
        <v>89</v>
      </c>
      <c r="C108" s="46"/>
      <c r="D108" s="46">
        <v>1.0002</v>
      </c>
      <c r="E108" s="39"/>
      <c r="F108" s="15"/>
      <c r="G108" s="47"/>
      <c r="H108" s="47"/>
      <c r="I108" s="42"/>
      <c r="J108" s="42">
        <f t="shared" si="14"/>
        <v>3.0561063180438</v>
      </c>
      <c r="K108" s="43"/>
      <c r="L108" s="43">
        <f t="shared" si="1"/>
        <v>1932.7521484699992</v>
      </c>
      <c r="M108" s="44">
        <f t="shared" si="15"/>
        <v>3.0946821999999998</v>
      </c>
      <c r="N108" s="43"/>
      <c r="O108" s="22"/>
      <c r="P108" s="33">
        <v>3.055495219</v>
      </c>
      <c r="Q108" s="34"/>
    </row>
    <row r="109" spans="1:17" x14ac:dyDescent="0.25">
      <c r="A109" s="35">
        <v>41897</v>
      </c>
      <c r="B109" s="36" t="s">
        <v>89</v>
      </c>
      <c r="C109" s="46"/>
      <c r="D109" s="46">
        <v>0.6411</v>
      </c>
      <c r="E109" s="39"/>
      <c r="F109" s="15"/>
      <c r="G109" s="47"/>
      <c r="H109" s="47"/>
      <c r="I109" s="42"/>
      <c r="J109" s="42">
        <f t="shared" si="14"/>
        <v>1.9588779849008999</v>
      </c>
      <c r="K109" s="43"/>
      <c r="L109" s="43">
        <f t="shared" si="1"/>
        <v>1933.3932484699992</v>
      </c>
      <c r="M109" s="44">
        <f t="shared" si="15"/>
        <v>3.0946821999999998</v>
      </c>
      <c r="N109" s="43"/>
      <c r="O109" s="22"/>
      <c r="P109" s="33">
        <v>3.055495219</v>
      </c>
      <c r="Q109" s="34"/>
    </row>
    <row r="110" spans="1:17" x14ac:dyDescent="0.25">
      <c r="A110" s="35">
        <v>41900</v>
      </c>
      <c r="B110" s="36" t="s">
        <v>89</v>
      </c>
      <c r="C110" s="46"/>
      <c r="D110" s="46">
        <v>1</v>
      </c>
      <c r="E110" s="39"/>
      <c r="F110" s="15"/>
      <c r="G110" s="47"/>
      <c r="H110" s="47"/>
      <c r="I110" s="42"/>
      <c r="J110" s="42">
        <f t="shared" si="14"/>
        <v>3.8628065679999999</v>
      </c>
      <c r="K110" s="43"/>
      <c r="L110" s="43">
        <f t="shared" si="1"/>
        <v>1934.3932484699992</v>
      </c>
      <c r="M110" s="44">
        <f t="shared" si="15"/>
        <v>3.0946821999999998</v>
      </c>
      <c r="N110" s="43"/>
      <c r="O110" s="22"/>
      <c r="P110" s="33">
        <v>3.8628065679999999</v>
      </c>
      <c r="Q110" s="34"/>
    </row>
    <row r="111" spans="1:17" x14ac:dyDescent="0.25">
      <c r="A111" s="35">
        <v>41902</v>
      </c>
      <c r="B111" s="36" t="s">
        <v>89</v>
      </c>
      <c r="C111" s="46"/>
      <c r="D111" s="46">
        <v>1.0002</v>
      </c>
      <c r="E111" s="39"/>
      <c r="F111" s="15"/>
      <c r="G111" s="47"/>
      <c r="H111" s="47"/>
      <c r="I111" s="42"/>
      <c r="J111" s="42">
        <f t="shared" si="14"/>
        <v>3.1802168381843998</v>
      </c>
      <c r="K111" s="43"/>
      <c r="L111" s="43">
        <f t="shared" si="1"/>
        <v>1935.3934484699992</v>
      </c>
      <c r="M111" s="44">
        <f t="shared" si="15"/>
        <v>3.0946821999999998</v>
      </c>
      <c r="N111" s="43"/>
      <c r="O111" s="22"/>
      <c r="P111" s="33">
        <v>3.179580922</v>
      </c>
      <c r="Q111" s="34"/>
    </row>
    <row r="112" spans="1:17" x14ac:dyDescent="0.25">
      <c r="A112" s="35">
        <v>41904</v>
      </c>
      <c r="B112" s="36" t="s">
        <v>89</v>
      </c>
      <c r="C112" s="46"/>
      <c r="D112" s="46">
        <v>1.0004</v>
      </c>
      <c r="E112" s="39"/>
      <c r="F112" s="15"/>
      <c r="G112" s="47"/>
      <c r="H112" s="47"/>
      <c r="I112" s="42"/>
      <c r="J112" s="42">
        <f t="shared" si="14"/>
        <v>3.3303383086823999</v>
      </c>
      <c r="K112" s="43"/>
      <c r="L112" s="43">
        <f t="shared" si="1"/>
        <v>1936.3938484699991</v>
      </c>
      <c r="M112" s="44">
        <f t="shared" si="15"/>
        <v>3.0946821999999998</v>
      </c>
      <c r="N112" s="43"/>
      <c r="O112" s="22"/>
      <c r="P112" s="33">
        <v>3.3290067059999999</v>
      </c>
      <c r="Q112" s="34"/>
    </row>
    <row r="113" spans="1:17" x14ac:dyDescent="0.25">
      <c r="A113" s="35">
        <v>41907</v>
      </c>
      <c r="B113" s="36" t="s">
        <v>89</v>
      </c>
      <c r="C113" s="46"/>
      <c r="D113" s="46">
        <v>1.2</v>
      </c>
      <c r="E113" s="39"/>
      <c r="F113" s="15"/>
      <c r="G113" s="47"/>
      <c r="H113" s="47"/>
      <c r="I113" s="42"/>
      <c r="J113" s="42">
        <f t="shared" si="14"/>
        <v>3.5754776963999997</v>
      </c>
      <c r="K113" s="43"/>
      <c r="L113" s="43">
        <f t="shared" si="1"/>
        <v>1937.5938484699991</v>
      </c>
      <c r="M113" s="44">
        <f t="shared" si="15"/>
        <v>3.0946821999999998</v>
      </c>
      <c r="N113" s="43"/>
      <c r="O113" s="22"/>
      <c r="P113" s="33">
        <v>2.979564747</v>
      </c>
      <c r="Q113" s="34"/>
    </row>
    <row r="114" spans="1:17" x14ac:dyDescent="0.25">
      <c r="A114" s="35">
        <v>41907</v>
      </c>
      <c r="B114" s="36" t="s">
        <v>89</v>
      </c>
      <c r="C114" s="46"/>
      <c r="D114" s="46">
        <v>1.2</v>
      </c>
      <c r="E114" s="39"/>
      <c r="F114" s="15"/>
      <c r="G114" s="47"/>
      <c r="H114" s="47"/>
      <c r="I114" s="42"/>
      <c r="J114" s="42">
        <f t="shared" si="14"/>
        <v>3.5754776963999997</v>
      </c>
      <c r="K114" s="43"/>
      <c r="L114" s="43">
        <f t="shared" si="1"/>
        <v>1938.7938484699991</v>
      </c>
      <c r="M114" s="44">
        <f t="shared" si="15"/>
        <v>3.0946821999999998</v>
      </c>
      <c r="N114" s="43"/>
      <c r="O114" s="22"/>
      <c r="P114" s="33">
        <v>2.979564747</v>
      </c>
      <c r="Q114" s="34"/>
    </row>
    <row r="115" spans="1:17" x14ac:dyDescent="0.25">
      <c r="A115" s="35">
        <v>41908</v>
      </c>
      <c r="B115" s="36" t="s">
        <v>89</v>
      </c>
      <c r="C115" s="46"/>
      <c r="D115" s="46">
        <v>1</v>
      </c>
      <c r="E115" s="39"/>
      <c r="F115" s="15"/>
      <c r="G115" s="47"/>
      <c r="H115" s="47"/>
      <c r="I115" s="42"/>
      <c r="J115" s="42">
        <f t="shared" si="14"/>
        <v>2.8926752690000002</v>
      </c>
      <c r="K115" s="43"/>
      <c r="L115" s="43">
        <f t="shared" si="1"/>
        <v>1939.7938484699991</v>
      </c>
      <c r="M115" s="44">
        <f t="shared" si="15"/>
        <v>3.0946821999999998</v>
      </c>
      <c r="N115" s="43"/>
      <c r="O115" s="22"/>
      <c r="P115" s="33">
        <v>2.8926752690000002</v>
      </c>
      <c r="Q115" s="34"/>
    </row>
    <row r="116" spans="1:17" x14ac:dyDescent="0.25">
      <c r="A116" s="35">
        <v>41910</v>
      </c>
      <c r="B116" s="36" t="s">
        <v>89</v>
      </c>
      <c r="C116" s="46"/>
      <c r="D116" s="46">
        <v>1.2008000000000001</v>
      </c>
      <c r="E116" s="39"/>
      <c r="F116" s="15"/>
      <c r="G116" s="47"/>
      <c r="H116" s="47"/>
      <c r="I116" s="42"/>
      <c r="J116" s="42">
        <f t="shared" si="14"/>
        <v>3.469499100428</v>
      </c>
      <c r="K116" s="43"/>
      <c r="L116" s="43">
        <f t="shared" si="1"/>
        <v>1940.9946484699992</v>
      </c>
      <c r="M116" s="44">
        <f t="shared" si="15"/>
        <v>3.0946821999999998</v>
      </c>
      <c r="N116" s="43"/>
      <c r="O116" s="22"/>
      <c r="P116" s="33">
        <v>2.8893230349999999</v>
      </c>
      <c r="Q116" s="34"/>
    </row>
    <row r="117" spans="1:17" x14ac:dyDescent="0.25">
      <c r="A117" s="35">
        <v>41911</v>
      </c>
      <c r="B117" s="36" t="s">
        <v>89</v>
      </c>
      <c r="C117" s="46"/>
      <c r="D117" s="46">
        <v>1.2</v>
      </c>
      <c r="E117" s="39"/>
      <c r="F117" s="15"/>
      <c r="G117" s="47"/>
      <c r="H117" s="47"/>
      <c r="I117" s="42"/>
      <c r="J117" s="42">
        <f t="shared" si="14"/>
        <v>3.3654513695999997</v>
      </c>
      <c r="K117" s="43"/>
      <c r="L117" s="43">
        <f t="shared" si="1"/>
        <v>1942.1946484699993</v>
      </c>
      <c r="M117" s="44">
        <f t="shared" si="15"/>
        <v>3.0946821999999998</v>
      </c>
      <c r="N117" s="43"/>
      <c r="O117" s="22"/>
      <c r="P117" s="33">
        <v>2.8045428079999999</v>
      </c>
      <c r="Q117" s="34"/>
    </row>
    <row r="118" spans="1:17" x14ac:dyDescent="0.25">
      <c r="A118" s="35">
        <v>41912</v>
      </c>
      <c r="B118" s="36" t="s">
        <v>89</v>
      </c>
      <c r="C118" s="46"/>
      <c r="D118" s="46">
        <v>1.0002</v>
      </c>
      <c r="E118" s="39"/>
      <c r="F118" s="15"/>
      <c r="G118" s="47"/>
      <c r="H118" s="47"/>
      <c r="I118" s="42"/>
      <c r="J118" s="42">
        <f t="shared" si="14"/>
        <v>2.7063149917674001</v>
      </c>
      <c r="K118" s="43"/>
      <c r="L118" s="43">
        <f t="shared" si="1"/>
        <v>1943.1948484699992</v>
      </c>
      <c r="M118" s="44">
        <f t="shared" si="15"/>
        <v>3.0946821999999998</v>
      </c>
      <c r="N118" s="43"/>
      <c r="O118" s="22"/>
      <c r="P118" s="33">
        <v>2.7057738370000002</v>
      </c>
      <c r="Q118" s="34"/>
    </row>
    <row r="119" spans="1:17" x14ac:dyDescent="0.25">
      <c r="A119" s="35">
        <v>41912</v>
      </c>
      <c r="B119" s="36" t="s">
        <v>89</v>
      </c>
      <c r="C119" s="46"/>
      <c r="D119" s="46">
        <v>0.50009999999999999</v>
      </c>
      <c r="E119" s="39"/>
      <c r="F119" s="15"/>
      <c r="G119" s="47"/>
      <c r="H119" s="47"/>
      <c r="I119" s="42"/>
      <c r="J119" s="42">
        <f t="shared" si="14"/>
        <v>1.3531574958837</v>
      </c>
      <c r="K119" s="43"/>
      <c r="L119" s="43">
        <f t="shared" si="1"/>
        <v>1943.6949484699992</v>
      </c>
      <c r="M119" s="44">
        <f t="shared" si="15"/>
        <v>3.0946821999999998</v>
      </c>
      <c r="N119" s="43"/>
      <c r="O119" s="22"/>
      <c r="P119" s="33">
        <v>2.7057738370000002</v>
      </c>
      <c r="Q119" s="34"/>
    </row>
    <row r="120" spans="1:17" x14ac:dyDescent="0.25">
      <c r="A120" s="35">
        <v>41913</v>
      </c>
      <c r="B120" s="36" t="s">
        <v>89</v>
      </c>
      <c r="C120" s="46"/>
      <c r="D120" s="46">
        <v>1.2</v>
      </c>
      <c r="E120" s="39"/>
      <c r="F120" s="15"/>
      <c r="G120" s="47"/>
      <c r="H120" s="47"/>
      <c r="I120" s="42"/>
      <c r="J120" s="42">
        <f t="shared" si="14"/>
        <v>2.9275736447999998</v>
      </c>
      <c r="K120" s="43"/>
      <c r="L120" s="43">
        <f t="shared" si="1"/>
        <v>1944.8949484699992</v>
      </c>
      <c r="M120" s="44">
        <f t="shared" si="15"/>
        <v>3.0946821999999998</v>
      </c>
      <c r="N120" s="43"/>
      <c r="O120" s="22"/>
      <c r="P120" s="33">
        <v>2.439644704</v>
      </c>
      <c r="Q120" s="34"/>
    </row>
    <row r="121" spans="1:17" x14ac:dyDescent="0.25">
      <c r="A121" s="35">
        <v>41913</v>
      </c>
      <c r="B121" s="36" t="s">
        <v>89</v>
      </c>
      <c r="C121" s="46"/>
      <c r="D121" s="46">
        <v>1.4004000000000001</v>
      </c>
      <c r="E121" s="39"/>
      <c r="F121" s="15"/>
      <c r="G121" s="47"/>
      <c r="H121" s="47"/>
      <c r="I121" s="42"/>
      <c r="J121" s="42">
        <f t="shared" si="14"/>
        <v>3.4164784434816</v>
      </c>
      <c r="K121" s="43"/>
      <c r="L121" s="43">
        <f t="shared" si="1"/>
        <v>1946.2953484699992</v>
      </c>
      <c r="M121" s="44">
        <f t="shared" si="15"/>
        <v>3.0946821999999998</v>
      </c>
      <c r="N121" s="43"/>
      <c r="O121" s="22"/>
      <c r="P121" s="33">
        <v>2.439644704</v>
      </c>
      <c r="Q121" s="34"/>
    </row>
    <row r="122" spans="1:17" x14ac:dyDescent="0.25">
      <c r="A122" s="35">
        <v>41913</v>
      </c>
      <c r="B122" s="36" t="s">
        <v>89</v>
      </c>
      <c r="C122" s="46"/>
      <c r="D122" s="46">
        <v>1.2003999999999999</v>
      </c>
      <c r="E122" s="39"/>
      <c r="F122" s="15"/>
      <c r="G122" s="47"/>
      <c r="H122" s="47"/>
      <c r="I122" s="42"/>
      <c r="J122" s="42">
        <f t="shared" si="14"/>
        <v>2.9285495026815997</v>
      </c>
      <c r="K122" s="43"/>
      <c r="L122" s="43">
        <f t="shared" si="1"/>
        <v>1947.4957484699992</v>
      </c>
      <c r="M122" s="44">
        <f t="shared" si="15"/>
        <v>3.0946821999999998</v>
      </c>
      <c r="N122" s="43"/>
      <c r="O122" s="22"/>
      <c r="P122" s="33">
        <v>2.439644704</v>
      </c>
      <c r="Q122" s="34"/>
    </row>
    <row r="123" spans="1:17" x14ac:dyDescent="0.25">
      <c r="A123" s="35">
        <v>41913</v>
      </c>
      <c r="B123" s="36" t="s">
        <v>89</v>
      </c>
      <c r="C123" s="46"/>
      <c r="D123" s="46">
        <v>1.0004</v>
      </c>
      <c r="E123" s="39"/>
      <c r="F123" s="15"/>
      <c r="G123" s="47"/>
      <c r="H123" s="47"/>
      <c r="I123" s="42"/>
      <c r="J123" s="42">
        <f t="shared" si="14"/>
        <v>2.4406205618815999</v>
      </c>
      <c r="K123" s="43"/>
      <c r="L123" s="43">
        <f t="shared" si="1"/>
        <v>1948.4961484699991</v>
      </c>
      <c r="M123" s="44">
        <f t="shared" si="15"/>
        <v>3.0946821999999998</v>
      </c>
      <c r="N123" s="43"/>
      <c r="O123" s="22"/>
      <c r="P123" s="33">
        <v>2.439644704</v>
      </c>
      <c r="Q123" s="34"/>
    </row>
    <row r="124" spans="1:17" x14ac:dyDescent="0.25">
      <c r="A124" s="35">
        <v>41915</v>
      </c>
      <c r="B124" s="36" t="s">
        <v>89</v>
      </c>
      <c r="C124" s="46"/>
      <c r="D124" s="46">
        <v>1.0007999999999999</v>
      </c>
      <c r="E124" s="39"/>
      <c r="F124" s="15"/>
      <c r="G124" s="47"/>
      <c r="H124" s="47"/>
      <c r="I124" s="42"/>
      <c r="J124" s="42">
        <f t="shared" si="14"/>
        <v>2.3738977361087996</v>
      </c>
      <c r="K124" s="43"/>
      <c r="L124" s="43">
        <f t="shared" si="1"/>
        <v>1949.4969484699991</v>
      </c>
      <c r="M124" s="44">
        <f t="shared" si="15"/>
        <v>3.0946821999999998</v>
      </c>
      <c r="N124" s="43"/>
      <c r="O124" s="22"/>
      <c r="P124" s="33">
        <v>2.372000136</v>
      </c>
      <c r="Q124" s="34"/>
    </row>
    <row r="125" spans="1:17" x14ac:dyDescent="0.25">
      <c r="A125" s="35">
        <v>41915</v>
      </c>
      <c r="B125" s="36" t="s">
        <v>89</v>
      </c>
      <c r="C125" s="46"/>
      <c r="D125" s="46">
        <v>1.2010000000000001</v>
      </c>
      <c r="E125" s="39"/>
      <c r="F125" s="15"/>
      <c r="G125" s="47"/>
      <c r="H125" s="47"/>
      <c r="I125" s="42"/>
      <c r="J125" s="42">
        <f t="shared" si="14"/>
        <v>2.8487721633360001</v>
      </c>
      <c r="K125" s="43"/>
      <c r="L125" s="43">
        <f t="shared" si="1"/>
        <v>1950.6979484699991</v>
      </c>
      <c r="M125" s="44">
        <f t="shared" si="15"/>
        <v>3.0946821999999998</v>
      </c>
      <c r="N125" s="43"/>
      <c r="O125" s="22"/>
      <c r="P125" s="33">
        <v>2.372000136</v>
      </c>
      <c r="Q125" s="34"/>
    </row>
    <row r="126" spans="1:17" x14ac:dyDescent="0.25">
      <c r="A126" s="35">
        <v>41916</v>
      </c>
      <c r="B126" s="36" t="s">
        <v>89</v>
      </c>
      <c r="C126" s="46"/>
      <c r="D126" s="46">
        <v>1.4004000000000001</v>
      </c>
      <c r="E126" s="39"/>
      <c r="F126" s="15"/>
      <c r="G126" s="47"/>
      <c r="H126" s="47"/>
      <c r="I126" s="42"/>
      <c r="J126" s="42">
        <f t="shared" si="14"/>
        <v>3.1138447900212003</v>
      </c>
      <c r="K126" s="43"/>
      <c r="L126" s="43">
        <f t="shared" si="1"/>
        <v>1952.0983484699991</v>
      </c>
      <c r="M126" s="44">
        <f t="shared" si="15"/>
        <v>3.0946821999999998</v>
      </c>
      <c r="N126" s="43"/>
      <c r="O126" s="22"/>
      <c r="P126" s="33">
        <v>2.2235395530000002</v>
      </c>
      <c r="Q126" s="34"/>
    </row>
    <row r="127" spans="1:17" x14ac:dyDescent="0.25">
      <c r="A127" s="35">
        <v>41916</v>
      </c>
      <c r="B127" s="36" t="s">
        <v>89</v>
      </c>
      <c r="C127" s="46"/>
      <c r="D127" s="46">
        <v>1.6</v>
      </c>
      <c r="E127" s="39"/>
      <c r="F127" s="15"/>
      <c r="G127" s="47"/>
      <c r="H127" s="47"/>
      <c r="I127" s="42"/>
      <c r="J127" s="42">
        <f t="shared" si="14"/>
        <v>3.5576632848000003</v>
      </c>
      <c r="K127" s="43"/>
      <c r="L127" s="43">
        <f t="shared" si="1"/>
        <v>1953.698348469999</v>
      </c>
      <c r="M127" s="44">
        <f t="shared" si="15"/>
        <v>3.0946821999999998</v>
      </c>
      <c r="N127" s="43"/>
      <c r="O127" s="22"/>
      <c r="P127" s="33">
        <v>2.2235395530000002</v>
      </c>
      <c r="Q127" s="34"/>
    </row>
    <row r="128" spans="1:17" x14ac:dyDescent="0.25">
      <c r="A128" s="35">
        <v>41917</v>
      </c>
      <c r="B128" s="36" t="s">
        <v>89</v>
      </c>
      <c r="C128" s="46"/>
      <c r="D128" s="46">
        <v>1.6</v>
      </c>
      <c r="E128" s="46"/>
      <c r="F128" s="15"/>
      <c r="G128" s="47"/>
      <c r="H128" s="47"/>
      <c r="I128" s="42"/>
      <c r="J128" s="42">
        <f t="shared" si="14"/>
        <v>3.6660583440000005</v>
      </c>
      <c r="K128" s="43"/>
      <c r="L128" s="43">
        <f t="shared" si="1"/>
        <v>1955.2983484699989</v>
      </c>
      <c r="M128" s="44">
        <f t="shared" si="15"/>
        <v>3.0946821999999998</v>
      </c>
      <c r="N128" s="43"/>
      <c r="O128" s="22"/>
      <c r="P128" s="33">
        <v>2.2912864650000002</v>
      </c>
      <c r="Q128" s="34"/>
    </row>
    <row r="129" spans="1:17" x14ac:dyDescent="0.25">
      <c r="A129" s="35">
        <v>41917</v>
      </c>
      <c r="B129" s="36" t="s">
        <v>89</v>
      </c>
      <c r="C129" s="46"/>
      <c r="D129" s="46">
        <v>1.2</v>
      </c>
      <c r="E129" s="39"/>
      <c r="F129" s="15"/>
      <c r="G129" s="47"/>
      <c r="H129" s="47"/>
      <c r="I129" s="42"/>
      <c r="J129" s="42">
        <f t="shared" si="14"/>
        <v>2.7495437580000002</v>
      </c>
      <c r="K129" s="43"/>
      <c r="L129" s="43">
        <f t="shared" si="1"/>
        <v>1956.498348469999</v>
      </c>
      <c r="M129" s="44">
        <f t="shared" si="15"/>
        <v>3.0946821999999998</v>
      </c>
      <c r="N129" s="43"/>
      <c r="O129" s="22"/>
      <c r="P129" s="33">
        <v>2.2912864650000002</v>
      </c>
      <c r="Q129" s="34"/>
    </row>
    <row r="130" spans="1:17" x14ac:dyDescent="0.25">
      <c r="A130" s="35">
        <v>41917</v>
      </c>
      <c r="B130" s="36" t="s">
        <v>89</v>
      </c>
      <c r="C130" s="46"/>
      <c r="D130" s="46">
        <v>1.8</v>
      </c>
      <c r="E130" s="39"/>
      <c r="F130" s="15"/>
      <c r="G130" s="47"/>
      <c r="H130" s="47"/>
      <c r="I130" s="42"/>
      <c r="J130" s="42">
        <f t="shared" si="14"/>
        <v>4.1243156370000005</v>
      </c>
      <c r="K130" s="43"/>
      <c r="L130" s="43">
        <f t="shared" si="1"/>
        <v>1958.2983484699989</v>
      </c>
      <c r="M130" s="44">
        <f t="shared" si="15"/>
        <v>3.0946821999999998</v>
      </c>
      <c r="N130" s="43"/>
      <c r="O130" s="22"/>
      <c r="P130" s="33">
        <v>2.2912864650000002</v>
      </c>
      <c r="Q130" s="34"/>
    </row>
    <row r="131" spans="1:17" x14ac:dyDescent="0.25">
      <c r="A131" s="35">
        <v>41917</v>
      </c>
      <c r="B131" s="36" t="s">
        <v>89</v>
      </c>
      <c r="C131" s="46"/>
      <c r="D131" s="46">
        <v>1.4001999999999999</v>
      </c>
      <c r="E131" s="39"/>
      <c r="F131" s="15"/>
      <c r="G131" s="47"/>
      <c r="H131" s="47"/>
      <c r="I131" s="42"/>
      <c r="J131" s="42">
        <f t="shared" si="14"/>
        <v>3.208259308293</v>
      </c>
      <c r="K131" s="43"/>
      <c r="L131" s="43">
        <f t="shared" si="1"/>
        <v>1959.698548469999</v>
      </c>
      <c r="M131" s="44">
        <f t="shared" si="15"/>
        <v>3.0946821999999998</v>
      </c>
      <c r="N131" s="43"/>
      <c r="O131" s="22"/>
      <c r="P131" s="33">
        <v>2.2912864650000002</v>
      </c>
      <c r="Q131" s="34"/>
    </row>
    <row r="132" spans="1:17" x14ac:dyDescent="0.25">
      <c r="A132" s="35">
        <v>41917</v>
      </c>
      <c r="B132" s="36" t="s">
        <v>89</v>
      </c>
      <c r="C132" s="46"/>
      <c r="D132" s="46">
        <v>1.4</v>
      </c>
      <c r="E132" s="39"/>
      <c r="F132" s="15"/>
      <c r="G132" s="47"/>
      <c r="H132" s="47"/>
      <c r="I132" s="42"/>
      <c r="J132" s="42">
        <f t="shared" si="14"/>
        <v>3.2078010510000001</v>
      </c>
      <c r="K132" s="43"/>
      <c r="L132" s="43">
        <f t="shared" si="1"/>
        <v>1961.0985484699991</v>
      </c>
      <c r="M132" s="44">
        <f t="shared" si="15"/>
        <v>3.0946821999999998</v>
      </c>
      <c r="N132" s="43"/>
      <c r="O132" s="22"/>
      <c r="P132" s="33">
        <v>2.2912864650000002</v>
      </c>
      <c r="Q132" s="34"/>
    </row>
    <row r="133" spans="1:17" x14ac:dyDescent="0.25">
      <c r="A133" s="35">
        <v>41919</v>
      </c>
      <c r="B133" s="36" t="s">
        <v>89</v>
      </c>
      <c r="C133" s="46"/>
      <c r="D133" s="46">
        <v>1.6</v>
      </c>
      <c r="E133" s="39"/>
      <c r="F133" s="15"/>
      <c r="G133" s="47"/>
      <c r="H133" s="47"/>
      <c r="I133" s="42"/>
      <c r="J133" s="42">
        <f t="shared" si="14"/>
        <v>3.3546574416000001</v>
      </c>
      <c r="K133" s="43"/>
      <c r="L133" s="43">
        <f t="shared" si="1"/>
        <v>1962.698548469999</v>
      </c>
      <c r="M133" s="44">
        <f t="shared" si="15"/>
        <v>3.0946821999999998</v>
      </c>
      <c r="N133" s="43"/>
      <c r="O133" s="22"/>
      <c r="P133" s="33">
        <v>2.0966609009999999</v>
      </c>
      <c r="Q133" s="34"/>
    </row>
    <row r="134" spans="1:17" x14ac:dyDescent="0.25">
      <c r="A134" s="35">
        <v>41919</v>
      </c>
      <c r="B134" s="36" t="s">
        <v>89</v>
      </c>
      <c r="C134" s="46"/>
      <c r="D134" s="46">
        <v>1.4</v>
      </c>
      <c r="E134" s="39"/>
      <c r="F134" s="15"/>
      <c r="G134" s="47"/>
      <c r="H134" s="47"/>
      <c r="I134" s="42"/>
      <c r="J134" s="42">
        <f t="shared" si="14"/>
        <v>2.9353252613999996</v>
      </c>
      <c r="K134" s="43"/>
      <c r="L134" s="43">
        <f t="shared" si="1"/>
        <v>1964.0985484699991</v>
      </c>
      <c r="M134" s="44">
        <f t="shared" si="15"/>
        <v>3.0946821999999998</v>
      </c>
      <c r="N134" s="43"/>
      <c r="O134" s="22"/>
      <c r="P134" s="33">
        <v>2.0966609009999999</v>
      </c>
      <c r="Q134" s="34"/>
    </row>
    <row r="135" spans="1:17" x14ac:dyDescent="0.25">
      <c r="A135" s="35">
        <v>41920</v>
      </c>
      <c r="B135" s="36" t="s">
        <v>89</v>
      </c>
      <c r="C135" s="46"/>
      <c r="D135" s="46">
        <v>2</v>
      </c>
      <c r="E135" s="39"/>
      <c r="F135" s="15"/>
      <c r="G135" s="47"/>
      <c r="H135" s="47"/>
      <c r="I135" s="42"/>
      <c r="J135" s="42">
        <f t="shared" si="14"/>
        <v>4.6890203799999997</v>
      </c>
      <c r="K135" s="43"/>
      <c r="L135" s="43">
        <f t="shared" ref="L135:L198" si="16">L134+(D135-E135)</f>
        <v>1966.0985484699991</v>
      </c>
      <c r="M135" s="44">
        <f t="shared" si="15"/>
        <v>3.0946821999999998</v>
      </c>
      <c r="N135" s="43"/>
      <c r="O135" s="22"/>
      <c r="P135" s="33">
        <v>2.3445101899999998</v>
      </c>
      <c r="Q135" s="34"/>
    </row>
    <row r="136" spans="1:17" x14ac:dyDescent="0.25">
      <c r="A136" s="35">
        <v>41920</v>
      </c>
      <c r="B136" s="36" t="s">
        <v>89</v>
      </c>
      <c r="C136" s="46"/>
      <c r="D136" s="46">
        <v>1.4</v>
      </c>
      <c r="E136" s="39"/>
      <c r="F136" s="15"/>
      <c r="G136" s="47"/>
      <c r="H136" s="47"/>
      <c r="I136" s="42"/>
      <c r="J136" s="42">
        <f t="shared" si="14"/>
        <v>3.2823142659999998</v>
      </c>
      <c r="K136" s="43"/>
      <c r="L136" s="43">
        <f t="shared" si="16"/>
        <v>1967.4985484699992</v>
      </c>
      <c r="M136" s="44">
        <f t="shared" si="15"/>
        <v>3.0946821999999998</v>
      </c>
      <c r="N136" s="43"/>
      <c r="O136" s="22"/>
      <c r="P136" s="33">
        <v>2.3445101899999998</v>
      </c>
      <c r="Q136" s="34"/>
    </row>
    <row r="137" spans="1:17" x14ac:dyDescent="0.25">
      <c r="A137" s="35">
        <v>41921</v>
      </c>
      <c r="B137" s="36" t="s">
        <v>89</v>
      </c>
      <c r="C137" s="46"/>
      <c r="D137" s="46">
        <v>1.2018</v>
      </c>
      <c r="E137" s="39"/>
      <c r="F137" s="15"/>
      <c r="G137" s="47"/>
      <c r="H137" s="47"/>
      <c r="I137" s="42"/>
      <c r="J137" s="42">
        <f t="shared" si="14"/>
        <v>2.8138805935416</v>
      </c>
      <c r="K137" s="43"/>
      <c r="L137" s="43">
        <f t="shared" si="16"/>
        <v>1968.7003484699992</v>
      </c>
      <c r="M137" s="44">
        <f t="shared" si="15"/>
        <v>3.0946821999999998</v>
      </c>
      <c r="N137" s="43"/>
      <c r="O137" s="22"/>
      <c r="P137" s="33">
        <v>2.3413884120000001</v>
      </c>
      <c r="Q137" s="34"/>
    </row>
    <row r="138" spans="1:17" x14ac:dyDescent="0.25">
      <c r="A138" s="35">
        <v>41921</v>
      </c>
      <c r="B138" s="36" t="s">
        <v>89</v>
      </c>
      <c r="C138" s="46"/>
      <c r="D138" s="46">
        <v>1.0024</v>
      </c>
      <c r="E138" s="39"/>
      <c r="F138" s="15"/>
      <c r="G138" s="47"/>
      <c r="H138" s="47"/>
      <c r="I138" s="42"/>
      <c r="J138" s="42">
        <f t="shared" si="14"/>
        <v>2.3470077441888</v>
      </c>
      <c r="K138" s="43"/>
      <c r="L138" s="43">
        <f t="shared" si="16"/>
        <v>1969.7027484699993</v>
      </c>
      <c r="M138" s="44">
        <f t="shared" si="15"/>
        <v>3.0946821999999998</v>
      </c>
      <c r="N138" s="43"/>
      <c r="O138" s="22"/>
      <c r="P138" s="33">
        <v>2.3413884120000001</v>
      </c>
      <c r="Q138" s="34"/>
    </row>
    <row r="139" spans="1:17" x14ac:dyDescent="0.25">
      <c r="A139" s="35">
        <v>41922</v>
      </c>
      <c r="B139" s="36" t="s">
        <v>89</v>
      </c>
      <c r="C139" s="46"/>
      <c r="D139" s="46">
        <v>1.4</v>
      </c>
      <c r="E139" s="39"/>
      <c r="F139" s="15"/>
      <c r="G139" s="47"/>
      <c r="H139" s="47"/>
      <c r="I139" s="42"/>
      <c r="J139" s="42">
        <f t="shared" si="14"/>
        <v>3.0938405134</v>
      </c>
      <c r="K139" s="43"/>
      <c r="L139" s="43">
        <f t="shared" si="16"/>
        <v>1971.1027484699994</v>
      </c>
      <c r="M139" s="44">
        <f t="shared" si="15"/>
        <v>3.0946821999999998</v>
      </c>
      <c r="N139" s="43"/>
      <c r="O139" s="22"/>
      <c r="P139" s="33">
        <v>2.2098860810000001</v>
      </c>
      <c r="Q139" s="34"/>
    </row>
    <row r="140" spans="1:17" x14ac:dyDescent="0.25">
      <c r="A140" s="35">
        <v>41922</v>
      </c>
      <c r="B140" s="36" t="s">
        <v>89</v>
      </c>
      <c r="C140" s="46"/>
      <c r="D140" s="46">
        <v>1.4</v>
      </c>
      <c r="E140" s="39"/>
      <c r="F140" s="15"/>
      <c r="G140" s="47"/>
      <c r="H140" s="47"/>
      <c r="I140" s="42"/>
      <c r="J140" s="42">
        <f t="shared" si="14"/>
        <v>3.0938405134</v>
      </c>
      <c r="K140" s="43"/>
      <c r="L140" s="43">
        <f t="shared" si="16"/>
        <v>1972.5027484699995</v>
      </c>
      <c r="M140" s="44">
        <f t="shared" si="15"/>
        <v>3.0946821999999998</v>
      </c>
      <c r="N140" s="43"/>
      <c r="O140" s="22"/>
      <c r="P140" s="33">
        <v>2.2098860810000001</v>
      </c>
      <c r="Q140" s="34"/>
    </row>
    <row r="141" spans="1:17" x14ac:dyDescent="0.25">
      <c r="A141" s="35">
        <v>41922</v>
      </c>
      <c r="B141" s="36" t="s">
        <v>89</v>
      </c>
      <c r="C141" s="46"/>
      <c r="D141" s="46">
        <v>1.4001999999999999</v>
      </c>
      <c r="E141" s="39"/>
      <c r="F141" s="15"/>
      <c r="G141" s="47"/>
      <c r="H141" s="47"/>
      <c r="I141" s="42"/>
      <c r="J141" s="42">
        <f t="shared" si="14"/>
        <v>3.0942824906161999</v>
      </c>
      <c r="K141" s="43"/>
      <c r="L141" s="43">
        <f t="shared" si="16"/>
        <v>1973.9029484699995</v>
      </c>
      <c r="M141" s="44">
        <f t="shared" si="15"/>
        <v>3.0946821999999998</v>
      </c>
      <c r="N141" s="43"/>
      <c r="O141" s="22"/>
      <c r="P141" s="33">
        <v>2.2098860810000001</v>
      </c>
      <c r="Q141" s="34"/>
    </row>
    <row r="142" spans="1:17" x14ac:dyDescent="0.25">
      <c r="A142" s="35">
        <v>41922</v>
      </c>
      <c r="B142" s="36" t="s">
        <v>89</v>
      </c>
      <c r="C142" s="46"/>
      <c r="D142" s="46">
        <v>1.4006000000000001</v>
      </c>
      <c r="E142" s="39"/>
      <c r="F142" s="15"/>
      <c r="G142" s="47"/>
      <c r="H142" s="47"/>
      <c r="I142" s="42"/>
      <c r="J142" s="42">
        <f t="shared" si="14"/>
        <v>3.0951664450486001</v>
      </c>
      <c r="K142" s="43"/>
      <c r="L142" s="43">
        <f t="shared" si="16"/>
        <v>1975.3035484699994</v>
      </c>
      <c r="M142" s="44">
        <f t="shared" si="15"/>
        <v>3.0946821999999998</v>
      </c>
      <c r="N142" s="43"/>
      <c r="O142" s="22"/>
      <c r="P142" s="33">
        <v>2.2098860810000001</v>
      </c>
      <c r="Q142" s="34"/>
    </row>
    <row r="143" spans="1:17" x14ac:dyDescent="0.25">
      <c r="A143" s="35">
        <v>41922</v>
      </c>
      <c r="B143" s="36" t="s">
        <v>89</v>
      </c>
      <c r="C143" s="46"/>
      <c r="D143" s="46">
        <v>1.2002200000000001</v>
      </c>
      <c r="E143" s="39"/>
      <c r="F143" s="15"/>
      <c r="G143" s="47"/>
      <c r="H143" s="47"/>
      <c r="I143" s="42"/>
      <c r="J143" s="42">
        <f t="shared" si="14"/>
        <v>2.65234947213782</v>
      </c>
      <c r="K143" s="43"/>
      <c r="L143" s="43">
        <f t="shared" si="16"/>
        <v>1976.5037684699994</v>
      </c>
      <c r="M143" s="44">
        <f t="shared" si="15"/>
        <v>3.0946821999999998</v>
      </c>
      <c r="N143" s="43"/>
      <c r="O143" s="22"/>
      <c r="P143" s="33">
        <v>2.2098860810000001</v>
      </c>
      <c r="Q143" s="34"/>
    </row>
    <row r="144" spans="1:17" x14ac:dyDescent="0.25">
      <c r="A144" s="35">
        <v>41922</v>
      </c>
      <c r="B144" s="36" t="s">
        <v>89</v>
      </c>
      <c r="C144" s="46"/>
      <c r="D144" s="46">
        <v>1.0005999999999999</v>
      </c>
      <c r="E144" s="39"/>
      <c r="F144" s="15"/>
      <c r="G144" s="47"/>
      <c r="H144" s="47"/>
      <c r="I144" s="42"/>
      <c r="J144" s="42">
        <f t="shared" si="14"/>
        <v>2.2112120126486001</v>
      </c>
      <c r="K144" s="43"/>
      <c r="L144" s="43">
        <f t="shared" si="16"/>
        <v>1977.5043684699995</v>
      </c>
      <c r="M144" s="44">
        <f t="shared" si="15"/>
        <v>3.0946821999999998</v>
      </c>
      <c r="N144" s="43"/>
      <c r="O144" s="22"/>
      <c r="P144" s="33">
        <v>2.2098860810000001</v>
      </c>
      <c r="Q144" s="34"/>
    </row>
    <row r="145" spans="1:17" x14ac:dyDescent="0.25">
      <c r="A145" s="35">
        <v>41922</v>
      </c>
      <c r="B145" s="36" t="s">
        <v>89</v>
      </c>
      <c r="C145" s="46"/>
      <c r="D145" s="46">
        <v>1.2</v>
      </c>
      <c r="E145" s="39"/>
      <c r="F145" s="15"/>
      <c r="G145" s="47"/>
      <c r="H145" s="47"/>
      <c r="I145" s="42"/>
      <c r="J145" s="42">
        <f t="shared" si="14"/>
        <v>2.6518632971999998</v>
      </c>
      <c r="K145" s="43"/>
      <c r="L145" s="43">
        <f t="shared" si="16"/>
        <v>1978.7043684699995</v>
      </c>
      <c r="M145" s="44">
        <f t="shared" si="15"/>
        <v>3.0946821999999998</v>
      </c>
      <c r="N145" s="43"/>
      <c r="O145" s="22"/>
      <c r="P145" s="33">
        <v>2.2098860810000001</v>
      </c>
      <c r="Q145" s="34"/>
    </row>
    <row r="146" spans="1:17" x14ac:dyDescent="0.25">
      <c r="A146" s="35">
        <v>41923</v>
      </c>
      <c r="B146" s="36" t="s">
        <v>89</v>
      </c>
      <c r="C146" s="46"/>
      <c r="D146" s="46">
        <v>1.4</v>
      </c>
      <c r="E146" s="39"/>
      <c r="F146" s="15"/>
      <c r="G146" s="47"/>
      <c r="H146" s="47"/>
      <c r="I146" s="42"/>
      <c r="J146" s="42">
        <f t="shared" si="14"/>
        <v>2.9497304186000002</v>
      </c>
      <c r="K146" s="43"/>
      <c r="L146" s="43">
        <f t="shared" si="16"/>
        <v>1980.1043684699996</v>
      </c>
      <c r="M146" s="44">
        <f t="shared" si="15"/>
        <v>3.0946821999999998</v>
      </c>
      <c r="N146" s="43"/>
      <c r="O146" s="22"/>
      <c r="P146" s="33">
        <v>2.1069502990000002</v>
      </c>
      <c r="Q146" s="34"/>
    </row>
    <row r="147" spans="1:17" x14ac:dyDescent="0.25">
      <c r="A147" s="35">
        <v>41924</v>
      </c>
      <c r="B147" s="36" t="s">
        <v>89</v>
      </c>
      <c r="C147" s="46"/>
      <c r="D147" s="46">
        <v>1.0007999999999999</v>
      </c>
      <c r="E147" s="39"/>
      <c r="F147" s="15"/>
      <c r="G147" s="47"/>
      <c r="H147" s="47"/>
      <c r="I147" s="42"/>
      <c r="J147" s="42">
        <f t="shared" si="14"/>
        <v>2.1321493319807998</v>
      </c>
      <c r="K147" s="43"/>
      <c r="L147" s="43">
        <f t="shared" si="16"/>
        <v>1981.1051684699996</v>
      </c>
      <c r="M147" s="44">
        <f t="shared" si="15"/>
        <v>3.0946821999999998</v>
      </c>
      <c r="N147" s="43"/>
      <c r="O147" s="22"/>
      <c r="P147" s="33">
        <v>2.1304449760000002</v>
      </c>
      <c r="Q147" s="34"/>
    </row>
    <row r="148" spans="1:17" x14ac:dyDescent="0.25">
      <c r="A148" s="35">
        <v>41924</v>
      </c>
      <c r="B148" s="36" t="s">
        <v>89</v>
      </c>
      <c r="C148" s="46"/>
      <c r="D148" s="46">
        <v>1.2</v>
      </c>
      <c r="E148" s="39"/>
      <c r="F148" s="15"/>
      <c r="G148" s="47"/>
      <c r="H148" s="47"/>
      <c r="I148" s="42"/>
      <c r="J148" s="42">
        <f t="shared" si="14"/>
        <v>2.5565339711999999</v>
      </c>
      <c r="K148" s="43"/>
      <c r="L148" s="43">
        <f t="shared" si="16"/>
        <v>1982.3051684699997</v>
      </c>
      <c r="M148" s="44">
        <f t="shared" si="15"/>
        <v>3.0946821999999998</v>
      </c>
      <c r="N148" s="43"/>
      <c r="O148" s="22"/>
      <c r="P148" s="33">
        <v>2.1304449760000002</v>
      </c>
      <c r="Q148" s="34"/>
    </row>
    <row r="149" spans="1:17" x14ac:dyDescent="0.25">
      <c r="A149" s="35">
        <v>41924</v>
      </c>
      <c r="B149" s="36" t="s">
        <v>89</v>
      </c>
      <c r="C149" s="46"/>
      <c r="D149" s="46">
        <v>1.2</v>
      </c>
      <c r="E149" s="39"/>
      <c r="F149" s="15"/>
      <c r="G149" s="47"/>
      <c r="H149" s="47"/>
      <c r="I149" s="42"/>
      <c r="J149" s="42">
        <f t="shared" si="14"/>
        <v>2.5565339711999999</v>
      </c>
      <c r="K149" s="43"/>
      <c r="L149" s="43">
        <f t="shared" si="16"/>
        <v>1983.5051684699997</v>
      </c>
      <c r="M149" s="44">
        <f t="shared" si="15"/>
        <v>3.0946821999999998</v>
      </c>
      <c r="N149" s="43"/>
      <c r="O149" s="22"/>
      <c r="P149" s="33">
        <v>2.1304449760000002</v>
      </c>
      <c r="Q149" s="34"/>
    </row>
    <row r="150" spans="1:17" x14ac:dyDescent="0.25">
      <c r="A150" s="35">
        <v>41925</v>
      </c>
      <c r="B150" s="36" t="s">
        <v>89</v>
      </c>
      <c r="C150" s="46"/>
      <c r="D150" s="46">
        <v>1.2</v>
      </c>
      <c r="E150" s="39"/>
      <c r="F150" s="15"/>
      <c r="G150" s="47"/>
      <c r="H150" s="47"/>
      <c r="I150" s="42"/>
      <c r="J150" s="42">
        <f t="shared" si="14"/>
        <v>2.8094888567999998</v>
      </c>
      <c r="K150" s="43"/>
      <c r="L150" s="43">
        <f t="shared" si="16"/>
        <v>1984.7051684699998</v>
      </c>
      <c r="M150" s="44">
        <f t="shared" si="15"/>
        <v>3.0946821999999998</v>
      </c>
      <c r="N150" s="43"/>
      <c r="O150" s="22"/>
      <c r="P150" s="33">
        <v>2.341240714</v>
      </c>
      <c r="Q150" s="34"/>
    </row>
    <row r="151" spans="1:17" x14ac:dyDescent="0.25">
      <c r="A151" s="35">
        <v>41925</v>
      </c>
      <c r="B151" s="36" t="s">
        <v>89</v>
      </c>
      <c r="C151" s="46"/>
      <c r="D151" s="46">
        <v>1.4004000000000001</v>
      </c>
      <c r="E151" s="39"/>
      <c r="F151" s="15"/>
      <c r="G151" s="47"/>
      <c r="H151" s="47"/>
      <c r="I151" s="42"/>
      <c r="J151" s="42">
        <f t="shared" si="14"/>
        <v>3.2786734958856001</v>
      </c>
      <c r="K151" s="43"/>
      <c r="L151" s="43">
        <f t="shared" si="16"/>
        <v>1986.1055684699998</v>
      </c>
      <c r="M151" s="44">
        <f t="shared" si="15"/>
        <v>3.0946821999999998</v>
      </c>
      <c r="N151" s="43"/>
      <c r="O151" s="22"/>
      <c r="P151" s="33">
        <v>2.341240714</v>
      </c>
      <c r="Q151" s="34"/>
    </row>
    <row r="152" spans="1:17" x14ac:dyDescent="0.25">
      <c r="A152" s="35">
        <v>41926</v>
      </c>
      <c r="B152" s="36" t="s">
        <v>89</v>
      </c>
      <c r="C152" s="46"/>
      <c r="D152" s="46">
        <v>1.6002000000000001</v>
      </c>
      <c r="E152" s="39"/>
      <c r="F152" s="15"/>
      <c r="G152" s="47"/>
      <c r="H152" s="47"/>
      <c r="I152" s="42"/>
      <c r="J152" s="42">
        <f t="shared" ref="J152:J215" si="17">D152*P152</f>
        <v>3.2793242098932001</v>
      </c>
      <c r="K152" s="43"/>
      <c r="L152" s="43">
        <f t="shared" si="16"/>
        <v>1987.7057684699998</v>
      </c>
      <c r="M152" s="44">
        <f t="shared" si="15"/>
        <v>3.0946821999999998</v>
      </c>
      <c r="N152" s="43"/>
      <c r="O152" s="22"/>
      <c r="P152" s="33">
        <v>2.0493214659999999</v>
      </c>
      <c r="Q152" s="34"/>
    </row>
    <row r="153" spans="1:17" x14ac:dyDescent="0.25">
      <c r="A153" s="35">
        <v>41926</v>
      </c>
      <c r="B153" s="36" t="s">
        <v>89</v>
      </c>
      <c r="C153" s="46"/>
      <c r="D153" s="46">
        <v>1.2</v>
      </c>
      <c r="E153" s="39"/>
      <c r="F153" s="15"/>
      <c r="G153" s="47"/>
      <c r="H153" s="47"/>
      <c r="I153" s="42"/>
      <c r="J153" s="42">
        <f t="shared" si="17"/>
        <v>2.4591857591999999</v>
      </c>
      <c r="K153" s="43"/>
      <c r="L153" s="43">
        <f t="shared" si="16"/>
        <v>1988.9057684699999</v>
      </c>
      <c r="M153" s="44">
        <f t="shared" ref="M153:M216" si="18">M152+(G153-H153)</f>
        <v>3.0946821999999998</v>
      </c>
      <c r="N153" s="43"/>
      <c r="O153" s="22"/>
      <c r="P153" s="33">
        <v>2.0493214659999999</v>
      </c>
      <c r="Q153" s="34"/>
    </row>
    <row r="154" spans="1:17" x14ac:dyDescent="0.25">
      <c r="A154" s="35">
        <v>41927</v>
      </c>
      <c r="B154" s="36" t="s">
        <v>89</v>
      </c>
      <c r="C154" s="46"/>
      <c r="D154" s="46">
        <v>1.4004000000000001</v>
      </c>
      <c r="E154" s="39"/>
      <c r="F154" s="15"/>
      <c r="G154" s="47"/>
      <c r="H154" s="47"/>
      <c r="I154" s="42"/>
      <c r="J154" s="42">
        <f t="shared" si="17"/>
        <v>2.8855016801676006</v>
      </c>
      <c r="K154" s="43"/>
      <c r="L154" s="43">
        <f t="shared" si="16"/>
        <v>1990.3061684699999</v>
      </c>
      <c r="M154" s="44">
        <f t="shared" si="18"/>
        <v>3.0946821999999998</v>
      </c>
      <c r="N154" s="43"/>
      <c r="O154" s="22"/>
      <c r="P154" s="33">
        <v>2.0604839190000002</v>
      </c>
      <c r="Q154" s="34"/>
    </row>
    <row r="155" spans="1:17" x14ac:dyDescent="0.25">
      <c r="A155" s="35">
        <v>41928</v>
      </c>
      <c r="B155" s="36" t="s">
        <v>89</v>
      </c>
      <c r="C155" s="46"/>
      <c r="D155" s="46">
        <v>1.4004000000000001</v>
      </c>
      <c r="E155" s="39"/>
      <c r="F155" s="15"/>
      <c r="G155" s="47"/>
      <c r="H155" s="47"/>
      <c r="I155" s="42"/>
      <c r="J155" s="42">
        <f t="shared" si="17"/>
        <v>3.0333411435492001</v>
      </c>
      <c r="K155" s="43"/>
      <c r="L155" s="43">
        <f t="shared" si="16"/>
        <v>1991.7065684699999</v>
      </c>
      <c r="M155" s="44">
        <f t="shared" si="18"/>
        <v>3.0946821999999998</v>
      </c>
      <c r="N155" s="43"/>
      <c r="O155" s="22"/>
      <c r="P155" s="33">
        <v>2.166053373</v>
      </c>
      <c r="Q155" s="34"/>
    </row>
    <row r="156" spans="1:17" x14ac:dyDescent="0.25">
      <c r="A156" s="35">
        <v>41928</v>
      </c>
      <c r="B156" s="36" t="s">
        <v>89</v>
      </c>
      <c r="C156" s="46"/>
      <c r="D156" s="46">
        <v>1.0002</v>
      </c>
      <c r="E156" s="39"/>
      <c r="F156" s="15"/>
      <c r="G156" s="47"/>
      <c r="H156" s="47"/>
      <c r="I156" s="42"/>
      <c r="J156" s="42">
        <f t="shared" si="17"/>
        <v>2.1664865836746001</v>
      </c>
      <c r="K156" s="43"/>
      <c r="L156" s="43">
        <f t="shared" si="16"/>
        <v>1992.7067684699998</v>
      </c>
      <c r="M156" s="44">
        <f t="shared" si="18"/>
        <v>3.0946821999999998</v>
      </c>
      <c r="N156" s="43"/>
      <c r="O156" s="22"/>
      <c r="P156" s="33">
        <v>2.166053373</v>
      </c>
      <c r="Q156" s="34"/>
    </row>
    <row r="157" spans="1:17" x14ac:dyDescent="0.25">
      <c r="A157" s="35">
        <v>41933</v>
      </c>
      <c r="B157" s="36" t="s">
        <v>89</v>
      </c>
      <c r="C157" s="46"/>
      <c r="D157" s="46">
        <v>1.6</v>
      </c>
      <c r="E157" s="39"/>
      <c r="F157" s="15"/>
      <c r="G157" s="47"/>
      <c r="H157" s="47"/>
      <c r="I157" s="42"/>
      <c r="J157" s="42">
        <f t="shared" si="17"/>
        <v>3.3236961888000005</v>
      </c>
      <c r="K157" s="43"/>
      <c r="L157" s="43">
        <f t="shared" si="16"/>
        <v>1994.3067684699997</v>
      </c>
      <c r="M157" s="44">
        <f t="shared" si="18"/>
        <v>3.0946821999999998</v>
      </c>
      <c r="N157" s="43"/>
      <c r="O157" s="22"/>
      <c r="P157" s="33">
        <v>2.0773101180000002</v>
      </c>
      <c r="Q157" s="34"/>
    </row>
    <row r="158" spans="1:17" x14ac:dyDescent="0.25">
      <c r="A158" s="35">
        <v>41934</v>
      </c>
      <c r="B158" s="36" t="s">
        <v>89</v>
      </c>
      <c r="C158" s="46"/>
      <c r="D158" s="46">
        <v>1.4001999999999999</v>
      </c>
      <c r="E158" s="39"/>
      <c r="F158" s="15"/>
      <c r="G158" s="47"/>
      <c r="H158" s="47"/>
      <c r="I158" s="42"/>
      <c r="J158" s="42">
        <f t="shared" si="17"/>
        <v>2.8511385895345995</v>
      </c>
      <c r="K158" s="43"/>
      <c r="L158" s="43">
        <f t="shared" si="16"/>
        <v>1995.7069684699998</v>
      </c>
      <c r="M158" s="44">
        <f t="shared" si="18"/>
        <v>3.0946821999999998</v>
      </c>
      <c r="N158" s="43"/>
      <c r="O158" s="22"/>
      <c r="P158" s="33">
        <v>2.0362366729999999</v>
      </c>
      <c r="Q158" s="34"/>
    </row>
    <row r="159" spans="1:17" x14ac:dyDescent="0.25">
      <c r="A159" s="35">
        <v>41934</v>
      </c>
      <c r="B159" s="36" t="s">
        <v>89</v>
      </c>
      <c r="C159" s="46"/>
      <c r="D159" s="46">
        <v>1.6017999999999999</v>
      </c>
      <c r="E159" s="39"/>
      <c r="F159" s="15"/>
      <c r="G159" s="47"/>
      <c r="H159" s="47"/>
      <c r="I159" s="42"/>
      <c r="J159" s="42">
        <f t="shared" si="17"/>
        <v>3.2616439028113997</v>
      </c>
      <c r="K159" s="43"/>
      <c r="L159" s="43">
        <f t="shared" si="16"/>
        <v>1997.3087684699997</v>
      </c>
      <c r="M159" s="44">
        <f t="shared" si="18"/>
        <v>3.0946821999999998</v>
      </c>
      <c r="N159" s="43"/>
      <c r="O159" s="22"/>
      <c r="P159" s="33">
        <v>2.0362366729999999</v>
      </c>
      <c r="Q159" s="34"/>
    </row>
    <row r="160" spans="1:17" x14ac:dyDescent="0.25">
      <c r="A160" s="35">
        <v>41934</v>
      </c>
      <c r="B160" s="36" t="s">
        <v>89</v>
      </c>
      <c r="C160" s="46"/>
      <c r="D160" s="46">
        <v>1.4001999999999999</v>
      </c>
      <c r="E160" s="39"/>
      <c r="F160" s="15"/>
      <c r="G160" s="47"/>
      <c r="H160" s="47"/>
      <c r="I160" s="42"/>
      <c r="J160" s="42">
        <f t="shared" si="17"/>
        <v>2.8511385895345995</v>
      </c>
      <c r="K160" s="43"/>
      <c r="L160" s="43">
        <f t="shared" si="16"/>
        <v>1998.7089684699997</v>
      </c>
      <c r="M160" s="44">
        <f t="shared" si="18"/>
        <v>3.0946821999999998</v>
      </c>
      <c r="N160" s="43"/>
      <c r="O160" s="22"/>
      <c r="P160" s="33">
        <v>2.0362366729999999</v>
      </c>
      <c r="Q160" s="34"/>
    </row>
    <row r="161" spans="1:17" x14ac:dyDescent="0.25">
      <c r="A161" s="35">
        <v>41935</v>
      </c>
      <c r="B161" s="36" t="s">
        <v>89</v>
      </c>
      <c r="C161" s="46"/>
      <c r="D161" s="46">
        <v>1.2034</v>
      </c>
      <c r="E161" s="39"/>
      <c r="F161" s="15"/>
      <c r="G161" s="47"/>
      <c r="H161" s="47"/>
      <c r="I161" s="42"/>
      <c r="J161" s="42">
        <f t="shared" si="17"/>
        <v>2.5057693043701996</v>
      </c>
      <c r="K161" s="43"/>
      <c r="L161" s="43">
        <f t="shared" si="16"/>
        <v>1999.9123684699998</v>
      </c>
      <c r="M161" s="44">
        <f t="shared" si="18"/>
        <v>3.0946821999999998</v>
      </c>
      <c r="N161" s="43"/>
      <c r="O161" s="22"/>
      <c r="P161" s="33">
        <v>2.0822414029999998</v>
      </c>
      <c r="Q161" s="34"/>
    </row>
    <row r="162" spans="1:17" x14ac:dyDescent="0.25">
      <c r="A162" s="35">
        <v>41935</v>
      </c>
      <c r="B162" s="36" t="s">
        <v>89</v>
      </c>
      <c r="C162" s="46"/>
      <c r="D162" s="46">
        <v>1.2</v>
      </c>
      <c r="E162" s="39"/>
      <c r="F162" s="15"/>
      <c r="G162" s="47"/>
      <c r="H162" s="47"/>
      <c r="I162" s="42"/>
      <c r="J162" s="42">
        <f t="shared" si="17"/>
        <v>2.4986896835999999</v>
      </c>
      <c r="K162" s="43"/>
      <c r="L162" s="43">
        <f t="shared" si="16"/>
        <v>2001.1123684699999</v>
      </c>
      <c r="M162" s="44">
        <f t="shared" si="18"/>
        <v>3.0946821999999998</v>
      </c>
      <c r="N162" s="43"/>
      <c r="O162" s="22"/>
      <c r="P162" s="33">
        <v>2.0822414029999998</v>
      </c>
      <c r="Q162" s="34"/>
    </row>
    <row r="163" spans="1:17" x14ac:dyDescent="0.25">
      <c r="A163" s="35">
        <v>41937</v>
      </c>
      <c r="B163" s="36" t="s">
        <v>89</v>
      </c>
      <c r="C163" s="46"/>
      <c r="D163" s="46">
        <v>1.5</v>
      </c>
      <c r="E163" s="39"/>
      <c r="F163" s="15"/>
      <c r="G163" s="47"/>
      <c r="H163" s="47"/>
      <c r="I163" s="42"/>
      <c r="J163" s="42">
        <f t="shared" si="17"/>
        <v>2.9101421565000001</v>
      </c>
      <c r="K163" s="43"/>
      <c r="L163" s="43">
        <f t="shared" si="16"/>
        <v>2002.6123684699999</v>
      </c>
      <c r="M163" s="44">
        <f t="shared" si="18"/>
        <v>3.0946821999999998</v>
      </c>
      <c r="N163" s="43"/>
      <c r="O163" s="22"/>
      <c r="P163" s="33">
        <v>1.9400947710000001</v>
      </c>
      <c r="Q163" s="34"/>
    </row>
    <row r="164" spans="1:17" x14ac:dyDescent="0.25">
      <c r="A164" s="35">
        <v>41937</v>
      </c>
      <c r="B164" s="36" t="s">
        <v>89</v>
      </c>
      <c r="C164" s="46"/>
      <c r="D164" s="46">
        <v>1.4006000000000001</v>
      </c>
      <c r="E164" s="39"/>
      <c r="F164" s="15"/>
      <c r="G164" s="47"/>
      <c r="H164" s="47"/>
      <c r="I164" s="42"/>
      <c r="J164" s="42">
        <f t="shared" si="17"/>
        <v>2.7172967362626004</v>
      </c>
      <c r="K164" s="43"/>
      <c r="L164" s="43">
        <f t="shared" si="16"/>
        <v>2004.0129684699998</v>
      </c>
      <c r="M164" s="44">
        <f t="shared" si="18"/>
        <v>3.0946821999999998</v>
      </c>
      <c r="N164" s="43"/>
      <c r="O164" s="22"/>
      <c r="P164" s="33">
        <v>1.9400947710000001</v>
      </c>
      <c r="Q164" s="34"/>
    </row>
    <row r="165" spans="1:17" x14ac:dyDescent="0.25">
      <c r="A165" s="35">
        <v>41938</v>
      </c>
      <c r="B165" s="36" t="s">
        <v>89</v>
      </c>
      <c r="C165" s="46"/>
      <c r="D165" s="46">
        <v>1.6012</v>
      </c>
      <c r="E165" s="39"/>
      <c r="F165" s="15"/>
      <c r="G165" s="47"/>
      <c r="H165" s="47"/>
      <c r="I165" s="42"/>
      <c r="J165" s="42">
        <f t="shared" si="17"/>
        <v>3.0720942719459998</v>
      </c>
      <c r="K165" s="43"/>
      <c r="L165" s="43">
        <f t="shared" si="16"/>
        <v>2005.6141684699999</v>
      </c>
      <c r="M165" s="44">
        <f t="shared" si="18"/>
        <v>3.0946821999999998</v>
      </c>
      <c r="N165" s="43"/>
      <c r="O165" s="22"/>
      <c r="P165" s="33">
        <v>1.918619955</v>
      </c>
      <c r="Q165" s="34"/>
    </row>
    <row r="166" spans="1:17" x14ac:dyDescent="0.25">
      <c r="A166" s="35">
        <v>41938</v>
      </c>
      <c r="B166" s="36" t="s">
        <v>89</v>
      </c>
      <c r="C166" s="46"/>
      <c r="D166" s="46">
        <v>2.0012500000000002</v>
      </c>
      <c r="E166" s="39"/>
      <c r="F166" s="15"/>
      <c r="G166" s="47"/>
      <c r="H166" s="47"/>
      <c r="I166" s="42"/>
      <c r="J166" s="42">
        <f t="shared" si="17"/>
        <v>3.8396381849437504</v>
      </c>
      <c r="K166" s="43"/>
      <c r="L166" s="43">
        <f t="shared" si="16"/>
        <v>2007.6154184699999</v>
      </c>
      <c r="M166" s="44">
        <f t="shared" si="18"/>
        <v>3.0946821999999998</v>
      </c>
      <c r="N166" s="43"/>
      <c r="O166" s="22"/>
      <c r="P166" s="33">
        <v>1.918619955</v>
      </c>
      <c r="Q166" s="34"/>
    </row>
    <row r="167" spans="1:17" x14ac:dyDescent="0.25">
      <c r="A167" s="35">
        <v>41940</v>
      </c>
      <c r="B167" s="36" t="s">
        <v>89</v>
      </c>
      <c r="C167" s="46"/>
      <c r="D167" s="46">
        <v>3.5</v>
      </c>
      <c r="E167" s="39"/>
      <c r="F167" s="15"/>
      <c r="G167" s="47"/>
      <c r="H167" s="47"/>
      <c r="I167" s="42"/>
      <c r="J167" s="42">
        <f t="shared" si="17"/>
        <v>6.6019586779999999</v>
      </c>
      <c r="K167" s="43"/>
      <c r="L167" s="43">
        <f t="shared" si="16"/>
        <v>2011.1154184699999</v>
      </c>
      <c r="M167" s="44">
        <f t="shared" si="18"/>
        <v>3.0946821999999998</v>
      </c>
      <c r="N167" s="43"/>
      <c r="O167" s="22"/>
      <c r="P167" s="33">
        <v>1.8862739079999999</v>
      </c>
      <c r="Q167" s="34"/>
    </row>
    <row r="168" spans="1:17" x14ac:dyDescent="0.25">
      <c r="A168" s="35">
        <v>41940</v>
      </c>
      <c r="B168" s="36" t="s">
        <v>89</v>
      </c>
      <c r="C168" s="46"/>
      <c r="D168" s="46">
        <v>1.2685</v>
      </c>
      <c r="E168" s="39"/>
      <c r="F168" s="15"/>
      <c r="G168" s="47"/>
      <c r="H168" s="47"/>
      <c r="I168" s="42"/>
      <c r="J168" s="42">
        <f t="shared" si="17"/>
        <v>2.392738452298</v>
      </c>
      <c r="K168" s="43"/>
      <c r="L168" s="43">
        <f t="shared" si="16"/>
        <v>2012.3839184699998</v>
      </c>
      <c r="M168" s="44">
        <f t="shared" si="18"/>
        <v>3.0946821999999998</v>
      </c>
      <c r="N168" s="43"/>
      <c r="O168" s="22"/>
      <c r="P168" s="33">
        <v>1.8862739079999999</v>
      </c>
      <c r="Q168" s="34"/>
    </row>
    <row r="169" spans="1:17" x14ac:dyDescent="0.25">
      <c r="A169" s="35">
        <v>41942</v>
      </c>
      <c r="B169" s="36" t="s">
        <v>89</v>
      </c>
      <c r="C169" s="46"/>
      <c r="D169" s="46">
        <v>1.7504999999999999</v>
      </c>
      <c r="E169" s="39"/>
      <c r="F169" s="15"/>
      <c r="G169" s="47"/>
      <c r="H169" s="47"/>
      <c r="I169" s="42"/>
      <c r="J169" s="42">
        <f t="shared" si="17"/>
        <v>3.10783479417</v>
      </c>
      <c r="K169" s="43"/>
      <c r="L169" s="43">
        <f t="shared" si="16"/>
        <v>2014.1344184699999</v>
      </c>
      <c r="M169" s="44">
        <f t="shared" si="18"/>
        <v>3.0946821999999998</v>
      </c>
      <c r="N169" s="43"/>
      <c r="O169" s="22"/>
      <c r="P169" s="33">
        <v>1.77539834</v>
      </c>
      <c r="Q169" s="34"/>
    </row>
    <row r="170" spans="1:17" x14ac:dyDescent="0.25">
      <c r="A170" s="35">
        <v>41942</v>
      </c>
      <c r="B170" s="36" t="s">
        <v>89</v>
      </c>
      <c r="C170" s="46"/>
      <c r="D170" s="46">
        <v>2</v>
      </c>
      <c r="E170" s="39"/>
      <c r="F170" s="15"/>
      <c r="G170" s="47"/>
      <c r="H170" s="47"/>
      <c r="I170" s="42"/>
      <c r="J170" s="42">
        <f t="shared" si="17"/>
        <v>3.5507966799999999</v>
      </c>
      <c r="K170" s="43"/>
      <c r="L170" s="43">
        <f t="shared" si="16"/>
        <v>2016.1344184699999</v>
      </c>
      <c r="M170" s="44">
        <f t="shared" si="18"/>
        <v>3.0946821999999998</v>
      </c>
      <c r="N170" s="43"/>
      <c r="O170" s="22"/>
      <c r="P170" s="33">
        <v>1.77539834</v>
      </c>
      <c r="Q170" s="34"/>
    </row>
    <row r="171" spans="1:17" x14ac:dyDescent="0.25">
      <c r="A171" s="35">
        <v>41944</v>
      </c>
      <c r="B171" s="36" t="s">
        <v>89</v>
      </c>
      <c r="C171" s="46"/>
      <c r="D171" s="46">
        <v>1.5</v>
      </c>
      <c r="E171" s="39"/>
      <c r="F171" s="15"/>
      <c r="G171" s="47"/>
      <c r="H171" s="47"/>
      <c r="I171" s="42"/>
      <c r="J171" s="42">
        <f t="shared" si="17"/>
        <v>2.4796016880000002</v>
      </c>
      <c r="K171" s="43"/>
      <c r="L171" s="43">
        <f t="shared" si="16"/>
        <v>2017.6344184699999</v>
      </c>
      <c r="M171" s="44">
        <f t="shared" si="18"/>
        <v>3.0946821999999998</v>
      </c>
      <c r="N171" s="43"/>
      <c r="O171" s="22"/>
      <c r="P171" s="33">
        <v>1.6530677920000001</v>
      </c>
      <c r="Q171" s="34"/>
    </row>
    <row r="172" spans="1:17" x14ac:dyDescent="0.25">
      <c r="A172" s="35">
        <v>41945</v>
      </c>
      <c r="B172" s="36" t="s">
        <v>89</v>
      </c>
      <c r="C172" s="46"/>
      <c r="D172" s="46">
        <v>1.25</v>
      </c>
      <c r="E172" s="39"/>
      <c r="F172" s="15"/>
      <c r="G172" s="47"/>
      <c r="H172" s="47"/>
      <c r="I172" s="42"/>
      <c r="J172" s="42">
        <f t="shared" si="17"/>
        <v>2.07951698875</v>
      </c>
      <c r="K172" s="43"/>
      <c r="L172" s="43">
        <f t="shared" si="16"/>
        <v>2018.8844184699999</v>
      </c>
      <c r="M172" s="44">
        <f t="shared" si="18"/>
        <v>3.0946821999999998</v>
      </c>
      <c r="N172" s="43"/>
      <c r="O172" s="22"/>
      <c r="P172" s="33">
        <v>1.6636135910000001</v>
      </c>
      <c r="Q172" s="34"/>
    </row>
    <row r="173" spans="1:17" x14ac:dyDescent="0.25">
      <c r="A173" s="35">
        <v>41946</v>
      </c>
      <c r="B173" s="36" t="s">
        <v>89</v>
      </c>
      <c r="C173" s="46"/>
      <c r="D173" s="46">
        <v>1.25</v>
      </c>
      <c r="E173" s="39"/>
      <c r="F173" s="15"/>
      <c r="G173" s="47"/>
      <c r="H173" s="47"/>
      <c r="I173" s="42"/>
      <c r="J173" s="42">
        <f t="shared" si="17"/>
        <v>2.0250380975</v>
      </c>
      <c r="K173" s="43"/>
      <c r="L173" s="43">
        <f t="shared" si="16"/>
        <v>2020.1344184699999</v>
      </c>
      <c r="M173" s="44">
        <f t="shared" si="18"/>
        <v>3.0946821999999998</v>
      </c>
      <c r="N173" s="43"/>
      <c r="O173" s="22"/>
      <c r="P173" s="33">
        <v>1.6200304780000001</v>
      </c>
      <c r="Q173" s="34"/>
    </row>
    <row r="174" spans="1:17" x14ac:dyDescent="0.25">
      <c r="A174" s="35">
        <v>41947</v>
      </c>
      <c r="B174" s="36" t="s">
        <v>89</v>
      </c>
      <c r="C174" s="46"/>
      <c r="D174" s="46">
        <v>1.50125</v>
      </c>
      <c r="E174" s="39"/>
      <c r="F174" s="15"/>
      <c r="G174" s="47"/>
      <c r="H174" s="47"/>
      <c r="I174" s="42"/>
      <c r="J174" s="42">
        <f t="shared" si="17"/>
        <v>2.4545130149087502</v>
      </c>
      <c r="K174" s="43"/>
      <c r="L174" s="43">
        <f t="shared" si="16"/>
        <v>2021.6356684699999</v>
      </c>
      <c r="M174" s="44">
        <f t="shared" si="18"/>
        <v>3.0946821999999998</v>
      </c>
      <c r="N174" s="43"/>
      <c r="O174" s="22"/>
      <c r="P174" s="33">
        <v>1.634979527</v>
      </c>
      <c r="Q174" s="34"/>
    </row>
    <row r="175" spans="1:17" x14ac:dyDescent="0.25">
      <c r="A175" s="35">
        <v>41948</v>
      </c>
      <c r="B175" s="36" t="s">
        <v>89</v>
      </c>
      <c r="C175" s="46"/>
      <c r="D175" s="46">
        <v>1.5004999999999999</v>
      </c>
      <c r="E175" s="39"/>
      <c r="F175" s="15"/>
      <c r="G175" s="47"/>
      <c r="H175" s="47"/>
      <c r="I175" s="42"/>
      <c r="J175" s="42">
        <f t="shared" si="17"/>
        <v>2.6091789950195001</v>
      </c>
      <c r="K175" s="43"/>
      <c r="L175" s="43">
        <f t="shared" si="16"/>
        <v>2023.13616847</v>
      </c>
      <c r="M175" s="44">
        <f t="shared" si="18"/>
        <v>3.0946821999999998</v>
      </c>
      <c r="N175" s="43"/>
      <c r="O175" s="22"/>
      <c r="P175" s="33">
        <v>1.738873039</v>
      </c>
      <c r="Q175" s="34"/>
    </row>
    <row r="176" spans="1:17" x14ac:dyDescent="0.25">
      <c r="A176" s="35">
        <v>41949</v>
      </c>
      <c r="B176" s="36" t="s">
        <v>89</v>
      </c>
      <c r="C176" s="46"/>
      <c r="D176" s="46">
        <v>1.75</v>
      </c>
      <c r="E176" s="39"/>
      <c r="F176" s="15"/>
      <c r="G176" s="47"/>
      <c r="H176" s="47"/>
      <c r="I176" s="42"/>
      <c r="J176" s="42">
        <f t="shared" si="17"/>
        <v>3.4500582252499998</v>
      </c>
      <c r="K176" s="43"/>
      <c r="L176" s="43">
        <f t="shared" si="16"/>
        <v>2024.88616847</v>
      </c>
      <c r="M176" s="44">
        <f t="shared" si="18"/>
        <v>3.0946821999999998</v>
      </c>
      <c r="N176" s="43"/>
      <c r="O176" s="22"/>
      <c r="P176" s="33">
        <v>1.9714618429999999</v>
      </c>
      <c r="Q176" s="34"/>
    </row>
    <row r="177" spans="1:17" x14ac:dyDescent="0.25">
      <c r="A177" s="35">
        <v>41950</v>
      </c>
      <c r="B177" s="36" t="s">
        <v>89</v>
      </c>
      <c r="C177" s="46"/>
      <c r="D177" s="46">
        <v>1.5</v>
      </c>
      <c r="E177" s="39"/>
      <c r="F177" s="15"/>
      <c r="G177" s="47"/>
      <c r="H177" s="47"/>
      <c r="I177" s="42"/>
      <c r="J177" s="42">
        <f t="shared" si="17"/>
        <v>3.1728374205000005</v>
      </c>
      <c r="K177" s="43"/>
      <c r="L177" s="43">
        <f t="shared" si="16"/>
        <v>2026.38616847</v>
      </c>
      <c r="M177" s="44">
        <f t="shared" si="18"/>
        <v>3.0946821999999998</v>
      </c>
      <c r="N177" s="43"/>
      <c r="O177" s="22"/>
      <c r="P177" s="33">
        <v>2.1152249470000002</v>
      </c>
      <c r="Q177" s="34"/>
    </row>
    <row r="178" spans="1:17" x14ac:dyDescent="0.25">
      <c r="A178" s="35">
        <v>41951</v>
      </c>
      <c r="B178" s="36" t="s">
        <v>89</v>
      </c>
      <c r="C178" s="46"/>
      <c r="D178" s="46">
        <v>1.25</v>
      </c>
      <c r="E178" s="39"/>
      <c r="F178" s="15"/>
      <c r="G178" s="47"/>
      <c r="H178" s="47"/>
      <c r="I178" s="42"/>
      <c r="J178" s="42">
        <f t="shared" si="17"/>
        <v>3.41281534125</v>
      </c>
      <c r="K178" s="43"/>
      <c r="L178" s="43">
        <f t="shared" si="16"/>
        <v>2027.63616847</v>
      </c>
      <c r="M178" s="44">
        <f t="shared" si="18"/>
        <v>3.0946821999999998</v>
      </c>
      <c r="N178" s="43"/>
      <c r="O178" s="22"/>
      <c r="P178" s="33">
        <v>2.7302522730000001</v>
      </c>
      <c r="Q178" s="34"/>
    </row>
    <row r="179" spans="1:17" x14ac:dyDescent="0.25">
      <c r="A179" s="35">
        <v>41952</v>
      </c>
      <c r="B179" s="36" t="s">
        <v>89</v>
      </c>
      <c r="C179" s="46"/>
      <c r="D179" s="46">
        <v>1.276</v>
      </c>
      <c r="E179" s="39"/>
      <c r="F179" s="15"/>
      <c r="G179" s="47"/>
      <c r="H179" s="47"/>
      <c r="I179" s="42"/>
      <c r="J179" s="42">
        <f t="shared" si="17"/>
        <v>3.8615694520480002</v>
      </c>
      <c r="K179" s="43"/>
      <c r="L179" s="43">
        <f t="shared" si="16"/>
        <v>2028.9121684700001</v>
      </c>
      <c r="M179" s="44">
        <f t="shared" si="18"/>
        <v>3.0946821999999998</v>
      </c>
      <c r="N179" s="43"/>
      <c r="O179" s="22"/>
      <c r="P179" s="33">
        <v>3.0263083480000001</v>
      </c>
      <c r="Q179" s="34"/>
    </row>
    <row r="180" spans="1:17" x14ac:dyDescent="0.25">
      <c r="A180" s="35">
        <v>41953</v>
      </c>
      <c r="B180" s="36" t="s">
        <v>89</v>
      </c>
      <c r="C180" s="46"/>
      <c r="D180" s="46">
        <v>1.2755000000000001</v>
      </c>
      <c r="E180" s="39"/>
      <c r="F180" s="15"/>
      <c r="G180" s="47"/>
      <c r="H180" s="47"/>
      <c r="I180" s="42"/>
      <c r="J180" s="42">
        <f t="shared" si="17"/>
        <v>3.2144718618255004</v>
      </c>
      <c r="K180" s="43"/>
      <c r="L180" s="43">
        <f t="shared" si="16"/>
        <v>2030.1876684700001</v>
      </c>
      <c r="M180" s="44">
        <f t="shared" si="18"/>
        <v>3.0946821999999998</v>
      </c>
      <c r="N180" s="43"/>
      <c r="O180" s="22"/>
      <c r="P180" s="33">
        <v>2.520166101</v>
      </c>
      <c r="Q180" s="34"/>
    </row>
    <row r="181" spans="1:17" x14ac:dyDescent="0.25">
      <c r="A181" s="35">
        <v>41954</v>
      </c>
      <c r="B181" s="36" t="s">
        <v>89</v>
      </c>
      <c r="C181" s="46"/>
      <c r="D181" s="46">
        <v>1.25</v>
      </c>
      <c r="E181" s="39"/>
      <c r="F181" s="15"/>
      <c r="G181" s="47"/>
      <c r="H181" s="47"/>
      <c r="I181" s="42"/>
      <c r="J181" s="42">
        <f t="shared" si="17"/>
        <v>2.99008043625</v>
      </c>
      <c r="K181" s="43"/>
      <c r="L181" s="43">
        <f t="shared" si="16"/>
        <v>2031.4376684700001</v>
      </c>
      <c r="M181" s="44">
        <f t="shared" si="18"/>
        <v>3.0946821999999998</v>
      </c>
      <c r="N181" s="43"/>
      <c r="O181" s="22"/>
      <c r="P181" s="33">
        <v>2.392064349</v>
      </c>
      <c r="Q181" s="34"/>
    </row>
    <row r="182" spans="1:17" x14ac:dyDescent="0.25">
      <c r="A182" s="35">
        <v>41955</v>
      </c>
      <c r="B182" s="36" t="s">
        <v>89</v>
      </c>
      <c r="C182" s="46"/>
      <c r="D182" s="46">
        <v>1.2504999999999999</v>
      </c>
      <c r="E182" s="39"/>
      <c r="F182" s="15"/>
      <c r="G182" s="47"/>
      <c r="H182" s="47"/>
      <c r="I182" s="42"/>
      <c r="J182" s="42">
        <f t="shared" si="17"/>
        <v>3.255138824916</v>
      </c>
      <c r="K182" s="43"/>
      <c r="L182" s="43">
        <f t="shared" si="16"/>
        <v>2032.6881684700002</v>
      </c>
      <c r="M182" s="44">
        <f t="shared" si="18"/>
        <v>3.0946821999999998</v>
      </c>
      <c r="N182" s="43"/>
      <c r="O182" s="22"/>
      <c r="P182" s="33">
        <v>2.6030698320000001</v>
      </c>
      <c r="Q182" s="34"/>
    </row>
    <row r="183" spans="1:17" x14ac:dyDescent="0.25">
      <c r="A183" s="35">
        <v>41957</v>
      </c>
      <c r="B183" s="36" t="s">
        <v>89</v>
      </c>
      <c r="C183" s="46"/>
      <c r="D183" s="46">
        <v>1.2504999999999999</v>
      </c>
      <c r="E183" s="39"/>
      <c r="F183" s="15"/>
      <c r="G183" s="47"/>
      <c r="H183" s="47"/>
      <c r="I183" s="42"/>
      <c r="J183" s="42">
        <f t="shared" si="17"/>
        <v>3.0065144749399999</v>
      </c>
      <c r="K183" s="43"/>
      <c r="L183" s="43">
        <f t="shared" si="16"/>
        <v>2033.9386684700003</v>
      </c>
      <c r="M183" s="44">
        <f t="shared" si="18"/>
        <v>3.0946821999999998</v>
      </c>
      <c r="N183" s="43"/>
      <c r="O183" s="22"/>
      <c r="P183" s="33">
        <v>2.4042498800000001</v>
      </c>
      <c r="Q183" s="34"/>
    </row>
    <row r="184" spans="1:17" x14ac:dyDescent="0.25">
      <c r="A184" s="35">
        <v>41957</v>
      </c>
      <c r="B184" s="36" t="s">
        <v>89</v>
      </c>
      <c r="C184" s="46"/>
      <c r="D184" s="46">
        <v>1.25</v>
      </c>
      <c r="E184" s="39"/>
      <c r="F184" s="15"/>
      <c r="G184" s="47"/>
      <c r="H184" s="47"/>
      <c r="I184" s="42"/>
      <c r="J184" s="42">
        <f t="shared" si="17"/>
        <v>3.0053123500000001</v>
      </c>
      <c r="K184" s="43"/>
      <c r="L184" s="43">
        <f t="shared" si="16"/>
        <v>2035.1886684700003</v>
      </c>
      <c r="M184" s="44">
        <f t="shared" si="18"/>
        <v>3.0946821999999998</v>
      </c>
      <c r="N184" s="43"/>
      <c r="O184" s="22"/>
      <c r="P184" s="33">
        <v>2.4042498800000001</v>
      </c>
      <c r="Q184" s="34"/>
    </row>
    <row r="185" spans="1:17" x14ac:dyDescent="0.25">
      <c r="A185" s="35">
        <v>41958</v>
      </c>
      <c r="B185" s="36" t="s">
        <v>89</v>
      </c>
      <c r="C185" s="46"/>
      <c r="D185" s="46">
        <v>1.2502500000000001</v>
      </c>
      <c r="E185" s="39"/>
      <c r="F185" s="15"/>
      <c r="G185" s="47"/>
      <c r="H185" s="47"/>
      <c r="I185" s="42"/>
      <c r="J185" s="42">
        <f t="shared" si="17"/>
        <v>3.1218359948505001</v>
      </c>
      <c r="K185" s="43"/>
      <c r="L185" s="43">
        <f t="shared" si="16"/>
        <v>2036.4389184700003</v>
      </c>
      <c r="M185" s="44">
        <f t="shared" si="18"/>
        <v>3.0946821999999998</v>
      </c>
      <c r="N185" s="43"/>
      <c r="O185" s="22"/>
      <c r="P185" s="33">
        <v>2.4969694019999999</v>
      </c>
      <c r="Q185" s="34"/>
    </row>
    <row r="186" spans="1:17" x14ac:dyDescent="0.25">
      <c r="A186" s="35">
        <v>41958</v>
      </c>
      <c r="B186" s="36" t="s">
        <v>89</v>
      </c>
      <c r="C186" s="46"/>
      <c r="D186" s="46">
        <v>1.25</v>
      </c>
      <c r="E186" s="39"/>
      <c r="F186" s="15"/>
      <c r="G186" s="47"/>
      <c r="H186" s="47"/>
      <c r="I186" s="42"/>
      <c r="J186" s="42">
        <f t="shared" si="17"/>
        <v>3.1212117524999998</v>
      </c>
      <c r="K186" s="43"/>
      <c r="L186" s="43">
        <f t="shared" si="16"/>
        <v>2037.6889184700003</v>
      </c>
      <c r="M186" s="44">
        <f t="shared" si="18"/>
        <v>3.0946821999999998</v>
      </c>
      <c r="N186" s="43"/>
      <c r="O186" s="22"/>
      <c r="P186" s="33">
        <v>2.4969694019999999</v>
      </c>
      <c r="Q186" s="34"/>
    </row>
    <row r="187" spans="1:17" x14ac:dyDescent="0.25">
      <c r="A187" s="35">
        <v>41960</v>
      </c>
      <c r="B187" s="36" t="s">
        <v>89</v>
      </c>
      <c r="C187" s="46"/>
      <c r="D187" s="46">
        <v>1.25</v>
      </c>
      <c r="E187" s="39"/>
      <c r="F187" s="15"/>
      <c r="G187" s="47"/>
      <c r="H187" s="47"/>
      <c r="I187" s="42"/>
      <c r="J187" s="42">
        <f t="shared" si="17"/>
        <v>2.8917658812500004</v>
      </c>
      <c r="K187" s="43"/>
      <c r="L187" s="43">
        <f t="shared" si="16"/>
        <v>2038.9389184700003</v>
      </c>
      <c r="M187" s="44">
        <f t="shared" si="18"/>
        <v>3.0946821999999998</v>
      </c>
      <c r="N187" s="43"/>
      <c r="O187" s="22"/>
      <c r="P187" s="33">
        <v>2.3134127050000002</v>
      </c>
      <c r="Q187" s="34"/>
    </row>
    <row r="188" spans="1:17" x14ac:dyDescent="0.25">
      <c r="A188" s="35">
        <v>41960</v>
      </c>
      <c r="B188" s="36" t="s">
        <v>89</v>
      </c>
      <c r="C188" s="46"/>
      <c r="D188" s="46">
        <v>1.2502500000000001</v>
      </c>
      <c r="E188" s="39"/>
      <c r="F188" s="15"/>
      <c r="G188" s="47"/>
      <c r="H188" s="47"/>
      <c r="I188" s="42"/>
      <c r="J188" s="42">
        <f t="shared" si="17"/>
        <v>2.8923442344262504</v>
      </c>
      <c r="K188" s="43"/>
      <c r="L188" s="43">
        <f t="shared" si="16"/>
        <v>2040.1891684700004</v>
      </c>
      <c r="M188" s="44">
        <f t="shared" si="18"/>
        <v>3.0946821999999998</v>
      </c>
      <c r="N188" s="43"/>
      <c r="O188" s="22"/>
      <c r="P188" s="33">
        <v>2.3134127050000002</v>
      </c>
      <c r="Q188" s="34"/>
    </row>
    <row r="189" spans="1:17" x14ac:dyDescent="0.25">
      <c r="A189" s="35">
        <v>41961</v>
      </c>
      <c r="B189" s="36" t="s">
        <v>89</v>
      </c>
      <c r="C189" s="46"/>
      <c r="D189" s="46">
        <v>1.2504999999999999</v>
      </c>
      <c r="E189" s="39"/>
      <c r="F189" s="15"/>
      <c r="G189" s="47"/>
      <c r="H189" s="47"/>
      <c r="I189" s="42"/>
      <c r="J189" s="42">
        <f t="shared" si="17"/>
        <v>2.9486086281124999</v>
      </c>
      <c r="K189" s="43"/>
      <c r="L189" s="43">
        <f t="shared" si="16"/>
        <v>2041.4396684700005</v>
      </c>
      <c r="M189" s="44">
        <f t="shared" si="18"/>
        <v>3.0946821999999998</v>
      </c>
      <c r="N189" s="43"/>
      <c r="O189" s="22"/>
      <c r="P189" s="33">
        <v>2.3579437250000002</v>
      </c>
      <c r="Q189" s="34"/>
    </row>
    <row r="190" spans="1:17" x14ac:dyDescent="0.25">
      <c r="A190" s="35">
        <v>41962</v>
      </c>
      <c r="B190" s="36" t="s">
        <v>89</v>
      </c>
      <c r="C190" s="46"/>
      <c r="D190" s="46">
        <v>1.25</v>
      </c>
      <c r="E190" s="39"/>
      <c r="F190" s="15"/>
      <c r="G190" s="47"/>
      <c r="H190" s="47"/>
      <c r="I190" s="42"/>
      <c r="J190" s="42">
        <f t="shared" si="17"/>
        <v>2.9407290774999999</v>
      </c>
      <c r="K190" s="43"/>
      <c r="L190" s="43">
        <f t="shared" si="16"/>
        <v>2042.6896684700005</v>
      </c>
      <c r="M190" s="44">
        <f t="shared" si="18"/>
        <v>3.0946821999999998</v>
      </c>
      <c r="N190" s="43"/>
      <c r="O190" s="22"/>
      <c r="P190" s="33">
        <v>2.352583262</v>
      </c>
      <c r="Q190" s="34"/>
    </row>
    <row r="191" spans="1:17" x14ac:dyDescent="0.25">
      <c r="A191" s="35">
        <v>41963</v>
      </c>
      <c r="B191" s="36" t="s">
        <v>89</v>
      </c>
      <c r="C191" s="46"/>
      <c r="D191" s="46">
        <v>1.25</v>
      </c>
      <c r="E191" s="39"/>
      <c r="F191" s="15"/>
      <c r="G191" s="47"/>
      <c r="H191" s="47"/>
      <c r="I191" s="42"/>
      <c r="J191" s="42">
        <f t="shared" si="17"/>
        <v>2.79382666375</v>
      </c>
      <c r="K191" s="43"/>
      <c r="L191" s="43">
        <f t="shared" si="16"/>
        <v>2043.9396684700005</v>
      </c>
      <c r="M191" s="44">
        <f t="shared" si="18"/>
        <v>3.0946821999999998</v>
      </c>
      <c r="N191" s="43"/>
      <c r="O191" s="22"/>
      <c r="P191" s="33">
        <v>2.2350613309999998</v>
      </c>
      <c r="Q191" s="34"/>
    </row>
    <row r="192" spans="1:17" x14ac:dyDescent="0.25">
      <c r="A192" s="35">
        <v>41964</v>
      </c>
      <c r="B192" s="36" t="s">
        <v>89</v>
      </c>
      <c r="C192" s="46"/>
      <c r="D192" s="46">
        <v>1.25</v>
      </c>
      <c r="E192" s="39"/>
      <c r="F192" s="15"/>
      <c r="G192" s="47"/>
      <c r="H192" s="47"/>
      <c r="I192" s="42"/>
      <c r="J192" s="42">
        <f t="shared" si="17"/>
        <v>2.7645402312499998</v>
      </c>
      <c r="K192" s="43"/>
      <c r="L192" s="43">
        <f t="shared" si="16"/>
        <v>2045.1896684700005</v>
      </c>
      <c r="M192" s="44">
        <f t="shared" si="18"/>
        <v>3.0946821999999998</v>
      </c>
      <c r="N192" s="43"/>
      <c r="O192" s="22"/>
      <c r="P192" s="33">
        <v>2.211632185</v>
      </c>
      <c r="Q192" s="34"/>
    </row>
    <row r="193" spans="1:17" x14ac:dyDescent="0.25">
      <c r="A193" s="35">
        <v>41965</v>
      </c>
      <c r="B193" s="36" t="s">
        <v>89</v>
      </c>
      <c r="C193" s="46"/>
      <c r="D193" s="46">
        <v>1.2504999999999999</v>
      </c>
      <c r="E193" s="39"/>
      <c r="F193" s="15"/>
      <c r="G193" s="47"/>
      <c r="H193" s="47"/>
      <c r="I193" s="42"/>
      <c r="J193" s="42">
        <f t="shared" si="17"/>
        <v>2.8276084686509999</v>
      </c>
      <c r="K193" s="43"/>
      <c r="L193" s="43">
        <f t="shared" si="16"/>
        <v>2046.4401684700006</v>
      </c>
      <c r="M193" s="44">
        <f t="shared" si="18"/>
        <v>3.0946821999999998</v>
      </c>
      <c r="N193" s="43"/>
      <c r="O193" s="22"/>
      <c r="P193" s="33">
        <v>2.2611823019999999</v>
      </c>
      <c r="Q193" s="34"/>
    </row>
    <row r="194" spans="1:17" x14ac:dyDescent="0.25">
      <c r="A194" s="35">
        <v>41966</v>
      </c>
      <c r="B194" s="36" t="s">
        <v>89</v>
      </c>
      <c r="C194" s="46"/>
      <c r="D194" s="46">
        <v>1.25</v>
      </c>
      <c r="E194" s="39"/>
      <c r="F194" s="15"/>
      <c r="G194" s="47"/>
      <c r="H194" s="47"/>
      <c r="I194" s="42"/>
      <c r="J194" s="42">
        <f t="shared" si="17"/>
        <v>2.8824466124999999</v>
      </c>
      <c r="K194" s="43"/>
      <c r="L194" s="43">
        <f t="shared" si="16"/>
        <v>2047.6901684700006</v>
      </c>
      <c r="M194" s="44">
        <f t="shared" si="18"/>
        <v>3.0946821999999998</v>
      </c>
      <c r="N194" s="43"/>
      <c r="O194" s="22"/>
      <c r="P194" s="33">
        <v>2.3059572899999998</v>
      </c>
      <c r="Q194" s="34"/>
    </row>
    <row r="195" spans="1:17" x14ac:dyDescent="0.25">
      <c r="A195" s="35">
        <v>41967</v>
      </c>
      <c r="B195" s="36" t="s">
        <v>89</v>
      </c>
      <c r="C195" s="46"/>
      <c r="D195" s="46">
        <v>1.2502500000000001</v>
      </c>
      <c r="E195" s="39"/>
      <c r="F195" s="15"/>
      <c r="G195" s="47"/>
      <c r="H195" s="47"/>
      <c r="I195" s="42"/>
      <c r="J195" s="42">
        <f t="shared" si="17"/>
        <v>2.8984528796610003</v>
      </c>
      <c r="K195" s="43"/>
      <c r="L195" s="43">
        <f t="shared" si="16"/>
        <v>2048.9404184700006</v>
      </c>
      <c r="M195" s="44">
        <f t="shared" si="18"/>
        <v>3.0946821999999998</v>
      </c>
      <c r="N195" s="43"/>
      <c r="O195" s="22"/>
      <c r="P195" s="33">
        <v>2.318298644</v>
      </c>
      <c r="Q195" s="34"/>
    </row>
    <row r="196" spans="1:17" x14ac:dyDescent="0.25">
      <c r="A196" s="35">
        <v>41969</v>
      </c>
      <c r="B196" s="36" t="s">
        <v>89</v>
      </c>
      <c r="C196" s="46"/>
      <c r="D196" s="46">
        <v>1.5</v>
      </c>
      <c r="E196" s="39"/>
      <c r="F196" s="15"/>
      <c r="G196" s="47"/>
      <c r="H196" s="47"/>
      <c r="I196" s="42"/>
      <c r="J196" s="42">
        <f t="shared" si="17"/>
        <v>3.5367645479999998</v>
      </c>
      <c r="K196" s="43"/>
      <c r="L196" s="43">
        <f t="shared" si="16"/>
        <v>2050.4404184700006</v>
      </c>
      <c r="M196" s="44">
        <f t="shared" si="18"/>
        <v>3.0946821999999998</v>
      </c>
      <c r="N196" s="43"/>
      <c r="O196" s="22"/>
      <c r="P196" s="33">
        <v>2.3578430319999999</v>
      </c>
      <c r="Q196" s="34"/>
    </row>
    <row r="197" spans="1:17" x14ac:dyDescent="0.25">
      <c r="A197" s="35">
        <v>41969</v>
      </c>
      <c r="B197" s="36" t="s">
        <v>89</v>
      </c>
      <c r="C197" s="46"/>
      <c r="D197" s="46">
        <v>1.8018000000000001</v>
      </c>
      <c r="E197" s="39"/>
      <c r="F197" s="15"/>
      <c r="G197" s="47"/>
      <c r="H197" s="47"/>
      <c r="I197" s="42"/>
      <c r="J197" s="42">
        <f t="shared" si="17"/>
        <v>4.2483615750575998</v>
      </c>
      <c r="K197" s="43"/>
      <c r="L197" s="43">
        <f t="shared" si="16"/>
        <v>2052.2422184700008</v>
      </c>
      <c r="M197" s="44">
        <f t="shared" si="18"/>
        <v>3.0946821999999998</v>
      </c>
      <c r="N197" s="43"/>
      <c r="O197" s="22"/>
      <c r="P197" s="33">
        <v>2.3578430319999999</v>
      </c>
      <c r="Q197" s="34"/>
    </row>
    <row r="198" spans="1:17" x14ac:dyDescent="0.25">
      <c r="A198" s="35">
        <v>41971</v>
      </c>
      <c r="B198" s="36" t="s">
        <v>89</v>
      </c>
      <c r="C198" s="46"/>
      <c r="D198" s="46">
        <v>2.1009000000000002</v>
      </c>
      <c r="E198" s="39"/>
      <c r="F198" s="15"/>
      <c r="G198" s="47"/>
      <c r="H198" s="47"/>
      <c r="I198" s="42"/>
      <c r="J198" s="42">
        <f t="shared" si="17"/>
        <v>4.9993624736604003</v>
      </c>
      <c r="K198" s="43"/>
      <c r="L198" s="43">
        <f t="shared" si="16"/>
        <v>2054.3431184700007</v>
      </c>
      <c r="M198" s="44">
        <f t="shared" si="18"/>
        <v>3.0946821999999998</v>
      </c>
      <c r="N198" s="43"/>
      <c r="O198" s="22"/>
      <c r="P198" s="33">
        <v>2.3796289559999999</v>
      </c>
      <c r="Q198" s="34"/>
    </row>
    <row r="199" spans="1:17" x14ac:dyDescent="0.25">
      <c r="A199" s="35">
        <v>41973</v>
      </c>
      <c r="B199" s="36" t="s">
        <v>89</v>
      </c>
      <c r="C199" s="46"/>
      <c r="D199" s="46">
        <v>2.1</v>
      </c>
      <c r="E199" s="39"/>
      <c r="F199" s="15"/>
      <c r="G199" s="47"/>
      <c r="H199" s="47"/>
      <c r="I199" s="42"/>
      <c r="J199" s="42">
        <f t="shared" si="17"/>
        <v>4.9868790657000002</v>
      </c>
      <c r="K199" s="43"/>
      <c r="L199" s="43">
        <f t="shared" ref="L199:L262" si="19">L198+(D199-E199)</f>
        <v>2056.4431184700006</v>
      </c>
      <c r="M199" s="44">
        <f t="shared" si="18"/>
        <v>3.0946821999999998</v>
      </c>
      <c r="N199" s="43"/>
      <c r="O199" s="22"/>
      <c r="P199" s="33">
        <v>2.374704317</v>
      </c>
      <c r="Q199" s="34"/>
    </row>
    <row r="200" spans="1:17" x14ac:dyDescent="0.25">
      <c r="A200" s="35">
        <v>41973</v>
      </c>
      <c r="B200" s="36" t="s">
        <v>89</v>
      </c>
      <c r="C200" s="46"/>
      <c r="D200" s="46">
        <v>1.5</v>
      </c>
      <c r="E200" s="39"/>
      <c r="F200" s="15"/>
      <c r="G200" s="47"/>
      <c r="H200" s="47"/>
      <c r="I200" s="42"/>
      <c r="J200" s="42">
        <f t="shared" si="17"/>
        <v>3.5620564754999999</v>
      </c>
      <c r="K200" s="43"/>
      <c r="L200" s="43">
        <f t="shared" si="19"/>
        <v>2057.9431184700006</v>
      </c>
      <c r="M200" s="44">
        <f t="shared" si="18"/>
        <v>3.0946821999999998</v>
      </c>
      <c r="N200" s="43"/>
      <c r="O200" s="22"/>
      <c r="P200" s="33">
        <v>2.374704317</v>
      </c>
      <c r="Q200" s="34"/>
    </row>
    <row r="201" spans="1:17" x14ac:dyDescent="0.25">
      <c r="A201" s="35">
        <v>41975</v>
      </c>
      <c r="B201" s="36" t="s">
        <v>89</v>
      </c>
      <c r="C201" s="46"/>
      <c r="D201" s="46">
        <v>1.8003</v>
      </c>
      <c r="E201" s="39"/>
      <c r="F201" s="15"/>
      <c r="G201" s="47"/>
      <c r="H201" s="47"/>
      <c r="I201" s="42"/>
      <c r="J201" s="42">
        <f t="shared" si="17"/>
        <v>4.3722232578459002</v>
      </c>
      <c r="K201" s="43"/>
      <c r="L201" s="43">
        <f t="shared" si="19"/>
        <v>2059.7434184700005</v>
      </c>
      <c r="M201" s="44">
        <f t="shared" si="18"/>
        <v>3.0946821999999998</v>
      </c>
      <c r="N201" s="43"/>
      <c r="O201" s="22"/>
      <c r="P201" s="33">
        <v>2.4286081529999999</v>
      </c>
      <c r="Q201" s="34"/>
    </row>
    <row r="202" spans="1:17" x14ac:dyDescent="0.25">
      <c r="A202" s="35">
        <v>41975</v>
      </c>
      <c r="B202" s="36" t="s">
        <v>89</v>
      </c>
      <c r="C202" s="46"/>
      <c r="D202" s="46">
        <v>1.5</v>
      </c>
      <c r="E202" s="39"/>
      <c r="F202" s="15"/>
      <c r="G202" s="47"/>
      <c r="H202" s="47"/>
      <c r="I202" s="42"/>
      <c r="J202" s="42">
        <f t="shared" si="17"/>
        <v>3.6429122294999998</v>
      </c>
      <c r="K202" s="43"/>
      <c r="L202" s="43">
        <f t="shared" si="19"/>
        <v>2061.2434184700005</v>
      </c>
      <c r="M202" s="44">
        <f t="shared" si="18"/>
        <v>3.0946821999999998</v>
      </c>
      <c r="N202" s="43"/>
      <c r="O202" s="22"/>
      <c r="P202" s="33">
        <v>2.4286081529999999</v>
      </c>
      <c r="Q202" s="34"/>
    </row>
    <row r="203" spans="1:17" x14ac:dyDescent="0.25">
      <c r="A203" s="35">
        <v>41977</v>
      </c>
      <c r="B203" s="36" t="s">
        <v>89</v>
      </c>
      <c r="C203" s="46"/>
      <c r="D203" s="46">
        <v>1.8003</v>
      </c>
      <c r="E203" s="39"/>
      <c r="F203" s="15"/>
      <c r="G203" s="47"/>
      <c r="H203" s="47"/>
      <c r="I203" s="42"/>
      <c r="J203" s="42">
        <f t="shared" si="17"/>
        <v>4.1743225060836</v>
      </c>
      <c r="K203" s="43"/>
      <c r="L203" s="43">
        <f t="shared" si="19"/>
        <v>2063.0437184700004</v>
      </c>
      <c r="M203" s="44">
        <f t="shared" si="18"/>
        <v>3.0946821999999998</v>
      </c>
      <c r="N203" s="43"/>
      <c r="O203" s="22"/>
      <c r="P203" s="33">
        <v>2.3186816119999998</v>
      </c>
      <c r="Q203" s="34"/>
    </row>
    <row r="204" spans="1:17" x14ac:dyDescent="0.25">
      <c r="A204" s="35">
        <v>41978</v>
      </c>
      <c r="B204" s="36" t="s">
        <v>89</v>
      </c>
      <c r="C204" s="46"/>
      <c r="D204" s="46">
        <v>1.5005999999999999</v>
      </c>
      <c r="E204" s="39"/>
      <c r="F204" s="15"/>
      <c r="G204" s="47"/>
      <c r="H204" s="47"/>
      <c r="I204" s="42"/>
      <c r="J204" s="42">
        <f t="shared" si="17"/>
        <v>3.5350763716625999</v>
      </c>
      <c r="K204" s="43"/>
      <c r="L204" s="43">
        <f t="shared" si="19"/>
        <v>2064.5443184700002</v>
      </c>
      <c r="M204" s="44">
        <f t="shared" si="18"/>
        <v>3.0946821999999998</v>
      </c>
      <c r="N204" s="43"/>
      <c r="O204" s="22"/>
      <c r="P204" s="33">
        <v>2.3557752710000002</v>
      </c>
      <c r="Q204" s="34"/>
    </row>
    <row r="205" spans="1:17" x14ac:dyDescent="0.25">
      <c r="A205" s="35">
        <v>41978</v>
      </c>
      <c r="B205" s="36" t="s">
        <v>89</v>
      </c>
      <c r="C205" s="46"/>
      <c r="D205" s="46">
        <v>1.5003</v>
      </c>
      <c r="E205" s="39"/>
      <c r="F205" s="15"/>
      <c r="G205" s="47"/>
      <c r="H205" s="47"/>
      <c r="I205" s="42"/>
      <c r="J205" s="42">
        <f t="shared" si="17"/>
        <v>3.5343696390813002</v>
      </c>
      <c r="K205" s="43"/>
      <c r="L205" s="43">
        <f t="shared" si="19"/>
        <v>2066.0446184700004</v>
      </c>
      <c r="M205" s="44">
        <f t="shared" si="18"/>
        <v>3.0946821999999998</v>
      </c>
      <c r="N205" s="43"/>
      <c r="O205" s="22"/>
      <c r="P205" s="33">
        <v>2.3557752710000002</v>
      </c>
      <c r="Q205" s="34"/>
    </row>
    <row r="206" spans="1:17" x14ac:dyDescent="0.25">
      <c r="A206" s="35">
        <v>41980</v>
      </c>
      <c r="B206" s="36" t="s">
        <v>89</v>
      </c>
      <c r="C206" s="46"/>
      <c r="D206" s="46">
        <v>1.5</v>
      </c>
      <c r="E206" s="39"/>
      <c r="F206" s="15"/>
      <c r="G206" s="47"/>
      <c r="H206" s="47"/>
      <c r="I206" s="42"/>
      <c r="J206" s="42">
        <f t="shared" si="17"/>
        <v>3.5508707625000002</v>
      </c>
      <c r="K206" s="43"/>
      <c r="L206" s="43">
        <f t="shared" si="19"/>
        <v>2067.5446184700004</v>
      </c>
      <c r="M206" s="44">
        <f t="shared" si="18"/>
        <v>3.0946821999999998</v>
      </c>
      <c r="N206" s="43"/>
      <c r="O206" s="22"/>
      <c r="P206" s="33">
        <v>2.3672471750000001</v>
      </c>
      <c r="Q206" s="34"/>
    </row>
    <row r="207" spans="1:17" x14ac:dyDescent="0.25">
      <c r="A207" s="35">
        <v>41980</v>
      </c>
      <c r="B207" s="36" t="s">
        <v>89</v>
      </c>
      <c r="C207" s="46"/>
      <c r="D207" s="46">
        <v>1.5005999999999999</v>
      </c>
      <c r="E207" s="39"/>
      <c r="F207" s="15"/>
      <c r="G207" s="47"/>
      <c r="H207" s="47"/>
      <c r="I207" s="42"/>
      <c r="J207" s="42">
        <f t="shared" si="17"/>
        <v>3.5522911108050002</v>
      </c>
      <c r="K207" s="43"/>
      <c r="L207" s="43">
        <f t="shared" si="19"/>
        <v>2069.0452184700002</v>
      </c>
      <c r="M207" s="44">
        <f t="shared" si="18"/>
        <v>3.0946821999999998</v>
      </c>
      <c r="N207" s="43"/>
      <c r="O207" s="22"/>
      <c r="P207" s="33">
        <v>2.3672471750000001</v>
      </c>
      <c r="Q207" s="34"/>
    </row>
    <row r="208" spans="1:17" x14ac:dyDescent="0.25">
      <c r="A208" s="35">
        <v>41982</v>
      </c>
      <c r="B208" s="36" t="s">
        <v>89</v>
      </c>
      <c r="C208" s="46"/>
      <c r="D208" s="46">
        <v>1.5</v>
      </c>
      <c r="E208" s="39"/>
      <c r="F208" s="15"/>
      <c r="G208" s="47"/>
      <c r="H208" s="47"/>
      <c r="I208" s="42"/>
      <c r="J208" s="42">
        <f t="shared" si="17"/>
        <v>3.3718067414999999</v>
      </c>
      <c r="K208" s="43"/>
      <c r="L208" s="43">
        <f t="shared" si="19"/>
        <v>2070.5452184700002</v>
      </c>
      <c r="M208" s="44">
        <f t="shared" si="18"/>
        <v>3.0946821999999998</v>
      </c>
      <c r="N208" s="43"/>
      <c r="O208" s="22"/>
      <c r="P208" s="33">
        <v>2.247871161</v>
      </c>
      <c r="Q208" s="34"/>
    </row>
    <row r="209" spans="1:17" x14ac:dyDescent="0.25">
      <c r="A209" s="35">
        <v>41982</v>
      </c>
      <c r="B209" s="36" t="s">
        <v>89</v>
      </c>
      <c r="C209" s="46"/>
      <c r="D209" s="46">
        <v>1.5021</v>
      </c>
      <c r="E209" s="39"/>
      <c r="F209" s="15"/>
      <c r="G209" s="47"/>
      <c r="H209" s="47"/>
      <c r="I209" s="42"/>
      <c r="J209" s="42">
        <f t="shared" si="17"/>
        <v>3.3765272709380998</v>
      </c>
      <c r="K209" s="43"/>
      <c r="L209" s="43">
        <f t="shared" si="19"/>
        <v>2072.0473184700004</v>
      </c>
      <c r="M209" s="44">
        <f t="shared" si="18"/>
        <v>3.0946821999999998</v>
      </c>
      <c r="N209" s="43"/>
      <c r="O209" s="22"/>
      <c r="P209" s="33">
        <v>2.247871161</v>
      </c>
      <c r="Q209" s="34"/>
    </row>
    <row r="210" spans="1:17" x14ac:dyDescent="0.25">
      <c r="A210" s="35">
        <v>41984</v>
      </c>
      <c r="B210" s="36" t="s">
        <v>89</v>
      </c>
      <c r="C210" s="46"/>
      <c r="D210" s="46">
        <v>1.5008999999999999</v>
      </c>
      <c r="E210" s="39"/>
      <c r="F210" s="15"/>
      <c r="G210" s="47"/>
      <c r="H210" s="47"/>
      <c r="I210" s="42"/>
      <c r="J210" s="42">
        <f t="shared" si="17"/>
        <v>3.4016815315478999</v>
      </c>
      <c r="K210" s="43"/>
      <c r="L210" s="43">
        <f t="shared" si="19"/>
        <v>2073.5482184700004</v>
      </c>
      <c r="M210" s="44">
        <f t="shared" si="18"/>
        <v>3.0946821999999998</v>
      </c>
      <c r="N210" s="43"/>
      <c r="O210" s="22"/>
      <c r="P210" s="33">
        <v>2.2664278310000001</v>
      </c>
      <c r="Q210" s="34"/>
    </row>
    <row r="211" spans="1:17" x14ac:dyDescent="0.25">
      <c r="A211" s="35">
        <v>41986</v>
      </c>
      <c r="B211" s="36" t="s">
        <v>89</v>
      </c>
      <c r="C211" s="46"/>
      <c r="D211" s="46">
        <v>1.5021</v>
      </c>
      <c r="E211" s="39"/>
      <c r="F211" s="15"/>
      <c r="G211" s="47"/>
      <c r="H211" s="47"/>
      <c r="I211" s="42"/>
      <c r="J211" s="42">
        <f t="shared" si="17"/>
        <v>3.3592587613235998</v>
      </c>
      <c r="K211" s="43"/>
      <c r="L211" s="43">
        <f t="shared" si="19"/>
        <v>2075.0503184700005</v>
      </c>
      <c r="M211" s="44">
        <f t="shared" si="18"/>
        <v>3.0946821999999998</v>
      </c>
      <c r="N211" s="43"/>
      <c r="O211" s="22"/>
      <c r="P211" s="33">
        <v>2.2363749159999999</v>
      </c>
      <c r="Q211" s="34"/>
    </row>
    <row r="212" spans="1:17" x14ac:dyDescent="0.25">
      <c r="A212" s="35">
        <v>41986</v>
      </c>
      <c r="B212" s="36" t="s">
        <v>89</v>
      </c>
      <c r="C212" s="46"/>
      <c r="D212" s="46">
        <v>1.5</v>
      </c>
      <c r="E212" s="39"/>
      <c r="F212" s="15"/>
      <c r="G212" s="47"/>
      <c r="H212" s="47"/>
      <c r="I212" s="42"/>
      <c r="J212" s="42">
        <f t="shared" si="17"/>
        <v>3.3545623739999999</v>
      </c>
      <c r="K212" s="43"/>
      <c r="L212" s="43">
        <f t="shared" si="19"/>
        <v>2076.5503184700005</v>
      </c>
      <c r="M212" s="44">
        <f t="shared" si="18"/>
        <v>3.0946821999999998</v>
      </c>
      <c r="N212" s="43"/>
      <c r="O212" s="22"/>
      <c r="P212" s="33">
        <v>2.2363749159999999</v>
      </c>
      <c r="Q212" s="34"/>
    </row>
    <row r="213" spans="1:17" x14ac:dyDescent="0.25">
      <c r="A213" s="35">
        <v>41988</v>
      </c>
      <c r="B213" s="36" t="s">
        <v>89</v>
      </c>
      <c r="C213" s="46"/>
      <c r="D213" s="46">
        <v>1.5026999999999999</v>
      </c>
      <c r="E213" s="39"/>
      <c r="F213" s="15"/>
      <c r="G213" s="47"/>
      <c r="H213" s="47"/>
      <c r="I213" s="42"/>
      <c r="J213" s="42">
        <f t="shared" si="17"/>
        <v>3.1453575409259997</v>
      </c>
      <c r="K213" s="43"/>
      <c r="L213" s="43">
        <f t="shared" si="19"/>
        <v>2078.0530184700006</v>
      </c>
      <c r="M213" s="44">
        <f t="shared" si="18"/>
        <v>3.0946821999999998</v>
      </c>
      <c r="N213" s="43"/>
      <c r="O213" s="22"/>
      <c r="P213" s="33">
        <v>2.0931373799999999</v>
      </c>
      <c r="Q213" s="34"/>
    </row>
    <row r="214" spans="1:17" x14ac:dyDescent="0.25">
      <c r="A214" s="35">
        <v>41988</v>
      </c>
      <c r="B214" s="36" t="s">
        <v>89</v>
      </c>
      <c r="C214" s="46"/>
      <c r="D214" s="46">
        <v>1.5003</v>
      </c>
      <c r="E214" s="39"/>
      <c r="F214" s="15"/>
      <c r="G214" s="47"/>
      <c r="H214" s="47"/>
      <c r="I214" s="42"/>
      <c r="J214" s="42">
        <f t="shared" si="17"/>
        <v>3.1403340112139997</v>
      </c>
      <c r="K214" s="43"/>
      <c r="L214" s="43">
        <f t="shared" si="19"/>
        <v>2079.5533184700007</v>
      </c>
      <c r="M214" s="44">
        <f t="shared" si="18"/>
        <v>3.0946821999999998</v>
      </c>
      <c r="N214" s="43"/>
      <c r="O214" s="22"/>
      <c r="P214" s="33">
        <v>2.0931373799999999</v>
      </c>
      <c r="Q214" s="34"/>
    </row>
    <row r="215" spans="1:17" x14ac:dyDescent="0.25">
      <c r="A215" s="35">
        <v>41990</v>
      </c>
      <c r="B215" s="36" t="s">
        <v>89</v>
      </c>
      <c r="C215" s="46"/>
      <c r="D215" s="46">
        <v>1.5075000000000001</v>
      </c>
      <c r="E215" s="39"/>
      <c r="F215" s="15"/>
      <c r="G215" s="47"/>
      <c r="H215" s="47"/>
      <c r="I215" s="42"/>
      <c r="J215" s="42">
        <f t="shared" si="17"/>
        <v>2.9306793819375003</v>
      </c>
      <c r="K215" s="43"/>
      <c r="L215" s="43">
        <f t="shared" si="19"/>
        <v>2081.0608184700009</v>
      </c>
      <c r="M215" s="44">
        <f t="shared" si="18"/>
        <v>3.0946821999999998</v>
      </c>
      <c r="N215" s="43"/>
      <c r="O215" s="22"/>
      <c r="P215" s="33">
        <v>1.9440659250000001</v>
      </c>
      <c r="Q215" s="34"/>
    </row>
    <row r="216" spans="1:17" x14ac:dyDescent="0.25">
      <c r="A216" s="35">
        <v>41992</v>
      </c>
      <c r="B216" s="36" t="s">
        <v>89</v>
      </c>
      <c r="C216" s="46"/>
      <c r="D216" s="46">
        <v>1.5003</v>
      </c>
      <c r="E216" s="39"/>
      <c r="F216" s="15"/>
      <c r="G216" s="47"/>
      <c r="H216" s="47"/>
      <c r="I216" s="42"/>
      <c r="J216" s="42">
        <f t="shared" ref="J216:J279" si="20">D216*P216</f>
        <v>2.8458608343552001</v>
      </c>
      <c r="K216" s="43"/>
      <c r="L216" s="43">
        <f t="shared" si="19"/>
        <v>2082.561118470001</v>
      </c>
      <c r="M216" s="44">
        <f t="shared" si="18"/>
        <v>3.0946821999999998</v>
      </c>
      <c r="N216" s="43"/>
      <c r="O216" s="22"/>
      <c r="P216" s="33">
        <v>1.896861184</v>
      </c>
      <c r="Q216" s="34"/>
    </row>
    <row r="217" spans="1:17" x14ac:dyDescent="0.25">
      <c r="A217" s="35">
        <v>41994</v>
      </c>
      <c r="B217" s="36" t="s">
        <v>89</v>
      </c>
      <c r="C217" s="46"/>
      <c r="D217" s="46">
        <v>1.5</v>
      </c>
      <c r="E217" s="39"/>
      <c r="F217" s="15"/>
      <c r="G217" s="47"/>
      <c r="H217" s="47"/>
      <c r="I217" s="42"/>
      <c r="J217" s="42">
        <f t="shared" si="20"/>
        <v>2.8460679180000001</v>
      </c>
      <c r="K217" s="43"/>
      <c r="L217" s="43">
        <f t="shared" si="19"/>
        <v>2084.061118470001</v>
      </c>
      <c r="M217" s="44">
        <f t="shared" ref="M217:M280" si="21">M216+(G217-H217)</f>
        <v>3.0946821999999998</v>
      </c>
      <c r="N217" s="43"/>
      <c r="O217" s="22"/>
      <c r="P217" s="33">
        <v>1.897378612</v>
      </c>
      <c r="Q217" s="34"/>
    </row>
    <row r="218" spans="1:17" x14ac:dyDescent="0.25">
      <c r="A218" s="35">
        <v>41995</v>
      </c>
      <c r="B218" s="36" t="s">
        <v>89</v>
      </c>
      <c r="C218" s="46"/>
      <c r="D218" s="46">
        <v>2.1006</v>
      </c>
      <c r="E218" s="39"/>
      <c r="F218" s="15"/>
      <c r="G218" s="47"/>
      <c r="H218" s="47"/>
      <c r="I218" s="42"/>
      <c r="J218" s="42">
        <f t="shared" si="20"/>
        <v>3.9638264380542001</v>
      </c>
      <c r="K218" s="43"/>
      <c r="L218" s="43">
        <f t="shared" si="19"/>
        <v>2086.1617184700012</v>
      </c>
      <c r="M218" s="44">
        <f t="shared" si="21"/>
        <v>3.0946821999999998</v>
      </c>
      <c r="N218" s="43"/>
      <c r="O218" s="22"/>
      <c r="P218" s="33">
        <v>1.886997257</v>
      </c>
      <c r="Q218" s="34"/>
    </row>
    <row r="219" spans="1:17" x14ac:dyDescent="0.25">
      <c r="A219" s="35">
        <v>41997</v>
      </c>
      <c r="B219" s="36" t="s">
        <v>89</v>
      </c>
      <c r="C219" s="46"/>
      <c r="D219" s="46">
        <v>2.1</v>
      </c>
      <c r="E219" s="39"/>
      <c r="F219" s="15"/>
      <c r="G219" s="47"/>
      <c r="H219" s="47"/>
      <c r="I219" s="42"/>
      <c r="J219" s="42">
        <f t="shared" si="20"/>
        <v>3.9797944935</v>
      </c>
      <c r="K219" s="43"/>
      <c r="L219" s="43">
        <f t="shared" si="19"/>
        <v>2088.2617184700011</v>
      </c>
      <c r="M219" s="44">
        <f t="shared" si="21"/>
        <v>3.0946821999999998</v>
      </c>
      <c r="N219" s="43"/>
      <c r="O219" s="22"/>
      <c r="P219" s="33">
        <v>1.895140235</v>
      </c>
      <c r="Q219" s="34"/>
    </row>
    <row r="220" spans="1:17" x14ac:dyDescent="0.25">
      <c r="A220" s="35">
        <v>41997</v>
      </c>
      <c r="B220" s="36" t="s">
        <v>89</v>
      </c>
      <c r="C220" s="46"/>
      <c r="D220" s="46">
        <v>1.5005999999999999</v>
      </c>
      <c r="E220" s="39"/>
      <c r="F220" s="15"/>
      <c r="G220" s="47"/>
      <c r="H220" s="47"/>
      <c r="I220" s="42"/>
      <c r="J220" s="42">
        <f t="shared" si="20"/>
        <v>2.8438474366409996</v>
      </c>
      <c r="K220" s="43"/>
      <c r="L220" s="43">
        <f t="shared" si="19"/>
        <v>2089.762318470001</v>
      </c>
      <c r="M220" s="44">
        <f t="shared" si="21"/>
        <v>3.0946821999999998</v>
      </c>
      <c r="N220" s="43"/>
      <c r="O220" s="22"/>
      <c r="P220" s="33">
        <v>1.895140235</v>
      </c>
      <c r="Q220" s="34"/>
    </row>
    <row r="221" spans="1:17" x14ac:dyDescent="0.25">
      <c r="A221" s="35">
        <v>41999</v>
      </c>
      <c r="B221" s="36" t="s">
        <v>89</v>
      </c>
      <c r="C221" s="46"/>
      <c r="D221" s="46">
        <v>2.4500000000000002</v>
      </c>
      <c r="E221" s="39"/>
      <c r="F221" s="15"/>
      <c r="G221" s="47"/>
      <c r="H221" s="47"/>
      <c r="I221" s="42"/>
      <c r="J221" s="42">
        <f t="shared" si="20"/>
        <v>4.9093271328500006</v>
      </c>
      <c r="K221" s="43"/>
      <c r="L221" s="43">
        <f t="shared" si="19"/>
        <v>2092.2123184700008</v>
      </c>
      <c r="M221" s="44">
        <f t="shared" si="21"/>
        <v>3.0946821999999998</v>
      </c>
      <c r="N221" s="43"/>
      <c r="O221" s="22"/>
      <c r="P221" s="33">
        <v>2.003806993</v>
      </c>
      <c r="Q221" s="34"/>
    </row>
    <row r="222" spans="1:17" x14ac:dyDescent="0.25">
      <c r="A222" s="35">
        <v>41999</v>
      </c>
      <c r="B222" s="36" t="s">
        <v>89</v>
      </c>
      <c r="C222" s="46"/>
      <c r="D222" s="46">
        <v>1.5</v>
      </c>
      <c r="E222" s="39"/>
      <c r="F222" s="15"/>
      <c r="G222" s="47"/>
      <c r="H222" s="47"/>
      <c r="I222" s="42"/>
      <c r="J222" s="42">
        <f t="shared" si="20"/>
        <v>3.0057104895000002</v>
      </c>
      <c r="K222" s="43"/>
      <c r="L222" s="43">
        <f t="shared" si="19"/>
        <v>2093.7123184700008</v>
      </c>
      <c r="M222" s="44">
        <f t="shared" si="21"/>
        <v>3.0946821999999998</v>
      </c>
      <c r="N222" s="43"/>
      <c r="O222" s="22"/>
      <c r="P222" s="33">
        <v>2.003806993</v>
      </c>
      <c r="Q222" s="34"/>
    </row>
    <row r="223" spans="1:17" x14ac:dyDescent="0.25">
      <c r="A223" s="35">
        <v>42001</v>
      </c>
      <c r="B223" s="36" t="s">
        <v>89</v>
      </c>
      <c r="C223" s="46"/>
      <c r="D223" s="46">
        <v>2.1006999999999998</v>
      </c>
      <c r="E223" s="39"/>
      <c r="F223" s="15"/>
      <c r="G223" s="47"/>
      <c r="H223" s="47"/>
      <c r="I223" s="42"/>
      <c r="J223" s="42">
        <f t="shared" si="20"/>
        <v>4.0875909621952999</v>
      </c>
      <c r="K223" s="43"/>
      <c r="L223" s="43">
        <f t="shared" si="19"/>
        <v>2095.8130184700008</v>
      </c>
      <c r="M223" s="44">
        <f t="shared" si="21"/>
        <v>3.0946821999999998</v>
      </c>
      <c r="N223" s="43"/>
      <c r="O223" s="22"/>
      <c r="P223" s="33">
        <v>1.9458232790000001</v>
      </c>
      <c r="Q223" s="34"/>
    </row>
    <row r="224" spans="1:17" x14ac:dyDescent="0.25">
      <c r="A224" s="35">
        <v>42001</v>
      </c>
      <c r="B224" s="36" t="s">
        <v>89</v>
      </c>
      <c r="C224" s="46"/>
      <c r="D224" s="46">
        <v>1.75</v>
      </c>
      <c r="E224" s="39"/>
      <c r="F224" s="15"/>
      <c r="G224" s="47"/>
      <c r="H224" s="47"/>
      <c r="I224" s="42"/>
      <c r="J224" s="42">
        <f t="shared" si="20"/>
        <v>3.40519073825</v>
      </c>
      <c r="K224" s="43"/>
      <c r="L224" s="43">
        <f t="shared" si="19"/>
        <v>2097.5630184700008</v>
      </c>
      <c r="M224" s="44">
        <f t="shared" si="21"/>
        <v>3.0946821999999998</v>
      </c>
      <c r="N224" s="43"/>
      <c r="O224" s="22"/>
      <c r="P224" s="33">
        <v>1.9458232790000001</v>
      </c>
      <c r="Q224" s="34"/>
    </row>
    <row r="225" spans="1:17" x14ac:dyDescent="0.25">
      <c r="A225" s="35">
        <v>42003</v>
      </c>
      <c r="B225" s="36" t="s">
        <v>89</v>
      </c>
      <c r="C225" s="46"/>
      <c r="D225" s="46">
        <v>1.7524500000000001</v>
      </c>
      <c r="E225" s="39"/>
      <c r="F225" s="15"/>
      <c r="G225" s="47"/>
      <c r="H225" s="47"/>
      <c r="I225" s="42"/>
      <c r="J225" s="42">
        <f t="shared" si="20"/>
        <v>3.3199341861367504</v>
      </c>
      <c r="K225" s="43"/>
      <c r="L225" s="43">
        <f t="shared" si="19"/>
        <v>2099.3154684700007</v>
      </c>
      <c r="M225" s="44">
        <f t="shared" si="21"/>
        <v>3.0946821999999998</v>
      </c>
      <c r="N225" s="43"/>
      <c r="O225" s="22"/>
      <c r="P225" s="33">
        <v>1.8944530150000001</v>
      </c>
      <c r="Q225" s="34"/>
    </row>
    <row r="226" spans="1:17" x14ac:dyDescent="0.25">
      <c r="A226" s="35">
        <v>42003</v>
      </c>
      <c r="B226" s="36" t="s">
        <v>89</v>
      </c>
      <c r="C226" s="46"/>
      <c r="D226" s="46">
        <v>1.7514000000000001</v>
      </c>
      <c r="E226" s="39"/>
      <c r="F226" s="15"/>
      <c r="G226" s="47"/>
      <c r="H226" s="47"/>
      <c r="I226" s="42"/>
      <c r="J226" s="42">
        <f t="shared" si="20"/>
        <v>3.3179450104710004</v>
      </c>
      <c r="K226" s="43"/>
      <c r="L226" s="43">
        <f t="shared" si="19"/>
        <v>2101.0668684700008</v>
      </c>
      <c r="M226" s="44">
        <f t="shared" si="21"/>
        <v>3.0946821999999998</v>
      </c>
      <c r="N226" s="43"/>
      <c r="O226" s="22"/>
      <c r="P226" s="33">
        <v>1.8944530150000001</v>
      </c>
      <c r="Q226" s="34"/>
    </row>
    <row r="227" spans="1:17" x14ac:dyDescent="0.25">
      <c r="A227" s="35">
        <v>42007</v>
      </c>
      <c r="B227" s="36" t="s">
        <v>89</v>
      </c>
      <c r="C227" s="46"/>
      <c r="D227" s="46">
        <v>1.7503500000000001</v>
      </c>
      <c r="E227" s="39"/>
      <c r="F227" s="15"/>
      <c r="G227" s="47"/>
      <c r="H227" s="47"/>
      <c r="I227" s="42"/>
      <c r="J227" s="42">
        <f t="shared" si="20"/>
        <v>3.0430267699072502</v>
      </c>
      <c r="K227" s="43"/>
      <c r="L227" s="43">
        <f t="shared" si="19"/>
        <v>2102.8172184700006</v>
      </c>
      <c r="M227" s="44">
        <f t="shared" si="21"/>
        <v>3.0946821999999998</v>
      </c>
      <c r="N227" s="43"/>
      <c r="O227" s="22"/>
      <c r="P227" s="33">
        <v>1.7385247349999999</v>
      </c>
      <c r="Q227" s="34"/>
    </row>
    <row r="228" spans="1:17" x14ac:dyDescent="0.25">
      <c r="A228" s="35">
        <v>42007</v>
      </c>
      <c r="B228" s="36" t="s">
        <v>89</v>
      </c>
      <c r="C228" s="46"/>
      <c r="D228" s="46">
        <v>1.75</v>
      </c>
      <c r="E228" s="39"/>
      <c r="F228" s="15"/>
      <c r="G228" s="47"/>
      <c r="H228" s="47"/>
      <c r="I228" s="42"/>
      <c r="J228" s="42">
        <f t="shared" si="20"/>
        <v>3.0424182862499998</v>
      </c>
      <c r="K228" s="43"/>
      <c r="L228" s="43">
        <f t="shared" si="19"/>
        <v>2104.5672184700006</v>
      </c>
      <c r="M228" s="44">
        <f t="shared" si="21"/>
        <v>3.0946821999999998</v>
      </c>
      <c r="N228" s="43"/>
      <c r="O228" s="22"/>
      <c r="P228" s="33">
        <v>1.7385247349999999</v>
      </c>
      <c r="Q228" s="34"/>
    </row>
    <row r="229" spans="1:17" x14ac:dyDescent="0.25">
      <c r="A229" s="35">
        <v>42010</v>
      </c>
      <c r="B229" s="36" t="s">
        <v>89</v>
      </c>
      <c r="C229" s="46"/>
      <c r="D229" s="46">
        <v>1.7506999999999999</v>
      </c>
      <c r="E229" s="39"/>
      <c r="F229" s="15"/>
      <c r="G229" s="47"/>
      <c r="H229" s="47"/>
      <c r="I229" s="42"/>
      <c r="J229" s="42">
        <f t="shared" si="20"/>
        <v>3.0055741497102999</v>
      </c>
      <c r="K229" s="43"/>
      <c r="L229" s="43">
        <f t="shared" si="19"/>
        <v>2106.3179184700007</v>
      </c>
      <c r="M229" s="44">
        <f t="shared" si="21"/>
        <v>3.0946821999999998</v>
      </c>
      <c r="N229" s="43"/>
      <c r="O229" s="22"/>
      <c r="P229" s="33">
        <v>1.7167842289999999</v>
      </c>
      <c r="Q229" s="34"/>
    </row>
    <row r="230" spans="1:17" x14ac:dyDescent="0.25">
      <c r="A230" s="35">
        <v>42010</v>
      </c>
      <c r="B230" s="36" t="s">
        <v>89</v>
      </c>
      <c r="C230" s="46"/>
      <c r="D230" s="46">
        <v>1.7517499999999999</v>
      </c>
      <c r="E230" s="39"/>
      <c r="F230" s="15"/>
      <c r="G230" s="47"/>
      <c r="H230" s="47"/>
      <c r="I230" s="42"/>
      <c r="J230" s="42">
        <f t="shared" si="20"/>
        <v>3.0073767731507499</v>
      </c>
      <c r="K230" s="43"/>
      <c r="L230" s="43">
        <f t="shared" si="19"/>
        <v>2108.0696684700006</v>
      </c>
      <c r="M230" s="44">
        <f t="shared" si="21"/>
        <v>3.0946821999999998</v>
      </c>
      <c r="N230" s="43"/>
      <c r="O230" s="22"/>
      <c r="P230" s="33">
        <v>1.7167842289999999</v>
      </c>
      <c r="Q230" s="34"/>
    </row>
    <row r="231" spans="1:17" x14ac:dyDescent="0.25">
      <c r="A231" s="35">
        <v>42013</v>
      </c>
      <c r="B231" s="36" t="s">
        <v>89</v>
      </c>
      <c r="C231" s="46"/>
      <c r="D231" s="46">
        <v>1.75315</v>
      </c>
      <c r="E231" s="39"/>
      <c r="F231" s="15"/>
      <c r="G231" s="47"/>
      <c r="H231" s="47"/>
      <c r="I231" s="42"/>
      <c r="J231" s="42">
        <f t="shared" si="20"/>
        <v>3.0233577498712001</v>
      </c>
      <c r="K231" s="43"/>
      <c r="L231" s="43">
        <f t="shared" si="19"/>
        <v>2109.8228184700006</v>
      </c>
      <c r="M231" s="44">
        <f t="shared" si="21"/>
        <v>3.0946821999999998</v>
      </c>
      <c r="N231" s="43"/>
      <c r="O231" s="22"/>
      <c r="P231" s="33">
        <v>1.7245288480000001</v>
      </c>
      <c r="Q231" s="34"/>
    </row>
    <row r="232" spans="1:17" x14ac:dyDescent="0.25">
      <c r="A232" s="35">
        <v>42013</v>
      </c>
      <c r="B232" s="36" t="s">
        <v>89</v>
      </c>
      <c r="C232" s="46"/>
      <c r="D232" s="46">
        <v>1.75</v>
      </c>
      <c r="E232" s="39"/>
      <c r="F232" s="15"/>
      <c r="G232" s="47"/>
      <c r="H232" s="47"/>
      <c r="I232" s="42"/>
      <c r="J232" s="42">
        <f t="shared" si="20"/>
        <v>3.017925484</v>
      </c>
      <c r="K232" s="43"/>
      <c r="L232" s="43">
        <f t="shared" si="19"/>
        <v>2111.5728184700006</v>
      </c>
      <c r="M232" s="44">
        <f t="shared" si="21"/>
        <v>3.0946821999999998</v>
      </c>
      <c r="N232" s="43"/>
      <c r="O232" s="22"/>
      <c r="P232" s="33">
        <v>1.7245288480000001</v>
      </c>
      <c r="Q232" s="34"/>
    </row>
    <row r="233" spans="1:17" x14ac:dyDescent="0.25">
      <c r="A233" s="35">
        <v>42016</v>
      </c>
      <c r="B233" s="36" t="s">
        <v>89</v>
      </c>
      <c r="C233" s="46"/>
      <c r="D233" s="46">
        <v>2.4503499999999998</v>
      </c>
      <c r="E233" s="39"/>
      <c r="F233" s="15"/>
      <c r="G233" s="47"/>
      <c r="H233" s="47"/>
      <c r="I233" s="42"/>
      <c r="J233" s="42">
        <f t="shared" si="20"/>
        <v>4.0552605054307493</v>
      </c>
      <c r="K233" s="43"/>
      <c r="L233" s="43">
        <f t="shared" si="19"/>
        <v>2114.0231684700007</v>
      </c>
      <c r="M233" s="44">
        <f t="shared" si="21"/>
        <v>3.0946821999999998</v>
      </c>
      <c r="N233" s="43"/>
      <c r="O233" s="22"/>
      <c r="P233" s="33">
        <v>1.654971945</v>
      </c>
      <c r="Q233" s="34"/>
    </row>
    <row r="234" spans="1:17" x14ac:dyDescent="0.25">
      <c r="A234" s="35">
        <v>42016</v>
      </c>
      <c r="B234" s="36" t="s">
        <v>89</v>
      </c>
      <c r="C234" s="46"/>
      <c r="D234" s="46">
        <v>1.75</v>
      </c>
      <c r="E234" s="39"/>
      <c r="F234" s="15"/>
      <c r="G234" s="47"/>
      <c r="H234" s="47"/>
      <c r="I234" s="42"/>
      <c r="J234" s="42">
        <f t="shared" si="20"/>
        <v>2.8962009037500001</v>
      </c>
      <c r="K234" s="43"/>
      <c r="L234" s="43">
        <f t="shared" si="19"/>
        <v>2115.7731684700007</v>
      </c>
      <c r="M234" s="44">
        <f t="shared" si="21"/>
        <v>3.0946821999999998</v>
      </c>
      <c r="N234" s="43"/>
      <c r="O234" s="22"/>
      <c r="P234" s="33">
        <v>1.654971945</v>
      </c>
      <c r="Q234" s="34"/>
    </row>
    <row r="235" spans="1:17" x14ac:dyDescent="0.25">
      <c r="A235" s="35">
        <v>42020</v>
      </c>
      <c r="B235" s="36" t="s">
        <v>89</v>
      </c>
      <c r="C235" s="46"/>
      <c r="D235" s="46">
        <v>1.7506999999999999</v>
      </c>
      <c r="E235" s="39"/>
      <c r="F235" s="15"/>
      <c r="G235" s="47"/>
      <c r="H235" s="47"/>
      <c r="I235" s="42"/>
      <c r="J235" s="42">
        <f t="shared" si="20"/>
        <v>2.1894522739873001</v>
      </c>
      <c r="K235" s="43"/>
      <c r="L235" s="43">
        <f t="shared" si="19"/>
        <v>2117.5238684700007</v>
      </c>
      <c r="M235" s="44">
        <f t="shared" si="21"/>
        <v>3.0946821999999998</v>
      </c>
      <c r="N235" s="43"/>
      <c r="O235" s="22"/>
      <c r="P235" s="33">
        <v>1.2506153390000001</v>
      </c>
      <c r="Q235" s="34"/>
    </row>
    <row r="236" spans="1:17" x14ac:dyDescent="0.25">
      <c r="A236" s="35">
        <v>42020</v>
      </c>
      <c r="B236" s="36" t="s">
        <v>89</v>
      </c>
      <c r="C236" s="46"/>
      <c r="D236" s="46">
        <v>1.75</v>
      </c>
      <c r="E236" s="39"/>
      <c r="F236" s="15"/>
      <c r="G236" s="47"/>
      <c r="H236" s="47"/>
      <c r="I236" s="42"/>
      <c r="J236" s="42">
        <f t="shared" si="20"/>
        <v>2.1885768432500003</v>
      </c>
      <c r="K236" s="43"/>
      <c r="L236" s="43">
        <f t="shared" si="19"/>
        <v>2119.2738684700007</v>
      </c>
      <c r="M236" s="44">
        <f t="shared" si="21"/>
        <v>3.0946821999999998</v>
      </c>
      <c r="N236" s="43"/>
      <c r="O236" s="22"/>
      <c r="P236" s="33">
        <v>1.2506153390000001</v>
      </c>
      <c r="Q236" s="34"/>
    </row>
    <row r="237" spans="1:17" x14ac:dyDescent="0.25">
      <c r="A237" s="35">
        <v>42021</v>
      </c>
      <c r="B237" s="36" t="s">
        <v>89</v>
      </c>
      <c r="C237" s="46"/>
      <c r="D237" s="46">
        <v>2.1</v>
      </c>
      <c r="E237" s="39"/>
      <c r="F237" s="15"/>
      <c r="G237" s="47"/>
      <c r="H237" s="47"/>
      <c r="I237" s="42"/>
      <c r="J237" s="42">
        <f t="shared" si="20"/>
        <v>2.5624754064000004</v>
      </c>
      <c r="K237" s="43"/>
      <c r="L237" s="43">
        <f t="shared" si="19"/>
        <v>2121.3738684700006</v>
      </c>
      <c r="M237" s="44">
        <f t="shared" si="21"/>
        <v>3.0946821999999998</v>
      </c>
      <c r="N237" s="43"/>
      <c r="O237" s="22"/>
      <c r="P237" s="33">
        <v>1.2202263840000001</v>
      </c>
      <c r="Q237" s="34"/>
    </row>
    <row r="238" spans="1:17" x14ac:dyDescent="0.25">
      <c r="A238" s="35">
        <v>42022</v>
      </c>
      <c r="B238" s="36" t="s">
        <v>89</v>
      </c>
      <c r="C238" s="46"/>
      <c r="D238" s="46">
        <v>2.4500000000000002</v>
      </c>
      <c r="E238" s="39"/>
      <c r="F238" s="15"/>
      <c r="G238" s="47"/>
      <c r="H238" s="47"/>
      <c r="I238" s="42"/>
      <c r="J238" s="42">
        <f t="shared" si="20"/>
        <v>3.1789802201500001</v>
      </c>
      <c r="K238" s="43"/>
      <c r="L238" s="43">
        <f t="shared" si="19"/>
        <v>2123.8238684700004</v>
      </c>
      <c r="M238" s="44">
        <f t="shared" si="21"/>
        <v>3.0946821999999998</v>
      </c>
      <c r="N238" s="43"/>
      <c r="O238" s="22"/>
      <c r="P238" s="33">
        <v>1.2975429469999999</v>
      </c>
      <c r="Q238" s="34"/>
    </row>
    <row r="239" spans="1:17" x14ac:dyDescent="0.25">
      <c r="A239" s="35">
        <v>42022</v>
      </c>
      <c r="B239" s="36" t="s">
        <v>89</v>
      </c>
      <c r="C239" s="46"/>
      <c r="D239" s="46">
        <v>2.1002100000000001</v>
      </c>
      <c r="E239" s="39"/>
      <c r="F239" s="15"/>
      <c r="G239" s="47"/>
      <c r="H239" s="47"/>
      <c r="I239" s="42"/>
      <c r="J239" s="42">
        <f t="shared" si="20"/>
        <v>2.7251126727188701</v>
      </c>
      <c r="K239" s="43"/>
      <c r="L239" s="43">
        <f t="shared" si="19"/>
        <v>2125.9240784700005</v>
      </c>
      <c r="M239" s="44">
        <f t="shared" si="21"/>
        <v>3.0946821999999998</v>
      </c>
      <c r="N239" s="43"/>
      <c r="O239" s="22"/>
      <c r="P239" s="33">
        <v>1.2975429469999999</v>
      </c>
      <c r="Q239" s="34"/>
    </row>
    <row r="240" spans="1:17" x14ac:dyDescent="0.25">
      <c r="A240" s="35">
        <v>42023</v>
      </c>
      <c r="B240" s="36" t="s">
        <v>89</v>
      </c>
      <c r="C240" s="46"/>
      <c r="D240" s="46">
        <v>1.75</v>
      </c>
      <c r="E240" s="39"/>
      <c r="F240" s="15"/>
      <c r="G240" s="47"/>
      <c r="H240" s="47"/>
      <c r="I240" s="42"/>
      <c r="J240" s="42">
        <f t="shared" si="20"/>
        <v>2.3692419922499997</v>
      </c>
      <c r="K240" s="43"/>
      <c r="L240" s="43">
        <f t="shared" si="19"/>
        <v>2127.6740784700005</v>
      </c>
      <c r="M240" s="44">
        <f t="shared" si="21"/>
        <v>3.0946821999999998</v>
      </c>
      <c r="N240" s="43"/>
      <c r="O240" s="22"/>
      <c r="P240" s="33">
        <v>1.3538525669999999</v>
      </c>
      <c r="Q240" s="34"/>
    </row>
    <row r="241" spans="1:17" x14ac:dyDescent="0.25">
      <c r="A241" s="35">
        <v>42023</v>
      </c>
      <c r="B241" s="36" t="s">
        <v>89</v>
      </c>
      <c r="C241" s="46"/>
      <c r="D241" s="46">
        <v>1.75</v>
      </c>
      <c r="E241" s="39"/>
      <c r="F241" s="15"/>
      <c r="G241" s="47"/>
      <c r="H241" s="47"/>
      <c r="I241" s="42"/>
      <c r="J241" s="42">
        <f t="shared" si="20"/>
        <v>2.3692419922499997</v>
      </c>
      <c r="K241" s="43"/>
      <c r="L241" s="43">
        <f t="shared" si="19"/>
        <v>2129.4240784700005</v>
      </c>
      <c r="M241" s="44">
        <f t="shared" si="21"/>
        <v>3.0946821999999998</v>
      </c>
      <c r="N241" s="43"/>
      <c r="O241" s="22"/>
      <c r="P241" s="33">
        <v>1.3538525669999999</v>
      </c>
      <c r="Q241" s="34"/>
    </row>
    <row r="242" spans="1:17" x14ac:dyDescent="0.25">
      <c r="A242" s="35">
        <v>42025</v>
      </c>
      <c r="B242" s="36" t="s">
        <v>89</v>
      </c>
      <c r="C242" s="46"/>
      <c r="D242" s="46">
        <v>2.1</v>
      </c>
      <c r="E242" s="39"/>
      <c r="F242" s="15"/>
      <c r="G242" s="47"/>
      <c r="H242" s="47"/>
      <c r="I242" s="42"/>
      <c r="J242" s="42">
        <f t="shared" si="20"/>
        <v>3.2926189191000002</v>
      </c>
      <c r="K242" s="43"/>
      <c r="L242" s="43">
        <f t="shared" si="19"/>
        <v>2131.5240784700004</v>
      </c>
      <c r="M242" s="44">
        <f t="shared" si="21"/>
        <v>3.0946821999999998</v>
      </c>
      <c r="N242" s="43"/>
      <c r="O242" s="22"/>
      <c r="P242" s="33">
        <v>1.567913771</v>
      </c>
      <c r="Q242" s="34"/>
    </row>
    <row r="243" spans="1:17" x14ac:dyDescent="0.25">
      <c r="A243" s="35">
        <v>42025</v>
      </c>
      <c r="B243" s="36" t="s">
        <v>89</v>
      </c>
      <c r="C243" s="46"/>
      <c r="D243" s="46">
        <v>2.101855</v>
      </c>
      <c r="E243" s="39"/>
      <c r="F243" s="15"/>
      <c r="G243" s="47"/>
      <c r="H243" s="47"/>
      <c r="I243" s="42"/>
      <c r="J243" s="42">
        <f t="shared" si="20"/>
        <v>3.2955273991452048</v>
      </c>
      <c r="K243" s="43"/>
      <c r="L243" s="43">
        <f t="shared" si="19"/>
        <v>2133.6259334700003</v>
      </c>
      <c r="M243" s="44">
        <f t="shared" si="21"/>
        <v>3.0946821999999998</v>
      </c>
      <c r="N243" s="43"/>
      <c r="O243" s="22"/>
      <c r="P243" s="33">
        <v>1.567913771</v>
      </c>
      <c r="Q243" s="34"/>
    </row>
    <row r="244" spans="1:17" x14ac:dyDescent="0.25">
      <c r="A244" s="35">
        <v>42028</v>
      </c>
      <c r="B244" s="36" t="s">
        <v>89</v>
      </c>
      <c r="C244" s="46"/>
      <c r="D244" s="46">
        <v>1.7503500000000001</v>
      </c>
      <c r="E244" s="39"/>
      <c r="F244" s="15"/>
      <c r="G244" s="47"/>
      <c r="H244" s="47"/>
      <c r="I244" s="42"/>
      <c r="J244" s="42">
        <f t="shared" si="20"/>
        <v>3.0475925963899502</v>
      </c>
      <c r="K244" s="43"/>
      <c r="L244" s="43">
        <f t="shared" si="19"/>
        <v>2135.3762834700001</v>
      </c>
      <c r="M244" s="44">
        <f t="shared" si="21"/>
        <v>3.0946821999999998</v>
      </c>
      <c r="N244" s="43"/>
      <c r="O244" s="22"/>
      <c r="P244" s="33">
        <v>1.741133257</v>
      </c>
      <c r="Q244" s="34"/>
    </row>
    <row r="245" spans="1:17" x14ac:dyDescent="0.25">
      <c r="A245" s="35">
        <v>42031</v>
      </c>
      <c r="B245" s="36" t="s">
        <v>89</v>
      </c>
      <c r="C245" s="46"/>
      <c r="D245" s="46">
        <v>2.0900731800000001</v>
      </c>
      <c r="E245" s="39"/>
      <c r="F245" s="15"/>
      <c r="G245" s="47"/>
      <c r="H245" s="47"/>
      <c r="I245" s="42"/>
      <c r="J245" s="42">
        <f t="shared" si="20"/>
        <v>3.6496390758705002</v>
      </c>
      <c r="K245" s="43"/>
      <c r="L245" s="43">
        <f t="shared" si="19"/>
        <v>2137.4663566500003</v>
      </c>
      <c r="M245" s="44">
        <f t="shared" si="21"/>
        <v>3.0946821999999998</v>
      </c>
      <c r="N245" s="43"/>
      <c r="O245" s="22"/>
      <c r="P245" s="33">
        <v>1.746177651</v>
      </c>
      <c r="Q245" s="34"/>
    </row>
    <row r="246" spans="1:17" x14ac:dyDescent="0.25">
      <c r="A246" s="35">
        <v>42031</v>
      </c>
      <c r="B246" s="36" t="s">
        <v>89</v>
      </c>
      <c r="C246" s="46"/>
      <c r="D246" s="46">
        <v>1.7411089</v>
      </c>
      <c r="E246" s="39"/>
      <c r="F246" s="15"/>
      <c r="G246" s="47"/>
      <c r="H246" s="47"/>
      <c r="I246" s="42"/>
      <c r="J246" s="42">
        <f t="shared" si="20"/>
        <v>3.040285449137194</v>
      </c>
      <c r="K246" s="43"/>
      <c r="L246" s="43">
        <f t="shared" si="19"/>
        <v>2139.2074655500005</v>
      </c>
      <c r="M246" s="44">
        <f t="shared" si="21"/>
        <v>3.0946821999999998</v>
      </c>
      <c r="N246" s="43"/>
      <c r="O246" s="22"/>
      <c r="P246" s="33">
        <v>1.746177651</v>
      </c>
      <c r="Q246" s="34"/>
    </row>
    <row r="247" spans="1:17" x14ac:dyDescent="0.25">
      <c r="A247" s="35">
        <v>42031</v>
      </c>
      <c r="B247" s="36" t="s">
        <v>89</v>
      </c>
      <c r="C247" s="46"/>
      <c r="D247" s="46">
        <v>1.8750374999999999</v>
      </c>
      <c r="E247" s="39"/>
      <c r="F247" s="15"/>
      <c r="G247" s="47"/>
      <c r="H247" s="47"/>
      <c r="I247" s="42"/>
      <c r="J247" s="42">
        <f t="shared" si="20"/>
        <v>3.2741485772869123</v>
      </c>
      <c r="K247" s="43"/>
      <c r="L247" s="43">
        <f t="shared" si="19"/>
        <v>2141.0825030500005</v>
      </c>
      <c r="M247" s="44">
        <f t="shared" si="21"/>
        <v>3.0946821999999998</v>
      </c>
      <c r="N247" s="43"/>
      <c r="O247" s="22"/>
      <c r="P247" s="33">
        <v>1.746177651</v>
      </c>
      <c r="Q247" s="34"/>
    </row>
    <row r="248" spans="1:17" x14ac:dyDescent="0.25">
      <c r="A248" s="35">
        <v>42034</v>
      </c>
      <c r="B248" s="36" t="s">
        <v>89</v>
      </c>
      <c r="C248" s="46"/>
      <c r="D248" s="46">
        <v>2.0892856800000001</v>
      </c>
      <c r="E248" s="39"/>
      <c r="F248" s="15"/>
      <c r="G248" s="47"/>
      <c r="H248" s="47"/>
      <c r="I248" s="42"/>
      <c r="J248" s="42">
        <f t="shared" si="20"/>
        <v>3.4544707634362481</v>
      </c>
      <c r="K248" s="43"/>
      <c r="L248" s="43">
        <f t="shared" si="19"/>
        <v>2143.1717887300006</v>
      </c>
      <c r="M248" s="44">
        <f t="shared" si="21"/>
        <v>3.0946821999999998</v>
      </c>
      <c r="N248" s="43"/>
      <c r="O248" s="22"/>
      <c r="P248" s="33">
        <v>1.653421931</v>
      </c>
      <c r="Q248" s="34"/>
    </row>
    <row r="249" spans="1:17" x14ac:dyDescent="0.25">
      <c r="A249" s="35">
        <v>42035</v>
      </c>
      <c r="B249" s="36" t="s">
        <v>89</v>
      </c>
      <c r="C249" s="46"/>
      <c r="D249" s="46">
        <v>2.0892856800000001</v>
      </c>
      <c r="E249" s="39"/>
      <c r="F249" s="15"/>
      <c r="G249" s="47"/>
      <c r="H249" s="47"/>
      <c r="I249" s="42"/>
      <c r="J249" s="42">
        <f t="shared" si="20"/>
        <v>3.3858713224726973</v>
      </c>
      <c r="K249" s="43"/>
      <c r="L249" s="43">
        <f t="shared" si="19"/>
        <v>2145.2610744100007</v>
      </c>
      <c r="M249" s="44">
        <f t="shared" si="21"/>
        <v>3.0946821999999998</v>
      </c>
      <c r="N249" s="43"/>
      <c r="O249" s="22"/>
      <c r="P249" s="33">
        <v>1.6205880100000001</v>
      </c>
      <c r="Q249" s="34"/>
    </row>
    <row r="250" spans="1:17" x14ac:dyDescent="0.25">
      <c r="A250" s="35">
        <v>42038</v>
      </c>
      <c r="B250" s="36" t="s">
        <v>89</v>
      </c>
      <c r="C250" s="46"/>
      <c r="D250" s="46">
        <v>1.7411089</v>
      </c>
      <c r="E250" s="39"/>
      <c r="F250" s="15"/>
      <c r="G250" s="47"/>
      <c r="H250" s="47"/>
      <c r="I250" s="42"/>
      <c r="J250" s="42">
        <f t="shared" si="20"/>
        <v>3.0954882139294306</v>
      </c>
      <c r="K250" s="43"/>
      <c r="L250" s="43">
        <f t="shared" si="19"/>
        <v>2147.0021833100009</v>
      </c>
      <c r="M250" s="44">
        <f t="shared" si="21"/>
        <v>3.0946821999999998</v>
      </c>
      <c r="N250" s="43"/>
      <c r="O250" s="22"/>
      <c r="P250" s="33">
        <v>1.7778831719999999</v>
      </c>
      <c r="Q250" s="34"/>
    </row>
    <row r="251" spans="1:17" x14ac:dyDescent="0.25">
      <c r="A251" s="35">
        <v>42039</v>
      </c>
      <c r="B251" s="36" t="s">
        <v>89</v>
      </c>
      <c r="C251" s="46"/>
      <c r="D251" s="46">
        <v>1.7414839</v>
      </c>
      <c r="E251" s="39"/>
      <c r="F251" s="15"/>
      <c r="G251" s="47"/>
      <c r="H251" s="47"/>
      <c r="I251" s="42"/>
      <c r="J251" s="42">
        <f t="shared" si="20"/>
        <v>3.1843847551275513</v>
      </c>
      <c r="K251" s="43"/>
      <c r="L251" s="43">
        <f t="shared" si="19"/>
        <v>2148.7436672100007</v>
      </c>
      <c r="M251" s="44">
        <f t="shared" si="21"/>
        <v>3.0946821999999998</v>
      </c>
      <c r="N251" s="43"/>
      <c r="O251" s="22"/>
      <c r="P251" s="33">
        <v>1.828546767</v>
      </c>
      <c r="Q251" s="34"/>
    </row>
    <row r="252" spans="1:17" x14ac:dyDescent="0.25">
      <c r="A252" s="35">
        <v>42040</v>
      </c>
      <c r="B252" s="36" t="s">
        <v>89</v>
      </c>
      <c r="C252" s="46"/>
      <c r="D252" s="46">
        <v>1.7482713999999999</v>
      </c>
      <c r="E252" s="39"/>
      <c r="F252" s="15"/>
      <c r="G252" s="47"/>
      <c r="H252" s="47"/>
      <c r="I252" s="42"/>
      <c r="J252" s="42">
        <f t="shared" si="20"/>
        <v>3.1145226387031735</v>
      </c>
      <c r="K252" s="43"/>
      <c r="L252" s="43">
        <f t="shared" si="19"/>
        <v>2150.4919386100005</v>
      </c>
      <c r="M252" s="44">
        <f t="shared" si="21"/>
        <v>3.0946821999999998</v>
      </c>
      <c r="N252" s="43"/>
      <c r="O252" s="22"/>
      <c r="P252" s="33">
        <v>1.781486924</v>
      </c>
      <c r="Q252" s="34"/>
    </row>
    <row r="253" spans="1:17" x14ac:dyDescent="0.25">
      <c r="A253" s="35">
        <v>42040</v>
      </c>
      <c r="B253" s="36" t="s">
        <v>89</v>
      </c>
      <c r="C253" s="46"/>
      <c r="D253" s="46">
        <v>1.7410714</v>
      </c>
      <c r="E253" s="39"/>
      <c r="F253" s="15"/>
      <c r="G253" s="47"/>
      <c r="H253" s="47"/>
      <c r="I253" s="42"/>
      <c r="J253" s="42">
        <f t="shared" si="20"/>
        <v>3.1016959328503737</v>
      </c>
      <c r="K253" s="43"/>
      <c r="L253" s="43">
        <f t="shared" si="19"/>
        <v>2152.2330100100003</v>
      </c>
      <c r="M253" s="44">
        <f t="shared" si="21"/>
        <v>3.0946821999999998</v>
      </c>
      <c r="N253" s="43"/>
      <c r="O253" s="22"/>
      <c r="P253" s="33">
        <v>1.781486924</v>
      </c>
      <c r="Q253" s="34"/>
    </row>
    <row r="254" spans="1:17" x14ac:dyDescent="0.25">
      <c r="A254" s="35">
        <v>42041</v>
      </c>
      <c r="B254" s="36" t="s">
        <v>89</v>
      </c>
      <c r="C254" s="46"/>
      <c r="D254" s="46">
        <v>2.1643606800000001</v>
      </c>
      <c r="E254" s="39"/>
      <c r="F254" s="15"/>
      <c r="G254" s="47"/>
      <c r="H254" s="47"/>
      <c r="I254" s="42"/>
      <c r="J254" s="42">
        <f t="shared" si="20"/>
        <v>3.8880454743917343</v>
      </c>
      <c r="K254" s="43"/>
      <c r="L254" s="43">
        <f t="shared" si="19"/>
        <v>2154.3973706900001</v>
      </c>
      <c r="M254" s="44">
        <f t="shared" si="21"/>
        <v>3.0946821999999998</v>
      </c>
      <c r="N254" s="43"/>
      <c r="O254" s="22"/>
      <c r="P254" s="33">
        <v>1.796394432</v>
      </c>
      <c r="Q254" s="34"/>
    </row>
    <row r="255" spans="1:17" x14ac:dyDescent="0.25">
      <c r="A255" s="35">
        <v>42042</v>
      </c>
      <c r="B255" s="36" t="s">
        <v>89</v>
      </c>
      <c r="C255" s="46"/>
      <c r="D255" s="46">
        <v>1.7411464000000001</v>
      </c>
      <c r="E255" s="39"/>
      <c r="F255" s="15"/>
      <c r="G255" s="47"/>
      <c r="H255" s="47"/>
      <c r="I255" s="42"/>
      <c r="J255" s="42">
        <f t="shared" si="20"/>
        <v>3.2351705960350787</v>
      </c>
      <c r="K255" s="43"/>
      <c r="L255" s="43">
        <f t="shared" si="19"/>
        <v>2156.1385170900003</v>
      </c>
      <c r="M255" s="44">
        <f t="shared" si="21"/>
        <v>3.0946821999999998</v>
      </c>
      <c r="N255" s="43"/>
      <c r="O255" s="22"/>
      <c r="P255" s="33">
        <v>1.8580692560000001</v>
      </c>
      <c r="Q255" s="34"/>
    </row>
    <row r="256" spans="1:17" x14ac:dyDescent="0.25">
      <c r="A256" s="35">
        <v>42044</v>
      </c>
      <c r="B256" s="36" t="s">
        <v>89</v>
      </c>
      <c r="C256" s="46"/>
      <c r="D256" s="46">
        <v>1.7415589</v>
      </c>
      <c r="E256" s="39"/>
      <c r="F256" s="15"/>
      <c r="G256" s="47"/>
      <c r="H256" s="47"/>
      <c r="I256" s="42"/>
      <c r="J256" s="42">
        <f t="shared" si="20"/>
        <v>3.7742349187728594</v>
      </c>
      <c r="K256" s="43"/>
      <c r="L256" s="43">
        <f t="shared" si="19"/>
        <v>2157.8800759900005</v>
      </c>
      <c r="M256" s="44">
        <f t="shared" si="21"/>
        <v>3.0946821999999998</v>
      </c>
      <c r="N256" s="43"/>
      <c r="O256" s="22"/>
      <c r="P256" s="33">
        <v>2.1671589280000001</v>
      </c>
      <c r="Q256" s="34"/>
    </row>
    <row r="257" spans="1:17" x14ac:dyDescent="0.25">
      <c r="A257" s="35">
        <v>42045</v>
      </c>
      <c r="B257" s="36" t="s">
        <v>89</v>
      </c>
      <c r="C257" s="46"/>
      <c r="D257" s="46">
        <v>1.7410714</v>
      </c>
      <c r="E257" s="39"/>
      <c r="F257" s="15"/>
      <c r="G257" s="47"/>
      <c r="H257" s="47"/>
      <c r="I257" s="42"/>
      <c r="J257" s="42">
        <f t="shared" si="20"/>
        <v>4.2495697219152557</v>
      </c>
      <c r="K257" s="43"/>
      <c r="L257" s="43">
        <f t="shared" si="19"/>
        <v>2159.6211473900003</v>
      </c>
      <c r="M257" s="44">
        <f t="shared" si="21"/>
        <v>3.0946821999999998</v>
      </c>
      <c r="N257" s="43"/>
      <c r="O257" s="22"/>
      <c r="P257" s="33">
        <v>2.4407785469999999</v>
      </c>
      <c r="Q257" s="34"/>
    </row>
    <row r="258" spans="1:17" x14ac:dyDescent="0.25">
      <c r="A258" s="35">
        <v>42045</v>
      </c>
      <c r="B258" s="36" t="s">
        <v>89</v>
      </c>
      <c r="C258" s="46"/>
      <c r="D258" s="46">
        <v>1.7410714</v>
      </c>
      <c r="E258" s="39"/>
      <c r="F258" s="15"/>
      <c r="G258" s="47"/>
      <c r="H258" s="47"/>
      <c r="I258" s="42"/>
      <c r="J258" s="42">
        <f t="shared" si="20"/>
        <v>4.2495697219152557</v>
      </c>
      <c r="K258" s="43"/>
      <c r="L258" s="43">
        <f t="shared" si="19"/>
        <v>2161.36221879</v>
      </c>
      <c r="M258" s="44">
        <f t="shared" si="21"/>
        <v>3.0946821999999998</v>
      </c>
      <c r="N258" s="43"/>
      <c r="O258" s="22"/>
      <c r="P258" s="33">
        <v>2.4407785469999999</v>
      </c>
      <c r="Q258" s="34"/>
    </row>
    <row r="259" spans="1:17" x14ac:dyDescent="0.25">
      <c r="A259" s="35">
        <v>42045</v>
      </c>
      <c r="B259" s="36" t="s">
        <v>89</v>
      </c>
      <c r="C259" s="46"/>
      <c r="D259" s="46">
        <v>1.8025339</v>
      </c>
      <c r="E259" s="39"/>
      <c r="F259" s="15"/>
      <c r="G259" s="47"/>
      <c r="H259" s="47"/>
      <c r="I259" s="42"/>
      <c r="J259" s="42">
        <f t="shared" si="20"/>
        <v>4.3995860733602434</v>
      </c>
      <c r="K259" s="43"/>
      <c r="L259" s="43">
        <f t="shared" si="19"/>
        <v>2163.1647526900001</v>
      </c>
      <c r="M259" s="44">
        <f t="shared" si="21"/>
        <v>3.0946821999999998</v>
      </c>
      <c r="N259" s="43"/>
      <c r="O259" s="22"/>
      <c r="P259" s="33">
        <v>2.4407785469999999</v>
      </c>
      <c r="Q259" s="34"/>
    </row>
    <row r="260" spans="1:17" x14ac:dyDescent="0.25">
      <c r="A260" s="35">
        <v>42047</v>
      </c>
      <c r="B260" s="36" t="s">
        <v>89</v>
      </c>
      <c r="C260" s="46"/>
      <c r="D260" s="46">
        <v>1.7591089</v>
      </c>
      <c r="E260" s="39"/>
      <c r="F260" s="15"/>
      <c r="G260" s="47"/>
      <c r="H260" s="47"/>
      <c r="I260" s="42"/>
      <c r="J260" s="42">
        <f t="shared" si="20"/>
        <v>4.9849705461764859</v>
      </c>
      <c r="K260" s="43"/>
      <c r="L260" s="43">
        <f t="shared" si="19"/>
        <v>2164.9238615899999</v>
      </c>
      <c r="M260" s="44">
        <f t="shared" si="21"/>
        <v>3.0946821999999998</v>
      </c>
      <c r="N260" s="43"/>
      <c r="O260" s="22"/>
      <c r="P260" s="33">
        <v>2.8338044029999998</v>
      </c>
      <c r="Q260" s="34"/>
    </row>
    <row r="261" spans="1:17" x14ac:dyDescent="0.25">
      <c r="A261" s="35">
        <v>42050</v>
      </c>
      <c r="B261" s="36" t="s">
        <v>89</v>
      </c>
      <c r="C261" s="46"/>
      <c r="D261" s="46">
        <v>2.0892856800000001</v>
      </c>
      <c r="E261" s="39"/>
      <c r="F261" s="15"/>
      <c r="G261" s="47"/>
      <c r="H261" s="47"/>
      <c r="I261" s="42"/>
      <c r="J261" s="42">
        <f t="shared" si="20"/>
        <v>5.7583945653782678</v>
      </c>
      <c r="K261" s="43"/>
      <c r="L261" s="43">
        <f t="shared" si="19"/>
        <v>2167.01314727</v>
      </c>
      <c r="M261" s="44">
        <f t="shared" si="21"/>
        <v>3.0946821999999998</v>
      </c>
      <c r="N261" s="43"/>
      <c r="O261" s="22"/>
      <c r="P261" s="33">
        <v>2.756154709</v>
      </c>
      <c r="Q261" s="34"/>
    </row>
    <row r="262" spans="1:17" x14ac:dyDescent="0.25">
      <c r="A262" s="35">
        <v>42054</v>
      </c>
      <c r="B262" s="36" t="s">
        <v>89</v>
      </c>
      <c r="C262" s="46"/>
      <c r="D262" s="46">
        <v>1.7467339</v>
      </c>
      <c r="E262" s="39"/>
      <c r="F262" s="15"/>
      <c r="G262" s="47"/>
      <c r="H262" s="47"/>
      <c r="I262" s="42"/>
      <c r="J262" s="42">
        <f t="shared" si="20"/>
        <v>4.8978582417107157</v>
      </c>
      <c r="K262" s="43"/>
      <c r="L262" s="43">
        <f t="shared" si="19"/>
        <v>2168.75988117</v>
      </c>
      <c r="M262" s="44">
        <f t="shared" si="21"/>
        <v>3.0946821999999998</v>
      </c>
      <c r="N262" s="43"/>
      <c r="O262" s="22"/>
      <c r="P262" s="33">
        <v>2.8040093810000002</v>
      </c>
      <c r="Q262" s="34"/>
    </row>
    <row r="263" spans="1:17" x14ac:dyDescent="0.25">
      <c r="A263" s="35">
        <v>42054</v>
      </c>
      <c r="B263" s="36" t="s">
        <v>89</v>
      </c>
      <c r="C263" s="46"/>
      <c r="D263" s="46">
        <v>1.7411464000000001</v>
      </c>
      <c r="E263" s="39"/>
      <c r="F263" s="15"/>
      <c r="G263" s="47"/>
      <c r="H263" s="47"/>
      <c r="I263" s="42"/>
      <c r="J263" s="42">
        <f t="shared" si="20"/>
        <v>4.8821908392943794</v>
      </c>
      <c r="K263" s="43"/>
      <c r="L263" s="43">
        <f t="shared" ref="L263:L326" si="22">L262+(D263-E263)</f>
        <v>2170.5010275700001</v>
      </c>
      <c r="M263" s="44">
        <f t="shared" si="21"/>
        <v>3.0946821999999998</v>
      </c>
      <c r="N263" s="43"/>
      <c r="O263" s="22"/>
      <c r="P263" s="33">
        <v>2.8040093810000002</v>
      </c>
      <c r="Q263" s="34"/>
    </row>
    <row r="264" spans="1:17" x14ac:dyDescent="0.25">
      <c r="A264" s="35">
        <v>42058</v>
      </c>
      <c r="B264" s="36" t="s">
        <v>89</v>
      </c>
      <c r="C264" s="46"/>
      <c r="D264" s="46">
        <v>1.7411089</v>
      </c>
      <c r="E264" s="39"/>
      <c r="F264" s="15"/>
      <c r="G264" s="47"/>
      <c r="H264" s="47"/>
      <c r="I264" s="42"/>
      <c r="J264" s="42">
        <f t="shared" si="20"/>
        <v>4.3863321205652825</v>
      </c>
      <c r="K264" s="43"/>
      <c r="L264" s="43">
        <f t="shared" si="22"/>
        <v>2172.2421364700003</v>
      </c>
      <c r="M264" s="44">
        <f t="shared" si="21"/>
        <v>3.0946821999999998</v>
      </c>
      <c r="N264" s="43"/>
      <c r="O264" s="22"/>
      <c r="P264" s="33">
        <v>2.5192749980000002</v>
      </c>
      <c r="Q264" s="34"/>
    </row>
    <row r="265" spans="1:17" x14ac:dyDescent="0.25">
      <c r="A265" s="35">
        <v>42058</v>
      </c>
      <c r="B265" s="36" t="s">
        <v>89</v>
      </c>
      <c r="C265" s="46"/>
      <c r="D265" s="46">
        <v>1.7414839</v>
      </c>
      <c r="E265" s="39"/>
      <c r="F265" s="15"/>
      <c r="G265" s="47"/>
      <c r="H265" s="47"/>
      <c r="I265" s="42"/>
      <c r="J265" s="42">
        <f t="shared" si="20"/>
        <v>4.3872768486895328</v>
      </c>
      <c r="K265" s="43"/>
      <c r="L265" s="43">
        <f t="shared" si="22"/>
        <v>2173.9836203700002</v>
      </c>
      <c r="M265" s="44">
        <f t="shared" si="21"/>
        <v>3.0946821999999998</v>
      </c>
      <c r="N265" s="43"/>
      <c r="O265" s="22"/>
      <c r="P265" s="33">
        <v>2.5192749980000002</v>
      </c>
      <c r="Q265" s="34"/>
    </row>
    <row r="266" spans="1:17" x14ac:dyDescent="0.25">
      <c r="A266" s="35">
        <v>42062</v>
      </c>
      <c r="B266" s="36" t="s">
        <v>89</v>
      </c>
      <c r="C266" s="46"/>
      <c r="D266" s="46">
        <v>1.8582228199999999</v>
      </c>
      <c r="E266" s="39"/>
      <c r="F266" s="15"/>
      <c r="G266" s="47"/>
      <c r="H266" s="47"/>
      <c r="I266" s="42"/>
      <c r="J266" s="42">
        <f t="shared" si="20"/>
        <v>5.6147182886077598</v>
      </c>
      <c r="K266" s="43"/>
      <c r="L266" s="43">
        <f t="shared" si="22"/>
        <v>2175.84184319</v>
      </c>
      <c r="M266" s="44">
        <f t="shared" si="21"/>
        <v>3.0946821999999998</v>
      </c>
      <c r="N266" s="43"/>
      <c r="O266" s="22"/>
      <c r="P266" s="33">
        <v>3.021552759</v>
      </c>
      <c r="Q266" s="34"/>
    </row>
    <row r="267" spans="1:17" x14ac:dyDescent="0.25">
      <c r="A267" s="35">
        <v>42063</v>
      </c>
      <c r="B267" s="36" t="s">
        <v>89</v>
      </c>
      <c r="C267" s="46"/>
      <c r="D267" s="46">
        <v>1.8572228200000001</v>
      </c>
      <c r="E267" s="39"/>
      <c r="F267" s="15"/>
      <c r="G267" s="47"/>
      <c r="H267" s="47"/>
      <c r="I267" s="42"/>
      <c r="J267" s="42">
        <f t="shared" si="20"/>
        <v>5.996517585051361</v>
      </c>
      <c r="K267" s="43"/>
      <c r="L267" s="43">
        <f t="shared" si="22"/>
        <v>2177.69906601</v>
      </c>
      <c r="M267" s="44">
        <f t="shared" si="21"/>
        <v>3.0946821999999998</v>
      </c>
      <c r="N267" s="43"/>
      <c r="O267" s="22"/>
      <c r="P267" s="33">
        <v>3.228755064</v>
      </c>
      <c r="Q267" s="34"/>
    </row>
    <row r="268" spans="1:17" x14ac:dyDescent="0.25">
      <c r="A268" s="35">
        <v>42063</v>
      </c>
      <c r="B268" s="36" t="s">
        <v>89</v>
      </c>
      <c r="C268" s="46"/>
      <c r="D268" s="46">
        <v>1.85718282</v>
      </c>
      <c r="E268" s="39"/>
      <c r="F268" s="15"/>
      <c r="G268" s="47"/>
      <c r="H268" s="47"/>
      <c r="I268" s="42"/>
      <c r="J268" s="42">
        <f t="shared" si="20"/>
        <v>5.9963884348488001</v>
      </c>
      <c r="K268" s="43"/>
      <c r="L268" s="43">
        <f t="shared" si="22"/>
        <v>2179.5562488300002</v>
      </c>
      <c r="M268" s="44">
        <f t="shared" si="21"/>
        <v>3.0946821999999998</v>
      </c>
      <c r="N268" s="43"/>
      <c r="O268" s="22"/>
      <c r="P268" s="33">
        <v>3.228755064</v>
      </c>
      <c r="Q268" s="34"/>
    </row>
    <row r="269" spans="1:17" x14ac:dyDescent="0.25">
      <c r="A269" s="35">
        <v>42065</v>
      </c>
      <c r="B269" s="36" t="s">
        <v>89</v>
      </c>
      <c r="C269" s="46"/>
      <c r="D269" s="46">
        <v>1.85966282</v>
      </c>
      <c r="E269" s="39"/>
      <c r="F269" s="15"/>
      <c r="G269" s="47"/>
      <c r="H269" s="47"/>
      <c r="I269" s="42"/>
      <c r="J269" s="42">
        <f t="shared" si="20"/>
        <v>6.5778284629437618</v>
      </c>
      <c r="K269" s="43"/>
      <c r="L269" s="43">
        <f t="shared" si="22"/>
        <v>2181.41591165</v>
      </c>
      <c r="M269" s="44">
        <f t="shared" si="21"/>
        <v>3.0946821999999998</v>
      </c>
      <c r="N269" s="43"/>
      <c r="O269" s="22"/>
      <c r="P269" s="33">
        <v>3.5371081210000002</v>
      </c>
      <c r="Q269" s="34"/>
    </row>
    <row r="270" spans="1:17" x14ac:dyDescent="0.25">
      <c r="A270" s="35">
        <v>42068</v>
      </c>
      <c r="B270" s="36" t="s">
        <v>89</v>
      </c>
      <c r="C270" s="46"/>
      <c r="D270" s="46">
        <v>2.2286113900000002</v>
      </c>
      <c r="E270" s="39"/>
      <c r="F270" s="15"/>
      <c r="G270" s="47"/>
      <c r="H270" s="47"/>
      <c r="I270" s="42"/>
      <c r="J270" s="42">
        <f t="shared" si="20"/>
        <v>7.5934261587981933</v>
      </c>
      <c r="K270" s="43"/>
      <c r="L270" s="43">
        <f t="shared" si="22"/>
        <v>2183.64452304</v>
      </c>
      <c r="M270" s="44">
        <f t="shared" si="21"/>
        <v>3.0946821999999998</v>
      </c>
      <c r="N270" s="43"/>
      <c r="O270" s="22"/>
      <c r="P270" s="33">
        <v>3.4072455129999999</v>
      </c>
      <c r="Q270" s="34"/>
    </row>
    <row r="271" spans="1:17" x14ac:dyDescent="0.25">
      <c r="A271" s="35">
        <v>42069</v>
      </c>
      <c r="B271" s="36" t="s">
        <v>89</v>
      </c>
      <c r="C271" s="46"/>
      <c r="D271" s="46">
        <v>1.85714282</v>
      </c>
      <c r="E271" s="39"/>
      <c r="F271" s="15"/>
      <c r="G271" s="47"/>
      <c r="H271" s="47"/>
      <c r="I271" s="42"/>
      <c r="J271" s="42">
        <f t="shared" si="20"/>
        <v>6.2297490931193016</v>
      </c>
      <c r="K271" s="43"/>
      <c r="L271" s="43">
        <f t="shared" si="22"/>
        <v>2185.5016658599998</v>
      </c>
      <c r="M271" s="44">
        <f t="shared" si="21"/>
        <v>3.0946821999999998</v>
      </c>
      <c r="N271" s="43"/>
      <c r="O271" s="22"/>
      <c r="P271" s="33">
        <v>3.3544803480000001</v>
      </c>
      <c r="Q271" s="34"/>
    </row>
    <row r="272" spans="1:17" x14ac:dyDescent="0.25">
      <c r="A272" s="35">
        <v>42072</v>
      </c>
      <c r="B272" s="36" t="s">
        <v>89</v>
      </c>
      <c r="C272" s="46"/>
      <c r="D272" s="46">
        <v>1.8575428199999999</v>
      </c>
      <c r="E272" s="39"/>
      <c r="F272" s="15"/>
      <c r="G272" s="47"/>
      <c r="H272" s="47"/>
      <c r="I272" s="42"/>
      <c r="J272" s="42">
        <f t="shared" si="20"/>
        <v>6.6347057970551981</v>
      </c>
      <c r="K272" s="43"/>
      <c r="L272" s="43">
        <f t="shared" si="22"/>
        <v>2187.3592086799999</v>
      </c>
      <c r="M272" s="44">
        <f t="shared" si="21"/>
        <v>3.0946821999999998</v>
      </c>
      <c r="N272" s="43"/>
      <c r="O272" s="22"/>
      <c r="P272" s="33">
        <v>3.5717646589999998</v>
      </c>
      <c r="Q272" s="34"/>
    </row>
    <row r="273" spans="1:17" x14ac:dyDescent="0.25">
      <c r="A273" s="35">
        <v>42073</v>
      </c>
      <c r="B273" s="36" t="s">
        <v>89</v>
      </c>
      <c r="C273" s="46"/>
      <c r="D273" s="46">
        <v>1.85714282</v>
      </c>
      <c r="E273" s="39"/>
      <c r="F273" s="15"/>
      <c r="G273" s="47"/>
      <c r="H273" s="47"/>
      <c r="I273" s="42"/>
      <c r="J273" s="42">
        <f t="shared" si="20"/>
        <v>5.5886982929403173</v>
      </c>
      <c r="K273" s="43"/>
      <c r="L273" s="43">
        <f t="shared" si="22"/>
        <v>2189.2163514999997</v>
      </c>
      <c r="M273" s="44">
        <f t="shared" si="21"/>
        <v>3.0946821999999998</v>
      </c>
      <c r="N273" s="43"/>
      <c r="O273" s="22"/>
      <c r="P273" s="33">
        <v>3.0092991410000001</v>
      </c>
      <c r="Q273" s="34"/>
    </row>
    <row r="274" spans="1:17" x14ac:dyDescent="0.25">
      <c r="A274" s="35">
        <v>42076</v>
      </c>
      <c r="B274" s="36" t="s">
        <v>89</v>
      </c>
      <c r="C274" s="46"/>
      <c r="D274" s="46">
        <v>1.85714282</v>
      </c>
      <c r="E274" s="39"/>
      <c r="F274" s="15"/>
      <c r="G274" s="47"/>
      <c r="H274" s="47"/>
      <c r="I274" s="42"/>
      <c r="J274" s="42">
        <f t="shared" si="20"/>
        <v>5.3989090124503889</v>
      </c>
      <c r="K274" s="43"/>
      <c r="L274" s="43">
        <f t="shared" si="22"/>
        <v>2191.0734943199996</v>
      </c>
      <c r="M274" s="44">
        <f t="shared" si="21"/>
        <v>3.0946821999999998</v>
      </c>
      <c r="N274" s="43"/>
      <c r="O274" s="22"/>
      <c r="P274" s="33">
        <v>2.9071049109999998</v>
      </c>
      <c r="Q274" s="34"/>
    </row>
    <row r="275" spans="1:17" x14ac:dyDescent="0.25">
      <c r="A275" s="35">
        <v>42077</v>
      </c>
      <c r="B275" s="36" t="s">
        <v>89</v>
      </c>
      <c r="C275" s="46"/>
      <c r="D275" s="46">
        <v>1.85718282</v>
      </c>
      <c r="E275" s="39"/>
      <c r="F275" s="15"/>
      <c r="G275" s="47"/>
      <c r="H275" s="47"/>
      <c r="I275" s="42"/>
      <c r="J275" s="42">
        <f t="shared" si="20"/>
        <v>5.4601132489944391</v>
      </c>
      <c r="K275" s="43"/>
      <c r="L275" s="43">
        <f t="shared" si="22"/>
        <v>2192.9306771399997</v>
      </c>
      <c r="M275" s="44">
        <f t="shared" si="21"/>
        <v>3.0946821999999998</v>
      </c>
      <c r="N275" s="43"/>
      <c r="O275" s="22"/>
      <c r="P275" s="33">
        <v>2.9399977160000001</v>
      </c>
      <c r="Q275" s="34"/>
    </row>
    <row r="276" spans="1:17" x14ac:dyDescent="0.25">
      <c r="A276" s="35">
        <v>42081</v>
      </c>
      <c r="B276" s="36" t="s">
        <v>89</v>
      </c>
      <c r="C276" s="46"/>
      <c r="D276" s="46">
        <v>1.85718282</v>
      </c>
      <c r="E276" s="39"/>
      <c r="F276" s="15"/>
      <c r="G276" s="47"/>
      <c r="H276" s="47"/>
      <c r="I276" s="42"/>
      <c r="J276" s="42">
        <f t="shared" si="20"/>
        <v>5.7699947884535128</v>
      </c>
      <c r="K276" s="43"/>
      <c r="L276" s="43">
        <f t="shared" si="22"/>
        <v>2194.7878599599999</v>
      </c>
      <c r="M276" s="44">
        <f t="shared" si="21"/>
        <v>3.0946821999999998</v>
      </c>
      <c r="N276" s="43"/>
      <c r="O276" s="22"/>
      <c r="P276" s="33">
        <v>3.1068534159999999</v>
      </c>
      <c r="Q276" s="34"/>
    </row>
    <row r="277" spans="1:17" x14ac:dyDescent="0.25">
      <c r="A277" s="35">
        <v>42081</v>
      </c>
      <c r="B277" s="36" t="s">
        <v>89</v>
      </c>
      <c r="C277" s="46"/>
      <c r="D277" s="46">
        <v>1.8577828199999999</v>
      </c>
      <c r="E277" s="39"/>
      <c r="F277" s="15"/>
      <c r="G277" s="47"/>
      <c r="H277" s="47"/>
      <c r="I277" s="42"/>
      <c r="J277" s="42">
        <f t="shared" si="20"/>
        <v>5.7718589005031129</v>
      </c>
      <c r="K277" s="43"/>
      <c r="L277" s="43">
        <f t="shared" si="22"/>
        <v>2196.6456427799999</v>
      </c>
      <c r="M277" s="44">
        <f t="shared" si="21"/>
        <v>3.0946821999999998</v>
      </c>
      <c r="N277" s="43"/>
      <c r="O277" s="22"/>
      <c r="P277" s="33">
        <v>3.1068534159999999</v>
      </c>
      <c r="Q277" s="34"/>
    </row>
    <row r="278" spans="1:17" x14ac:dyDescent="0.25">
      <c r="A278" s="35">
        <v>42085</v>
      </c>
      <c r="B278" s="36" t="s">
        <v>89</v>
      </c>
      <c r="C278" s="46"/>
      <c r="D278" s="46">
        <v>1.8652629599999999</v>
      </c>
      <c r="E278" s="39"/>
      <c r="F278" s="15"/>
      <c r="G278" s="47"/>
      <c r="H278" s="47"/>
      <c r="I278" s="42"/>
      <c r="J278" s="42">
        <f t="shared" si="20"/>
        <v>8.5760265978037964</v>
      </c>
      <c r="K278" s="43"/>
      <c r="L278" s="43">
        <f t="shared" si="22"/>
        <v>2198.51090574</v>
      </c>
      <c r="M278" s="44">
        <f t="shared" si="21"/>
        <v>3.0946821999999998</v>
      </c>
      <c r="N278" s="43"/>
      <c r="O278" s="22"/>
      <c r="P278" s="33">
        <v>4.5977574109999999</v>
      </c>
      <c r="Q278" s="34"/>
    </row>
    <row r="279" spans="1:17" x14ac:dyDescent="0.25">
      <c r="A279" s="35">
        <v>42085</v>
      </c>
      <c r="B279" s="36" t="s">
        <v>89</v>
      </c>
      <c r="C279" s="46"/>
      <c r="D279" s="46">
        <v>1.85714282</v>
      </c>
      <c r="E279" s="39"/>
      <c r="F279" s="15"/>
      <c r="G279" s="47"/>
      <c r="H279" s="47"/>
      <c r="I279" s="42"/>
      <c r="J279" s="42">
        <f t="shared" si="20"/>
        <v>8.5386921639404392</v>
      </c>
      <c r="K279" s="43"/>
      <c r="L279" s="43">
        <f t="shared" si="22"/>
        <v>2200.3680485599998</v>
      </c>
      <c r="M279" s="44">
        <f t="shared" si="21"/>
        <v>3.0946821999999998</v>
      </c>
      <c r="N279" s="43"/>
      <c r="O279" s="22"/>
      <c r="P279" s="33">
        <v>4.5977574109999999</v>
      </c>
      <c r="Q279" s="34"/>
    </row>
    <row r="280" spans="1:17" x14ac:dyDescent="0.25">
      <c r="A280" s="35">
        <v>42089</v>
      </c>
      <c r="B280" s="36" t="s">
        <v>89</v>
      </c>
      <c r="C280" s="46"/>
      <c r="D280" s="46">
        <v>1.85738282</v>
      </c>
      <c r="E280" s="39"/>
      <c r="F280" s="15"/>
      <c r="G280" s="47"/>
      <c r="H280" s="47"/>
      <c r="I280" s="42"/>
      <c r="J280" s="42">
        <f t="shared" ref="J280:J343" si="23">D280*P280</f>
        <v>9.2695892930232855</v>
      </c>
      <c r="K280" s="43"/>
      <c r="L280" s="43">
        <f t="shared" si="22"/>
        <v>2202.2254313799999</v>
      </c>
      <c r="M280" s="44">
        <f t="shared" si="21"/>
        <v>3.0946821999999998</v>
      </c>
      <c r="N280" s="43"/>
      <c r="O280" s="22"/>
      <c r="P280" s="33">
        <v>4.9906724630000001</v>
      </c>
      <c r="Q280" s="34"/>
    </row>
    <row r="281" spans="1:17" x14ac:dyDescent="0.25">
      <c r="A281" s="35">
        <v>42090</v>
      </c>
      <c r="B281" s="36" t="s">
        <v>89</v>
      </c>
      <c r="C281" s="46"/>
      <c r="D281" s="46">
        <v>1.85758282</v>
      </c>
      <c r="E281" s="39"/>
      <c r="F281" s="15"/>
      <c r="G281" s="47"/>
      <c r="H281" s="47"/>
      <c r="I281" s="42"/>
      <c r="J281" s="42">
        <f t="shared" si="23"/>
        <v>8.9073549138537977</v>
      </c>
      <c r="K281" s="43"/>
      <c r="L281" s="43">
        <f t="shared" si="22"/>
        <v>2204.0830142</v>
      </c>
      <c r="M281" s="44">
        <f t="shared" ref="M281:M344" si="24">M280+(G281-H281)</f>
        <v>3.0946821999999998</v>
      </c>
      <c r="N281" s="43"/>
      <c r="O281" s="22"/>
      <c r="P281" s="33">
        <v>4.7951320490000002</v>
      </c>
      <c r="Q281" s="34"/>
    </row>
    <row r="282" spans="1:17" x14ac:dyDescent="0.25">
      <c r="A282" s="35">
        <v>42096</v>
      </c>
      <c r="B282" s="36" t="s">
        <v>89</v>
      </c>
      <c r="C282" s="46"/>
      <c r="D282" s="46">
        <v>2.3684946</v>
      </c>
      <c r="E282" s="39"/>
      <c r="F282" s="15"/>
      <c r="G282" s="47"/>
      <c r="H282" s="47"/>
      <c r="I282" s="42"/>
      <c r="J282" s="42">
        <f t="shared" si="23"/>
        <v>10.69326037975191</v>
      </c>
      <c r="K282" s="43"/>
      <c r="L282" s="43">
        <f t="shared" si="22"/>
        <v>2206.4515087999998</v>
      </c>
      <c r="M282" s="44">
        <f t="shared" si="24"/>
        <v>3.0946821999999998</v>
      </c>
      <c r="N282" s="43"/>
      <c r="O282" s="22"/>
      <c r="P282" s="33">
        <v>4.5147919610000002</v>
      </c>
      <c r="Q282" s="34"/>
    </row>
    <row r="283" spans="1:17" x14ac:dyDescent="0.25">
      <c r="A283" s="35">
        <v>42096</v>
      </c>
      <c r="B283" s="36" t="s">
        <v>89</v>
      </c>
      <c r="C283" s="46"/>
      <c r="D283" s="46">
        <v>2.7625424999999999</v>
      </c>
      <c r="E283" s="39"/>
      <c r="F283" s="15"/>
      <c r="G283" s="47"/>
      <c r="H283" s="47"/>
      <c r="I283" s="42"/>
      <c r="J283" s="42">
        <f t="shared" si="23"/>
        <v>12.472304670920844</v>
      </c>
      <c r="K283" s="43"/>
      <c r="L283" s="43">
        <f t="shared" si="22"/>
        <v>2209.2140512999999</v>
      </c>
      <c r="M283" s="44">
        <f t="shared" si="24"/>
        <v>3.0946821999999998</v>
      </c>
      <c r="N283" s="43"/>
      <c r="O283" s="22"/>
      <c r="P283" s="33">
        <v>4.5147919610000002</v>
      </c>
      <c r="Q283" s="34"/>
    </row>
    <row r="284" spans="1:17" x14ac:dyDescent="0.25">
      <c r="A284" s="35">
        <v>42098</v>
      </c>
      <c r="B284" s="36" t="s">
        <v>89</v>
      </c>
      <c r="C284" s="46"/>
      <c r="D284" s="46">
        <v>1.9732142399999999</v>
      </c>
      <c r="E284" s="39"/>
      <c r="F284" s="15"/>
      <c r="G284" s="47"/>
      <c r="H284" s="47"/>
      <c r="I284" s="42"/>
      <c r="J284" s="42">
        <f t="shared" si="23"/>
        <v>8.2062027222584444</v>
      </c>
      <c r="K284" s="43"/>
      <c r="L284" s="43">
        <f t="shared" si="22"/>
        <v>2211.1872655399998</v>
      </c>
      <c r="M284" s="44">
        <f t="shared" si="24"/>
        <v>3.0946821999999998</v>
      </c>
      <c r="N284" s="43"/>
      <c r="O284" s="22"/>
      <c r="P284" s="33">
        <v>4.1587996660000002</v>
      </c>
      <c r="Q284" s="34"/>
    </row>
    <row r="285" spans="1:17" x14ac:dyDescent="0.25">
      <c r="A285" s="35">
        <v>42098</v>
      </c>
      <c r="B285" s="36" t="s">
        <v>89</v>
      </c>
      <c r="C285" s="46"/>
      <c r="D285" s="46">
        <v>1.9732142399999999</v>
      </c>
      <c r="E285" s="39"/>
      <c r="F285" s="15"/>
      <c r="G285" s="47"/>
      <c r="H285" s="47"/>
      <c r="I285" s="42"/>
      <c r="J285" s="42">
        <f t="shared" si="23"/>
        <v>8.2062027222584444</v>
      </c>
      <c r="K285" s="43"/>
      <c r="L285" s="43">
        <f t="shared" si="22"/>
        <v>2213.1604797799996</v>
      </c>
      <c r="M285" s="44">
        <f t="shared" si="24"/>
        <v>3.0946821999999998</v>
      </c>
      <c r="N285" s="43"/>
      <c r="O285" s="22"/>
      <c r="P285" s="33">
        <v>4.1587996660000002</v>
      </c>
      <c r="Q285" s="34"/>
    </row>
    <row r="286" spans="1:17" x14ac:dyDescent="0.25">
      <c r="A286" s="35">
        <v>42102</v>
      </c>
      <c r="B286" s="36" t="s">
        <v>89</v>
      </c>
      <c r="C286" s="46"/>
      <c r="D286" s="46">
        <v>1.9732142399999999</v>
      </c>
      <c r="E286" s="39"/>
      <c r="F286" s="15"/>
      <c r="G286" s="47"/>
      <c r="H286" s="47"/>
      <c r="I286" s="42"/>
      <c r="J286" s="42">
        <f t="shared" si="23"/>
        <v>7.2182019486657305</v>
      </c>
      <c r="K286" s="43"/>
      <c r="L286" s="43">
        <f t="shared" si="22"/>
        <v>2215.1336940199994</v>
      </c>
      <c r="M286" s="44">
        <f t="shared" si="24"/>
        <v>3.0946821999999998</v>
      </c>
      <c r="N286" s="43"/>
      <c r="O286" s="22"/>
      <c r="P286" s="33">
        <v>3.65809338</v>
      </c>
      <c r="Q286" s="34"/>
    </row>
    <row r="287" spans="1:17" x14ac:dyDescent="0.25">
      <c r="A287" s="35">
        <v>42103</v>
      </c>
      <c r="B287" s="36" t="s">
        <v>89</v>
      </c>
      <c r="C287" s="46"/>
      <c r="D287" s="46">
        <v>2.7625850000000001</v>
      </c>
      <c r="E287" s="39"/>
      <c r="F287" s="15"/>
      <c r="G287" s="47"/>
      <c r="H287" s="47"/>
      <c r="I287" s="42"/>
      <c r="J287" s="42">
        <f t="shared" si="23"/>
        <v>9.3701541106507946</v>
      </c>
      <c r="K287" s="43"/>
      <c r="L287" s="43">
        <f t="shared" si="22"/>
        <v>2217.8962790199994</v>
      </c>
      <c r="M287" s="44">
        <f t="shared" si="24"/>
        <v>3.0946821999999998</v>
      </c>
      <c r="N287" s="43"/>
      <c r="O287" s="22"/>
      <c r="P287" s="33">
        <v>3.3918066269999998</v>
      </c>
      <c r="Q287" s="34"/>
    </row>
    <row r="288" spans="1:17" x14ac:dyDescent="0.25">
      <c r="A288" s="35">
        <v>42107</v>
      </c>
      <c r="B288" s="36" t="s">
        <v>89</v>
      </c>
      <c r="C288" s="46"/>
      <c r="D288" s="46">
        <v>1.9732142399999999</v>
      </c>
      <c r="E288" s="39"/>
      <c r="F288" s="15"/>
      <c r="G288" s="47"/>
      <c r="H288" s="47"/>
      <c r="I288" s="42"/>
      <c r="J288" s="42">
        <f t="shared" si="23"/>
        <v>6.2760981323757754</v>
      </c>
      <c r="K288" s="43"/>
      <c r="L288" s="43">
        <f t="shared" si="22"/>
        <v>2219.8694932599992</v>
      </c>
      <c r="M288" s="44">
        <f t="shared" si="24"/>
        <v>3.0946821999999998</v>
      </c>
      <c r="N288" s="43"/>
      <c r="O288" s="22"/>
      <c r="P288" s="33">
        <v>3.180647091</v>
      </c>
      <c r="Q288" s="34"/>
    </row>
    <row r="289" spans="1:17" x14ac:dyDescent="0.25">
      <c r="A289" s="35">
        <v>42107</v>
      </c>
      <c r="B289" s="36" t="s">
        <v>89</v>
      </c>
      <c r="C289" s="46"/>
      <c r="D289" s="46">
        <v>1.97334174</v>
      </c>
      <c r="E289" s="39"/>
      <c r="F289" s="15"/>
      <c r="G289" s="47"/>
      <c r="H289" s="47"/>
      <c r="I289" s="42"/>
      <c r="J289" s="42">
        <f t="shared" si="23"/>
        <v>6.2765036648798782</v>
      </c>
      <c r="K289" s="43"/>
      <c r="L289" s="43">
        <f t="shared" si="22"/>
        <v>2221.842834999999</v>
      </c>
      <c r="M289" s="44">
        <f t="shared" si="24"/>
        <v>3.0946821999999998</v>
      </c>
      <c r="N289" s="43"/>
      <c r="O289" s="22"/>
      <c r="P289" s="33">
        <v>3.180647091</v>
      </c>
      <c r="Q289" s="34"/>
    </row>
    <row r="290" spans="1:17" x14ac:dyDescent="0.25">
      <c r="A290" s="35">
        <v>42107</v>
      </c>
      <c r="B290" s="36" t="s">
        <v>89</v>
      </c>
      <c r="C290" s="46"/>
      <c r="D290" s="46">
        <v>1.97368174</v>
      </c>
      <c r="E290" s="39"/>
      <c r="F290" s="15"/>
      <c r="G290" s="47"/>
      <c r="H290" s="47"/>
      <c r="I290" s="42"/>
      <c r="J290" s="42">
        <f t="shared" si="23"/>
        <v>6.2775850848908181</v>
      </c>
      <c r="K290" s="43"/>
      <c r="L290" s="43">
        <f t="shared" si="22"/>
        <v>2223.8165167399989</v>
      </c>
      <c r="M290" s="44">
        <f t="shared" si="24"/>
        <v>3.0946821999999998</v>
      </c>
      <c r="N290" s="43"/>
      <c r="O290" s="22"/>
      <c r="P290" s="33">
        <v>3.180647091</v>
      </c>
      <c r="Q290" s="34"/>
    </row>
    <row r="291" spans="1:17" x14ac:dyDescent="0.25">
      <c r="A291" s="35">
        <v>42112</v>
      </c>
      <c r="B291" s="36" t="s">
        <v>89</v>
      </c>
      <c r="C291" s="46"/>
      <c r="D291" s="46">
        <v>2.3766546000000002</v>
      </c>
      <c r="E291" s="39"/>
      <c r="F291" s="15"/>
      <c r="G291" s="47"/>
      <c r="H291" s="47"/>
      <c r="I291" s="42"/>
      <c r="J291" s="42">
        <f t="shared" si="23"/>
        <v>6.927921801900486</v>
      </c>
      <c r="K291" s="43"/>
      <c r="L291" s="43">
        <f t="shared" si="22"/>
        <v>2226.193171339999</v>
      </c>
      <c r="M291" s="44">
        <f t="shared" si="24"/>
        <v>3.0946821999999998</v>
      </c>
      <c r="N291" s="43"/>
      <c r="O291" s="22"/>
      <c r="P291" s="33">
        <v>2.9149889099999999</v>
      </c>
      <c r="Q291" s="34"/>
    </row>
    <row r="292" spans="1:17" x14ac:dyDescent="0.25">
      <c r="A292" s="35">
        <v>42112</v>
      </c>
      <c r="B292" s="36" t="s">
        <v>89</v>
      </c>
      <c r="C292" s="46"/>
      <c r="D292" s="46">
        <v>1.97329924</v>
      </c>
      <c r="E292" s="39"/>
      <c r="F292" s="15"/>
      <c r="G292" s="47"/>
      <c r="H292" s="47"/>
      <c r="I292" s="42"/>
      <c r="J292" s="42">
        <f t="shared" si="23"/>
        <v>5.7521454007114281</v>
      </c>
      <c r="K292" s="43"/>
      <c r="L292" s="43">
        <f t="shared" si="22"/>
        <v>2228.166470579999</v>
      </c>
      <c r="M292" s="44">
        <f t="shared" si="24"/>
        <v>3.0946821999999998</v>
      </c>
      <c r="N292" s="43"/>
      <c r="O292" s="22"/>
      <c r="P292" s="33">
        <v>2.9149889099999999</v>
      </c>
      <c r="Q292" s="34"/>
    </row>
    <row r="293" spans="1:17" x14ac:dyDescent="0.25">
      <c r="A293" s="35">
        <v>42116</v>
      </c>
      <c r="B293" s="36" t="s">
        <v>89</v>
      </c>
      <c r="C293" s="46"/>
      <c r="D293" s="46">
        <v>2.7668775000000001</v>
      </c>
      <c r="E293" s="39"/>
      <c r="F293" s="15"/>
      <c r="G293" s="47"/>
      <c r="H293" s="47"/>
      <c r="I293" s="42"/>
      <c r="J293" s="42">
        <f t="shared" si="23"/>
        <v>8.960590522949671</v>
      </c>
      <c r="K293" s="43"/>
      <c r="L293" s="43">
        <f t="shared" si="22"/>
        <v>2230.9333480799992</v>
      </c>
      <c r="M293" s="44">
        <f t="shared" si="24"/>
        <v>3.0946821999999998</v>
      </c>
      <c r="N293" s="43"/>
      <c r="O293" s="22"/>
      <c r="P293" s="33">
        <v>3.2385208680000002</v>
      </c>
      <c r="Q293" s="34"/>
    </row>
    <row r="294" spans="1:17" x14ac:dyDescent="0.25">
      <c r="A294" s="35">
        <v>42117</v>
      </c>
      <c r="B294" s="36" t="s">
        <v>89</v>
      </c>
      <c r="C294" s="46"/>
      <c r="D294" s="46">
        <v>1.97346924</v>
      </c>
      <c r="E294" s="39"/>
      <c r="F294" s="15"/>
      <c r="G294" s="47"/>
      <c r="H294" s="47"/>
      <c r="I294" s="42"/>
      <c r="J294" s="42">
        <f t="shared" si="23"/>
        <v>7.1446973459651018</v>
      </c>
      <c r="K294" s="43"/>
      <c r="L294" s="43">
        <f t="shared" si="22"/>
        <v>2232.9068173199994</v>
      </c>
      <c r="M294" s="44">
        <f t="shared" si="24"/>
        <v>3.0946821999999998</v>
      </c>
      <c r="N294" s="43"/>
      <c r="O294" s="22"/>
      <c r="P294" s="33">
        <v>3.6203743140000002</v>
      </c>
      <c r="Q294" s="34"/>
    </row>
    <row r="295" spans="1:17" x14ac:dyDescent="0.25">
      <c r="A295" s="35">
        <v>42121</v>
      </c>
      <c r="B295" s="36" t="s">
        <v>89</v>
      </c>
      <c r="C295" s="46"/>
      <c r="D295" s="46">
        <v>1.9732142399999999</v>
      </c>
      <c r="E295" s="39"/>
      <c r="F295" s="15"/>
      <c r="G295" s="47"/>
      <c r="H295" s="47"/>
      <c r="I295" s="42"/>
      <c r="J295" s="42">
        <f t="shared" si="23"/>
        <v>5.901984755293018</v>
      </c>
      <c r="K295" s="43"/>
      <c r="L295" s="43">
        <f t="shared" si="22"/>
        <v>2234.8800315599992</v>
      </c>
      <c r="M295" s="44">
        <f t="shared" si="24"/>
        <v>3.0946821999999998</v>
      </c>
      <c r="N295" s="43"/>
      <c r="O295" s="22"/>
      <c r="P295" s="33">
        <v>2.9910511670000002</v>
      </c>
      <c r="Q295" s="34"/>
    </row>
    <row r="296" spans="1:17" x14ac:dyDescent="0.25">
      <c r="A296" s="35">
        <v>42121</v>
      </c>
      <c r="B296" s="36" t="s">
        <v>89</v>
      </c>
      <c r="C296" s="46"/>
      <c r="D296" s="46">
        <v>1.9732142399999999</v>
      </c>
      <c r="E296" s="39"/>
      <c r="F296" s="15"/>
      <c r="G296" s="47"/>
      <c r="H296" s="47"/>
      <c r="I296" s="42"/>
      <c r="J296" s="42">
        <f t="shared" si="23"/>
        <v>5.901984755293018</v>
      </c>
      <c r="K296" s="43"/>
      <c r="L296" s="43">
        <f t="shared" si="22"/>
        <v>2236.8532457999991</v>
      </c>
      <c r="M296" s="44">
        <f t="shared" si="24"/>
        <v>3.0946821999999998</v>
      </c>
      <c r="N296" s="43"/>
      <c r="O296" s="22"/>
      <c r="P296" s="33">
        <v>2.9910511670000002</v>
      </c>
      <c r="Q296" s="34"/>
    </row>
    <row r="297" spans="1:17" x14ac:dyDescent="0.25">
      <c r="A297" s="35">
        <v>42125</v>
      </c>
      <c r="B297" s="36" t="s">
        <v>89</v>
      </c>
      <c r="C297" s="46"/>
      <c r="D297" s="46">
        <v>2.50718781</v>
      </c>
      <c r="E297" s="39"/>
      <c r="F297" s="15"/>
      <c r="G297" s="47"/>
      <c r="H297" s="47"/>
      <c r="I297" s="42"/>
      <c r="J297" s="42">
        <f t="shared" si="23"/>
        <v>6.8943998113115388</v>
      </c>
      <c r="K297" s="43"/>
      <c r="L297" s="43">
        <f t="shared" si="22"/>
        <v>2239.3604336099988</v>
      </c>
      <c r="M297" s="44">
        <f t="shared" si="24"/>
        <v>3.0946821999999998</v>
      </c>
      <c r="N297" s="43"/>
      <c r="O297" s="22"/>
      <c r="P297" s="33">
        <v>2.7498537540000001</v>
      </c>
      <c r="Q297" s="34"/>
    </row>
    <row r="298" spans="1:17" x14ac:dyDescent="0.25">
      <c r="A298" s="35">
        <v>42126</v>
      </c>
      <c r="B298" s="36" t="s">
        <v>89</v>
      </c>
      <c r="C298" s="46"/>
      <c r="D298" s="46">
        <v>2.0938306600000001</v>
      </c>
      <c r="E298" s="39"/>
      <c r="F298" s="15"/>
      <c r="G298" s="47"/>
      <c r="H298" s="47"/>
      <c r="I298" s="42"/>
      <c r="J298" s="42">
        <f t="shared" si="23"/>
        <v>5.7528976479654927</v>
      </c>
      <c r="K298" s="43"/>
      <c r="L298" s="43">
        <f t="shared" si="22"/>
        <v>2241.4542642699989</v>
      </c>
      <c r="M298" s="44">
        <f t="shared" si="24"/>
        <v>3.0946821999999998</v>
      </c>
      <c r="N298" s="43"/>
      <c r="O298" s="22"/>
      <c r="P298" s="33">
        <v>2.7475467610000002</v>
      </c>
      <c r="Q298" s="34"/>
    </row>
    <row r="299" spans="1:17" x14ac:dyDescent="0.25">
      <c r="A299" s="35">
        <v>42130</v>
      </c>
      <c r="B299" s="36" t="s">
        <v>89</v>
      </c>
      <c r="C299" s="46"/>
      <c r="D299" s="46">
        <v>2.0892856599999998</v>
      </c>
      <c r="E299" s="39"/>
      <c r="F299" s="15"/>
      <c r="G299" s="47"/>
      <c r="H299" s="47"/>
      <c r="I299" s="42"/>
      <c r="J299" s="42">
        <f t="shared" si="23"/>
        <v>5.9179443745560318</v>
      </c>
      <c r="K299" s="43"/>
      <c r="L299" s="43">
        <f t="shared" si="22"/>
        <v>2243.5435499299988</v>
      </c>
      <c r="M299" s="44">
        <f t="shared" si="24"/>
        <v>3.0946821999999998</v>
      </c>
      <c r="N299" s="43"/>
      <c r="O299" s="22"/>
      <c r="P299" s="33">
        <v>2.8325204579999999</v>
      </c>
      <c r="Q299" s="34"/>
    </row>
    <row r="300" spans="1:17" x14ac:dyDescent="0.25">
      <c r="A300" s="35">
        <v>42131</v>
      </c>
      <c r="B300" s="36" t="s">
        <v>89</v>
      </c>
      <c r="C300" s="46"/>
      <c r="D300" s="46">
        <v>2.5072328100000001</v>
      </c>
      <c r="E300" s="39"/>
      <c r="F300" s="15"/>
      <c r="G300" s="47"/>
      <c r="H300" s="47"/>
      <c r="I300" s="42"/>
      <c r="J300" s="42">
        <f t="shared" si="23"/>
        <v>7.0343909887241152</v>
      </c>
      <c r="K300" s="43"/>
      <c r="L300" s="43">
        <f t="shared" si="22"/>
        <v>2246.0507827399988</v>
      </c>
      <c r="M300" s="44">
        <f t="shared" si="24"/>
        <v>3.0946821999999998</v>
      </c>
      <c r="N300" s="43"/>
      <c r="O300" s="22"/>
      <c r="P300" s="33">
        <v>2.8056393329999998</v>
      </c>
      <c r="Q300" s="34"/>
    </row>
    <row r="301" spans="1:17" x14ac:dyDescent="0.25">
      <c r="A301" s="35">
        <v>42135</v>
      </c>
      <c r="B301" s="36" t="s">
        <v>89</v>
      </c>
      <c r="C301" s="46"/>
      <c r="D301" s="46">
        <v>2.5116428100000001</v>
      </c>
      <c r="E301" s="39"/>
      <c r="F301" s="15"/>
      <c r="G301" s="47"/>
      <c r="H301" s="47"/>
      <c r="I301" s="42"/>
      <c r="J301" s="42">
        <f t="shared" si="23"/>
        <v>6.9235456683604895</v>
      </c>
      <c r="K301" s="43"/>
      <c r="L301" s="43">
        <f t="shared" si="22"/>
        <v>2248.5624255499988</v>
      </c>
      <c r="M301" s="44">
        <f t="shared" si="24"/>
        <v>3.0946821999999998</v>
      </c>
      <c r="N301" s="43"/>
      <c r="O301" s="22"/>
      <c r="P301" s="33">
        <v>2.7565805299999999</v>
      </c>
      <c r="Q301" s="34"/>
    </row>
    <row r="302" spans="1:17" x14ac:dyDescent="0.25">
      <c r="A302" s="35">
        <v>42135</v>
      </c>
      <c r="B302" s="36" t="s">
        <v>89</v>
      </c>
      <c r="C302" s="46"/>
      <c r="D302" s="46">
        <v>2.0895556599999998</v>
      </c>
      <c r="E302" s="39"/>
      <c r="F302" s="15"/>
      <c r="G302" s="47"/>
      <c r="H302" s="47"/>
      <c r="I302" s="42"/>
      <c r="J302" s="42">
        <f t="shared" si="23"/>
        <v>5.760028448707299</v>
      </c>
      <c r="K302" s="43"/>
      <c r="L302" s="43">
        <f t="shared" si="22"/>
        <v>2250.6519812099987</v>
      </c>
      <c r="M302" s="44">
        <f t="shared" si="24"/>
        <v>3.0946821999999998</v>
      </c>
      <c r="N302" s="43"/>
      <c r="O302" s="22"/>
      <c r="P302" s="33">
        <v>2.7565805299999999</v>
      </c>
      <c r="Q302" s="34"/>
    </row>
    <row r="303" spans="1:17" x14ac:dyDescent="0.25">
      <c r="A303" s="35">
        <v>42140</v>
      </c>
      <c r="B303" s="36" t="s">
        <v>89</v>
      </c>
      <c r="C303" s="46"/>
      <c r="D303" s="46">
        <v>2.0893306599999999</v>
      </c>
      <c r="E303" s="39"/>
      <c r="F303" s="15"/>
      <c r="G303" s="47"/>
      <c r="H303" s="47"/>
      <c r="I303" s="42"/>
      <c r="J303" s="42">
        <f t="shared" si="23"/>
        <v>6.2527222176059141</v>
      </c>
      <c r="K303" s="43"/>
      <c r="L303" s="43">
        <f t="shared" si="22"/>
        <v>2252.7413118699988</v>
      </c>
      <c r="M303" s="44">
        <f t="shared" si="24"/>
        <v>3.0946821999999998</v>
      </c>
      <c r="N303" s="43"/>
      <c r="O303" s="22"/>
      <c r="P303" s="33">
        <v>2.9926915529999998</v>
      </c>
      <c r="Q303" s="34"/>
    </row>
    <row r="304" spans="1:17" x14ac:dyDescent="0.25">
      <c r="A304" s="35">
        <v>42140</v>
      </c>
      <c r="B304" s="36" t="s">
        <v>89</v>
      </c>
      <c r="C304" s="46"/>
      <c r="D304" s="46">
        <v>2.0897356600000001</v>
      </c>
      <c r="E304" s="39"/>
      <c r="F304" s="15"/>
      <c r="G304" s="47"/>
      <c r="H304" s="47"/>
      <c r="I304" s="42"/>
      <c r="J304" s="42">
        <f t="shared" si="23"/>
        <v>6.2539342576848798</v>
      </c>
      <c r="K304" s="43"/>
      <c r="L304" s="43">
        <f t="shared" si="22"/>
        <v>2254.8310475299986</v>
      </c>
      <c r="M304" s="44">
        <f t="shared" si="24"/>
        <v>3.0946821999999998</v>
      </c>
      <c r="N304" s="43"/>
      <c r="O304" s="22"/>
      <c r="P304" s="33">
        <v>2.9926915529999998</v>
      </c>
      <c r="Q304" s="34"/>
    </row>
    <row r="305" spans="1:17" x14ac:dyDescent="0.25">
      <c r="A305" s="35">
        <v>42144</v>
      </c>
      <c r="B305" s="36" t="s">
        <v>89</v>
      </c>
      <c r="C305" s="46"/>
      <c r="D305" s="46">
        <v>2.5072778100000002</v>
      </c>
      <c r="E305" s="39"/>
      <c r="F305" s="15"/>
      <c r="G305" s="47"/>
      <c r="H305" s="47"/>
      <c r="I305" s="42"/>
      <c r="J305" s="42">
        <f t="shared" si="23"/>
        <v>7.2611374646107834</v>
      </c>
      <c r="K305" s="43"/>
      <c r="L305" s="43">
        <f t="shared" si="22"/>
        <v>2257.3383253399984</v>
      </c>
      <c r="M305" s="44">
        <f t="shared" si="24"/>
        <v>3.0946821999999998</v>
      </c>
      <c r="N305" s="43"/>
      <c r="O305" s="22"/>
      <c r="P305" s="33">
        <v>2.8960243000000001</v>
      </c>
      <c r="Q305" s="34"/>
    </row>
    <row r="306" spans="1:17" x14ac:dyDescent="0.25">
      <c r="A306" s="35">
        <v>42145</v>
      </c>
      <c r="B306" s="36" t="s">
        <v>89</v>
      </c>
      <c r="C306" s="46"/>
      <c r="D306" s="46">
        <v>2.5071428099999999</v>
      </c>
      <c r="E306" s="39"/>
      <c r="F306" s="15"/>
      <c r="G306" s="47"/>
      <c r="H306" s="47"/>
      <c r="I306" s="42"/>
      <c r="J306" s="42">
        <f t="shared" si="23"/>
        <v>7.1482712110166311</v>
      </c>
      <c r="K306" s="43"/>
      <c r="L306" s="43">
        <f t="shared" si="22"/>
        <v>2259.8454681499984</v>
      </c>
      <c r="M306" s="44">
        <f t="shared" si="24"/>
        <v>3.0946821999999998</v>
      </c>
      <c r="N306" s="43"/>
      <c r="O306" s="22"/>
      <c r="P306" s="33">
        <v>2.85116236</v>
      </c>
      <c r="Q306" s="34"/>
    </row>
    <row r="307" spans="1:17" x14ac:dyDescent="0.25">
      <c r="A307" s="35">
        <v>42149</v>
      </c>
      <c r="B307" s="36" t="s">
        <v>89</v>
      </c>
      <c r="C307" s="46"/>
      <c r="D307" s="46">
        <v>3.3428571100000002</v>
      </c>
      <c r="E307" s="39"/>
      <c r="F307" s="15"/>
      <c r="G307" s="47"/>
      <c r="H307" s="47"/>
      <c r="I307" s="42"/>
      <c r="J307" s="42">
        <f t="shared" si="23"/>
        <v>9.4652660973081897</v>
      </c>
      <c r="K307" s="43"/>
      <c r="L307" s="43">
        <f t="shared" si="22"/>
        <v>2263.1883252599982</v>
      </c>
      <c r="M307" s="44">
        <f t="shared" si="24"/>
        <v>3.0946821999999998</v>
      </c>
      <c r="N307" s="43"/>
      <c r="O307" s="22"/>
      <c r="P307" s="33">
        <v>2.831489886</v>
      </c>
      <c r="Q307" s="34"/>
    </row>
    <row r="308" spans="1:17" x14ac:dyDescent="0.25">
      <c r="A308" s="35">
        <v>42149</v>
      </c>
      <c r="B308" s="36" t="s">
        <v>89</v>
      </c>
      <c r="C308" s="46"/>
      <c r="D308" s="46">
        <v>2.08969066</v>
      </c>
      <c r="E308" s="39"/>
      <c r="F308" s="15"/>
      <c r="G308" s="47"/>
      <c r="H308" s="47"/>
      <c r="I308" s="42"/>
      <c r="J308" s="42">
        <f t="shared" si="23"/>
        <v>5.9169379686586652</v>
      </c>
      <c r="K308" s="43"/>
      <c r="L308" s="43">
        <f t="shared" si="22"/>
        <v>2265.2780159199983</v>
      </c>
      <c r="M308" s="44">
        <f t="shared" si="24"/>
        <v>3.0946821999999998</v>
      </c>
      <c r="N308" s="43"/>
      <c r="O308" s="22"/>
      <c r="P308" s="33">
        <v>2.831489886</v>
      </c>
      <c r="Q308" s="34"/>
    </row>
    <row r="309" spans="1:17" x14ac:dyDescent="0.25">
      <c r="A309" s="35">
        <v>42154</v>
      </c>
      <c r="B309" s="36" t="s">
        <v>89</v>
      </c>
      <c r="C309" s="46"/>
      <c r="D309" s="46">
        <v>2.5071428099999999</v>
      </c>
      <c r="E309" s="39"/>
      <c r="F309" s="15"/>
      <c r="G309" s="47"/>
      <c r="H309" s="47"/>
      <c r="I309" s="42"/>
      <c r="J309" s="42">
        <f t="shared" si="23"/>
        <v>6.8079322758018819</v>
      </c>
      <c r="K309" s="43"/>
      <c r="L309" s="43">
        <f t="shared" si="22"/>
        <v>2267.7851587299983</v>
      </c>
      <c r="M309" s="44">
        <f t="shared" si="24"/>
        <v>3.0946821999999998</v>
      </c>
      <c r="N309" s="43"/>
      <c r="O309" s="22"/>
      <c r="P309" s="33">
        <v>2.715414634</v>
      </c>
      <c r="Q309" s="34"/>
    </row>
    <row r="310" spans="1:17" x14ac:dyDescent="0.25">
      <c r="A310" s="35">
        <v>42154</v>
      </c>
      <c r="B310" s="36" t="s">
        <v>89</v>
      </c>
      <c r="C310" s="46"/>
      <c r="D310" s="46">
        <v>2.0907256599999999</v>
      </c>
      <c r="E310" s="39"/>
      <c r="F310" s="15"/>
      <c r="G310" s="47"/>
      <c r="H310" s="47"/>
      <c r="I310" s="42"/>
      <c r="J310" s="42">
        <f t="shared" si="23"/>
        <v>5.6771870528433084</v>
      </c>
      <c r="K310" s="43"/>
      <c r="L310" s="43">
        <f t="shared" si="22"/>
        <v>2269.8758843899982</v>
      </c>
      <c r="M310" s="44">
        <f t="shared" si="24"/>
        <v>3.0946821999999998</v>
      </c>
      <c r="N310" s="43"/>
      <c r="O310" s="22"/>
      <c r="P310" s="33">
        <v>2.715414634</v>
      </c>
      <c r="Q310" s="34"/>
    </row>
    <row r="311" spans="1:17" x14ac:dyDescent="0.25">
      <c r="A311" s="35">
        <v>42158</v>
      </c>
      <c r="B311" s="36" t="s">
        <v>89</v>
      </c>
      <c r="C311" s="46"/>
      <c r="D311" s="46">
        <v>2.64961102</v>
      </c>
      <c r="E311" s="39"/>
      <c r="F311" s="15"/>
      <c r="G311" s="47"/>
      <c r="H311" s="47"/>
      <c r="I311" s="42"/>
      <c r="J311" s="42">
        <f t="shared" si="23"/>
        <v>7.246473913806132</v>
      </c>
      <c r="K311" s="43"/>
      <c r="L311" s="43">
        <f t="shared" si="22"/>
        <v>2272.5254954099983</v>
      </c>
      <c r="M311" s="44">
        <f t="shared" si="24"/>
        <v>3.0946821999999998</v>
      </c>
      <c r="N311" s="43"/>
      <c r="O311" s="22"/>
      <c r="P311" s="33">
        <v>2.7349199030000002</v>
      </c>
      <c r="Q311" s="34"/>
    </row>
    <row r="312" spans="1:17" x14ac:dyDescent="0.25">
      <c r="A312" s="35">
        <v>42159</v>
      </c>
      <c r="B312" s="36" t="s">
        <v>89</v>
      </c>
      <c r="C312" s="46"/>
      <c r="D312" s="46">
        <v>2.6464285200000002</v>
      </c>
      <c r="E312" s="39"/>
      <c r="F312" s="15"/>
      <c r="G312" s="47"/>
      <c r="H312" s="47"/>
      <c r="I312" s="42"/>
      <c r="J312" s="42">
        <f t="shared" si="23"/>
        <v>7.3904624466046753</v>
      </c>
      <c r="K312" s="43"/>
      <c r="L312" s="43">
        <f t="shared" si="22"/>
        <v>2275.1719239299982</v>
      </c>
      <c r="M312" s="44">
        <f t="shared" si="24"/>
        <v>3.0946821999999998</v>
      </c>
      <c r="N312" s="43"/>
      <c r="O312" s="22"/>
      <c r="P312" s="33">
        <v>2.7926174430000001</v>
      </c>
      <c r="Q312" s="34"/>
    </row>
    <row r="313" spans="1:17" x14ac:dyDescent="0.25">
      <c r="A313" s="35">
        <v>42163</v>
      </c>
      <c r="B313" s="36" t="s">
        <v>89</v>
      </c>
      <c r="C313" s="46"/>
      <c r="D313" s="46">
        <v>2.2053570800000002</v>
      </c>
      <c r="E313" s="39"/>
      <c r="F313" s="15"/>
      <c r="G313" s="47"/>
      <c r="H313" s="47"/>
      <c r="I313" s="42"/>
      <c r="J313" s="42">
        <f t="shared" si="23"/>
        <v>6.2373359399911514</v>
      </c>
      <c r="K313" s="43"/>
      <c r="L313" s="43">
        <f t="shared" si="22"/>
        <v>2277.3772810099981</v>
      </c>
      <c r="M313" s="44">
        <f t="shared" si="24"/>
        <v>3.0946821999999998</v>
      </c>
      <c r="N313" s="43"/>
      <c r="O313" s="22"/>
      <c r="P313" s="33">
        <v>2.8282657699999998</v>
      </c>
      <c r="Q313" s="34"/>
    </row>
    <row r="314" spans="1:17" x14ac:dyDescent="0.25">
      <c r="A314" s="35">
        <v>42163</v>
      </c>
      <c r="B314" s="36" t="s">
        <v>89</v>
      </c>
      <c r="C314" s="46"/>
      <c r="D314" s="46">
        <v>2.2075895800000001</v>
      </c>
      <c r="E314" s="39"/>
      <c r="F314" s="15"/>
      <c r="G314" s="47"/>
      <c r="H314" s="47"/>
      <c r="I314" s="42"/>
      <c r="J314" s="42">
        <f t="shared" si="23"/>
        <v>6.2436500433226767</v>
      </c>
      <c r="K314" s="43"/>
      <c r="L314" s="43">
        <f t="shared" si="22"/>
        <v>2279.584870589998</v>
      </c>
      <c r="M314" s="44">
        <f t="shared" si="24"/>
        <v>3.0946821999999998</v>
      </c>
      <c r="N314" s="43"/>
      <c r="O314" s="22"/>
      <c r="P314" s="33">
        <v>2.8282657699999998</v>
      </c>
      <c r="Q314" s="34"/>
    </row>
    <row r="315" spans="1:17" x14ac:dyDescent="0.25">
      <c r="A315" s="35">
        <v>42167</v>
      </c>
      <c r="B315" s="36" t="s">
        <v>89</v>
      </c>
      <c r="C315" s="46"/>
      <c r="D315" s="46">
        <v>3.9696428400000001</v>
      </c>
      <c r="E315" s="39"/>
      <c r="F315" s="15"/>
      <c r="G315" s="47"/>
      <c r="H315" s="47"/>
      <c r="I315" s="42"/>
      <c r="J315" s="42">
        <f t="shared" si="23"/>
        <v>11.096769891250155</v>
      </c>
      <c r="K315" s="43"/>
      <c r="L315" s="43">
        <f t="shared" si="22"/>
        <v>2283.5545134299978</v>
      </c>
      <c r="M315" s="44">
        <f t="shared" si="24"/>
        <v>3.0946821999999998</v>
      </c>
      <c r="N315" s="43"/>
      <c r="O315" s="22"/>
      <c r="P315" s="33">
        <v>2.7954076319999999</v>
      </c>
      <c r="Q315" s="34"/>
    </row>
    <row r="316" spans="1:17" x14ac:dyDescent="0.25">
      <c r="A316" s="35">
        <v>42168</v>
      </c>
      <c r="B316" s="36" t="s">
        <v>89</v>
      </c>
      <c r="C316" s="46"/>
      <c r="D316" s="46">
        <v>3.0875474999999999</v>
      </c>
      <c r="E316" s="39"/>
      <c r="F316" s="15"/>
      <c r="G316" s="47"/>
      <c r="H316" s="47"/>
      <c r="I316" s="42"/>
      <c r="J316" s="42">
        <f t="shared" si="23"/>
        <v>8.6623521227305051</v>
      </c>
      <c r="K316" s="43"/>
      <c r="L316" s="43">
        <f t="shared" si="22"/>
        <v>2286.6420609299976</v>
      </c>
      <c r="M316" s="44">
        <f t="shared" si="24"/>
        <v>3.0946821999999998</v>
      </c>
      <c r="N316" s="43"/>
      <c r="O316" s="22"/>
      <c r="P316" s="33">
        <v>2.8055769580000001</v>
      </c>
      <c r="Q316" s="34"/>
    </row>
    <row r="317" spans="1:17" x14ac:dyDescent="0.25">
      <c r="A317" s="35">
        <v>42172</v>
      </c>
      <c r="B317" s="36" t="s">
        <v>89</v>
      </c>
      <c r="C317" s="46"/>
      <c r="D317" s="46">
        <v>2.2053570800000002</v>
      </c>
      <c r="E317" s="39"/>
      <c r="F317" s="15"/>
      <c r="G317" s="47"/>
      <c r="H317" s="47"/>
      <c r="I317" s="42"/>
      <c r="J317" s="42">
        <f t="shared" si="23"/>
        <v>6.5844551460707654</v>
      </c>
      <c r="K317" s="43"/>
      <c r="L317" s="43">
        <f t="shared" si="22"/>
        <v>2288.8474180099975</v>
      </c>
      <c r="M317" s="44">
        <f t="shared" si="24"/>
        <v>3.0946821999999998</v>
      </c>
      <c r="N317" s="43"/>
      <c r="O317" s="22"/>
      <c r="P317" s="33">
        <v>2.9856639569999999</v>
      </c>
      <c r="Q317" s="34"/>
    </row>
    <row r="318" spans="1:17" x14ac:dyDescent="0.25">
      <c r="A318" s="35">
        <v>42172</v>
      </c>
      <c r="B318" s="36" t="s">
        <v>89</v>
      </c>
      <c r="C318" s="46"/>
      <c r="D318" s="46">
        <v>2.6464285200000002</v>
      </c>
      <c r="E318" s="39"/>
      <c r="F318" s="15"/>
      <c r="G318" s="47"/>
      <c r="H318" s="47"/>
      <c r="I318" s="42"/>
      <c r="J318" s="42">
        <f t="shared" si="23"/>
        <v>7.9013462469408537</v>
      </c>
      <c r="K318" s="43"/>
      <c r="L318" s="43">
        <f t="shared" si="22"/>
        <v>2291.4938465299974</v>
      </c>
      <c r="M318" s="44">
        <f t="shared" si="24"/>
        <v>3.0946821999999998</v>
      </c>
      <c r="N318" s="43"/>
      <c r="O318" s="22"/>
      <c r="P318" s="33">
        <v>2.9856639569999999</v>
      </c>
      <c r="Q318" s="34"/>
    </row>
    <row r="319" spans="1:17" x14ac:dyDescent="0.25">
      <c r="A319" s="35">
        <v>42177</v>
      </c>
      <c r="B319" s="36" t="s">
        <v>89</v>
      </c>
      <c r="C319" s="46"/>
      <c r="D319" s="46">
        <v>2.2196070799999998</v>
      </c>
      <c r="E319" s="39"/>
      <c r="F319" s="15"/>
      <c r="G319" s="47"/>
      <c r="H319" s="47"/>
      <c r="I319" s="42"/>
      <c r="J319" s="42">
        <f t="shared" si="23"/>
        <v>6.4406024632546393</v>
      </c>
      <c r="K319" s="43"/>
      <c r="L319" s="43">
        <f t="shared" si="22"/>
        <v>2293.7134536099975</v>
      </c>
      <c r="M319" s="44">
        <f t="shared" si="24"/>
        <v>3.0946821999999998</v>
      </c>
      <c r="N319" s="43"/>
      <c r="O319" s="22"/>
      <c r="P319" s="33">
        <v>2.901685853</v>
      </c>
      <c r="Q319" s="34"/>
    </row>
    <row r="320" spans="1:17" x14ac:dyDescent="0.25">
      <c r="A320" s="35">
        <v>42179</v>
      </c>
      <c r="B320" s="36" t="s">
        <v>89</v>
      </c>
      <c r="C320" s="46"/>
      <c r="D320" s="46">
        <v>4.41071423</v>
      </c>
      <c r="E320" s="39"/>
      <c r="F320" s="15"/>
      <c r="G320" s="47"/>
      <c r="H320" s="47"/>
      <c r="I320" s="42"/>
      <c r="J320" s="42">
        <f t="shared" si="23"/>
        <v>12.378072813895395</v>
      </c>
      <c r="K320" s="43"/>
      <c r="L320" s="43">
        <f t="shared" si="22"/>
        <v>2298.1241678399974</v>
      </c>
      <c r="M320" s="44">
        <f t="shared" si="24"/>
        <v>3.0946821999999998</v>
      </c>
      <c r="N320" s="43"/>
      <c r="O320" s="22"/>
      <c r="P320" s="33">
        <v>2.8063647220000001</v>
      </c>
      <c r="Q320" s="34"/>
    </row>
    <row r="321" spans="1:17" x14ac:dyDescent="0.25">
      <c r="A321" s="35">
        <v>42181</v>
      </c>
      <c r="B321" s="36" t="s">
        <v>89</v>
      </c>
      <c r="C321" s="46"/>
      <c r="D321" s="46">
        <v>3.9696428400000001</v>
      </c>
      <c r="E321" s="39"/>
      <c r="F321" s="15"/>
      <c r="G321" s="47"/>
      <c r="H321" s="47"/>
      <c r="I321" s="42"/>
      <c r="J321" s="42">
        <f t="shared" si="23"/>
        <v>11.096454098222948</v>
      </c>
      <c r="K321" s="43"/>
      <c r="L321" s="43">
        <f t="shared" si="22"/>
        <v>2302.0938106799972</v>
      </c>
      <c r="M321" s="44">
        <f t="shared" si="24"/>
        <v>3.0946821999999998</v>
      </c>
      <c r="N321" s="43"/>
      <c r="O321" s="22"/>
      <c r="P321" s="33">
        <v>2.79532808</v>
      </c>
      <c r="Q321" s="34"/>
    </row>
    <row r="322" spans="1:17" x14ac:dyDescent="0.25">
      <c r="A322" s="35">
        <v>42183</v>
      </c>
      <c r="B322" s="36" t="s">
        <v>89</v>
      </c>
      <c r="C322" s="46"/>
      <c r="D322" s="46">
        <v>4.41071423</v>
      </c>
      <c r="E322" s="39"/>
      <c r="F322" s="15"/>
      <c r="G322" s="47"/>
      <c r="H322" s="47"/>
      <c r="I322" s="42"/>
      <c r="J322" s="42">
        <f t="shared" si="23"/>
        <v>12.079567649898127</v>
      </c>
      <c r="K322" s="43"/>
      <c r="L322" s="43">
        <f t="shared" si="22"/>
        <v>2306.5045249099971</v>
      </c>
      <c r="M322" s="44">
        <f t="shared" si="24"/>
        <v>3.0946821999999998</v>
      </c>
      <c r="N322" s="43"/>
      <c r="O322" s="22"/>
      <c r="P322" s="33">
        <v>2.7386874369999998</v>
      </c>
      <c r="Q322" s="34"/>
    </row>
    <row r="323" spans="1:17" x14ac:dyDescent="0.25">
      <c r="A323" s="35">
        <v>42186</v>
      </c>
      <c r="B323" s="36" t="s">
        <v>89</v>
      </c>
      <c r="C323" s="46"/>
      <c r="D323" s="46">
        <v>3.5381188899999998</v>
      </c>
      <c r="E323" s="39"/>
      <c r="F323" s="15"/>
      <c r="G323" s="47"/>
      <c r="H323" s="47"/>
      <c r="I323" s="42"/>
      <c r="J323" s="42">
        <f t="shared" si="23"/>
        <v>9.9829616174895026</v>
      </c>
      <c r="K323" s="43"/>
      <c r="L323" s="43">
        <f t="shared" si="22"/>
        <v>2310.0426437999972</v>
      </c>
      <c r="M323" s="44">
        <f t="shared" si="24"/>
        <v>3.0946821999999998</v>
      </c>
      <c r="N323" s="43"/>
      <c r="O323" s="22"/>
      <c r="P323" s="33">
        <v>2.8215449869999998</v>
      </c>
      <c r="Q323" s="34"/>
    </row>
    <row r="324" spans="1:17" x14ac:dyDescent="0.25">
      <c r="A324" s="35">
        <v>42188</v>
      </c>
      <c r="B324" s="36" t="s">
        <v>89</v>
      </c>
      <c r="C324" s="46"/>
      <c r="D324" s="46">
        <v>2.6470460199999999</v>
      </c>
      <c r="E324" s="39"/>
      <c r="F324" s="15"/>
      <c r="G324" s="47"/>
      <c r="H324" s="47"/>
      <c r="I324" s="42"/>
      <c r="J324" s="42">
        <f t="shared" si="23"/>
        <v>7.8445705229710585</v>
      </c>
      <c r="K324" s="43"/>
      <c r="L324" s="43">
        <f t="shared" si="22"/>
        <v>2312.6896898199971</v>
      </c>
      <c r="M324" s="44">
        <f t="shared" si="24"/>
        <v>3.0946821999999998</v>
      </c>
      <c r="N324" s="43"/>
      <c r="O324" s="22"/>
      <c r="P324" s="33">
        <v>2.9635187539999999</v>
      </c>
      <c r="Q324" s="34"/>
    </row>
    <row r="325" spans="1:17" x14ac:dyDescent="0.25">
      <c r="A325" s="35">
        <v>42191</v>
      </c>
      <c r="B325" s="36" t="s">
        <v>89</v>
      </c>
      <c r="C325" s="46"/>
      <c r="D325" s="46">
        <v>3.9696428400000001</v>
      </c>
      <c r="E325" s="39"/>
      <c r="F325" s="15"/>
      <c r="G325" s="47"/>
      <c r="H325" s="47"/>
      <c r="I325" s="42"/>
      <c r="J325" s="42">
        <f t="shared" si="23"/>
        <v>12.201189949052159</v>
      </c>
      <c r="K325" s="43"/>
      <c r="L325" s="43">
        <f t="shared" si="22"/>
        <v>2316.6593326599968</v>
      </c>
      <c r="M325" s="44">
        <f t="shared" si="24"/>
        <v>3.0946821999999998</v>
      </c>
      <c r="N325" s="43"/>
      <c r="O325" s="22"/>
      <c r="P325" s="33">
        <v>3.0736241120000001</v>
      </c>
      <c r="Q325" s="34"/>
    </row>
    <row r="326" spans="1:17" x14ac:dyDescent="0.25">
      <c r="A326" s="35">
        <v>42192</v>
      </c>
      <c r="B326" s="36" t="s">
        <v>89</v>
      </c>
      <c r="C326" s="46"/>
      <c r="D326" s="46">
        <v>3.9696428400000001</v>
      </c>
      <c r="E326" s="39"/>
      <c r="F326" s="15"/>
      <c r="G326" s="47"/>
      <c r="H326" s="47"/>
      <c r="I326" s="42"/>
      <c r="J326" s="42">
        <f t="shared" si="23"/>
        <v>11.762980794099917</v>
      </c>
      <c r="K326" s="43"/>
      <c r="L326" s="43">
        <f t="shared" si="22"/>
        <v>2320.6289754999966</v>
      </c>
      <c r="M326" s="44">
        <f t="shared" si="24"/>
        <v>3.0946821999999998</v>
      </c>
      <c r="N326" s="43"/>
      <c r="O326" s="22"/>
      <c r="P326" s="33">
        <v>2.9632340410000002</v>
      </c>
      <c r="Q326" s="34"/>
    </row>
    <row r="327" spans="1:17" x14ac:dyDescent="0.25">
      <c r="A327" s="35">
        <v>42195</v>
      </c>
      <c r="B327" s="36" t="s">
        <v>89</v>
      </c>
      <c r="C327" s="46"/>
      <c r="D327" s="46">
        <v>3.0876899999999998</v>
      </c>
      <c r="E327" s="39"/>
      <c r="F327" s="15"/>
      <c r="G327" s="47"/>
      <c r="H327" s="47"/>
      <c r="I327" s="42"/>
      <c r="J327" s="42">
        <f t="shared" si="23"/>
        <v>12.36145782073692</v>
      </c>
      <c r="K327" s="43"/>
      <c r="L327" s="43">
        <f t="shared" ref="L327:L390" si="25">L326+(D327-E327)</f>
        <v>2323.7166654999965</v>
      </c>
      <c r="M327" s="44">
        <f t="shared" si="24"/>
        <v>3.0946821999999998</v>
      </c>
      <c r="N327" s="43"/>
      <c r="O327" s="22"/>
      <c r="P327" s="33">
        <v>4.0034646680000003</v>
      </c>
      <c r="Q327" s="34"/>
    </row>
    <row r="328" spans="1:17" x14ac:dyDescent="0.25">
      <c r="A328" s="35">
        <v>42197</v>
      </c>
      <c r="B328" s="36" t="s">
        <v>89</v>
      </c>
      <c r="C328" s="46"/>
      <c r="D328" s="46">
        <v>2.6511785200000002</v>
      </c>
      <c r="E328" s="39"/>
      <c r="F328" s="15"/>
      <c r="G328" s="47"/>
      <c r="H328" s="47"/>
      <c r="I328" s="42"/>
      <c r="J328" s="42">
        <f t="shared" si="23"/>
        <v>10.795042713535326</v>
      </c>
      <c r="K328" s="43"/>
      <c r="L328" s="43">
        <f t="shared" si="25"/>
        <v>2326.3678440199965</v>
      </c>
      <c r="M328" s="44">
        <f t="shared" si="24"/>
        <v>3.0946821999999998</v>
      </c>
      <c r="N328" s="43"/>
      <c r="O328" s="22"/>
      <c r="P328" s="33">
        <v>4.0717901989999996</v>
      </c>
      <c r="Q328" s="34"/>
    </row>
    <row r="329" spans="1:17" x14ac:dyDescent="0.25">
      <c r="A329" s="35">
        <v>42200</v>
      </c>
      <c r="B329" s="36" t="s">
        <v>89</v>
      </c>
      <c r="C329" s="46"/>
      <c r="D329" s="46">
        <v>2.6465235200000001</v>
      </c>
      <c r="E329" s="39"/>
      <c r="F329" s="15"/>
      <c r="G329" s="47"/>
      <c r="H329" s="47"/>
      <c r="I329" s="42"/>
      <c r="J329" s="42">
        <f t="shared" si="23"/>
        <v>9.6154716281115657</v>
      </c>
      <c r="K329" s="43"/>
      <c r="L329" s="43">
        <f t="shared" si="25"/>
        <v>2329.0143675399963</v>
      </c>
      <c r="M329" s="44">
        <f t="shared" si="24"/>
        <v>3.0946821999999998</v>
      </c>
      <c r="N329" s="43"/>
      <c r="O329" s="22"/>
      <c r="P329" s="33">
        <v>3.6332462400000001</v>
      </c>
      <c r="Q329" s="34"/>
    </row>
    <row r="330" spans="1:17" x14ac:dyDescent="0.25">
      <c r="A330" s="35">
        <v>42202</v>
      </c>
      <c r="B330" s="36" t="s">
        <v>89</v>
      </c>
      <c r="C330" s="46"/>
      <c r="D330" s="46">
        <v>3.5333688900000002</v>
      </c>
      <c r="E330" s="39"/>
      <c r="F330" s="15"/>
      <c r="G330" s="47"/>
      <c r="H330" s="47"/>
      <c r="I330" s="42"/>
      <c r="J330" s="42">
        <f t="shared" si="23"/>
        <v>13.291111858804548</v>
      </c>
      <c r="K330" s="43"/>
      <c r="L330" s="43">
        <f t="shared" si="25"/>
        <v>2332.5477364299963</v>
      </c>
      <c r="M330" s="44">
        <f t="shared" si="24"/>
        <v>3.0946821999999998</v>
      </c>
      <c r="N330" s="43"/>
      <c r="O330" s="22"/>
      <c r="P330" s="33">
        <v>3.7615975779999999</v>
      </c>
      <c r="Q330" s="34"/>
    </row>
    <row r="331" spans="1:17" x14ac:dyDescent="0.25">
      <c r="A331" s="35">
        <v>42205</v>
      </c>
      <c r="B331" s="36" t="s">
        <v>89</v>
      </c>
      <c r="C331" s="46"/>
      <c r="D331" s="46">
        <v>3.9696428400000001</v>
      </c>
      <c r="E331" s="39"/>
      <c r="F331" s="15"/>
      <c r="G331" s="47"/>
      <c r="H331" s="47"/>
      <c r="I331" s="42"/>
      <c r="J331" s="42">
        <f t="shared" si="23"/>
        <v>14.497837694925183</v>
      </c>
      <c r="K331" s="43"/>
      <c r="L331" s="43">
        <f t="shared" si="25"/>
        <v>2336.5173792699961</v>
      </c>
      <c r="M331" s="44">
        <f t="shared" si="24"/>
        <v>3.0946821999999998</v>
      </c>
      <c r="N331" s="43"/>
      <c r="O331" s="22"/>
      <c r="P331" s="33">
        <v>3.6521768529999998</v>
      </c>
      <c r="Q331" s="34"/>
    </row>
    <row r="332" spans="1:17" x14ac:dyDescent="0.25">
      <c r="A332" s="35">
        <v>42207</v>
      </c>
      <c r="B332" s="36" t="s">
        <v>89</v>
      </c>
      <c r="C332" s="46"/>
      <c r="D332" s="46">
        <v>2.6464285200000002</v>
      </c>
      <c r="E332" s="39"/>
      <c r="F332" s="15"/>
      <c r="G332" s="47"/>
      <c r="H332" s="47"/>
      <c r="I332" s="42"/>
      <c r="J332" s="42">
        <f t="shared" si="23"/>
        <v>9.4677398682829583</v>
      </c>
      <c r="K332" s="43"/>
      <c r="L332" s="43">
        <f t="shared" si="25"/>
        <v>2339.1638077899961</v>
      </c>
      <c r="M332" s="44">
        <f t="shared" si="24"/>
        <v>3.0946821999999998</v>
      </c>
      <c r="N332" s="43"/>
      <c r="O332" s="22"/>
      <c r="P332" s="33">
        <v>3.577553596</v>
      </c>
      <c r="Q332" s="34"/>
    </row>
    <row r="333" spans="1:17" x14ac:dyDescent="0.25">
      <c r="A333" s="35">
        <v>42210</v>
      </c>
      <c r="B333" s="36" t="s">
        <v>89</v>
      </c>
      <c r="C333" s="46"/>
      <c r="D333" s="46">
        <v>2.2053570800000002</v>
      </c>
      <c r="E333" s="39"/>
      <c r="F333" s="15"/>
      <c r="G333" s="47"/>
      <c r="H333" s="47"/>
      <c r="I333" s="42"/>
      <c r="J333" s="42">
        <f t="shared" si="23"/>
        <v>8.201419267564372</v>
      </c>
      <c r="K333" s="43"/>
      <c r="L333" s="43">
        <f t="shared" si="25"/>
        <v>2341.369164869996</v>
      </c>
      <c r="M333" s="44">
        <f t="shared" si="24"/>
        <v>3.0946821999999998</v>
      </c>
      <c r="N333" s="43"/>
      <c r="O333" s="22"/>
      <c r="P333" s="33">
        <v>3.7188622840000001</v>
      </c>
      <c r="Q333" s="34"/>
    </row>
    <row r="334" spans="1:17" x14ac:dyDescent="0.25">
      <c r="A334" s="35">
        <v>42212</v>
      </c>
      <c r="B334" s="36" t="s">
        <v>89</v>
      </c>
      <c r="C334" s="46"/>
      <c r="D334" s="46">
        <v>3.5286663900000002</v>
      </c>
      <c r="E334" s="39"/>
      <c r="F334" s="15"/>
      <c r="G334" s="47"/>
      <c r="H334" s="47"/>
      <c r="I334" s="42"/>
      <c r="J334" s="42">
        <f t="shared" si="23"/>
        <v>13.156530501395009</v>
      </c>
      <c r="K334" s="43"/>
      <c r="L334" s="43">
        <f t="shared" si="25"/>
        <v>2344.8978312599961</v>
      </c>
      <c r="M334" s="44">
        <f t="shared" si="24"/>
        <v>3.0946821999999998</v>
      </c>
      <c r="N334" s="43"/>
      <c r="O334" s="22"/>
      <c r="P334" s="33">
        <v>3.7284710560000001</v>
      </c>
      <c r="Q334" s="34"/>
    </row>
    <row r="335" spans="1:17" x14ac:dyDescent="0.25">
      <c r="A335" s="35">
        <v>42215</v>
      </c>
      <c r="B335" s="36" t="s">
        <v>89</v>
      </c>
      <c r="C335" s="46"/>
      <c r="D335" s="46">
        <v>2.6464285200000002</v>
      </c>
      <c r="E335" s="39"/>
      <c r="F335" s="15"/>
      <c r="G335" s="47"/>
      <c r="H335" s="47"/>
      <c r="I335" s="42"/>
      <c r="J335" s="42">
        <f t="shared" si="23"/>
        <v>9.5725723410707282</v>
      </c>
      <c r="K335" s="43"/>
      <c r="L335" s="43">
        <f t="shared" si="25"/>
        <v>2347.5442597799961</v>
      </c>
      <c r="M335" s="44">
        <f t="shared" si="24"/>
        <v>3.0946821999999998</v>
      </c>
      <c r="N335" s="43"/>
      <c r="O335" s="22"/>
      <c r="P335" s="33">
        <v>3.617166407</v>
      </c>
      <c r="Q335" s="34"/>
    </row>
    <row r="336" spans="1:17" x14ac:dyDescent="0.25">
      <c r="A336" s="35">
        <v>42217</v>
      </c>
      <c r="B336" s="36" t="s">
        <v>89</v>
      </c>
      <c r="C336" s="46"/>
      <c r="D336" s="46">
        <v>3.0875474999999999</v>
      </c>
      <c r="E336" s="39"/>
      <c r="F336" s="15"/>
      <c r="G336" s="47"/>
      <c r="H336" s="47"/>
      <c r="I336" s="42"/>
      <c r="J336" s="42">
        <f t="shared" si="23"/>
        <v>11.187598420638368</v>
      </c>
      <c r="K336" s="43"/>
      <c r="L336" s="43">
        <f t="shared" si="25"/>
        <v>2350.6318072799959</v>
      </c>
      <c r="M336" s="44">
        <f t="shared" si="24"/>
        <v>3.0946821999999998</v>
      </c>
      <c r="N336" s="43"/>
      <c r="O336" s="22"/>
      <c r="P336" s="33">
        <v>3.6234579130000002</v>
      </c>
      <c r="Q336" s="34"/>
    </row>
    <row r="337" spans="1:17" x14ac:dyDescent="0.25">
      <c r="A337" s="35">
        <v>42220</v>
      </c>
      <c r="B337" s="36" t="s">
        <v>89</v>
      </c>
      <c r="C337" s="46"/>
      <c r="D337" s="46">
        <v>4.6428620799999996</v>
      </c>
      <c r="E337" s="39"/>
      <c r="F337" s="15"/>
      <c r="G337" s="47"/>
      <c r="H337" s="47"/>
      <c r="I337" s="42"/>
      <c r="J337" s="42">
        <f t="shared" si="23"/>
        <v>16.806850433198605</v>
      </c>
      <c r="K337" s="43"/>
      <c r="L337" s="43">
        <f t="shared" si="25"/>
        <v>2355.2746693599961</v>
      </c>
      <c r="M337" s="44">
        <f t="shared" si="24"/>
        <v>3.0946821999999998</v>
      </c>
      <c r="N337" s="43"/>
      <c r="O337" s="22"/>
      <c r="P337" s="33">
        <v>3.6199331670000001</v>
      </c>
      <c r="Q337" s="34"/>
    </row>
    <row r="338" spans="1:17" x14ac:dyDescent="0.25">
      <c r="A338" s="35">
        <v>42222</v>
      </c>
      <c r="B338" s="36" t="s">
        <v>89</v>
      </c>
      <c r="C338" s="46"/>
      <c r="D338" s="46">
        <v>2.7864142300000001</v>
      </c>
      <c r="E338" s="39"/>
      <c r="F338" s="15"/>
      <c r="G338" s="47"/>
      <c r="H338" s="47"/>
      <c r="I338" s="42"/>
      <c r="J338" s="42">
        <f t="shared" si="23"/>
        <v>9.7806878311477963</v>
      </c>
      <c r="K338" s="43"/>
      <c r="L338" s="43">
        <f t="shared" si="25"/>
        <v>2358.0610835899961</v>
      </c>
      <c r="M338" s="44">
        <f t="shared" si="24"/>
        <v>3.0946821999999998</v>
      </c>
      <c r="N338" s="43"/>
      <c r="O338" s="22"/>
      <c r="P338" s="33">
        <v>3.5101341810000002</v>
      </c>
      <c r="Q338" s="34"/>
    </row>
    <row r="339" spans="1:17" x14ac:dyDescent="0.25">
      <c r="A339" s="35">
        <v>42225</v>
      </c>
      <c r="B339" s="36" t="s">
        <v>89</v>
      </c>
      <c r="C339" s="46"/>
      <c r="D339" s="46">
        <v>3.7142856700000002</v>
      </c>
      <c r="E339" s="39"/>
      <c r="F339" s="15"/>
      <c r="G339" s="47"/>
      <c r="H339" s="47"/>
      <c r="I339" s="42"/>
      <c r="J339" s="42">
        <f t="shared" si="23"/>
        <v>11.567227370654486</v>
      </c>
      <c r="K339" s="43"/>
      <c r="L339" s="43">
        <f t="shared" si="25"/>
        <v>2361.7753692599963</v>
      </c>
      <c r="M339" s="44">
        <f t="shared" si="24"/>
        <v>3.0946821999999998</v>
      </c>
      <c r="N339" s="43"/>
      <c r="O339" s="22"/>
      <c r="P339" s="33">
        <v>3.1142535599999999</v>
      </c>
      <c r="Q339" s="34"/>
    </row>
    <row r="340" spans="1:17" x14ac:dyDescent="0.25">
      <c r="A340" s="35">
        <v>42228</v>
      </c>
      <c r="B340" s="36" t="s">
        <v>89</v>
      </c>
      <c r="C340" s="46"/>
      <c r="D340" s="46">
        <v>4.17857141</v>
      </c>
      <c r="E340" s="39"/>
      <c r="F340" s="15"/>
      <c r="G340" s="47"/>
      <c r="H340" s="47"/>
      <c r="I340" s="42"/>
      <c r="J340" s="42">
        <f t="shared" si="23"/>
        <v>12.859147394741091</v>
      </c>
      <c r="K340" s="43"/>
      <c r="L340" s="43">
        <f t="shared" si="25"/>
        <v>2365.9539406699964</v>
      </c>
      <c r="M340" s="44">
        <f t="shared" si="24"/>
        <v>3.0946821999999998</v>
      </c>
      <c r="N340" s="43"/>
      <c r="O340" s="22"/>
      <c r="P340" s="33">
        <v>3.0774028090000001</v>
      </c>
      <c r="Q340" s="34"/>
    </row>
    <row r="341" spans="1:17" x14ac:dyDescent="0.25">
      <c r="A341" s="35">
        <v>42238</v>
      </c>
      <c r="B341" s="36" t="s">
        <v>89</v>
      </c>
      <c r="C341" s="46"/>
      <c r="D341" s="46">
        <v>3.25</v>
      </c>
      <c r="E341" s="39"/>
      <c r="F341" s="15"/>
      <c r="G341" s="47"/>
      <c r="H341" s="47"/>
      <c r="I341" s="42"/>
      <c r="J341" s="42">
        <f t="shared" si="23"/>
        <v>8.6348721874999992</v>
      </c>
      <c r="K341" s="43"/>
      <c r="L341" s="43">
        <f t="shared" si="25"/>
        <v>2369.2039406699964</v>
      </c>
      <c r="M341" s="44">
        <f t="shared" si="24"/>
        <v>3.0946821999999998</v>
      </c>
      <c r="N341" s="43"/>
      <c r="O341" s="22"/>
      <c r="P341" s="33">
        <v>2.65688375</v>
      </c>
      <c r="Q341" s="34"/>
    </row>
    <row r="342" spans="1:17" x14ac:dyDescent="0.25">
      <c r="A342" s="35">
        <v>42238</v>
      </c>
      <c r="B342" s="36" t="s">
        <v>89</v>
      </c>
      <c r="C342" s="46"/>
      <c r="D342" s="46">
        <v>3.7299662800000002</v>
      </c>
      <c r="E342" s="39"/>
      <c r="F342" s="15"/>
      <c r="G342" s="47"/>
      <c r="H342" s="47"/>
      <c r="I342" s="42"/>
      <c r="J342" s="42">
        <f t="shared" si="23"/>
        <v>9.9100867973799502</v>
      </c>
      <c r="K342" s="43"/>
      <c r="L342" s="43">
        <f t="shared" si="25"/>
        <v>2372.9339069499965</v>
      </c>
      <c r="M342" s="44">
        <f t="shared" si="24"/>
        <v>3.0946821999999998</v>
      </c>
      <c r="N342" s="43"/>
      <c r="O342" s="22"/>
      <c r="P342" s="33">
        <v>2.65688375</v>
      </c>
      <c r="Q342" s="34"/>
    </row>
    <row r="343" spans="1:17" x14ac:dyDescent="0.25">
      <c r="A343" s="35">
        <v>42242</v>
      </c>
      <c r="B343" s="36" t="s">
        <v>89</v>
      </c>
      <c r="C343" s="46"/>
      <c r="D343" s="46">
        <v>2.3273448000000001</v>
      </c>
      <c r="E343" s="39"/>
      <c r="F343" s="15"/>
      <c r="G343" s="47"/>
      <c r="H343" s="47"/>
      <c r="I343" s="42"/>
      <c r="J343" s="42">
        <f t="shared" si="23"/>
        <v>5.9844740287771296</v>
      </c>
      <c r="K343" s="43"/>
      <c r="L343" s="43">
        <f t="shared" si="25"/>
        <v>2375.2612517499965</v>
      </c>
      <c r="M343" s="44">
        <f t="shared" si="24"/>
        <v>3.0946821999999998</v>
      </c>
      <c r="N343" s="43"/>
      <c r="O343" s="22"/>
      <c r="P343" s="33">
        <v>2.5713740519999999</v>
      </c>
      <c r="Q343" s="34"/>
    </row>
    <row r="344" spans="1:17" x14ac:dyDescent="0.25">
      <c r="A344" s="35">
        <v>42243</v>
      </c>
      <c r="B344" s="36" t="s">
        <v>89</v>
      </c>
      <c r="C344" s="46"/>
      <c r="D344" s="46">
        <v>3.7142856700000002</v>
      </c>
      <c r="E344" s="39"/>
      <c r="F344" s="15"/>
      <c r="G344" s="47"/>
      <c r="H344" s="47"/>
      <c r="I344" s="42"/>
      <c r="J344" s="42">
        <f t="shared" ref="J344:J407" si="26">D344*P344</f>
        <v>9.4006824259149386</v>
      </c>
      <c r="K344" s="43"/>
      <c r="L344" s="43">
        <f t="shared" si="25"/>
        <v>2378.9755374199967</v>
      </c>
      <c r="M344" s="44">
        <f t="shared" si="24"/>
        <v>3.0946821999999998</v>
      </c>
      <c r="N344" s="43"/>
      <c r="O344" s="22"/>
      <c r="P344" s="33">
        <v>2.5309529909999999</v>
      </c>
      <c r="Q344" s="34"/>
    </row>
    <row r="345" spans="1:17" x14ac:dyDescent="0.25">
      <c r="A345" s="35">
        <v>42245</v>
      </c>
      <c r="B345" s="36" t="s">
        <v>89</v>
      </c>
      <c r="C345" s="46"/>
      <c r="D345" s="46">
        <v>3.7142856700000002</v>
      </c>
      <c r="E345" s="39"/>
      <c r="F345" s="15"/>
      <c r="G345" s="47"/>
      <c r="H345" s="47"/>
      <c r="I345" s="42"/>
      <c r="J345" s="42">
        <f t="shared" si="26"/>
        <v>9.6019934109432636</v>
      </c>
      <c r="K345" s="43"/>
      <c r="L345" s="43">
        <f t="shared" si="25"/>
        <v>2382.6898230899969</v>
      </c>
      <c r="M345" s="44">
        <f t="shared" ref="M345:M408" si="27">M344+(G345-H345)</f>
        <v>3.0946821999999998</v>
      </c>
      <c r="N345" s="43"/>
      <c r="O345" s="22"/>
      <c r="P345" s="33">
        <v>2.585152103</v>
      </c>
      <c r="Q345" s="34"/>
    </row>
    <row r="346" spans="1:17" x14ac:dyDescent="0.25">
      <c r="A346" s="35">
        <v>42246</v>
      </c>
      <c r="B346" s="36" t="s">
        <v>89</v>
      </c>
      <c r="C346" s="46"/>
      <c r="D346" s="46">
        <v>4.2106588299999999</v>
      </c>
      <c r="E346" s="39"/>
      <c r="F346" s="15"/>
      <c r="G346" s="47"/>
      <c r="H346" s="47"/>
      <c r="I346" s="42"/>
      <c r="J346" s="42">
        <f t="shared" si="26"/>
        <v>10.740619017360837</v>
      </c>
      <c r="K346" s="43"/>
      <c r="L346" s="43">
        <f t="shared" si="25"/>
        <v>2386.9004819199968</v>
      </c>
      <c r="M346" s="44">
        <f t="shared" si="27"/>
        <v>3.0946821999999998</v>
      </c>
      <c r="N346" s="43"/>
      <c r="O346" s="22"/>
      <c r="P346" s="33">
        <v>2.5508167369999999</v>
      </c>
      <c r="Q346" s="34"/>
    </row>
    <row r="347" spans="1:17" x14ac:dyDescent="0.25">
      <c r="A347" s="35">
        <v>42249</v>
      </c>
      <c r="B347" s="36" t="s">
        <v>89</v>
      </c>
      <c r="C347" s="46"/>
      <c r="D347" s="46">
        <v>2.0892856700000002</v>
      </c>
      <c r="E347" s="39"/>
      <c r="F347" s="15"/>
      <c r="G347" s="47"/>
      <c r="H347" s="47"/>
      <c r="I347" s="42"/>
      <c r="J347" s="42">
        <f t="shared" si="26"/>
        <v>5.2622869927432188</v>
      </c>
      <c r="K347" s="43"/>
      <c r="L347" s="43">
        <f t="shared" si="25"/>
        <v>2388.989767589997</v>
      </c>
      <c r="M347" s="44">
        <f t="shared" si="27"/>
        <v>3.0946821999999998</v>
      </c>
      <c r="N347" s="43"/>
      <c r="O347" s="22"/>
      <c r="P347" s="33">
        <v>2.51870152</v>
      </c>
      <c r="Q347" s="34"/>
    </row>
    <row r="348" spans="1:17" x14ac:dyDescent="0.25">
      <c r="A348" s="35">
        <v>42250</v>
      </c>
      <c r="B348" s="36" t="s">
        <v>89</v>
      </c>
      <c r="C348" s="46"/>
      <c r="D348" s="46">
        <v>3.3906779999999999</v>
      </c>
      <c r="E348" s="39"/>
      <c r="F348" s="15"/>
      <c r="G348" s="47"/>
      <c r="H348" s="47"/>
      <c r="I348" s="42"/>
      <c r="J348" s="42">
        <f t="shared" si="26"/>
        <v>8.3450046233012216</v>
      </c>
      <c r="K348" s="43"/>
      <c r="L348" s="43">
        <f t="shared" si="25"/>
        <v>2392.3804455899972</v>
      </c>
      <c r="M348" s="44">
        <f t="shared" si="27"/>
        <v>3.0946821999999998</v>
      </c>
      <c r="N348" s="43"/>
      <c r="O348" s="22"/>
      <c r="P348" s="33">
        <v>2.4611610490000002</v>
      </c>
      <c r="Q348" s="34"/>
    </row>
    <row r="349" spans="1:17" x14ac:dyDescent="0.25">
      <c r="A349" s="35">
        <v>42255</v>
      </c>
      <c r="B349" s="36" t="s">
        <v>89</v>
      </c>
      <c r="C349" s="46"/>
      <c r="D349" s="46">
        <v>2.9249999999999998</v>
      </c>
      <c r="E349" s="39"/>
      <c r="F349" s="15"/>
      <c r="G349" s="47"/>
      <c r="H349" s="47"/>
      <c r="I349" s="42"/>
      <c r="J349" s="42">
        <f t="shared" si="26"/>
        <v>6.8312052958500002</v>
      </c>
      <c r="K349" s="43"/>
      <c r="L349" s="43">
        <f t="shared" si="25"/>
        <v>2395.3054455899974</v>
      </c>
      <c r="M349" s="44">
        <f t="shared" si="27"/>
        <v>3.0946821999999998</v>
      </c>
      <c r="N349" s="43"/>
      <c r="O349" s="22"/>
      <c r="P349" s="33">
        <v>2.3354548020000001</v>
      </c>
      <c r="Q349" s="34"/>
    </row>
    <row r="350" spans="1:17" x14ac:dyDescent="0.25">
      <c r="A350" s="35">
        <v>42255</v>
      </c>
      <c r="B350" s="36" t="s">
        <v>89</v>
      </c>
      <c r="C350" s="46"/>
      <c r="D350" s="46">
        <v>3.3496808200000001</v>
      </c>
      <c r="E350" s="39"/>
      <c r="F350" s="15"/>
      <c r="G350" s="47"/>
      <c r="H350" s="47"/>
      <c r="I350" s="42"/>
      <c r="J350" s="42">
        <f t="shared" si="26"/>
        <v>7.8230281562362984</v>
      </c>
      <c r="K350" s="43"/>
      <c r="L350" s="43">
        <f t="shared" si="25"/>
        <v>2398.6551264099971</v>
      </c>
      <c r="M350" s="44">
        <f t="shared" si="27"/>
        <v>3.0946821999999998</v>
      </c>
      <c r="N350" s="43"/>
      <c r="O350" s="22"/>
      <c r="P350" s="33">
        <v>2.3354548020000001</v>
      </c>
      <c r="Q350" s="34"/>
    </row>
    <row r="351" spans="1:17" x14ac:dyDescent="0.25">
      <c r="A351" s="35">
        <v>42260</v>
      </c>
      <c r="B351" s="36" t="s">
        <v>89</v>
      </c>
      <c r="C351" s="46"/>
      <c r="D351" s="46">
        <v>2.0943598699999999</v>
      </c>
      <c r="E351" s="39"/>
      <c r="F351" s="15"/>
      <c r="G351" s="47"/>
      <c r="H351" s="47"/>
      <c r="I351" s="42"/>
      <c r="J351" s="42">
        <f t="shared" si="26"/>
        <v>4.8417994795770989</v>
      </c>
      <c r="K351" s="43"/>
      <c r="L351" s="43">
        <f t="shared" si="25"/>
        <v>2400.7494862799972</v>
      </c>
      <c r="M351" s="44">
        <f t="shared" si="27"/>
        <v>3.0946821999999998</v>
      </c>
      <c r="N351" s="43"/>
      <c r="O351" s="22"/>
      <c r="P351" s="33">
        <v>2.311827852</v>
      </c>
      <c r="Q351" s="34"/>
    </row>
    <row r="352" spans="1:17" x14ac:dyDescent="0.25">
      <c r="A352" s="35">
        <v>42260</v>
      </c>
      <c r="B352" s="36" t="s">
        <v>89</v>
      </c>
      <c r="C352" s="46"/>
      <c r="D352" s="46">
        <v>2.9249999999999998</v>
      </c>
      <c r="E352" s="39"/>
      <c r="F352" s="15"/>
      <c r="G352" s="47"/>
      <c r="H352" s="47"/>
      <c r="I352" s="42"/>
      <c r="J352" s="42">
        <f t="shared" si="26"/>
        <v>6.7620964670999992</v>
      </c>
      <c r="K352" s="43"/>
      <c r="L352" s="43">
        <f t="shared" si="25"/>
        <v>2403.6744862799974</v>
      </c>
      <c r="M352" s="44">
        <f t="shared" si="27"/>
        <v>3.0946821999999998</v>
      </c>
      <c r="N352" s="43"/>
      <c r="O352" s="22"/>
      <c r="P352" s="33">
        <v>2.311827852</v>
      </c>
      <c r="Q352" s="34"/>
    </row>
    <row r="353" spans="1:17" x14ac:dyDescent="0.25">
      <c r="A353" s="35">
        <v>42265</v>
      </c>
      <c r="B353" s="36" t="s">
        <v>89</v>
      </c>
      <c r="C353" s="46"/>
      <c r="D353" s="46">
        <v>2.9250500000000001</v>
      </c>
      <c r="E353" s="39"/>
      <c r="F353" s="15"/>
      <c r="G353" s="47"/>
      <c r="H353" s="47"/>
      <c r="I353" s="42"/>
      <c r="J353" s="42">
        <f t="shared" si="26"/>
        <v>7.1811650599349504</v>
      </c>
      <c r="K353" s="43"/>
      <c r="L353" s="43">
        <f t="shared" si="25"/>
        <v>2406.5995362799972</v>
      </c>
      <c r="M353" s="44">
        <f t="shared" si="27"/>
        <v>3.0946821999999998</v>
      </c>
      <c r="N353" s="43"/>
      <c r="O353" s="22"/>
      <c r="P353" s="33">
        <v>2.4550571990000001</v>
      </c>
      <c r="Q353" s="34"/>
    </row>
    <row r="354" spans="1:17" x14ac:dyDescent="0.25">
      <c r="A354" s="35">
        <v>42265</v>
      </c>
      <c r="B354" s="36" t="s">
        <v>89</v>
      </c>
      <c r="C354" s="46"/>
      <c r="D354" s="46">
        <v>2.08930441</v>
      </c>
      <c r="E354" s="39"/>
      <c r="F354" s="15"/>
      <c r="G354" s="47"/>
      <c r="H354" s="47"/>
      <c r="I354" s="42"/>
      <c r="J354" s="42">
        <f t="shared" si="26"/>
        <v>5.1293618326729478</v>
      </c>
      <c r="K354" s="43"/>
      <c r="L354" s="43">
        <f t="shared" si="25"/>
        <v>2408.6888406899971</v>
      </c>
      <c r="M354" s="44">
        <f t="shared" si="27"/>
        <v>3.0946821999999998</v>
      </c>
      <c r="N354" s="43"/>
      <c r="O354" s="22"/>
      <c r="P354" s="33">
        <v>2.4550571990000001</v>
      </c>
      <c r="Q354" s="34"/>
    </row>
    <row r="355" spans="1:17" x14ac:dyDescent="0.25">
      <c r="A355" s="35">
        <v>42270</v>
      </c>
      <c r="B355" s="36" t="s">
        <v>89</v>
      </c>
      <c r="C355" s="46"/>
      <c r="D355" s="46">
        <v>2.9249999999999998</v>
      </c>
      <c r="E355" s="39"/>
      <c r="F355" s="15"/>
      <c r="G355" s="47"/>
      <c r="H355" s="47"/>
      <c r="I355" s="42"/>
      <c r="J355" s="42">
        <f t="shared" si="26"/>
        <v>7.0258875248249986</v>
      </c>
      <c r="K355" s="43"/>
      <c r="L355" s="43">
        <f t="shared" si="25"/>
        <v>2411.6138406899972</v>
      </c>
      <c r="M355" s="44">
        <f t="shared" si="27"/>
        <v>3.0946821999999998</v>
      </c>
      <c r="N355" s="43"/>
      <c r="O355" s="22"/>
      <c r="P355" s="33">
        <v>2.4020128289999998</v>
      </c>
      <c r="Q355" s="34"/>
    </row>
    <row r="356" spans="1:17" x14ac:dyDescent="0.25">
      <c r="A356" s="35">
        <v>42271</v>
      </c>
      <c r="B356" s="36" t="s">
        <v>89</v>
      </c>
      <c r="C356" s="46"/>
      <c r="D356" s="46">
        <v>2.55063029</v>
      </c>
      <c r="E356" s="39"/>
      <c r="F356" s="15"/>
      <c r="G356" s="47"/>
      <c r="H356" s="47"/>
      <c r="I356" s="42"/>
      <c r="J356" s="42">
        <f t="shared" si="26"/>
        <v>6.1907030189724095</v>
      </c>
      <c r="K356" s="43"/>
      <c r="L356" s="43">
        <f t="shared" si="25"/>
        <v>2414.1644709799971</v>
      </c>
      <c r="M356" s="44">
        <f t="shared" si="27"/>
        <v>3.0946821999999998</v>
      </c>
      <c r="N356" s="43"/>
      <c r="O356" s="22"/>
      <c r="P356" s="33">
        <v>2.4271267550000002</v>
      </c>
      <c r="Q356" s="34"/>
    </row>
    <row r="357" spans="1:17" x14ac:dyDescent="0.25">
      <c r="A357" s="35">
        <v>42276</v>
      </c>
      <c r="B357" s="36" t="s">
        <v>89</v>
      </c>
      <c r="C357" s="46"/>
      <c r="D357" s="46">
        <v>3.3428570799999999</v>
      </c>
      <c r="E357" s="39"/>
      <c r="F357" s="15"/>
      <c r="G357" s="47"/>
      <c r="H357" s="47"/>
      <c r="I357" s="42"/>
      <c r="J357" s="42">
        <f t="shared" si="26"/>
        <v>7.8429494816971612</v>
      </c>
      <c r="K357" s="43"/>
      <c r="L357" s="43">
        <f t="shared" si="25"/>
        <v>2417.5073280599972</v>
      </c>
      <c r="M357" s="44">
        <f t="shared" si="27"/>
        <v>3.0946821999999998</v>
      </c>
      <c r="N357" s="43"/>
      <c r="O357" s="22"/>
      <c r="P357" s="33">
        <v>2.3461815129999999</v>
      </c>
      <c r="Q357" s="34"/>
    </row>
    <row r="358" spans="1:17" x14ac:dyDescent="0.25">
      <c r="A358" s="35">
        <v>42277</v>
      </c>
      <c r="B358" s="36" t="s">
        <v>89</v>
      </c>
      <c r="C358" s="46"/>
      <c r="D358" s="46">
        <v>2.9469870899999999</v>
      </c>
      <c r="E358" s="39"/>
      <c r="F358" s="15"/>
      <c r="G358" s="47"/>
      <c r="H358" s="47"/>
      <c r="I358" s="42"/>
      <c r="J358" s="42">
        <f t="shared" si="26"/>
        <v>6.8828251006839238</v>
      </c>
      <c r="K358" s="43"/>
      <c r="L358" s="43">
        <f t="shared" si="25"/>
        <v>2420.4543151499975</v>
      </c>
      <c r="M358" s="44">
        <f t="shared" si="27"/>
        <v>3.0946821999999998</v>
      </c>
      <c r="N358" s="43"/>
      <c r="O358" s="22"/>
      <c r="P358" s="33">
        <v>2.335546404</v>
      </c>
      <c r="Q358" s="34"/>
    </row>
    <row r="359" spans="1:17" x14ac:dyDescent="0.25">
      <c r="A359" s="35">
        <v>42281</v>
      </c>
      <c r="B359" s="36" t="s">
        <v>89</v>
      </c>
      <c r="C359" s="46"/>
      <c r="D359" s="46">
        <v>2.9249999999999998</v>
      </c>
      <c r="E359" s="39"/>
      <c r="F359" s="15"/>
      <c r="G359" s="47"/>
      <c r="H359" s="47"/>
      <c r="I359" s="42"/>
      <c r="J359" s="42">
        <f t="shared" si="26"/>
        <v>6.3513053135999993</v>
      </c>
      <c r="K359" s="43"/>
      <c r="L359" s="43">
        <f t="shared" si="25"/>
        <v>2423.3793151499976</v>
      </c>
      <c r="M359" s="44">
        <f t="shared" si="27"/>
        <v>3.0946821999999998</v>
      </c>
      <c r="N359" s="43"/>
      <c r="O359" s="22"/>
      <c r="P359" s="33">
        <v>2.1713864319999998</v>
      </c>
      <c r="Q359" s="34"/>
    </row>
    <row r="360" spans="1:17" x14ac:dyDescent="0.25">
      <c r="A360" s="35">
        <v>42283</v>
      </c>
      <c r="B360" s="36" t="s">
        <v>89</v>
      </c>
      <c r="C360" s="46"/>
      <c r="D360" s="46">
        <v>3.76071423</v>
      </c>
      <c r="E360" s="39"/>
      <c r="F360" s="15"/>
      <c r="G360" s="47"/>
      <c r="H360" s="47"/>
      <c r="I360" s="42"/>
      <c r="J360" s="42">
        <f t="shared" si="26"/>
        <v>8.9826808594125307</v>
      </c>
      <c r="K360" s="43"/>
      <c r="L360" s="43">
        <f t="shared" si="25"/>
        <v>2427.1400293799975</v>
      </c>
      <c r="M360" s="44">
        <f t="shared" si="27"/>
        <v>3.0946821999999998</v>
      </c>
      <c r="N360" s="43"/>
      <c r="O360" s="22"/>
      <c r="P360" s="33">
        <v>2.3885571489999999</v>
      </c>
      <c r="Q360" s="34"/>
    </row>
    <row r="361" spans="1:17" x14ac:dyDescent="0.25">
      <c r="A361" s="35">
        <v>42287</v>
      </c>
      <c r="B361" s="36" t="s">
        <v>89</v>
      </c>
      <c r="C361" s="46"/>
      <c r="D361" s="46">
        <v>2.0897856699999999</v>
      </c>
      <c r="E361" s="39"/>
      <c r="F361" s="15"/>
      <c r="G361" s="47"/>
      <c r="H361" s="47"/>
      <c r="I361" s="42"/>
      <c r="J361" s="42">
        <f t="shared" si="26"/>
        <v>5.0712409371212459</v>
      </c>
      <c r="K361" s="43"/>
      <c r="L361" s="43">
        <f t="shared" si="25"/>
        <v>2429.2298150499973</v>
      </c>
      <c r="M361" s="44">
        <f t="shared" si="27"/>
        <v>3.0946821999999998</v>
      </c>
      <c r="N361" s="43"/>
      <c r="O361" s="22"/>
      <c r="P361" s="33">
        <v>2.4266799269999999</v>
      </c>
      <c r="Q361" s="34"/>
    </row>
    <row r="362" spans="1:17" x14ac:dyDescent="0.25">
      <c r="A362" s="35">
        <v>42289</v>
      </c>
      <c r="B362" s="36" t="s">
        <v>89</v>
      </c>
      <c r="C362" s="46"/>
      <c r="D362" s="46">
        <v>3.3428570799999999</v>
      </c>
      <c r="E362" s="39"/>
      <c r="F362" s="15"/>
      <c r="G362" s="47"/>
      <c r="H362" s="47"/>
      <c r="I362" s="42"/>
      <c r="J362" s="42">
        <f t="shared" si="26"/>
        <v>7.7907314232790394</v>
      </c>
      <c r="K362" s="43"/>
      <c r="L362" s="43">
        <f t="shared" si="25"/>
        <v>2432.5726721299975</v>
      </c>
      <c r="M362" s="44">
        <f t="shared" si="27"/>
        <v>3.0946821999999998</v>
      </c>
      <c r="N362" s="43"/>
      <c r="O362" s="22"/>
      <c r="P362" s="33">
        <v>2.3305607259999999</v>
      </c>
      <c r="Q362" s="34"/>
    </row>
    <row r="363" spans="1:17" x14ac:dyDescent="0.25">
      <c r="A363" s="35">
        <v>42294</v>
      </c>
      <c r="B363" s="36" t="s">
        <v>89</v>
      </c>
      <c r="C363" s="46"/>
      <c r="D363" s="46">
        <v>2.0893372800000001</v>
      </c>
      <c r="E363" s="39"/>
      <c r="F363" s="15"/>
      <c r="G363" s="47"/>
      <c r="H363" s="47"/>
      <c r="I363" s="42"/>
      <c r="J363" s="42">
        <f t="shared" si="26"/>
        <v>5.0790078799048981</v>
      </c>
      <c r="K363" s="43"/>
      <c r="L363" s="43">
        <f t="shared" si="25"/>
        <v>2434.6620094099976</v>
      </c>
      <c r="M363" s="44">
        <f t="shared" si="27"/>
        <v>3.0946821999999998</v>
      </c>
      <c r="N363" s="43"/>
      <c r="O363" s="22"/>
      <c r="P363" s="33">
        <v>2.430918133</v>
      </c>
      <c r="Q363" s="34"/>
    </row>
    <row r="364" spans="1:17" x14ac:dyDescent="0.25">
      <c r="A364" s="35">
        <v>42294</v>
      </c>
      <c r="B364" s="36" t="s">
        <v>89</v>
      </c>
      <c r="C364" s="46"/>
      <c r="D364" s="46">
        <v>2.9347642999999999</v>
      </c>
      <c r="E364" s="39"/>
      <c r="F364" s="15"/>
      <c r="G364" s="47"/>
      <c r="H364" s="47"/>
      <c r="I364" s="42"/>
      <c r="J364" s="42">
        <f t="shared" si="26"/>
        <v>7.134171752951052</v>
      </c>
      <c r="K364" s="43"/>
      <c r="L364" s="43">
        <f t="shared" si="25"/>
        <v>2437.5967737099977</v>
      </c>
      <c r="M364" s="44">
        <f t="shared" si="27"/>
        <v>3.0946821999999998</v>
      </c>
      <c r="N364" s="43"/>
      <c r="O364" s="22"/>
      <c r="P364" s="33">
        <v>2.430918133</v>
      </c>
      <c r="Q364" s="34"/>
    </row>
    <row r="365" spans="1:17" x14ac:dyDescent="0.25">
      <c r="A365" s="35">
        <v>42299</v>
      </c>
      <c r="B365" s="36" t="s">
        <v>89</v>
      </c>
      <c r="C365" s="46"/>
      <c r="D365" s="46">
        <v>2.9425278000000001</v>
      </c>
      <c r="E365" s="39"/>
      <c r="F365" s="15"/>
      <c r="G365" s="47"/>
      <c r="H365" s="47"/>
      <c r="I365" s="42"/>
      <c r="J365" s="42">
        <f t="shared" si="26"/>
        <v>7.0987272589637804</v>
      </c>
      <c r="K365" s="43"/>
      <c r="L365" s="43">
        <f t="shared" si="25"/>
        <v>2440.5393015099976</v>
      </c>
      <c r="M365" s="44">
        <f t="shared" si="27"/>
        <v>3.0946821999999998</v>
      </c>
      <c r="N365" s="43"/>
      <c r="O365" s="22"/>
      <c r="P365" s="33">
        <v>2.412458859</v>
      </c>
      <c r="Q365" s="34"/>
    </row>
    <row r="366" spans="1:17" x14ac:dyDescent="0.25">
      <c r="A366" s="35">
        <v>42300</v>
      </c>
      <c r="B366" s="36" t="s">
        <v>89</v>
      </c>
      <c r="C366" s="46"/>
      <c r="D366" s="46">
        <v>2.5740276199999998</v>
      </c>
      <c r="E366" s="39"/>
      <c r="F366" s="15"/>
      <c r="G366" s="47"/>
      <c r="H366" s="47"/>
      <c r="I366" s="42"/>
      <c r="J366" s="42">
        <f t="shared" si="26"/>
        <v>6.0000529278554726</v>
      </c>
      <c r="K366" s="43"/>
      <c r="L366" s="43">
        <f t="shared" si="25"/>
        <v>2443.1133291299975</v>
      </c>
      <c r="M366" s="44">
        <f t="shared" si="27"/>
        <v>3.0946821999999998</v>
      </c>
      <c r="N366" s="43"/>
      <c r="O366" s="22"/>
      <c r="P366" s="33">
        <v>2.330997881</v>
      </c>
      <c r="Q366" s="34"/>
    </row>
    <row r="367" spans="1:17" x14ac:dyDescent="0.25">
      <c r="A367" s="35">
        <v>42305</v>
      </c>
      <c r="B367" s="36" t="s">
        <v>89</v>
      </c>
      <c r="C367" s="46"/>
      <c r="D367" s="46">
        <v>2.5071428199999999</v>
      </c>
      <c r="E367" s="39"/>
      <c r="F367" s="15"/>
      <c r="G367" s="47"/>
      <c r="H367" s="47"/>
      <c r="I367" s="42"/>
      <c r="J367" s="42">
        <f t="shared" si="26"/>
        <v>5.3040877903709198</v>
      </c>
      <c r="K367" s="43"/>
      <c r="L367" s="43">
        <f t="shared" si="25"/>
        <v>2445.6204719499974</v>
      </c>
      <c r="M367" s="44">
        <f t="shared" si="27"/>
        <v>3.0946821999999998</v>
      </c>
      <c r="N367" s="43"/>
      <c r="O367" s="22"/>
      <c r="P367" s="33">
        <v>2.1155906029999998</v>
      </c>
      <c r="Q367" s="34"/>
    </row>
    <row r="368" spans="1:17" x14ac:dyDescent="0.25">
      <c r="A368" s="35">
        <v>42306</v>
      </c>
      <c r="B368" s="36" t="s">
        <v>89</v>
      </c>
      <c r="C368" s="46"/>
      <c r="D368" s="46">
        <v>2.5071428199999999</v>
      </c>
      <c r="E368" s="39"/>
      <c r="F368" s="15"/>
      <c r="G368" s="47"/>
      <c r="H368" s="47"/>
      <c r="I368" s="42"/>
      <c r="J368" s="42">
        <f t="shared" si="26"/>
        <v>5.9582252050657099</v>
      </c>
      <c r="K368" s="43"/>
      <c r="L368" s="43">
        <f t="shared" si="25"/>
        <v>2448.1276147699973</v>
      </c>
      <c r="M368" s="44">
        <f t="shared" si="27"/>
        <v>3.0946821999999998</v>
      </c>
      <c r="N368" s="43"/>
      <c r="O368" s="22"/>
      <c r="P368" s="33">
        <v>2.376500117</v>
      </c>
      <c r="Q368" s="34"/>
    </row>
    <row r="369" spans="1:17" x14ac:dyDescent="0.25">
      <c r="A369" s="35">
        <v>42311</v>
      </c>
      <c r="B369" s="36" t="s">
        <v>89</v>
      </c>
      <c r="C369" s="46"/>
      <c r="D369" s="46">
        <v>2.9466496100000001</v>
      </c>
      <c r="E369" s="39"/>
      <c r="F369" s="15"/>
      <c r="G369" s="47"/>
      <c r="H369" s="47"/>
      <c r="I369" s="42"/>
      <c r="J369" s="42">
        <f t="shared" si="26"/>
        <v>7.7844192866341979</v>
      </c>
      <c r="K369" s="43"/>
      <c r="L369" s="43">
        <f t="shared" si="25"/>
        <v>2451.0742643799972</v>
      </c>
      <c r="M369" s="44">
        <f t="shared" si="27"/>
        <v>3.0946821999999998</v>
      </c>
      <c r="N369" s="43"/>
      <c r="O369" s="22"/>
      <c r="P369" s="33">
        <v>2.6417865429999998</v>
      </c>
      <c r="Q369" s="34"/>
    </row>
    <row r="370" spans="1:17" x14ac:dyDescent="0.25">
      <c r="A370" s="35">
        <v>42311</v>
      </c>
      <c r="B370" s="36" t="s">
        <v>89</v>
      </c>
      <c r="C370" s="46"/>
      <c r="D370" s="46">
        <v>2.9309662099999998</v>
      </c>
      <c r="E370" s="39"/>
      <c r="F370" s="15"/>
      <c r="G370" s="47"/>
      <c r="H370" s="47"/>
      <c r="I370" s="42"/>
      <c r="J370" s="42">
        <f t="shared" si="26"/>
        <v>7.7429870915657109</v>
      </c>
      <c r="K370" s="43"/>
      <c r="L370" s="43">
        <f t="shared" si="25"/>
        <v>2454.0052305899972</v>
      </c>
      <c r="M370" s="44">
        <f t="shared" si="27"/>
        <v>3.0946821999999998</v>
      </c>
      <c r="N370" s="43"/>
      <c r="O370" s="22"/>
      <c r="P370" s="33">
        <v>2.6417865429999998</v>
      </c>
      <c r="Q370" s="34"/>
    </row>
    <row r="371" spans="1:17" x14ac:dyDescent="0.25">
      <c r="A371" s="35">
        <v>42316</v>
      </c>
      <c r="B371" s="36" t="s">
        <v>89</v>
      </c>
      <c r="C371" s="46"/>
      <c r="D371" s="46">
        <v>2.5071428199999999</v>
      </c>
      <c r="E371" s="39"/>
      <c r="F371" s="15"/>
      <c r="G371" s="47"/>
      <c r="H371" s="47"/>
      <c r="I371" s="42"/>
      <c r="J371" s="42">
        <f t="shared" si="26"/>
        <v>6.3381649914869715</v>
      </c>
      <c r="K371" s="43"/>
      <c r="L371" s="43">
        <f t="shared" si="25"/>
        <v>2456.5123734099971</v>
      </c>
      <c r="M371" s="44">
        <f t="shared" si="27"/>
        <v>3.0946821999999998</v>
      </c>
      <c r="N371" s="43"/>
      <c r="O371" s="22"/>
      <c r="P371" s="33">
        <v>2.5280430539999998</v>
      </c>
      <c r="Q371" s="34"/>
    </row>
    <row r="372" spans="1:17" x14ac:dyDescent="0.25">
      <c r="A372" s="35">
        <v>42317</v>
      </c>
      <c r="B372" s="36" t="s">
        <v>89</v>
      </c>
      <c r="C372" s="46"/>
      <c r="D372" s="46">
        <v>2.5071428199999999</v>
      </c>
      <c r="E372" s="39"/>
      <c r="F372" s="15"/>
      <c r="G372" s="47"/>
      <c r="H372" s="47"/>
      <c r="I372" s="42"/>
      <c r="J372" s="42">
        <f t="shared" si="26"/>
        <v>6.4030341554616621</v>
      </c>
      <c r="K372" s="43"/>
      <c r="L372" s="43">
        <f t="shared" si="25"/>
        <v>2459.019516229997</v>
      </c>
      <c r="M372" s="44">
        <f t="shared" si="27"/>
        <v>3.0946821999999998</v>
      </c>
      <c r="N372" s="43"/>
      <c r="O372" s="22"/>
      <c r="P372" s="33">
        <v>2.5539167950000001</v>
      </c>
      <c r="Q372" s="34"/>
    </row>
    <row r="373" spans="1:17" x14ac:dyDescent="0.25">
      <c r="A373" s="35">
        <v>42322</v>
      </c>
      <c r="B373" s="36" t="s">
        <v>89</v>
      </c>
      <c r="C373" s="46"/>
      <c r="D373" s="46">
        <v>2.0942970000000001</v>
      </c>
      <c r="E373" s="39"/>
      <c r="F373" s="15"/>
      <c r="G373" s="47"/>
      <c r="H373" s="47"/>
      <c r="I373" s="42"/>
      <c r="J373" s="42">
        <f t="shared" si="26"/>
        <v>5.0874515976609214</v>
      </c>
      <c r="K373" s="43"/>
      <c r="L373" s="43">
        <f t="shared" si="25"/>
        <v>2461.113813229997</v>
      </c>
      <c r="M373" s="44">
        <f t="shared" si="27"/>
        <v>3.0946821999999998</v>
      </c>
      <c r="N373" s="43"/>
      <c r="O373" s="22"/>
      <c r="P373" s="33">
        <v>2.429192993</v>
      </c>
      <c r="Q373" s="34"/>
    </row>
    <row r="374" spans="1:17" x14ac:dyDescent="0.25">
      <c r="A374" s="35">
        <v>42326</v>
      </c>
      <c r="B374" s="36" t="s">
        <v>89</v>
      </c>
      <c r="C374" s="46"/>
      <c r="D374" s="46">
        <v>2.0893792000000002</v>
      </c>
      <c r="E374" s="39"/>
      <c r="F374" s="15"/>
      <c r="G374" s="47"/>
      <c r="H374" s="47"/>
      <c r="I374" s="42"/>
      <c r="J374" s="42">
        <f t="shared" si="26"/>
        <v>4.9511628522790279</v>
      </c>
      <c r="K374" s="43"/>
      <c r="L374" s="43">
        <f t="shared" si="25"/>
        <v>2463.2031924299972</v>
      </c>
      <c r="M374" s="44">
        <f t="shared" si="27"/>
        <v>3.0946821999999998</v>
      </c>
      <c r="N374" s="43"/>
      <c r="O374" s="22"/>
      <c r="P374" s="33">
        <v>2.3696813159999999</v>
      </c>
      <c r="Q374" s="34"/>
    </row>
    <row r="375" spans="1:17" x14ac:dyDescent="0.25">
      <c r="A375" s="35">
        <v>42330</v>
      </c>
      <c r="B375" s="36" t="s">
        <v>89</v>
      </c>
      <c r="C375" s="46"/>
      <c r="D375" s="46">
        <v>2.0892856700000002</v>
      </c>
      <c r="E375" s="39"/>
      <c r="F375" s="15"/>
      <c r="G375" s="47"/>
      <c r="H375" s="47"/>
      <c r="I375" s="42"/>
      <c r="J375" s="42">
        <f t="shared" si="26"/>
        <v>4.2585757795184662</v>
      </c>
      <c r="K375" s="43"/>
      <c r="L375" s="43">
        <f t="shared" si="25"/>
        <v>2465.2924780999974</v>
      </c>
      <c r="M375" s="44">
        <f t="shared" si="27"/>
        <v>3.0946821999999998</v>
      </c>
      <c r="N375" s="43"/>
      <c r="O375" s="22"/>
      <c r="P375" s="33">
        <v>2.0382927240000002</v>
      </c>
      <c r="Q375" s="34"/>
    </row>
    <row r="376" spans="1:17" x14ac:dyDescent="0.25">
      <c r="A376" s="35">
        <v>42332</v>
      </c>
      <c r="B376" s="36" t="s">
        <v>89</v>
      </c>
      <c r="C376" s="46"/>
      <c r="D376" s="46">
        <v>2.9357700000000002</v>
      </c>
      <c r="E376" s="39"/>
      <c r="F376" s="15"/>
      <c r="G376" s="47"/>
      <c r="H376" s="47"/>
      <c r="I376" s="42"/>
      <c r="J376" s="42">
        <f t="shared" si="26"/>
        <v>6.0698174404938303</v>
      </c>
      <c r="K376" s="43"/>
      <c r="L376" s="43">
        <f t="shared" si="25"/>
        <v>2468.2282480999975</v>
      </c>
      <c r="M376" s="44">
        <f t="shared" si="27"/>
        <v>3.0946821999999998</v>
      </c>
      <c r="N376" s="43"/>
      <c r="O376" s="22"/>
      <c r="P376" s="33">
        <v>2.067538479</v>
      </c>
      <c r="Q376" s="34"/>
    </row>
    <row r="377" spans="1:17" x14ac:dyDescent="0.25">
      <c r="A377" s="35">
        <v>42335</v>
      </c>
      <c r="B377" s="36" t="s">
        <v>89</v>
      </c>
      <c r="C377" s="46"/>
      <c r="D377" s="46">
        <v>2.0893191999999998</v>
      </c>
      <c r="E377" s="39"/>
      <c r="F377" s="15"/>
      <c r="G377" s="47"/>
      <c r="H377" s="47"/>
      <c r="I377" s="42"/>
      <c r="J377" s="42">
        <f t="shared" si="26"/>
        <v>4.5474986663651409</v>
      </c>
      <c r="K377" s="43"/>
      <c r="L377" s="43">
        <f t="shared" si="25"/>
        <v>2470.3175672999973</v>
      </c>
      <c r="M377" s="44">
        <f t="shared" si="27"/>
        <v>3.0946821999999998</v>
      </c>
      <c r="N377" s="43"/>
      <c r="O377" s="22"/>
      <c r="P377" s="33">
        <v>2.1765456740000002</v>
      </c>
      <c r="Q377" s="34"/>
    </row>
    <row r="378" spans="1:17" x14ac:dyDescent="0.25">
      <c r="A378" s="35">
        <v>42337</v>
      </c>
      <c r="B378" s="36" t="s">
        <v>89</v>
      </c>
      <c r="C378" s="46"/>
      <c r="D378" s="46">
        <v>2.0892970000000002</v>
      </c>
      <c r="E378" s="39"/>
      <c r="F378" s="15"/>
      <c r="G378" s="47"/>
      <c r="H378" s="47"/>
      <c r="I378" s="42"/>
      <c r="J378" s="42">
        <f t="shared" si="26"/>
        <v>4.5102641322902803</v>
      </c>
      <c r="K378" s="43"/>
      <c r="L378" s="43">
        <f t="shared" si="25"/>
        <v>2472.4068642999973</v>
      </c>
      <c r="M378" s="44">
        <f t="shared" si="27"/>
        <v>3.0946821999999998</v>
      </c>
      <c r="N378" s="43"/>
      <c r="O378" s="22"/>
      <c r="P378" s="33">
        <v>2.1587472399999998</v>
      </c>
      <c r="Q378" s="34"/>
    </row>
    <row r="379" spans="1:17" x14ac:dyDescent="0.25">
      <c r="A379" s="35">
        <v>42341</v>
      </c>
      <c r="B379" s="36" t="s">
        <v>89</v>
      </c>
      <c r="C379" s="46"/>
      <c r="D379" s="46">
        <v>2.0892856700000002</v>
      </c>
      <c r="E379" s="39"/>
      <c r="F379" s="15"/>
      <c r="G379" s="47"/>
      <c r="H379" s="47"/>
      <c r="I379" s="42"/>
      <c r="J379" s="42">
        <f t="shared" si="26"/>
        <v>4.9195988095427516</v>
      </c>
      <c r="K379" s="43"/>
      <c r="L379" s="43">
        <f t="shared" si="25"/>
        <v>2474.4961499699975</v>
      </c>
      <c r="M379" s="44">
        <f t="shared" si="27"/>
        <v>3.0946821999999998</v>
      </c>
      <c r="N379" s="43"/>
      <c r="O379" s="22"/>
      <c r="P379" s="33">
        <v>2.354679822</v>
      </c>
      <c r="Q379" s="34"/>
    </row>
    <row r="380" spans="1:17" x14ac:dyDescent="0.25">
      <c r="A380" s="35">
        <v>42343</v>
      </c>
      <c r="B380" s="36" t="s">
        <v>89</v>
      </c>
      <c r="C380" s="46"/>
      <c r="D380" s="46">
        <v>2.0903484899999998</v>
      </c>
      <c r="E380" s="39"/>
      <c r="F380" s="15"/>
      <c r="G380" s="47"/>
      <c r="H380" s="47"/>
      <c r="I380" s="42"/>
      <c r="J380" s="42">
        <f t="shared" si="26"/>
        <v>4.8902486654281088</v>
      </c>
      <c r="K380" s="43"/>
      <c r="L380" s="43">
        <f t="shared" si="25"/>
        <v>2476.5864984599975</v>
      </c>
      <c r="M380" s="44">
        <f t="shared" si="27"/>
        <v>3.0946821999999998</v>
      </c>
      <c r="N380" s="43"/>
      <c r="O380" s="22"/>
      <c r="P380" s="33">
        <v>2.3394418149999998</v>
      </c>
      <c r="Q380" s="34"/>
    </row>
    <row r="381" spans="1:17" x14ac:dyDescent="0.25">
      <c r="A381" s="35">
        <v>42348</v>
      </c>
      <c r="B381" s="36" t="s">
        <v>89</v>
      </c>
      <c r="C381" s="46"/>
      <c r="D381" s="46">
        <v>2.0892970000000002</v>
      </c>
      <c r="E381" s="39"/>
      <c r="F381" s="15"/>
      <c r="G381" s="47"/>
      <c r="H381" s="47"/>
      <c r="I381" s="42"/>
      <c r="J381" s="42">
        <f t="shared" si="26"/>
        <v>5.1089906787589117</v>
      </c>
      <c r="K381" s="43"/>
      <c r="L381" s="43">
        <f t="shared" si="25"/>
        <v>2478.6757954599975</v>
      </c>
      <c r="M381" s="44">
        <f t="shared" si="27"/>
        <v>3.0946821999999998</v>
      </c>
      <c r="N381" s="43"/>
      <c r="O381" s="22"/>
      <c r="P381" s="33">
        <v>2.4453156630000001</v>
      </c>
      <c r="Q381" s="34"/>
    </row>
    <row r="382" spans="1:17" x14ac:dyDescent="0.25">
      <c r="A382" s="35">
        <v>42348</v>
      </c>
      <c r="B382" s="36" t="s">
        <v>89</v>
      </c>
      <c r="C382" s="46"/>
      <c r="D382" s="46">
        <v>2.0892856700000002</v>
      </c>
      <c r="E382" s="39"/>
      <c r="F382" s="15"/>
      <c r="G382" s="47"/>
      <c r="H382" s="47"/>
      <c r="I382" s="42"/>
      <c r="J382" s="42">
        <f t="shared" si="26"/>
        <v>5.1089629733324502</v>
      </c>
      <c r="K382" s="43"/>
      <c r="L382" s="43">
        <f t="shared" si="25"/>
        <v>2480.7650811299977</v>
      </c>
      <c r="M382" s="44">
        <f t="shared" si="27"/>
        <v>3.0946821999999998</v>
      </c>
      <c r="N382" s="43"/>
      <c r="O382" s="22"/>
      <c r="P382" s="33">
        <v>2.4453156630000001</v>
      </c>
      <c r="Q382" s="34"/>
    </row>
    <row r="383" spans="1:17" x14ac:dyDescent="0.25">
      <c r="A383" s="35">
        <v>42354</v>
      </c>
      <c r="B383" s="36" t="s">
        <v>89</v>
      </c>
      <c r="C383" s="46"/>
      <c r="D383" s="46">
        <v>2.0892970000000002</v>
      </c>
      <c r="E383" s="39"/>
      <c r="F383" s="15"/>
      <c r="G383" s="47"/>
      <c r="H383" s="47"/>
      <c r="I383" s="42"/>
      <c r="J383" s="42">
        <f t="shared" si="26"/>
        <v>5.6108936363603341</v>
      </c>
      <c r="K383" s="43"/>
      <c r="L383" s="43">
        <f t="shared" si="25"/>
        <v>2482.8543781299977</v>
      </c>
      <c r="M383" s="44">
        <f t="shared" si="27"/>
        <v>3.0946821999999998</v>
      </c>
      <c r="N383" s="43"/>
      <c r="O383" s="22"/>
      <c r="P383" s="33">
        <v>2.685541422</v>
      </c>
      <c r="Q383" s="34"/>
    </row>
    <row r="384" spans="1:17" x14ac:dyDescent="0.25">
      <c r="A384" s="35">
        <v>42355</v>
      </c>
      <c r="B384" s="36" t="s">
        <v>89</v>
      </c>
      <c r="C384" s="46"/>
      <c r="D384" s="46">
        <v>2.0892970000000002</v>
      </c>
      <c r="E384" s="39"/>
      <c r="F384" s="15"/>
      <c r="G384" s="47"/>
      <c r="H384" s="47"/>
      <c r="I384" s="42"/>
      <c r="J384" s="42">
        <f t="shared" si="26"/>
        <v>5.4477964142541531</v>
      </c>
      <c r="K384" s="43"/>
      <c r="L384" s="43">
        <f t="shared" si="25"/>
        <v>2484.9436751299977</v>
      </c>
      <c r="M384" s="44">
        <f t="shared" si="27"/>
        <v>3.0946821999999998</v>
      </c>
      <c r="N384" s="43"/>
      <c r="O384" s="22"/>
      <c r="P384" s="33">
        <v>2.6074782160000001</v>
      </c>
      <c r="Q384" s="34"/>
    </row>
    <row r="385" spans="1:31" x14ac:dyDescent="0.25">
      <c r="A385" s="35">
        <v>42360</v>
      </c>
      <c r="B385" s="36" t="s">
        <v>89</v>
      </c>
      <c r="C385" s="46"/>
      <c r="D385" s="46">
        <v>2.0892856700000002</v>
      </c>
      <c r="E385" s="39"/>
      <c r="F385" s="15"/>
      <c r="G385" s="47"/>
      <c r="H385" s="47"/>
      <c r="I385" s="42"/>
      <c r="J385" s="42">
        <f t="shared" si="26"/>
        <v>5.3865171513599641</v>
      </c>
      <c r="K385" s="43"/>
      <c r="L385" s="43">
        <f t="shared" si="25"/>
        <v>2487.0329607999979</v>
      </c>
      <c r="M385" s="44">
        <f t="shared" si="27"/>
        <v>3.0946821999999998</v>
      </c>
      <c r="N385" s="43"/>
      <c r="O385" s="22"/>
      <c r="P385" s="33">
        <v>2.5781621100000001</v>
      </c>
      <c r="Q385" s="34"/>
    </row>
    <row r="386" spans="1:31" x14ac:dyDescent="0.25">
      <c r="A386" s="35">
        <v>42360</v>
      </c>
      <c r="B386" s="36" t="s">
        <v>89</v>
      </c>
      <c r="C386" s="46"/>
      <c r="D386" s="46">
        <v>2.5071428199999999</v>
      </c>
      <c r="E386" s="39"/>
      <c r="F386" s="15"/>
      <c r="G386" s="47"/>
      <c r="H386" s="47"/>
      <c r="I386" s="42"/>
      <c r="J386" s="42">
        <f t="shared" si="26"/>
        <v>6.4638206228825501</v>
      </c>
      <c r="K386" s="43"/>
      <c r="L386" s="43">
        <f t="shared" si="25"/>
        <v>2489.5401036199978</v>
      </c>
      <c r="M386" s="44">
        <f t="shared" si="27"/>
        <v>3.0946821999999998</v>
      </c>
      <c r="N386" s="43"/>
      <c r="O386" s="22"/>
      <c r="P386" s="33">
        <v>2.5781621100000001</v>
      </c>
      <c r="Q386" s="34"/>
    </row>
    <row r="387" spans="1:31" x14ac:dyDescent="0.25">
      <c r="A387" s="35">
        <v>42366</v>
      </c>
      <c r="B387" s="36" t="s">
        <v>89</v>
      </c>
      <c r="C387" s="46"/>
      <c r="D387" s="46">
        <v>2.0893082199999999</v>
      </c>
      <c r="E387" s="39"/>
      <c r="F387" s="15"/>
      <c r="G387" s="47"/>
      <c r="H387" s="47"/>
      <c r="I387" s="42"/>
      <c r="J387" s="42">
        <f t="shared" si="26"/>
        <v>6.3542454361558613</v>
      </c>
      <c r="K387" s="43"/>
      <c r="L387" s="43">
        <f t="shared" si="25"/>
        <v>2491.6294118399978</v>
      </c>
      <c r="M387" s="44">
        <f t="shared" si="27"/>
        <v>3.0946821999999998</v>
      </c>
      <c r="N387" s="43"/>
      <c r="O387" s="22"/>
      <c r="P387" s="33">
        <v>3.0413154819999999</v>
      </c>
      <c r="Q387" s="34"/>
    </row>
    <row r="388" spans="1:31" x14ac:dyDescent="0.25">
      <c r="A388" s="35">
        <v>42367</v>
      </c>
      <c r="B388" s="36" t="s">
        <v>89</v>
      </c>
      <c r="C388" s="46"/>
      <c r="D388" s="46">
        <v>2.0892856700000002</v>
      </c>
      <c r="E388" s="39"/>
      <c r="F388" s="15"/>
      <c r="G388" s="47"/>
      <c r="H388" s="47"/>
      <c r="I388" s="42"/>
      <c r="J388" s="42">
        <f t="shared" si="26"/>
        <v>6.3621525646441146</v>
      </c>
      <c r="K388" s="43"/>
      <c r="L388" s="43">
        <f t="shared" si="25"/>
        <v>2493.718697509998</v>
      </c>
      <c r="M388" s="44">
        <f t="shared" si="27"/>
        <v>3.0946821999999998</v>
      </c>
      <c r="N388" s="43"/>
      <c r="O388" s="22"/>
      <c r="P388" s="33">
        <v>3.045132916</v>
      </c>
      <c r="Q388" s="34"/>
    </row>
    <row r="389" spans="1:31" x14ac:dyDescent="0.25">
      <c r="A389" s="84">
        <v>42372</v>
      </c>
      <c r="B389" s="55" t="s">
        <v>89</v>
      </c>
      <c r="C389" s="56"/>
      <c r="D389" s="56">
        <v>2.0892970000000002</v>
      </c>
      <c r="E389" s="57"/>
      <c r="F389" s="58"/>
      <c r="G389" s="59"/>
      <c r="H389" s="59"/>
      <c r="I389" s="85"/>
      <c r="J389" s="85">
        <f t="shared" si="26"/>
        <v>6.734151685269695</v>
      </c>
      <c r="K389" s="60"/>
      <c r="L389" s="60">
        <f t="shared" si="25"/>
        <v>2495.807994509998</v>
      </c>
      <c r="M389" s="61">
        <f t="shared" si="27"/>
        <v>3.0946821999999998</v>
      </c>
      <c r="N389" s="60"/>
      <c r="O389" s="62"/>
      <c r="P389" s="63">
        <v>3.2231663020000001</v>
      </c>
      <c r="Q389" s="64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</row>
    <row r="390" spans="1:31" x14ac:dyDescent="0.25">
      <c r="A390" s="35">
        <v>42373</v>
      </c>
      <c r="B390" s="36" t="s">
        <v>89</v>
      </c>
      <c r="C390" s="46"/>
      <c r="D390" s="46">
        <v>2.0892856700000002</v>
      </c>
      <c r="E390" s="39"/>
      <c r="F390" s="15"/>
      <c r="G390" s="47"/>
      <c r="H390" s="47"/>
      <c r="I390" s="42"/>
      <c r="J390" s="42">
        <f t="shared" si="26"/>
        <v>6.9347752959171842</v>
      </c>
      <c r="K390" s="43"/>
      <c r="L390" s="43">
        <f t="shared" si="25"/>
        <v>2497.8972801799982</v>
      </c>
      <c r="M390" s="44">
        <f t="shared" si="27"/>
        <v>3.0946821999999998</v>
      </c>
      <c r="N390" s="43"/>
      <c r="O390" s="22"/>
      <c r="P390" s="33">
        <v>3.3192087589999999</v>
      </c>
      <c r="Q390" s="34"/>
    </row>
    <row r="391" spans="1:31" x14ac:dyDescent="0.25">
      <c r="A391" s="35">
        <v>42378</v>
      </c>
      <c r="B391" s="36" t="s">
        <v>89</v>
      </c>
      <c r="C391" s="46"/>
      <c r="D391" s="46">
        <v>2.5076540899999999</v>
      </c>
      <c r="E391" s="39"/>
      <c r="F391" s="15"/>
      <c r="G391" s="47"/>
      <c r="H391" s="47"/>
      <c r="I391" s="42"/>
      <c r="J391" s="42">
        <f t="shared" si="26"/>
        <v>7.6078785517020533</v>
      </c>
      <c r="K391" s="43"/>
      <c r="L391" s="43">
        <f t="shared" ref="L391:L454" si="28">L390+(D391-E391)</f>
        <v>2500.4049342699982</v>
      </c>
      <c r="M391" s="44">
        <f t="shared" si="27"/>
        <v>3.0946821999999998</v>
      </c>
      <c r="N391" s="43"/>
      <c r="O391" s="22"/>
      <c r="P391" s="33">
        <v>3.033862837</v>
      </c>
      <c r="Q391" s="34"/>
    </row>
    <row r="392" spans="1:31" x14ac:dyDescent="0.25">
      <c r="A392" s="35">
        <v>42378</v>
      </c>
      <c r="B392" s="36" t="s">
        <v>89</v>
      </c>
      <c r="C392" s="46"/>
      <c r="D392" s="46">
        <v>2.0892856700000002</v>
      </c>
      <c r="E392" s="39"/>
      <c r="F392" s="15"/>
      <c r="G392" s="47"/>
      <c r="H392" s="47"/>
      <c r="I392" s="42"/>
      <c r="J392" s="42">
        <f t="shared" si="26"/>
        <v>6.3386061500896469</v>
      </c>
      <c r="K392" s="43"/>
      <c r="L392" s="43">
        <f t="shared" si="28"/>
        <v>2502.4942199399984</v>
      </c>
      <c r="M392" s="44">
        <f t="shared" si="27"/>
        <v>3.0946821999999998</v>
      </c>
      <c r="N392" s="43"/>
      <c r="O392" s="22"/>
      <c r="P392" s="33">
        <v>3.033862837</v>
      </c>
      <c r="Q392" s="34"/>
    </row>
    <row r="393" spans="1:31" x14ac:dyDescent="0.25">
      <c r="A393" s="35">
        <v>42384</v>
      </c>
      <c r="B393" s="36" t="s">
        <v>89</v>
      </c>
      <c r="C393" s="46"/>
      <c r="D393" s="46">
        <v>2.0892856700000002</v>
      </c>
      <c r="E393" s="39"/>
      <c r="F393" s="15"/>
      <c r="G393" s="47"/>
      <c r="H393" s="47"/>
      <c r="I393" s="42"/>
      <c r="J393" s="42">
        <f t="shared" si="26"/>
        <v>6.7948138462231746</v>
      </c>
      <c r="K393" s="43"/>
      <c r="L393" s="43">
        <f t="shared" si="28"/>
        <v>2504.5835056099986</v>
      </c>
      <c r="M393" s="44">
        <f t="shared" si="27"/>
        <v>3.0946821999999998</v>
      </c>
      <c r="N393" s="43"/>
      <c r="O393" s="22"/>
      <c r="P393" s="33">
        <v>3.2522186620000002</v>
      </c>
      <c r="Q393" s="34"/>
    </row>
    <row r="394" spans="1:31" x14ac:dyDescent="0.25">
      <c r="A394" s="35">
        <v>42388</v>
      </c>
      <c r="B394" s="36" t="s">
        <v>89</v>
      </c>
      <c r="C394" s="46"/>
      <c r="D394" s="46">
        <v>2.51217669</v>
      </c>
      <c r="E394" s="39"/>
      <c r="F394" s="15"/>
      <c r="G394" s="47"/>
      <c r="H394" s="47"/>
      <c r="I394" s="42"/>
      <c r="J394" s="42">
        <f t="shared" si="26"/>
        <v>9.7741213560110793</v>
      </c>
      <c r="K394" s="43"/>
      <c r="L394" s="43">
        <f t="shared" si="28"/>
        <v>2507.0956822999988</v>
      </c>
      <c r="M394" s="44">
        <f t="shared" si="27"/>
        <v>3.0946821999999998</v>
      </c>
      <c r="N394" s="43"/>
      <c r="O394" s="22"/>
      <c r="P394" s="33">
        <v>3.8906982120000002</v>
      </c>
      <c r="Q394" s="34"/>
    </row>
    <row r="395" spans="1:31" x14ac:dyDescent="0.25">
      <c r="A395" s="35">
        <v>42390</v>
      </c>
      <c r="B395" s="36" t="s">
        <v>89</v>
      </c>
      <c r="C395" s="46"/>
      <c r="D395" s="46">
        <v>2.08980649</v>
      </c>
      <c r="E395" s="39"/>
      <c r="F395" s="15"/>
      <c r="G395" s="47"/>
      <c r="H395" s="47"/>
      <c r="I395" s="42"/>
      <c r="J395" s="42">
        <f t="shared" si="26"/>
        <v>10.634807469773742</v>
      </c>
      <c r="K395" s="43"/>
      <c r="L395" s="43">
        <f t="shared" si="28"/>
        <v>2509.1854887899985</v>
      </c>
      <c r="M395" s="44">
        <f t="shared" si="27"/>
        <v>3.0946821999999998</v>
      </c>
      <c r="N395" s="43"/>
      <c r="O395" s="22"/>
      <c r="P395" s="33">
        <v>5.0888958000000004</v>
      </c>
      <c r="Q395" s="34"/>
    </row>
    <row r="396" spans="1:31" x14ac:dyDescent="0.25">
      <c r="A396" s="35">
        <v>42394</v>
      </c>
      <c r="B396" s="36" t="s">
        <v>89</v>
      </c>
      <c r="C396" s="46"/>
      <c r="D396" s="46">
        <v>2.0892856700000002</v>
      </c>
      <c r="E396" s="39"/>
      <c r="F396" s="15"/>
      <c r="G396" s="47"/>
      <c r="H396" s="47"/>
      <c r="I396" s="42"/>
      <c r="J396" s="42">
        <f t="shared" si="26"/>
        <v>8.2967068013703216</v>
      </c>
      <c r="K396" s="43"/>
      <c r="L396" s="43">
        <f t="shared" si="28"/>
        <v>2511.2747744599988</v>
      </c>
      <c r="M396" s="44">
        <f t="shared" si="27"/>
        <v>3.0946821999999998</v>
      </c>
      <c r="N396" s="43"/>
      <c r="O396" s="22"/>
      <c r="P396" s="33">
        <v>3.9710734250000002</v>
      </c>
      <c r="Q396" s="34"/>
    </row>
    <row r="397" spans="1:31" x14ac:dyDescent="0.25">
      <c r="A397" s="35">
        <v>42397</v>
      </c>
      <c r="B397" s="36" t="s">
        <v>89</v>
      </c>
      <c r="C397" s="46"/>
      <c r="D397" s="46">
        <v>2.0892856700000002</v>
      </c>
      <c r="E397" s="39"/>
      <c r="F397" s="15"/>
      <c r="G397" s="47"/>
      <c r="H397" s="47"/>
      <c r="I397" s="42"/>
      <c r="J397" s="42">
        <f t="shared" si="26"/>
        <v>8.7763897071133972</v>
      </c>
      <c r="K397" s="43"/>
      <c r="L397" s="43">
        <f t="shared" si="28"/>
        <v>2513.364060129999</v>
      </c>
      <c r="M397" s="44">
        <f t="shared" si="27"/>
        <v>3.0946821999999998</v>
      </c>
      <c r="N397" s="43"/>
      <c r="O397" s="22"/>
      <c r="P397" s="33">
        <v>4.200665248</v>
      </c>
      <c r="Q397" s="34"/>
    </row>
    <row r="398" spans="1:31" x14ac:dyDescent="0.25">
      <c r="A398" s="35">
        <v>42401</v>
      </c>
      <c r="B398" s="36" t="s">
        <v>89</v>
      </c>
      <c r="C398" s="46"/>
      <c r="D398" s="46">
        <v>2.1241922199999999</v>
      </c>
      <c r="E398" s="39"/>
      <c r="F398" s="15"/>
      <c r="G398" s="47"/>
      <c r="H398" s="47"/>
      <c r="I398" s="42"/>
      <c r="J398" s="42">
        <f t="shared" si="26"/>
        <v>8.781821322431238</v>
      </c>
      <c r="K398" s="43"/>
      <c r="L398" s="43">
        <f t="shared" si="28"/>
        <v>2515.4882523499991</v>
      </c>
      <c r="M398" s="44">
        <f t="shared" si="27"/>
        <v>3.0946821999999998</v>
      </c>
      <c r="N398" s="43"/>
      <c r="O398" s="22"/>
      <c r="P398" s="33">
        <v>4.1341933370000001</v>
      </c>
      <c r="Q398" s="34"/>
    </row>
    <row r="399" spans="1:31" x14ac:dyDescent="0.25">
      <c r="A399" s="35">
        <v>42403</v>
      </c>
      <c r="B399" s="36" t="s">
        <v>89</v>
      </c>
      <c r="C399" s="46"/>
      <c r="D399" s="46">
        <v>2.0892856700000002</v>
      </c>
      <c r="E399" s="39"/>
      <c r="F399" s="15"/>
      <c r="G399" s="47"/>
      <c r="H399" s="47"/>
      <c r="I399" s="42"/>
      <c r="J399" s="42">
        <f t="shared" si="26"/>
        <v>8.63583614341408</v>
      </c>
      <c r="K399" s="43"/>
      <c r="L399" s="43">
        <f t="shared" si="28"/>
        <v>2517.5775380199993</v>
      </c>
      <c r="M399" s="44">
        <f t="shared" si="27"/>
        <v>3.0946821999999998</v>
      </c>
      <c r="N399" s="43"/>
      <c r="O399" s="22"/>
      <c r="P399" s="33">
        <v>4.133391746</v>
      </c>
      <c r="Q399" s="34"/>
    </row>
    <row r="400" spans="1:31" x14ac:dyDescent="0.25">
      <c r="A400" s="35">
        <v>42406</v>
      </c>
      <c r="B400" s="36" t="s">
        <v>89</v>
      </c>
      <c r="C400" s="46"/>
      <c r="D400" s="46">
        <v>2.0892856700000002</v>
      </c>
      <c r="E400" s="39"/>
      <c r="F400" s="15"/>
      <c r="G400" s="47"/>
      <c r="H400" s="47"/>
      <c r="I400" s="42"/>
      <c r="J400" s="42">
        <f t="shared" si="26"/>
        <v>8.7499285802635693</v>
      </c>
      <c r="K400" s="43"/>
      <c r="L400" s="43">
        <f t="shared" si="28"/>
        <v>2519.6668236899995</v>
      </c>
      <c r="M400" s="44">
        <f t="shared" si="27"/>
        <v>3.0946821999999998</v>
      </c>
      <c r="N400" s="43"/>
      <c r="O400" s="22"/>
      <c r="P400" s="33">
        <v>4.1880000930000003</v>
      </c>
      <c r="Q400" s="34"/>
    </row>
    <row r="401" spans="1:17" x14ac:dyDescent="0.25">
      <c r="A401" s="35">
        <v>42408</v>
      </c>
      <c r="B401" s="36" t="s">
        <v>89</v>
      </c>
      <c r="C401" s="46"/>
      <c r="D401" s="46">
        <v>2.1442856699999999</v>
      </c>
      <c r="E401" s="39"/>
      <c r="F401" s="15"/>
      <c r="G401" s="47"/>
      <c r="H401" s="47"/>
      <c r="I401" s="42"/>
      <c r="J401" s="42">
        <f t="shared" si="26"/>
        <v>8.8520335049269931</v>
      </c>
      <c r="K401" s="43"/>
      <c r="L401" s="43">
        <f t="shared" si="28"/>
        <v>2521.8111093599996</v>
      </c>
      <c r="M401" s="44">
        <f t="shared" si="27"/>
        <v>3.0946821999999998</v>
      </c>
      <c r="N401" s="43"/>
      <c r="O401" s="22"/>
      <c r="P401" s="33">
        <v>4.128196923</v>
      </c>
      <c r="Q401" s="34"/>
    </row>
    <row r="402" spans="1:17" x14ac:dyDescent="0.25">
      <c r="A402" s="35">
        <v>42414</v>
      </c>
      <c r="B402" s="36" t="s">
        <v>89</v>
      </c>
      <c r="C402" s="46"/>
      <c r="D402" s="46">
        <v>2.0892970000000002</v>
      </c>
      <c r="E402" s="39"/>
      <c r="F402" s="15"/>
      <c r="G402" s="47"/>
      <c r="H402" s="47"/>
      <c r="I402" s="42"/>
      <c r="J402" s="42">
        <f t="shared" si="26"/>
        <v>7.8879078940453615</v>
      </c>
      <c r="K402" s="43"/>
      <c r="L402" s="43">
        <f t="shared" si="28"/>
        <v>2523.9004063599996</v>
      </c>
      <c r="M402" s="44">
        <f t="shared" si="27"/>
        <v>3.0946821999999998</v>
      </c>
      <c r="N402" s="43"/>
      <c r="O402" s="22"/>
      <c r="P402" s="33">
        <v>3.7753885129999998</v>
      </c>
      <c r="Q402" s="34"/>
    </row>
    <row r="403" spans="1:17" x14ac:dyDescent="0.25">
      <c r="A403" s="35">
        <v>42414</v>
      </c>
      <c r="B403" s="36" t="s">
        <v>89</v>
      </c>
      <c r="C403" s="46"/>
      <c r="D403" s="46">
        <v>2.0892856700000002</v>
      </c>
      <c r="E403" s="39"/>
      <c r="F403" s="15"/>
      <c r="G403" s="47"/>
      <c r="H403" s="47"/>
      <c r="I403" s="42"/>
      <c r="J403" s="42">
        <f t="shared" si="26"/>
        <v>7.8878651188935089</v>
      </c>
      <c r="K403" s="43"/>
      <c r="L403" s="43">
        <f t="shared" si="28"/>
        <v>2525.9896920299998</v>
      </c>
      <c r="M403" s="44">
        <f t="shared" si="27"/>
        <v>3.0946821999999998</v>
      </c>
      <c r="N403" s="43"/>
      <c r="O403" s="22"/>
      <c r="P403" s="33">
        <v>3.7753885129999998</v>
      </c>
      <c r="Q403" s="34"/>
    </row>
    <row r="404" spans="1:17" x14ac:dyDescent="0.25">
      <c r="A404" s="35">
        <v>42420</v>
      </c>
      <c r="B404" s="36" t="s">
        <v>89</v>
      </c>
      <c r="C404" s="46"/>
      <c r="D404" s="46">
        <v>1.94058481</v>
      </c>
      <c r="E404" s="39"/>
      <c r="F404" s="15"/>
      <c r="G404" s="47"/>
      <c r="H404" s="47"/>
      <c r="I404" s="42"/>
      <c r="J404" s="42">
        <f t="shared" si="26"/>
        <v>7.0906780230010344</v>
      </c>
      <c r="K404" s="43"/>
      <c r="L404" s="43">
        <f t="shared" si="28"/>
        <v>2527.9302768399998</v>
      </c>
      <c r="M404" s="44">
        <f t="shared" si="27"/>
        <v>3.0946821999999998</v>
      </c>
      <c r="N404" s="43"/>
      <c r="O404" s="22"/>
      <c r="P404" s="33">
        <v>3.653887213</v>
      </c>
      <c r="Q404" s="34"/>
    </row>
    <row r="405" spans="1:17" x14ac:dyDescent="0.25">
      <c r="A405" s="35">
        <v>42420</v>
      </c>
      <c r="B405" s="36" t="s">
        <v>89</v>
      </c>
      <c r="C405" s="46"/>
      <c r="D405" s="46">
        <v>1.95543968</v>
      </c>
      <c r="E405" s="39"/>
      <c r="F405" s="15"/>
      <c r="G405" s="47"/>
      <c r="H405" s="47"/>
      <c r="I405" s="42"/>
      <c r="J405" s="42">
        <f t="shared" si="26"/>
        <v>7.1449560425448118</v>
      </c>
      <c r="K405" s="43"/>
      <c r="L405" s="43">
        <f t="shared" si="28"/>
        <v>2529.8857165199997</v>
      </c>
      <c r="M405" s="44">
        <f t="shared" si="27"/>
        <v>3.0946821999999998</v>
      </c>
      <c r="N405" s="43"/>
      <c r="O405" s="22"/>
      <c r="P405" s="33">
        <v>3.653887213</v>
      </c>
      <c r="Q405" s="34"/>
    </row>
    <row r="406" spans="1:17" x14ac:dyDescent="0.25">
      <c r="A406" s="35">
        <v>42425</v>
      </c>
      <c r="B406" s="36" t="s">
        <v>89</v>
      </c>
      <c r="C406" s="46"/>
      <c r="D406" s="46">
        <v>1.9493754700000001</v>
      </c>
      <c r="E406" s="39"/>
      <c r="F406" s="15"/>
      <c r="G406" s="47"/>
      <c r="H406" s="47"/>
      <c r="I406" s="42"/>
      <c r="J406" s="42">
        <f t="shared" si="26"/>
        <v>7.6039314261183604</v>
      </c>
      <c r="K406" s="43"/>
      <c r="L406" s="43">
        <f t="shared" si="28"/>
        <v>2531.8350919899999</v>
      </c>
      <c r="M406" s="44">
        <f t="shared" si="27"/>
        <v>3.0946821999999998</v>
      </c>
      <c r="N406" s="43"/>
      <c r="O406" s="22"/>
      <c r="P406" s="33">
        <v>3.900701298</v>
      </c>
      <c r="Q406" s="34"/>
    </row>
    <row r="407" spans="1:17" x14ac:dyDescent="0.25">
      <c r="A407" s="35">
        <v>42426</v>
      </c>
      <c r="B407" s="36" t="s">
        <v>89</v>
      </c>
      <c r="C407" s="46"/>
      <c r="D407" s="46">
        <v>1.94011789</v>
      </c>
      <c r="E407" s="39"/>
      <c r="F407" s="15"/>
      <c r="G407" s="47"/>
      <c r="H407" s="47"/>
      <c r="I407" s="42"/>
      <c r="J407" s="42">
        <f t="shared" si="26"/>
        <v>7.6527854581441561</v>
      </c>
      <c r="K407" s="43"/>
      <c r="L407" s="43">
        <f t="shared" si="28"/>
        <v>2533.7752098799997</v>
      </c>
      <c r="M407" s="44">
        <f t="shared" si="27"/>
        <v>3.0946821999999998</v>
      </c>
      <c r="N407" s="43"/>
      <c r="O407" s="22"/>
      <c r="P407" s="33">
        <v>3.9444950730000001</v>
      </c>
      <c r="Q407" s="34"/>
    </row>
    <row r="408" spans="1:17" x14ac:dyDescent="0.25">
      <c r="A408" s="35">
        <v>42432</v>
      </c>
      <c r="B408" s="36" t="s">
        <v>89</v>
      </c>
      <c r="C408" s="46"/>
      <c r="D408" s="46">
        <v>2.7259280700000001</v>
      </c>
      <c r="E408" s="39"/>
      <c r="F408" s="15"/>
      <c r="G408" s="47"/>
      <c r="H408" s="47"/>
      <c r="I408" s="42"/>
      <c r="J408" s="42">
        <f t="shared" ref="J408:J471" si="29">D408*P408</f>
        <v>13.092028552683098</v>
      </c>
      <c r="K408" s="43"/>
      <c r="L408" s="43">
        <f t="shared" si="28"/>
        <v>2536.5011379499997</v>
      </c>
      <c r="M408" s="44">
        <f t="shared" si="27"/>
        <v>3.0946821999999998</v>
      </c>
      <c r="N408" s="43"/>
      <c r="O408" s="22"/>
      <c r="P408" s="33">
        <v>4.8027784359999997</v>
      </c>
      <c r="Q408" s="34"/>
    </row>
    <row r="409" spans="1:17" x14ac:dyDescent="0.25">
      <c r="A409" s="35">
        <v>42432</v>
      </c>
      <c r="B409" s="36" t="s">
        <v>89</v>
      </c>
      <c r="C409" s="46"/>
      <c r="D409" s="46">
        <v>2.7352502300000001</v>
      </c>
      <c r="E409" s="39"/>
      <c r="F409" s="15"/>
      <c r="G409" s="47"/>
      <c r="H409" s="47"/>
      <c r="I409" s="42"/>
      <c r="J409" s="42">
        <f t="shared" si="29"/>
        <v>13.136800821708039</v>
      </c>
      <c r="K409" s="43"/>
      <c r="L409" s="43">
        <f t="shared" si="28"/>
        <v>2539.2363881799997</v>
      </c>
      <c r="M409" s="44">
        <f t="shared" ref="M409:M472" si="30">M408+(G409-H409)</f>
        <v>3.0946821999999998</v>
      </c>
      <c r="N409" s="43"/>
      <c r="O409" s="22"/>
      <c r="P409" s="33">
        <v>4.8027784359999997</v>
      </c>
      <c r="Q409" s="34"/>
    </row>
    <row r="410" spans="1:17" x14ac:dyDescent="0.25">
      <c r="A410" s="35">
        <v>42438</v>
      </c>
      <c r="B410" s="36" t="s">
        <v>89</v>
      </c>
      <c r="C410" s="46"/>
      <c r="D410" s="46">
        <v>1.94006228</v>
      </c>
      <c r="E410" s="39"/>
      <c r="F410" s="15"/>
      <c r="G410" s="47"/>
      <c r="H410" s="47"/>
      <c r="I410" s="42"/>
      <c r="J410" s="42">
        <f t="shared" si="29"/>
        <v>8.797305351223649</v>
      </c>
      <c r="K410" s="43"/>
      <c r="L410" s="43">
        <f t="shared" si="28"/>
        <v>2541.1764504599996</v>
      </c>
      <c r="M410" s="44">
        <f t="shared" si="30"/>
        <v>3.0946821999999998</v>
      </c>
      <c r="N410" s="43"/>
      <c r="O410" s="22"/>
      <c r="P410" s="33">
        <v>4.5345479070000003</v>
      </c>
      <c r="Q410" s="34"/>
    </row>
    <row r="411" spans="1:17" x14ac:dyDescent="0.25">
      <c r="A411" s="35">
        <v>42439</v>
      </c>
      <c r="B411" s="36" t="s">
        <v>89</v>
      </c>
      <c r="C411" s="46"/>
      <c r="D411" s="46">
        <v>1.94193982</v>
      </c>
      <c r="E411" s="39"/>
      <c r="F411" s="15"/>
      <c r="G411" s="47"/>
      <c r="H411" s="47"/>
      <c r="I411" s="42"/>
      <c r="J411" s="42">
        <f t="shared" si="29"/>
        <v>9.3923192355271397</v>
      </c>
      <c r="K411" s="43"/>
      <c r="L411" s="43">
        <f t="shared" si="28"/>
        <v>2543.1183902799994</v>
      </c>
      <c r="M411" s="44">
        <f t="shared" si="30"/>
        <v>3.0946821999999998</v>
      </c>
      <c r="N411" s="43"/>
      <c r="O411" s="22"/>
      <c r="P411" s="33">
        <v>4.8365655509999996</v>
      </c>
      <c r="Q411" s="34"/>
    </row>
    <row r="412" spans="1:17" x14ac:dyDescent="0.25">
      <c r="A412" s="35">
        <v>42445</v>
      </c>
      <c r="B412" s="36" t="s">
        <v>89</v>
      </c>
      <c r="C412" s="46"/>
      <c r="D412" s="46">
        <v>1.9400510099999999</v>
      </c>
      <c r="E412" s="39"/>
      <c r="F412" s="15"/>
      <c r="G412" s="47"/>
      <c r="H412" s="47"/>
      <c r="I412" s="42"/>
      <c r="J412" s="42">
        <f t="shared" si="29"/>
        <v>12.355238875016504</v>
      </c>
      <c r="K412" s="43"/>
      <c r="L412" s="43">
        <f t="shared" si="28"/>
        <v>2545.0584412899993</v>
      </c>
      <c r="M412" s="44">
        <f t="shared" si="30"/>
        <v>3.0946821999999998</v>
      </c>
      <c r="N412" s="43"/>
      <c r="O412" s="22"/>
      <c r="P412" s="33">
        <v>6.3685123800000003</v>
      </c>
      <c r="Q412" s="34"/>
    </row>
    <row r="413" spans="1:17" x14ac:dyDescent="0.25">
      <c r="A413" s="35">
        <v>42447</v>
      </c>
      <c r="B413" s="36" t="s">
        <v>89</v>
      </c>
      <c r="C413" s="46"/>
      <c r="D413" s="46">
        <v>1.9432812100000001</v>
      </c>
      <c r="E413" s="39"/>
      <c r="F413" s="15"/>
      <c r="G413" s="47"/>
      <c r="H413" s="47"/>
      <c r="I413" s="42"/>
      <c r="J413" s="42">
        <f t="shared" si="29"/>
        <v>11.649902600084062</v>
      </c>
      <c r="K413" s="43"/>
      <c r="L413" s="43">
        <f t="shared" si="28"/>
        <v>2547.0017224999992</v>
      </c>
      <c r="M413" s="44">
        <f t="shared" si="30"/>
        <v>3.0946821999999998</v>
      </c>
      <c r="N413" s="43"/>
      <c r="O413" s="22"/>
      <c r="P413" s="33">
        <v>5.9949648770000001</v>
      </c>
      <c r="Q413" s="34"/>
    </row>
    <row r="414" spans="1:17" x14ac:dyDescent="0.25">
      <c r="A414" s="35">
        <v>42451</v>
      </c>
      <c r="B414" s="36" t="s">
        <v>89</v>
      </c>
      <c r="C414" s="46"/>
      <c r="D414" s="46">
        <v>1.99005101</v>
      </c>
      <c r="E414" s="39"/>
      <c r="F414" s="15"/>
      <c r="G414" s="47"/>
      <c r="H414" s="47"/>
      <c r="I414" s="42"/>
      <c r="J414" s="42">
        <f t="shared" si="29"/>
        <v>12.0157816022675</v>
      </c>
      <c r="K414" s="43"/>
      <c r="L414" s="43">
        <f t="shared" si="28"/>
        <v>2548.9917735099993</v>
      </c>
      <c r="M414" s="44">
        <f t="shared" si="30"/>
        <v>3.0946821999999998</v>
      </c>
      <c r="N414" s="43"/>
      <c r="O414" s="22"/>
      <c r="P414" s="33">
        <v>6.0379264360000002</v>
      </c>
      <c r="Q414" s="34"/>
    </row>
    <row r="415" spans="1:17" x14ac:dyDescent="0.25">
      <c r="A415" s="35">
        <v>42453</v>
      </c>
      <c r="B415" s="36" t="s">
        <v>89</v>
      </c>
      <c r="C415" s="46"/>
      <c r="D415" s="46">
        <v>1.9400510099999999</v>
      </c>
      <c r="E415" s="39"/>
      <c r="F415" s="15"/>
      <c r="G415" s="47"/>
      <c r="H415" s="47"/>
      <c r="I415" s="42"/>
      <c r="J415" s="42">
        <f t="shared" si="29"/>
        <v>12.769117876268025</v>
      </c>
      <c r="K415" s="43"/>
      <c r="L415" s="43">
        <f t="shared" si="28"/>
        <v>2550.9318245199993</v>
      </c>
      <c r="M415" s="44">
        <f t="shared" si="30"/>
        <v>3.0946821999999998</v>
      </c>
      <c r="N415" s="43"/>
      <c r="O415" s="22"/>
      <c r="P415" s="33">
        <v>6.5818464619999997</v>
      </c>
      <c r="Q415" s="34"/>
    </row>
    <row r="416" spans="1:17" x14ac:dyDescent="0.25">
      <c r="A416" s="35">
        <v>42457</v>
      </c>
      <c r="B416" s="36" t="s">
        <v>89</v>
      </c>
      <c r="C416" s="46"/>
      <c r="D416" s="46">
        <v>1.9769682200000001</v>
      </c>
      <c r="E416" s="39"/>
      <c r="F416" s="15"/>
      <c r="G416" s="47"/>
      <c r="H416" s="47"/>
      <c r="I416" s="42"/>
      <c r="J416" s="42">
        <f t="shared" si="29"/>
        <v>13.83720978245489</v>
      </c>
      <c r="K416" s="43"/>
      <c r="L416" s="43">
        <f t="shared" si="28"/>
        <v>2552.9087927399992</v>
      </c>
      <c r="M416" s="44">
        <f t="shared" si="30"/>
        <v>3.0946821999999998</v>
      </c>
      <c r="N416" s="43"/>
      <c r="O416" s="22"/>
      <c r="P416" s="33">
        <v>6.9992069890000002</v>
      </c>
      <c r="Q416" s="34"/>
    </row>
    <row r="417" spans="1:17" x14ac:dyDescent="0.25">
      <c r="A417" s="35">
        <v>42459</v>
      </c>
      <c r="B417" s="36" t="s">
        <v>89</v>
      </c>
      <c r="C417" s="46"/>
      <c r="D417" s="46">
        <v>1.9401240799999999</v>
      </c>
      <c r="E417" s="39"/>
      <c r="F417" s="15"/>
      <c r="G417" s="47"/>
      <c r="H417" s="47"/>
      <c r="I417" s="42"/>
      <c r="J417" s="42">
        <f t="shared" si="29"/>
        <v>13.066634635197788</v>
      </c>
      <c r="K417" s="43"/>
      <c r="L417" s="43">
        <f t="shared" si="28"/>
        <v>2554.848916819999</v>
      </c>
      <c r="M417" s="44">
        <f t="shared" si="30"/>
        <v>3.0946821999999998</v>
      </c>
      <c r="N417" s="43"/>
      <c r="O417" s="22"/>
      <c r="P417" s="33">
        <v>6.7349479189999997</v>
      </c>
      <c r="Q417" s="34"/>
    </row>
    <row r="418" spans="1:17" x14ac:dyDescent="0.25">
      <c r="A418" s="35">
        <v>42463</v>
      </c>
      <c r="B418" s="36" t="s">
        <v>89</v>
      </c>
      <c r="C418" s="46"/>
      <c r="D418" s="46">
        <v>1.9400622300000001</v>
      </c>
      <c r="E418" s="39"/>
      <c r="F418" s="15"/>
      <c r="G418" s="47"/>
      <c r="H418" s="47"/>
      <c r="I418" s="42"/>
      <c r="J418" s="42">
        <f t="shared" si="29"/>
        <v>13.143684134932739</v>
      </c>
      <c r="K418" s="43"/>
      <c r="L418" s="43">
        <f t="shared" si="28"/>
        <v>2556.7889790499989</v>
      </c>
      <c r="M418" s="44">
        <f t="shared" si="30"/>
        <v>3.0946821999999998</v>
      </c>
      <c r="N418" s="43"/>
      <c r="O418" s="22"/>
      <c r="P418" s="33">
        <v>6.7748775950000004</v>
      </c>
      <c r="Q418" s="34"/>
    </row>
    <row r="419" spans="1:17" x14ac:dyDescent="0.25">
      <c r="A419" s="35">
        <v>42465</v>
      </c>
      <c r="B419" s="36" t="s">
        <v>89</v>
      </c>
      <c r="C419" s="46"/>
      <c r="D419" s="46">
        <v>1.94206228</v>
      </c>
      <c r="E419" s="39"/>
      <c r="F419" s="15"/>
      <c r="G419" s="47"/>
      <c r="H419" s="47"/>
      <c r="I419" s="42"/>
      <c r="J419" s="42">
        <f t="shared" si="29"/>
        <v>13.624082869074799</v>
      </c>
      <c r="K419" s="43"/>
      <c r="L419" s="43">
        <f t="shared" si="28"/>
        <v>2558.7310413299988</v>
      </c>
      <c r="M419" s="44">
        <f t="shared" si="30"/>
        <v>3.0946821999999998</v>
      </c>
      <c r="N419" s="43"/>
      <c r="O419" s="22"/>
      <c r="P419" s="33">
        <v>7.0152656840000001</v>
      </c>
      <c r="Q419" s="34"/>
    </row>
    <row r="420" spans="1:17" x14ac:dyDescent="0.25">
      <c r="A420" s="35">
        <v>42471</v>
      </c>
      <c r="B420" s="36" t="s">
        <v>89</v>
      </c>
      <c r="C420" s="46"/>
      <c r="D420" s="46">
        <v>2.34997561</v>
      </c>
      <c r="E420" s="39"/>
      <c r="F420" s="15"/>
      <c r="G420" s="47"/>
      <c r="H420" s="47"/>
      <c r="I420" s="42"/>
      <c r="J420" s="42">
        <f t="shared" si="29"/>
        <v>14.901903494060219</v>
      </c>
      <c r="K420" s="43"/>
      <c r="L420" s="43">
        <f t="shared" si="28"/>
        <v>2561.0810169399988</v>
      </c>
      <c r="M420" s="44">
        <f t="shared" si="30"/>
        <v>3.0946821999999998</v>
      </c>
      <c r="N420" s="43"/>
      <c r="O420" s="22"/>
      <c r="P420" s="33">
        <v>6.3413013439999997</v>
      </c>
      <c r="Q420" s="34"/>
    </row>
    <row r="421" spans="1:17" x14ac:dyDescent="0.25">
      <c r="A421" s="35">
        <v>42471</v>
      </c>
      <c r="B421" s="36" t="s">
        <v>89</v>
      </c>
      <c r="C421" s="46"/>
      <c r="D421" s="46">
        <v>1.9407484100000001</v>
      </c>
      <c r="E421" s="39"/>
      <c r="F421" s="15"/>
      <c r="G421" s="47"/>
      <c r="H421" s="47"/>
      <c r="I421" s="42"/>
      <c r="J421" s="42">
        <f t="shared" si="29"/>
        <v>12.306870500698864</v>
      </c>
      <c r="K421" s="43"/>
      <c r="L421" s="43">
        <f t="shared" si="28"/>
        <v>2563.021765349999</v>
      </c>
      <c r="M421" s="44">
        <f t="shared" si="30"/>
        <v>3.0946821999999998</v>
      </c>
      <c r="N421" s="43"/>
      <c r="O421" s="22"/>
      <c r="P421" s="33">
        <v>6.3413013439999997</v>
      </c>
      <c r="Q421" s="34"/>
    </row>
    <row r="422" spans="1:17" x14ac:dyDescent="0.25">
      <c r="A422" s="35">
        <v>42477</v>
      </c>
      <c r="B422" s="36" t="s">
        <v>89</v>
      </c>
      <c r="C422" s="46"/>
      <c r="D422" s="46">
        <v>2.7188874099999998</v>
      </c>
      <c r="E422" s="39"/>
      <c r="F422" s="15"/>
      <c r="G422" s="47"/>
      <c r="H422" s="47"/>
      <c r="I422" s="42"/>
      <c r="J422" s="42">
        <f t="shared" si="29"/>
        <v>17.425799386556353</v>
      </c>
      <c r="K422" s="43"/>
      <c r="L422" s="43">
        <f t="shared" si="28"/>
        <v>2565.7406527599992</v>
      </c>
      <c r="M422" s="44">
        <f t="shared" si="30"/>
        <v>3.0946821999999998</v>
      </c>
      <c r="N422" s="43"/>
      <c r="O422" s="22"/>
      <c r="P422" s="33">
        <v>6.4091655000000003</v>
      </c>
      <c r="Q422" s="34"/>
    </row>
    <row r="423" spans="1:17" x14ac:dyDescent="0.25">
      <c r="A423" s="35">
        <v>42477</v>
      </c>
      <c r="B423" s="36" t="s">
        <v>89</v>
      </c>
      <c r="C423" s="46"/>
      <c r="D423" s="46">
        <v>1.9400510099999999</v>
      </c>
      <c r="E423" s="39"/>
      <c r="F423" s="15"/>
      <c r="G423" s="47"/>
      <c r="H423" s="47"/>
      <c r="I423" s="42"/>
      <c r="J423" s="42">
        <f t="shared" si="29"/>
        <v>12.434108001532154</v>
      </c>
      <c r="K423" s="43"/>
      <c r="L423" s="43">
        <f t="shared" si="28"/>
        <v>2567.6807037699991</v>
      </c>
      <c r="M423" s="44">
        <f t="shared" si="30"/>
        <v>3.0946821999999998</v>
      </c>
      <c r="N423" s="43"/>
      <c r="O423" s="22"/>
      <c r="P423" s="33">
        <v>6.4091655000000003</v>
      </c>
      <c r="Q423" s="34"/>
    </row>
    <row r="424" spans="1:17" x14ac:dyDescent="0.25">
      <c r="A424" s="35">
        <v>42483</v>
      </c>
      <c r="B424" s="36" t="s">
        <v>89</v>
      </c>
      <c r="C424" s="46"/>
      <c r="D424" s="46">
        <v>1.94007361</v>
      </c>
      <c r="E424" s="39"/>
      <c r="F424" s="15"/>
      <c r="G424" s="47"/>
      <c r="H424" s="47"/>
      <c r="I424" s="42"/>
      <c r="J424" s="42">
        <f t="shared" si="29"/>
        <v>12.719686564618353</v>
      </c>
      <c r="K424" s="43"/>
      <c r="L424" s="43">
        <f t="shared" si="28"/>
        <v>2569.6207773799993</v>
      </c>
      <c r="M424" s="44">
        <f t="shared" si="30"/>
        <v>3.0946821999999998</v>
      </c>
      <c r="N424" s="43"/>
      <c r="O424" s="22"/>
      <c r="P424" s="33">
        <v>6.5562906989999998</v>
      </c>
      <c r="Q424" s="34"/>
    </row>
    <row r="425" spans="1:17" x14ac:dyDescent="0.25">
      <c r="A425" s="35">
        <v>42483</v>
      </c>
      <c r="B425" s="36" t="s">
        <v>89</v>
      </c>
      <c r="C425" s="46"/>
      <c r="D425" s="46">
        <v>2.3280724799999999</v>
      </c>
      <c r="E425" s="39"/>
      <c r="F425" s="15"/>
      <c r="G425" s="47"/>
      <c r="H425" s="47"/>
      <c r="I425" s="42"/>
      <c r="J425" s="42">
        <f t="shared" si="29"/>
        <v>15.263519947221862</v>
      </c>
      <c r="K425" s="43"/>
      <c r="L425" s="43">
        <f t="shared" si="28"/>
        <v>2571.9488498599994</v>
      </c>
      <c r="M425" s="44">
        <f t="shared" si="30"/>
        <v>3.0946821999999998</v>
      </c>
      <c r="N425" s="43"/>
      <c r="O425" s="22"/>
      <c r="P425" s="33">
        <v>6.5562906989999998</v>
      </c>
      <c r="Q425" s="34"/>
    </row>
    <row r="426" spans="1:17" x14ac:dyDescent="0.25">
      <c r="A426" s="35">
        <v>42490</v>
      </c>
      <c r="B426" s="36" t="s">
        <v>89</v>
      </c>
      <c r="C426" s="46"/>
      <c r="D426" s="46">
        <v>1.95150063</v>
      </c>
      <c r="E426" s="39"/>
      <c r="F426" s="15"/>
      <c r="G426" s="47"/>
      <c r="H426" s="47"/>
      <c r="I426" s="42"/>
      <c r="J426" s="42">
        <f t="shared" si="29"/>
        <v>13.318923869964571</v>
      </c>
      <c r="K426" s="43"/>
      <c r="L426" s="43">
        <f t="shared" si="28"/>
        <v>2573.9003504899993</v>
      </c>
      <c r="M426" s="44">
        <f t="shared" si="30"/>
        <v>3.0946821999999998</v>
      </c>
      <c r="N426" s="43"/>
      <c r="O426" s="22"/>
      <c r="P426" s="33">
        <v>6.8249651910000004</v>
      </c>
      <c r="Q426" s="34"/>
    </row>
    <row r="427" spans="1:17" x14ac:dyDescent="0.25">
      <c r="A427" s="35">
        <v>42493</v>
      </c>
      <c r="B427" s="36" t="s">
        <v>89</v>
      </c>
      <c r="C427" s="46"/>
      <c r="D427" s="46">
        <v>1.9400510099999999</v>
      </c>
      <c r="E427" s="39"/>
      <c r="F427" s="15"/>
      <c r="G427" s="47"/>
      <c r="H427" s="47"/>
      <c r="I427" s="42"/>
      <c r="J427" s="42">
        <f t="shared" si="29"/>
        <v>13.156509066192266</v>
      </c>
      <c r="K427" s="43"/>
      <c r="L427" s="43">
        <f t="shared" si="28"/>
        <v>2575.8404014999992</v>
      </c>
      <c r="M427" s="44">
        <f t="shared" si="30"/>
        <v>3.0946821999999998</v>
      </c>
      <c r="N427" s="43"/>
      <c r="O427" s="22"/>
      <c r="P427" s="33">
        <v>6.7815273920000001</v>
      </c>
      <c r="Q427" s="34"/>
    </row>
    <row r="428" spans="1:17" x14ac:dyDescent="0.25">
      <c r="A428" s="35">
        <v>42499</v>
      </c>
      <c r="B428" s="36" t="s">
        <v>89</v>
      </c>
      <c r="C428" s="46"/>
      <c r="D428" s="46">
        <v>1.9400510099999999</v>
      </c>
      <c r="E428" s="39"/>
      <c r="F428" s="15"/>
      <c r="G428" s="47"/>
      <c r="H428" s="47"/>
      <c r="I428" s="42"/>
      <c r="J428" s="42">
        <f t="shared" si="29"/>
        <v>12.788484875866931</v>
      </c>
      <c r="K428" s="43"/>
      <c r="L428" s="43">
        <f t="shared" si="28"/>
        <v>2577.7804525099991</v>
      </c>
      <c r="M428" s="44">
        <f t="shared" si="30"/>
        <v>3.0946821999999998</v>
      </c>
      <c r="N428" s="43"/>
      <c r="O428" s="22"/>
      <c r="P428" s="33">
        <v>6.5918291890000003</v>
      </c>
      <c r="Q428" s="34"/>
    </row>
    <row r="429" spans="1:17" x14ac:dyDescent="0.25">
      <c r="A429" s="35">
        <v>42508</v>
      </c>
      <c r="B429" s="36" t="s">
        <v>89</v>
      </c>
      <c r="C429" s="46"/>
      <c r="D429" s="46">
        <v>1.96111441</v>
      </c>
      <c r="E429" s="39"/>
      <c r="F429" s="15"/>
      <c r="G429" s="47"/>
      <c r="H429" s="47"/>
      <c r="I429" s="42"/>
      <c r="J429" s="42">
        <f t="shared" si="29"/>
        <v>14.516751449116665</v>
      </c>
      <c r="K429" s="43"/>
      <c r="L429" s="43">
        <f t="shared" si="28"/>
        <v>2579.7415669199991</v>
      </c>
      <c r="M429" s="44">
        <f t="shared" si="30"/>
        <v>3.0946821999999998</v>
      </c>
      <c r="N429" s="43"/>
      <c r="O429" s="22"/>
      <c r="P429" s="33">
        <v>7.4022970690000003</v>
      </c>
      <c r="Q429" s="34"/>
    </row>
    <row r="430" spans="1:17" x14ac:dyDescent="0.25">
      <c r="A430" s="35">
        <v>42509</v>
      </c>
      <c r="B430" s="36" t="s">
        <v>89</v>
      </c>
      <c r="C430" s="46"/>
      <c r="D430" s="46">
        <v>1.9400510099999999</v>
      </c>
      <c r="E430" s="39"/>
      <c r="F430" s="15"/>
      <c r="G430" s="47"/>
      <c r="H430" s="47"/>
      <c r="I430" s="42"/>
      <c r="J430" s="42">
        <f t="shared" si="29"/>
        <v>15.03419501406001</v>
      </c>
      <c r="K430" s="43"/>
      <c r="L430" s="43">
        <f t="shared" si="28"/>
        <v>2581.681617929999</v>
      </c>
      <c r="M430" s="44">
        <f t="shared" si="30"/>
        <v>3.0946821999999998</v>
      </c>
      <c r="N430" s="43"/>
      <c r="O430" s="22"/>
      <c r="P430" s="33">
        <v>7.7493812980000003</v>
      </c>
      <c r="Q430" s="34"/>
    </row>
    <row r="431" spans="1:17" x14ac:dyDescent="0.25">
      <c r="A431" s="35">
        <v>42515</v>
      </c>
      <c r="B431" s="36" t="s">
        <v>89</v>
      </c>
      <c r="C431" s="46"/>
      <c r="D431" s="46">
        <v>1.9493212900000001</v>
      </c>
      <c r="E431" s="39"/>
      <c r="F431" s="15"/>
      <c r="G431" s="47"/>
      <c r="H431" s="47"/>
      <c r="I431" s="42"/>
      <c r="J431" s="42">
        <f t="shared" si="29"/>
        <v>14.733391589339909</v>
      </c>
      <c r="K431" s="43"/>
      <c r="L431" s="43">
        <f t="shared" si="28"/>
        <v>2583.6309392199992</v>
      </c>
      <c r="M431" s="44">
        <f t="shared" si="30"/>
        <v>3.0946821999999998</v>
      </c>
      <c r="N431" s="43"/>
      <c r="O431" s="22"/>
      <c r="P431" s="33">
        <v>7.5582161159999997</v>
      </c>
      <c r="Q431" s="34"/>
    </row>
    <row r="432" spans="1:17" x14ac:dyDescent="0.25">
      <c r="A432" s="35">
        <v>42517</v>
      </c>
      <c r="B432" s="36" t="s">
        <v>89</v>
      </c>
      <c r="C432" s="46"/>
      <c r="D432" s="46">
        <v>1.9400510099999999</v>
      </c>
      <c r="E432" s="39"/>
      <c r="F432" s="15"/>
      <c r="G432" s="47"/>
      <c r="H432" s="47"/>
      <c r="I432" s="42"/>
      <c r="J432" s="42">
        <f t="shared" si="29"/>
        <v>14.567700603305049</v>
      </c>
      <c r="K432" s="43"/>
      <c r="L432" s="43">
        <f t="shared" si="28"/>
        <v>2585.5709902299991</v>
      </c>
      <c r="M432" s="44">
        <f t="shared" si="30"/>
        <v>3.0946821999999998</v>
      </c>
      <c r="N432" s="43"/>
      <c r="O432" s="22"/>
      <c r="P432" s="33">
        <v>7.5089265840000001</v>
      </c>
      <c r="Q432" s="34"/>
    </row>
    <row r="433" spans="1:17" x14ac:dyDescent="0.25">
      <c r="A433" s="35">
        <v>42521</v>
      </c>
      <c r="B433" s="36" t="s">
        <v>89</v>
      </c>
      <c r="C433" s="46"/>
      <c r="D433" s="46">
        <v>2.0278472000000001</v>
      </c>
      <c r="E433" s="39"/>
      <c r="F433" s="15"/>
      <c r="G433" s="47"/>
      <c r="H433" s="47"/>
      <c r="I433" s="42"/>
      <c r="J433" s="42">
        <f t="shared" si="29"/>
        <v>16.642469407943643</v>
      </c>
      <c r="K433" s="43"/>
      <c r="L433" s="43">
        <f t="shared" si="28"/>
        <v>2587.5988374299991</v>
      </c>
      <c r="M433" s="44">
        <f t="shared" si="30"/>
        <v>3.0946821999999998</v>
      </c>
      <c r="N433" s="43"/>
      <c r="O433" s="22"/>
      <c r="P433" s="33">
        <v>8.2069642169999995</v>
      </c>
      <c r="Q433" s="34"/>
    </row>
    <row r="434" spans="1:17" x14ac:dyDescent="0.25">
      <c r="A434" s="35">
        <v>42523</v>
      </c>
      <c r="B434" s="36" t="s">
        <v>89</v>
      </c>
      <c r="C434" s="46"/>
      <c r="D434" s="46">
        <v>1.9414423000000001</v>
      </c>
      <c r="E434" s="39"/>
      <c r="F434" s="15"/>
      <c r="G434" s="47"/>
      <c r="H434" s="47"/>
      <c r="I434" s="42"/>
      <c r="J434" s="42">
        <f t="shared" si="29"/>
        <v>15.730241433561071</v>
      </c>
      <c r="K434" s="43"/>
      <c r="L434" s="43">
        <f t="shared" si="28"/>
        <v>2589.5402797299989</v>
      </c>
      <c r="M434" s="44">
        <f t="shared" si="30"/>
        <v>3.0946821999999998</v>
      </c>
      <c r="N434" s="43"/>
      <c r="O434" s="22"/>
      <c r="P434" s="33">
        <v>8.1023481529999994</v>
      </c>
      <c r="Q434" s="34"/>
    </row>
    <row r="435" spans="1:17" x14ac:dyDescent="0.25">
      <c r="A435" s="35">
        <v>42528</v>
      </c>
      <c r="B435" s="36" t="s">
        <v>89</v>
      </c>
      <c r="C435" s="46"/>
      <c r="D435" s="46">
        <v>1.9400510099999999</v>
      </c>
      <c r="E435" s="39"/>
      <c r="F435" s="15"/>
      <c r="G435" s="47"/>
      <c r="H435" s="47"/>
      <c r="I435" s="42"/>
      <c r="J435" s="42">
        <f t="shared" si="29"/>
        <v>15.443414199030409</v>
      </c>
      <c r="K435" s="43"/>
      <c r="L435" s="43">
        <f t="shared" si="28"/>
        <v>2591.4803307399989</v>
      </c>
      <c r="M435" s="44">
        <f t="shared" si="30"/>
        <v>3.0946821999999998</v>
      </c>
      <c r="N435" s="43"/>
      <c r="O435" s="22"/>
      <c r="P435" s="33">
        <v>7.9603134759999996</v>
      </c>
      <c r="Q435" s="34"/>
    </row>
    <row r="436" spans="1:17" x14ac:dyDescent="0.25">
      <c r="A436" s="35">
        <v>42529</v>
      </c>
      <c r="B436" s="36" t="s">
        <v>89</v>
      </c>
      <c r="C436" s="46"/>
      <c r="D436" s="46">
        <v>1.94006228</v>
      </c>
      <c r="E436" s="39"/>
      <c r="F436" s="15"/>
      <c r="G436" s="47"/>
      <c r="H436" s="47"/>
      <c r="I436" s="42"/>
      <c r="J436" s="42">
        <f t="shared" si="29"/>
        <v>15.33928896932872</v>
      </c>
      <c r="K436" s="43"/>
      <c r="L436" s="43">
        <f t="shared" si="28"/>
        <v>2593.4203930199988</v>
      </c>
      <c r="M436" s="44">
        <f t="shared" si="30"/>
        <v>3.0946821999999998</v>
      </c>
      <c r="N436" s="43"/>
      <c r="O436" s="22"/>
      <c r="P436" s="33">
        <v>7.9065961580000002</v>
      </c>
      <c r="Q436" s="34"/>
    </row>
    <row r="437" spans="1:17" x14ac:dyDescent="0.25">
      <c r="A437" s="35">
        <v>42534</v>
      </c>
      <c r="B437" s="36" t="s">
        <v>89</v>
      </c>
      <c r="C437" s="46"/>
      <c r="D437" s="46">
        <v>1.9476784</v>
      </c>
      <c r="E437" s="39"/>
      <c r="F437" s="15"/>
      <c r="G437" s="47"/>
      <c r="H437" s="47"/>
      <c r="I437" s="42"/>
      <c r="J437" s="42">
        <f t="shared" si="29"/>
        <v>14.95496218829128</v>
      </c>
      <c r="K437" s="43"/>
      <c r="L437" s="43">
        <f t="shared" si="28"/>
        <v>2595.3680714199986</v>
      </c>
      <c r="M437" s="44">
        <f t="shared" si="30"/>
        <v>3.0946821999999998</v>
      </c>
      <c r="N437" s="43"/>
      <c r="O437" s="22"/>
      <c r="P437" s="33">
        <v>7.6783529499999998</v>
      </c>
      <c r="Q437" s="34"/>
    </row>
    <row r="438" spans="1:17" x14ac:dyDescent="0.25">
      <c r="A438" s="35">
        <v>42535</v>
      </c>
      <c r="B438" s="36" t="s">
        <v>89</v>
      </c>
      <c r="C438" s="46"/>
      <c r="D438" s="46">
        <v>1.94518361</v>
      </c>
      <c r="E438" s="39"/>
      <c r="F438" s="15"/>
      <c r="G438" s="47"/>
      <c r="H438" s="47"/>
      <c r="I438" s="42"/>
      <c r="J438" s="42">
        <f t="shared" si="29"/>
        <v>15.94199718020705</v>
      </c>
      <c r="K438" s="43"/>
      <c r="L438" s="43">
        <f t="shared" si="28"/>
        <v>2597.3132550299988</v>
      </c>
      <c r="M438" s="44">
        <f t="shared" si="30"/>
        <v>3.0946821999999998</v>
      </c>
      <c r="N438" s="43"/>
      <c r="O438" s="22"/>
      <c r="P438" s="33">
        <v>8.1956259029999998</v>
      </c>
      <c r="Q438" s="34"/>
    </row>
    <row r="439" spans="1:17" x14ac:dyDescent="0.25">
      <c r="A439" s="35">
        <v>42541</v>
      </c>
      <c r="B439" s="36" t="s">
        <v>89</v>
      </c>
      <c r="C439" s="46"/>
      <c r="D439" s="46">
        <v>2.0611496200000001</v>
      </c>
      <c r="E439" s="39"/>
      <c r="F439" s="15"/>
      <c r="G439" s="47"/>
      <c r="H439" s="47"/>
      <c r="I439" s="42"/>
      <c r="J439" s="42">
        <f t="shared" si="29"/>
        <v>16.977564738938341</v>
      </c>
      <c r="K439" s="43"/>
      <c r="L439" s="43">
        <f t="shared" si="28"/>
        <v>2599.3744046499987</v>
      </c>
      <c r="M439" s="44">
        <f t="shared" si="30"/>
        <v>3.0946821999999998</v>
      </c>
      <c r="N439" s="43"/>
      <c r="O439" s="22"/>
      <c r="P439" s="33">
        <v>8.2369395090000008</v>
      </c>
      <c r="Q439" s="34"/>
    </row>
    <row r="440" spans="1:17" x14ac:dyDescent="0.25">
      <c r="A440" s="35">
        <v>42542</v>
      </c>
      <c r="B440" s="36" t="s">
        <v>89</v>
      </c>
      <c r="C440" s="46"/>
      <c r="D440" s="46">
        <v>1.9403788200000001</v>
      </c>
      <c r="E440" s="39"/>
      <c r="F440" s="15"/>
      <c r="G440" s="47"/>
      <c r="H440" s="47"/>
      <c r="I440" s="42"/>
      <c r="J440" s="42">
        <f t="shared" si="29"/>
        <v>15.055760731729242</v>
      </c>
      <c r="K440" s="43"/>
      <c r="L440" s="43">
        <f t="shared" si="28"/>
        <v>2601.3147834699989</v>
      </c>
      <c r="M440" s="44">
        <f t="shared" si="30"/>
        <v>3.0946821999999998</v>
      </c>
      <c r="N440" s="43"/>
      <c r="O440" s="22"/>
      <c r="P440" s="33">
        <v>7.7591862870000003</v>
      </c>
      <c r="Q440" s="34"/>
    </row>
    <row r="441" spans="1:17" x14ac:dyDescent="0.25">
      <c r="A441" s="35">
        <v>42548</v>
      </c>
      <c r="B441" s="36" t="s">
        <v>89</v>
      </c>
      <c r="C441" s="46"/>
      <c r="D441" s="46">
        <v>1.9870743</v>
      </c>
      <c r="E441" s="39"/>
      <c r="F441" s="15"/>
      <c r="G441" s="47"/>
      <c r="H441" s="47"/>
      <c r="I441" s="42"/>
      <c r="J441" s="42">
        <f t="shared" si="29"/>
        <v>14.045432552429757</v>
      </c>
      <c r="K441" s="43"/>
      <c r="L441" s="43">
        <f t="shared" si="28"/>
        <v>2603.3018577699991</v>
      </c>
      <c r="M441" s="44">
        <f t="shared" si="30"/>
        <v>3.0946821999999998</v>
      </c>
      <c r="N441" s="43"/>
      <c r="O441" s="22"/>
      <c r="P441" s="33">
        <v>7.0683982739999998</v>
      </c>
      <c r="Q441" s="34"/>
    </row>
    <row r="442" spans="1:17" x14ac:dyDescent="0.25">
      <c r="A442" s="35">
        <v>42548</v>
      </c>
      <c r="B442" s="36" t="s">
        <v>89</v>
      </c>
      <c r="C442" s="46"/>
      <c r="D442" s="46">
        <v>1.9400510099999999</v>
      </c>
      <c r="E442" s="39"/>
      <c r="F442" s="15"/>
      <c r="G442" s="47"/>
      <c r="H442" s="47"/>
      <c r="I442" s="42"/>
      <c r="J442" s="42">
        <f t="shared" si="29"/>
        <v>13.713053210555955</v>
      </c>
      <c r="K442" s="43"/>
      <c r="L442" s="43">
        <f t="shared" si="28"/>
        <v>2605.241908779999</v>
      </c>
      <c r="M442" s="44">
        <f t="shared" si="30"/>
        <v>3.0946821999999998</v>
      </c>
      <c r="N442" s="43"/>
      <c r="O442" s="22"/>
      <c r="P442" s="33">
        <v>7.0683982739999998</v>
      </c>
      <c r="Q442" s="34"/>
    </row>
    <row r="443" spans="1:17" x14ac:dyDescent="0.25">
      <c r="A443" s="35">
        <v>42554</v>
      </c>
      <c r="B443" s="36" t="s">
        <v>89</v>
      </c>
      <c r="C443" s="46"/>
      <c r="D443" s="46">
        <v>1.9401398999999999</v>
      </c>
      <c r="E443" s="39"/>
      <c r="F443" s="15"/>
      <c r="G443" s="47"/>
      <c r="H443" s="47"/>
      <c r="I443" s="42"/>
      <c r="J443" s="42">
        <f t="shared" si="29"/>
        <v>13.577569634115124</v>
      </c>
      <c r="K443" s="43"/>
      <c r="L443" s="43">
        <f t="shared" si="28"/>
        <v>2607.1820486799988</v>
      </c>
      <c r="M443" s="44">
        <f t="shared" si="30"/>
        <v>3.0946821999999998</v>
      </c>
      <c r="N443" s="43"/>
      <c r="O443" s="22"/>
      <c r="P443" s="33">
        <v>6.9982425670000001</v>
      </c>
      <c r="Q443" s="34"/>
    </row>
    <row r="444" spans="1:17" x14ac:dyDescent="0.25">
      <c r="A444" s="35">
        <v>42555</v>
      </c>
      <c r="B444" s="36" t="s">
        <v>89</v>
      </c>
      <c r="C444" s="46"/>
      <c r="D444" s="46">
        <v>1.9581742099999999</v>
      </c>
      <c r="E444" s="39"/>
      <c r="F444" s="15"/>
      <c r="G444" s="47"/>
      <c r="H444" s="47"/>
      <c r="I444" s="42"/>
      <c r="J444" s="42">
        <f t="shared" si="29"/>
        <v>13.796184646677801</v>
      </c>
      <c r="K444" s="43"/>
      <c r="L444" s="43">
        <f t="shared" si="28"/>
        <v>2609.1402228899988</v>
      </c>
      <c r="M444" s="44">
        <f t="shared" si="30"/>
        <v>3.0946821999999998</v>
      </c>
      <c r="N444" s="43"/>
      <c r="O444" s="22"/>
      <c r="P444" s="33">
        <v>7.0454327179999998</v>
      </c>
      <c r="Q444" s="34"/>
    </row>
    <row r="445" spans="1:17" x14ac:dyDescent="0.25">
      <c r="A445" s="35">
        <v>42561</v>
      </c>
      <c r="B445" s="36" t="s">
        <v>89</v>
      </c>
      <c r="C445" s="46"/>
      <c r="D445" s="46">
        <v>1.9400724300000001</v>
      </c>
      <c r="E445" s="39"/>
      <c r="F445" s="15"/>
      <c r="G445" s="47"/>
      <c r="H445" s="47"/>
      <c r="I445" s="42"/>
      <c r="J445" s="42">
        <f t="shared" si="29"/>
        <v>14.443205377005526</v>
      </c>
      <c r="K445" s="43"/>
      <c r="L445" s="43">
        <f t="shared" si="28"/>
        <v>2611.0802953199986</v>
      </c>
      <c r="M445" s="44">
        <f t="shared" si="30"/>
        <v>3.0946821999999998</v>
      </c>
      <c r="N445" s="43"/>
      <c r="O445" s="22"/>
      <c r="P445" s="33">
        <v>7.4446732779999998</v>
      </c>
      <c r="Q445" s="34"/>
    </row>
    <row r="446" spans="1:17" x14ac:dyDescent="0.25">
      <c r="A446" s="35">
        <v>42562</v>
      </c>
      <c r="B446" s="36" t="s">
        <v>89</v>
      </c>
      <c r="C446" s="46"/>
      <c r="D446" s="46">
        <v>1.94007361</v>
      </c>
      <c r="E446" s="39"/>
      <c r="F446" s="15"/>
      <c r="G446" s="47"/>
      <c r="H446" s="47"/>
      <c r="I446" s="42"/>
      <c r="J446" s="42">
        <f t="shared" si="29"/>
        <v>15.525155780296689</v>
      </c>
      <c r="K446" s="43"/>
      <c r="L446" s="43">
        <f t="shared" si="28"/>
        <v>2613.0203689299988</v>
      </c>
      <c r="M446" s="44">
        <f t="shared" si="30"/>
        <v>3.0946821999999998</v>
      </c>
      <c r="N446" s="43"/>
      <c r="O446" s="22"/>
      <c r="P446" s="33">
        <v>8.0023539830000008</v>
      </c>
      <c r="Q446" s="34"/>
    </row>
    <row r="447" spans="1:17" x14ac:dyDescent="0.25">
      <c r="A447" s="35">
        <v>42568</v>
      </c>
      <c r="B447" s="36" t="s">
        <v>89</v>
      </c>
      <c r="C447" s="46"/>
      <c r="D447" s="46">
        <v>1.94006228</v>
      </c>
      <c r="E447" s="39"/>
      <c r="F447" s="15"/>
      <c r="G447" s="47"/>
      <c r="H447" s="47"/>
      <c r="I447" s="42"/>
      <c r="J447" s="42">
        <f t="shared" si="29"/>
        <v>15.770878935476661</v>
      </c>
      <c r="K447" s="43"/>
      <c r="L447" s="43">
        <f t="shared" si="28"/>
        <v>2614.9604312099987</v>
      </c>
      <c r="M447" s="44">
        <f t="shared" si="30"/>
        <v>3.0946821999999998</v>
      </c>
      <c r="N447" s="43"/>
      <c r="O447" s="22"/>
      <c r="P447" s="33">
        <v>8.1290580709999993</v>
      </c>
      <c r="Q447" s="34"/>
    </row>
    <row r="448" spans="1:17" x14ac:dyDescent="0.25">
      <c r="A448" s="35">
        <v>42569</v>
      </c>
      <c r="B448" s="36" t="s">
        <v>89</v>
      </c>
      <c r="C448" s="46"/>
      <c r="D448" s="46">
        <v>1.95370102</v>
      </c>
      <c r="E448" s="39"/>
      <c r="F448" s="15"/>
      <c r="G448" s="47"/>
      <c r="H448" s="47"/>
      <c r="I448" s="42"/>
      <c r="J448" s="42">
        <f t="shared" si="29"/>
        <v>16.104702836237493</v>
      </c>
      <c r="K448" s="43"/>
      <c r="L448" s="43">
        <f t="shared" si="28"/>
        <v>2616.9141322299988</v>
      </c>
      <c r="M448" s="44">
        <f t="shared" si="30"/>
        <v>3.0946821999999998</v>
      </c>
      <c r="N448" s="43"/>
      <c r="O448" s="22"/>
      <c r="P448" s="33">
        <v>8.2431767560000004</v>
      </c>
      <c r="Q448" s="34"/>
    </row>
    <row r="449" spans="1:17" x14ac:dyDescent="0.25">
      <c r="A449" s="35">
        <v>42574</v>
      </c>
      <c r="B449" s="36" t="s">
        <v>89</v>
      </c>
      <c r="C449" s="46"/>
      <c r="D449" s="46">
        <v>1.9400510099999999</v>
      </c>
      <c r="E449" s="39"/>
      <c r="F449" s="15"/>
      <c r="G449" s="47"/>
      <c r="H449" s="47"/>
      <c r="I449" s="42"/>
      <c r="J449" s="42">
        <f t="shared" si="29"/>
        <v>18.337588651355521</v>
      </c>
      <c r="K449" s="43"/>
      <c r="L449" s="43">
        <f t="shared" si="28"/>
        <v>2618.8541832399987</v>
      </c>
      <c r="M449" s="44">
        <f t="shared" si="30"/>
        <v>3.0946821999999998</v>
      </c>
      <c r="N449" s="43"/>
      <c r="O449" s="22"/>
      <c r="P449" s="33">
        <v>9.4521167520000002</v>
      </c>
      <c r="Q449" s="34"/>
    </row>
    <row r="450" spans="1:17" x14ac:dyDescent="0.25">
      <c r="A450" s="35">
        <v>42577</v>
      </c>
      <c r="B450" s="36" t="s">
        <v>89</v>
      </c>
      <c r="C450" s="46"/>
      <c r="D450" s="46">
        <v>1.9400510099999999</v>
      </c>
      <c r="E450" s="39"/>
      <c r="F450" s="15"/>
      <c r="G450" s="47"/>
      <c r="H450" s="47"/>
      <c r="I450" s="42"/>
      <c r="J450" s="42">
        <f t="shared" si="29"/>
        <v>17.166702050590004</v>
      </c>
      <c r="K450" s="43"/>
      <c r="L450" s="43">
        <f t="shared" si="28"/>
        <v>2620.7942342499987</v>
      </c>
      <c r="M450" s="44">
        <f t="shared" si="30"/>
        <v>3.0946821999999998</v>
      </c>
      <c r="N450" s="43"/>
      <c r="O450" s="22"/>
      <c r="P450" s="33">
        <v>8.8485828269999995</v>
      </c>
      <c r="Q450" s="34"/>
    </row>
    <row r="451" spans="1:17" x14ac:dyDescent="0.25">
      <c r="A451" s="35">
        <v>42581</v>
      </c>
      <c r="B451" s="36" t="s">
        <v>89</v>
      </c>
      <c r="C451" s="46"/>
      <c r="D451" s="46">
        <v>1.9575400999999999</v>
      </c>
      <c r="E451" s="39"/>
      <c r="F451" s="15"/>
      <c r="G451" s="47"/>
      <c r="H451" s="47"/>
      <c r="I451" s="42"/>
      <c r="J451" s="42">
        <f t="shared" si="29"/>
        <v>18.014804445086153</v>
      </c>
      <c r="K451" s="43"/>
      <c r="L451" s="43">
        <f t="shared" si="28"/>
        <v>2622.7517743499989</v>
      </c>
      <c r="M451" s="44">
        <f t="shared" si="30"/>
        <v>3.0946821999999998</v>
      </c>
      <c r="N451" s="43"/>
      <c r="O451" s="22"/>
      <c r="P451" s="33">
        <v>9.2027767120000004</v>
      </c>
      <c r="Q451" s="34"/>
    </row>
    <row r="452" spans="1:17" x14ac:dyDescent="0.25">
      <c r="A452" s="35">
        <v>42584</v>
      </c>
      <c r="B452" s="36" t="s">
        <v>89</v>
      </c>
      <c r="C452" s="46"/>
      <c r="D452" s="46">
        <v>1.9400735</v>
      </c>
      <c r="E452" s="39"/>
      <c r="F452" s="15"/>
      <c r="G452" s="47"/>
      <c r="H452" s="47"/>
      <c r="I452" s="42"/>
      <c r="J452" s="42">
        <f t="shared" si="29"/>
        <v>17.687432339830142</v>
      </c>
      <c r="K452" s="43"/>
      <c r="L452" s="43">
        <f t="shared" si="28"/>
        <v>2624.6918478499988</v>
      </c>
      <c r="M452" s="44">
        <f t="shared" si="30"/>
        <v>3.0946821999999998</v>
      </c>
      <c r="N452" s="43"/>
      <c r="O452" s="22"/>
      <c r="P452" s="33">
        <v>9.1168877570000006</v>
      </c>
      <c r="Q452" s="34"/>
    </row>
    <row r="453" spans="1:17" x14ac:dyDescent="0.25">
      <c r="A453" s="35">
        <v>42588</v>
      </c>
      <c r="B453" s="36" t="s">
        <v>89</v>
      </c>
      <c r="C453" s="46"/>
      <c r="D453" s="46">
        <v>2.0010010899999999</v>
      </c>
      <c r="E453" s="39"/>
      <c r="F453" s="15"/>
      <c r="G453" s="47"/>
      <c r="H453" s="47"/>
      <c r="I453" s="42"/>
      <c r="J453" s="42">
        <f t="shared" si="29"/>
        <v>21.114529044441227</v>
      </c>
      <c r="K453" s="43"/>
      <c r="L453" s="43">
        <f t="shared" si="28"/>
        <v>2626.6928489399988</v>
      </c>
      <c r="M453" s="44">
        <f t="shared" si="30"/>
        <v>3.0946821999999998</v>
      </c>
      <c r="N453" s="43"/>
      <c r="O453" s="22"/>
      <c r="P453" s="33">
        <v>10.551982779999999</v>
      </c>
      <c r="Q453" s="34"/>
    </row>
    <row r="454" spans="1:17" x14ac:dyDescent="0.25">
      <c r="A454" s="35">
        <v>42596</v>
      </c>
      <c r="B454" s="36" t="s">
        <v>89</v>
      </c>
      <c r="C454" s="46"/>
      <c r="D454" s="46">
        <v>1.95828928</v>
      </c>
      <c r="E454" s="39"/>
      <c r="F454" s="15"/>
      <c r="G454" s="47"/>
      <c r="H454" s="47"/>
      <c r="I454" s="42"/>
      <c r="J454" s="42">
        <f t="shared" si="29"/>
        <v>28.181826370726821</v>
      </c>
      <c r="K454" s="43"/>
      <c r="L454" s="43">
        <f t="shared" si="28"/>
        <v>2628.6511382199988</v>
      </c>
      <c r="M454" s="44">
        <f t="shared" si="30"/>
        <v>3.0946821999999998</v>
      </c>
      <c r="N454" s="43"/>
      <c r="O454" s="22"/>
      <c r="P454" s="33">
        <v>14.39104358</v>
      </c>
      <c r="Q454" s="34"/>
    </row>
    <row r="455" spans="1:17" x14ac:dyDescent="0.25">
      <c r="A455" s="35">
        <v>42597</v>
      </c>
      <c r="B455" s="36" t="s">
        <v>89</v>
      </c>
      <c r="C455" s="46"/>
      <c r="D455" s="46">
        <v>1.9400510099999999</v>
      </c>
      <c r="E455" s="39"/>
      <c r="F455" s="15"/>
      <c r="G455" s="47"/>
      <c r="H455" s="47"/>
      <c r="I455" s="42"/>
      <c r="J455" s="42">
        <f t="shared" si="29"/>
        <v>25.700861083303892</v>
      </c>
      <c r="K455" s="43"/>
      <c r="L455" s="43">
        <f t="shared" ref="L455:L518" si="31">L454+(D455-E455)</f>
        <v>2630.5911892299987</v>
      </c>
      <c r="M455" s="44">
        <f t="shared" si="30"/>
        <v>3.0946821999999998</v>
      </c>
      <c r="N455" s="43"/>
      <c r="O455" s="22"/>
      <c r="P455" s="33">
        <v>13.247518210000001</v>
      </c>
      <c r="Q455" s="34"/>
    </row>
    <row r="456" spans="1:17" x14ac:dyDescent="0.25">
      <c r="A456" s="35">
        <v>42597</v>
      </c>
      <c r="B456" s="36" t="s">
        <v>89</v>
      </c>
      <c r="C456" s="46"/>
      <c r="D456" s="46">
        <v>1.9573936199999999</v>
      </c>
      <c r="E456" s="39"/>
      <c r="F456" s="15"/>
      <c r="G456" s="47"/>
      <c r="H456" s="47"/>
      <c r="I456" s="42"/>
      <c r="J456" s="42">
        <f t="shared" si="29"/>
        <v>25.93060762508782</v>
      </c>
      <c r="K456" s="43"/>
      <c r="L456" s="43">
        <f t="shared" si="31"/>
        <v>2632.5485828499986</v>
      </c>
      <c r="M456" s="44">
        <f t="shared" si="30"/>
        <v>3.0946821999999998</v>
      </c>
      <c r="N456" s="43"/>
      <c r="O456" s="22"/>
      <c r="P456" s="33">
        <v>13.247518210000001</v>
      </c>
      <c r="Q456" s="34"/>
    </row>
    <row r="457" spans="1:17" x14ac:dyDescent="0.25">
      <c r="A457" s="35">
        <v>42604</v>
      </c>
      <c r="B457" s="36" t="s">
        <v>89</v>
      </c>
      <c r="C457" s="46"/>
      <c r="D457" s="46">
        <v>1.94006228</v>
      </c>
      <c r="E457" s="39"/>
      <c r="F457" s="15"/>
      <c r="G457" s="47"/>
      <c r="H457" s="47"/>
      <c r="I457" s="42"/>
      <c r="J457" s="42">
        <f t="shared" si="29"/>
        <v>27.25799221376171</v>
      </c>
      <c r="K457" s="43"/>
      <c r="L457" s="43">
        <f t="shared" si="31"/>
        <v>2634.4886451299985</v>
      </c>
      <c r="M457" s="44">
        <f t="shared" si="30"/>
        <v>3.0946821999999998</v>
      </c>
      <c r="N457" s="43"/>
      <c r="O457" s="22"/>
      <c r="P457" s="33">
        <v>14.0500604</v>
      </c>
      <c r="Q457" s="34"/>
    </row>
    <row r="458" spans="1:17" x14ac:dyDescent="0.25">
      <c r="A458" s="35">
        <v>42604</v>
      </c>
      <c r="B458" s="36" t="s">
        <v>89</v>
      </c>
      <c r="C458" s="46"/>
      <c r="D458" s="46">
        <v>1.9451000300000001</v>
      </c>
      <c r="E458" s="39"/>
      <c r="F458" s="15"/>
      <c r="G458" s="47"/>
      <c r="H458" s="47"/>
      <c r="I458" s="42"/>
      <c r="J458" s="42">
        <f t="shared" si="29"/>
        <v>27.328772905541811</v>
      </c>
      <c r="K458" s="43"/>
      <c r="L458" s="43">
        <f t="shared" si="31"/>
        <v>2636.4337451599986</v>
      </c>
      <c r="M458" s="44">
        <f t="shared" si="30"/>
        <v>3.0946821999999998</v>
      </c>
      <c r="N458" s="43"/>
      <c r="O458" s="22"/>
      <c r="P458" s="33">
        <v>14.0500604</v>
      </c>
      <c r="Q458" s="34"/>
    </row>
    <row r="459" spans="1:17" x14ac:dyDescent="0.25">
      <c r="A459" s="35">
        <v>42610</v>
      </c>
      <c r="B459" s="36" t="s">
        <v>89</v>
      </c>
      <c r="C459" s="46"/>
      <c r="D459" s="46">
        <v>2.0401102799999999</v>
      </c>
      <c r="E459" s="39"/>
      <c r="F459" s="15"/>
      <c r="G459" s="47"/>
      <c r="H459" s="47"/>
      <c r="I459" s="42"/>
      <c r="J459" s="42">
        <f t="shared" si="29"/>
        <v>25.131403949892224</v>
      </c>
      <c r="K459" s="43"/>
      <c r="L459" s="43">
        <f t="shared" si="31"/>
        <v>2638.4738554399987</v>
      </c>
      <c r="M459" s="44">
        <f t="shared" si="30"/>
        <v>3.0946821999999998</v>
      </c>
      <c r="N459" s="43"/>
      <c r="O459" s="22"/>
      <c r="P459" s="33">
        <v>12.318649730000001</v>
      </c>
      <c r="Q459" s="34"/>
    </row>
    <row r="460" spans="1:17" x14ac:dyDescent="0.25">
      <c r="A460" s="35">
        <v>42610</v>
      </c>
      <c r="B460" s="36" t="s">
        <v>89</v>
      </c>
      <c r="C460" s="46"/>
      <c r="D460" s="46">
        <v>1.94009068</v>
      </c>
      <c r="E460" s="39"/>
      <c r="F460" s="15"/>
      <c r="G460" s="47"/>
      <c r="H460" s="47"/>
      <c r="I460" s="42"/>
      <c r="J460" s="42">
        <f t="shared" si="29"/>
        <v>23.899297531357519</v>
      </c>
      <c r="K460" s="43"/>
      <c r="L460" s="43">
        <f t="shared" si="31"/>
        <v>2640.4139461199989</v>
      </c>
      <c r="M460" s="44">
        <f t="shared" si="30"/>
        <v>3.0946821999999998</v>
      </c>
      <c r="N460" s="43"/>
      <c r="O460" s="22"/>
      <c r="P460" s="33">
        <v>12.318649730000001</v>
      </c>
      <c r="Q460" s="34"/>
    </row>
    <row r="461" spans="1:17" x14ac:dyDescent="0.25">
      <c r="A461" s="35">
        <v>42617</v>
      </c>
      <c r="B461" s="36" t="s">
        <v>89</v>
      </c>
      <c r="C461" s="46"/>
      <c r="D461" s="46">
        <v>1.9401696799999999</v>
      </c>
      <c r="E461" s="39"/>
      <c r="F461" s="15"/>
      <c r="G461" s="47"/>
      <c r="H461" s="47"/>
      <c r="I461" s="42"/>
      <c r="J461" s="42">
        <f t="shared" si="29"/>
        <v>22.00982002632453</v>
      </c>
      <c r="K461" s="43"/>
      <c r="L461" s="43">
        <f t="shared" si="31"/>
        <v>2642.3541157999989</v>
      </c>
      <c r="M461" s="44">
        <f t="shared" si="30"/>
        <v>3.0946821999999998</v>
      </c>
      <c r="N461" s="43"/>
      <c r="O461" s="22"/>
      <c r="P461" s="33">
        <v>11.34427584</v>
      </c>
      <c r="Q461" s="34"/>
    </row>
    <row r="462" spans="1:17" x14ac:dyDescent="0.25">
      <c r="A462" s="35">
        <v>42619</v>
      </c>
      <c r="B462" s="36" t="s">
        <v>777</v>
      </c>
      <c r="C462" s="46"/>
      <c r="D462" s="46">
        <v>67.28</v>
      </c>
      <c r="E462" s="39"/>
      <c r="F462" s="15"/>
      <c r="G462" s="47"/>
      <c r="H462" s="47"/>
      <c r="I462" s="42"/>
      <c r="J462" s="42">
        <f t="shared" si="29"/>
        <v>737.11808008160006</v>
      </c>
      <c r="K462" s="43"/>
      <c r="L462" s="43">
        <f t="shared" si="31"/>
        <v>2709.6341157999991</v>
      </c>
      <c r="M462" s="44">
        <f t="shared" si="30"/>
        <v>3.0946821999999998</v>
      </c>
      <c r="N462" s="43"/>
      <c r="O462" s="22"/>
      <c r="P462" s="33">
        <v>10.95597622</v>
      </c>
      <c r="Q462" s="34"/>
    </row>
    <row r="463" spans="1:17" x14ac:dyDescent="0.25">
      <c r="A463" s="35">
        <v>42619</v>
      </c>
      <c r="B463" s="36" t="s">
        <v>777</v>
      </c>
      <c r="C463" s="46"/>
      <c r="D463" s="46">
        <v>67.28</v>
      </c>
      <c r="E463" s="39"/>
      <c r="F463" s="15"/>
      <c r="G463" s="47"/>
      <c r="H463" s="47"/>
      <c r="I463" s="42"/>
      <c r="J463" s="42">
        <f t="shared" si="29"/>
        <v>737.11808008160006</v>
      </c>
      <c r="K463" s="43"/>
      <c r="L463" s="43">
        <f t="shared" si="31"/>
        <v>2776.9141157999993</v>
      </c>
      <c r="M463" s="44">
        <f t="shared" si="30"/>
        <v>3.0946821999999998</v>
      </c>
      <c r="N463" s="43"/>
      <c r="O463" s="22"/>
      <c r="P463" s="33">
        <v>10.95597622</v>
      </c>
      <c r="Q463" s="34"/>
    </row>
    <row r="464" spans="1:17" x14ac:dyDescent="0.25">
      <c r="A464" s="35">
        <v>42619</v>
      </c>
      <c r="B464" s="36" t="s">
        <v>89</v>
      </c>
      <c r="C464" s="46"/>
      <c r="D464" s="46">
        <v>1.9400510099999999</v>
      </c>
      <c r="E464" s="39"/>
      <c r="F464" s="15"/>
      <c r="G464" s="47"/>
      <c r="H464" s="47"/>
      <c r="I464" s="42"/>
      <c r="J464" s="42">
        <f t="shared" si="29"/>
        <v>21.255152731146982</v>
      </c>
      <c r="K464" s="43"/>
      <c r="L464" s="43">
        <f t="shared" si="31"/>
        <v>2778.8541668099992</v>
      </c>
      <c r="M464" s="44">
        <f t="shared" si="30"/>
        <v>3.0946821999999998</v>
      </c>
      <c r="N464" s="43"/>
      <c r="O464" s="22"/>
      <c r="P464" s="33">
        <v>10.95597622</v>
      </c>
      <c r="Q464" s="34"/>
    </row>
    <row r="465" spans="1:17" x14ac:dyDescent="0.25">
      <c r="A465" s="35">
        <v>42631</v>
      </c>
      <c r="B465" s="36" t="s">
        <v>89</v>
      </c>
      <c r="C465" s="46"/>
      <c r="D465" s="46">
        <v>1.9518834300000001</v>
      </c>
      <c r="E465" s="39"/>
      <c r="F465" s="15"/>
      <c r="G465" s="47"/>
      <c r="H465" s="47"/>
      <c r="I465" s="42"/>
      <c r="J465" s="42">
        <f t="shared" si="29"/>
        <v>22.667105022952359</v>
      </c>
      <c r="K465" s="43"/>
      <c r="L465" s="43">
        <f t="shared" si="31"/>
        <v>2780.8060502399994</v>
      </c>
      <c r="M465" s="44">
        <f t="shared" si="30"/>
        <v>3.0946821999999998</v>
      </c>
      <c r="N465" s="43"/>
      <c r="O465" s="22"/>
      <c r="P465" s="33">
        <v>11.61293993</v>
      </c>
      <c r="Q465" s="34"/>
    </row>
    <row r="466" spans="1:17" x14ac:dyDescent="0.25">
      <c r="A466" s="35">
        <v>42632</v>
      </c>
      <c r="B466" s="36" t="s">
        <v>89</v>
      </c>
      <c r="C466" s="46"/>
      <c r="D466" s="46">
        <v>1.94006963</v>
      </c>
      <c r="E466" s="39"/>
      <c r="F466" s="15"/>
      <c r="G466" s="47"/>
      <c r="H466" s="47"/>
      <c r="I466" s="42"/>
      <c r="J466" s="42">
        <f t="shared" si="29"/>
        <v>22.396491952097218</v>
      </c>
      <c r="K466" s="43"/>
      <c r="L466" s="43">
        <f t="shared" si="31"/>
        <v>2782.7461198699993</v>
      </c>
      <c r="M466" s="44">
        <f t="shared" si="30"/>
        <v>3.0946821999999998</v>
      </c>
      <c r="N466" s="43"/>
      <c r="O466" s="22"/>
      <c r="P466" s="33">
        <v>11.544169139999999</v>
      </c>
      <c r="Q466" s="34"/>
    </row>
    <row r="467" spans="1:17" x14ac:dyDescent="0.25">
      <c r="A467" s="35">
        <v>42639</v>
      </c>
      <c r="B467" s="36" t="s">
        <v>89</v>
      </c>
      <c r="C467" s="46"/>
      <c r="D467" s="46">
        <v>1.94596722</v>
      </c>
      <c r="E467" s="39"/>
      <c r="F467" s="15"/>
      <c r="G467" s="47"/>
      <c r="H467" s="47"/>
      <c r="I467" s="42"/>
      <c r="J467" s="42">
        <f t="shared" si="29"/>
        <v>22.088875205069236</v>
      </c>
      <c r="K467" s="43"/>
      <c r="L467" s="43">
        <f t="shared" si="31"/>
        <v>2784.6920870899994</v>
      </c>
      <c r="M467" s="44">
        <f t="shared" si="30"/>
        <v>3.0946821999999998</v>
      </c>
      <c r="N467" s="43"/>
      <c r="O467" s="22"/>
      <c r="P467" s="33">
        <v>11.351103439999999</v>
      </c>
      <c r="Q467" s="34"/>
    </row>
    <row r="468" spans="1:17" x14ac:dyDescent="0.25">
      <c r="A468" s="35">
        <v>42640</v>
      </c>
      <c r="B468" s="36" t="s">
        <v>89</v>
      </c>
      <c r="C468" s="46"/>
      <c r="D468" s="46">
        <v>2.0411620099999999</v>
      </c>
      <c r="E468" s="39"/>
      <c r="F468" s="15"/>
      <c r="G468" s="47"/>
      <c r="H468" s="47"/>
      <c r="I468" s="42"/>
      <c r="J468" s="42">
        <f t="shared" si="29"/>
        <v>23.693388500115102</v>
      </c>
      <c r="K468" s="43"/>
      <c r="L468" s="43">
        <f t="shared" si="31"/>
        <v>2786.7332490999993</v>
      </c>
      <c r="M468" s="44">
        <f t="shared" si="30"/>
        <v>3.0946821999999998</v>
      </c>
      <c r="N468" s="43"/>
      <c r="O468" s="22"/>
      <c r="P468" s="33">
        <v>11.607794180000001</v>
      </c>
      <c r="Q468" s="34"/>
    </row>
    <row r="469" spans="1:17" x14ac:dyDescent="0.25">
      <c r="A469" s="35">
        <v>42646</v>
      </c>
      <c r="B469" s="36" t="s">
        <v>89</v>
      </c>
      <c r="C469" s="46"/>
      <c r="D469" s="46">
        <v>1.9400510099999999</v>
      </c>
      <c r="E469" s="39"/>
      <c r="F469" s="15"/>
      <c r="G469" s="47"/>
      <c r="H469" s="47"/>
      <c r="I469" s="42"/>
      <c r="J469" s="42">
        <f t="shared" si="29"/>
        <v>22.983189806238496</v>
      </c>
      <c r="K469" s="43"/>
      <c r="L469" s="43">
        <f t="shared" si="31"/>
        <v>2788.6733001099992</v>
      </c>
      <c r="M469" s="44">
        <f t="shared" si="30"/>
        <v>3.0946821999999998</v>
      </c>
      <c r="N469" s="43"/>
      <c r="O469" s="22"/>
      <c r="P469" s="33">
        <v>11.84669356</v>
      </c>
      <c r="Q469" s="34"/>
    </row>
    <row r="470" spans="1:17" x14ac:dyDescent="0.25">
      <c r="A470" s="35">
        <v>42647</v>
      </c>
      <c r="B470" s="36" t="s">
        <v>89</v>
      </c>
      <c r="C470" s="46"/>
      <c r="D470" s="46">
        <v>1.9400510099999999</v>
      </c>
      <c r="E470" s="39"/>
      <c r="F470" s="15"/>
      <c r="G470" s="47"/>
      <c r="H470" s="47"/>
      <c r="I470" s="42"/>
      <c r="J470" s="42">
        <f t="shared" si="29"/>
        <v>23.305655055056974</v>
      </c>
      <c r="K470" s="43"/>
      <c r="L470" s="43">
        <f t="shared" si="31"/>
        <v>2790.6133511199992</v>
      </c>
      <c r="M470" s="44">
        <f t="shared" si="30"/>
        <v>3.0946821999999998</v>
      </c>
      <c r="N470" s="43"/>
      <c r="O470" s="22"/>
      <c r="P470" s="33">
        <v>12.01290839</v>
      </c>
      <c r="Q470" s="34"/>
    </row>
    <row r="471" spans="1:17" x14ac:dyDescent="0.25">
      <c r="A471" s="35">
        <v>42648</v>
      </c>
      <c r="B471" s="36" t="s">
        <v>777</v>
      </c>
      <c r="C471" s="46"/>
      <c r="D471" s="46">
        <v>78.64</v>
      </c>
      <c r="E471" s="39"/>
      <c r="F471" s="15"/>
      <c r="G471" s="47"/>
      <c r="H471" s="47"/>
      <c r="I471" s="42"/>
      <c r="J471" s="42">
        <f t="shared" si="29"/>
        <v>944.86627181760002</v>
      </c>
      <c r="K471" s="43"/>
      <c r="L471" s="43">
        <f t="shared" si="31"/>
        <v>2869.253351119999</v>
      </c>
      <c r="M471" s="44">
        <f t="shared" si="30"/>
        <v>3.0946821999999998</v>
      </c>
      <c r="N471" s="43"/>
      <c r="O471" s="22"/>
      <c r="P471" s="33">
        <v>12.01508484</v>
      </c>
      <c r="Q471" s="34"/>
    </row>
    <row r="472" spans="1:17" x14ac:dyDescent="0.25">
      <c r="A472" s="35">
        <v>42648</v>
      </c>
      <c r="B472" s="36" t="s">
        <v>777</v>
      </c>
      <c r="C472" s="46"/>
      <c r="D472" s="46">
        <v>78.64</v>
      </c>
      <c r="E472" s="39"/>
      <c r="F472" s="15"/>
      <c r="G472" s="47"/>
      <c r="H472" s="47"/>
      <c r="I472" s="42"/>
      <c r="J472" s="42">
        <f t="shared" ref="J472:J510" si="32">D472*P472</f>
        <v>944.86627181760002</v>
      </c>
      <c r="K472" s="43"/>
      <c r="L472" s="43">
        <f t="shared" si="31"/>
        <v>2947.8933511199989</v>
      </c>
      <c r="M472" s="44">
        <f t="shared" si="30"/>
        <v>3.0946821999999998</v>
      </c>
      <c r="N472" s="43"/>
      <c r="O472" s="22"/>
      <c r="P472" s="33">
        <v>12.01508484</v>
      </c>
      <c r="Q472" s="34"/>
    </row>
    <row r="473" spans="1:17" x14ac:dyDescent="0.25">
      <c r="A473" s="35">
        <v>42653</v>
      </c>
      <c r="B473" s="36" t="s">
        <v>89</v>
      </c>
      <c r="C473" s="46"/>
      <c r="D473" s="46">
        <v>1.9400510099999999</v>
      </c>
      <c r="E473" s="39"/>
      <c r="F473" s="15"/>
      <c r="G473" s="47"/>
      <c r="H473" s="47"/>
      <c r="I473" s="42"/>
      <c r="J473" s="42">
        <f t="shared" si="32"/>
        <v>22.493457181238306</v>
      </c>
      <c r="K473" s="43"/>
      <c r="L473" s="43">
        <f t="shared" si="31"/>
        <v>2949.8334021299988</v>
      </c>
      <c r="M473" s="44">
        <f t="shared" ref="M473:M536" si="33">M472+(G473-H473)</f>
        <v>3.0946821999999998</v>
      </c>
      <c r="N473" s="43"/>
      <c r="O473" s="22"/>
      <c r="P473" s="33">
        <v>11.5942607</v>
      </c>
      <c r="Q473" s="34"/>
    </row>
    <row r="474" spans="1:17" x14ac:dyDescent="0.25">
      <c r="A474" s="35">
        <v>42655</v>
      </c>
      <c r="B474" s="36" t="s">
        <v>89</v>
      </c>
      <c r="C474" s="46"/>
      <c r="D474" s="46">
        <v>1.97856207</v>
      </c>
      <c r="E474" s="39"/>
      <c r="F474" s="15"/>
      <c r="G474" s="47"/>
      <c r="H474" s="47"/>
      <c r="I474" s="42"/>
      <c r="J474" s="42">
        <f t="shared" si="32"/>
        <v>22.5856692171661</v>
      </c>
      <c r="K474" s="43"/>
      <c r="L474" s="43">
        <f t="shared" si="31"/>
        <v>2951.8119641999988</v>
      </c>
      <c r="M474" s="44">
        <f t="shared" si="33"/>
        <v>3.0946821999999998</v>
      </c>
      <c r="N474" s="43"/>
      <c r="O474" s="22"/>
      <c r="P474" s="33">
        <v>11.415193670000001</v>
      </c>
      <c r="Q474" s="34"/>
    </row>
    <row r="475" spans="1:17" x14ac:dyDescent="0.25">
      <c r="A475" s="35">
        <v>42660</v>
      </c>
      <c r="B475" s="36" t="s">
        <v>89</v>
      </c>
      <c r="C475" s="46"/>
      <c r="D475" s="46">
        <v>1.958528</v>
      </c>
      <c r="E475" s="39"/>
      <c r="F475" s="15"/>
      <c r="G475" s="47"/>
      <c r="H475" s="47"/>
      <c r="I475" s="42"/>
      <c r="J475" s="42">
        <f t="shared" si="32"/>
        <v>20.73809833199104</v>
      </c>
      <c r="K475" s="43"/>
      <c r="L475" s="43">
        <f t="shared" si="31"/>
        <v>2953.7704921999989</v>
      </c>
      <c r="M475" s="44">
        <f t="shared" si="33"/>
        <v>3.0946821999999998</v>
      </c>
      <c r="N475" s="43"/>
      <c r="O475" s="22"/>
      <c r="P475" s="33">
        <v>10.588614679999999</v>
      </c>
      <c r="Q475" s="34"/>
    </row>
    <row r="476" spans="1:17" x14ac:dyDescent="0.25">
      <c r="A476" s="35">
        <v>42661</v>
      </c>
      <c r="B476" s="36" t="s">
        <v>89</v>
      </c>
      <c r="C476" s="46"/>
      <c r="D476" s="46">
        <v>1.9400510099999999</v>
      </c>
      <c r="E476" s="39"/>
      <c r="F476" s="15"/>
      <c r="G476" s="47"/>
      <c r="H476" s="47"/>
      <c r="I476" s="42"/>
      <c r="J476" s="42">
        <f t="shared" si="32"/>
        <v>19.677432457353628</v>
      </c>
      <c r="K476" s="43"/>
      <c r="L476" s="43">
        <f t="shared" si="31"/>
        <v>2955.7105432099988</v>
      </c>
      <c r="M476" s="44">
        <f t="shared" si="33"/>
        <v>3.0946821999999998</v>
      </c>
      <c r="N476" s="43"/>
      <c r="O476" s="22"/>
      <c r="P476" s="33">
        <v>10.142739730000001</v>
      </c>
      <c r="Q476" s="34"/>
    </row>
    <row r="477" spans="1:17" x14ac:dyDescent="0.25">
      <c r="A477" s="35">
        <v>42667</v>
      </c>
      <c r="B477" s="36" t="s">
        <v>89</v>
      </c>
      <c r="C477" s="46"/>
      <c r="D477" s="46">
        <v>2.0420520099999999</v>
      </c>
      <c r="E477" s="39"/>
      <c r="F477" s="15"/>
      <c r="G477" s="47"/>
      <c r="H477" s="47"/>
      <c r="I477" s="42"/>
      <c r="J477" s="42">
        <f t="shared" si="32"/>
        <v>20.153942431775778</v>
      </c>
      <c r="K477" s="43"/>
      <c r="L477" s="43">
        <f t="shared" si="31"/>
        <v>2957.752595219999</v>
      </c>
      <c r="M477" s="44">
        <f t="shared" si="33"/>
        <v>3.0946821999999998</v>
      </c>
      <c r="N477" s="43"/>
      <c r="O477" s="22"/>
      <c r="P477" s="33">
        <v>9.8694559850000001</v>
      </c>
      <c r="Q477" s="34"/>
    </row>
    <row r="478" spans="1:17" x14ac:dyDescent="0.25">
      <c r="A478" s="35">
        <v>42668</v>
      </c>
      <c r="B478" s="36" t="s">
        <v>89</v>
      </c>
      <c r="C478" s="46"/>
      <c r="D478" s="46">
        <v>1.9402924800000001</v>
      </c>
      <c r="E478" s="39"/>
      <c r="F478" s="15"/>
      <c r="G478" s="47"/>
      <c r="H478" s="47"/>
      <c r="I478" s="42"/>
      <c r="J478" s="42">
        <f t="shared" si="32"/>
        <v>17.850353560182008</v>
      </c>
      <c r="K478" s="43"/>
      <c r="L478" s="43">
        <f t="shared" si="31"/>
        <v>2959.6928876999991</v>
      </c>
      <c r="M478" s="44">
        <f t="shared" si="33"/>
        <v>3.0946821999999998</v>
      </c>
      <c r="N478" s="43"/>
      <c r="O478" s="22"/>
      <c r="P478" s="33">
        <v>9.1998261830000008</v>
      </c>
      <c r="Q478" s="34"/>
    </row>
    <row r="479" spans="1:17" x14ac:dyDescent="0.25">
      <c r="A479" s="35">
        <v>42674</v>
      </c>
      <c r="B479" s="36" t="s">
        <v>89</v>
      </c>
      <c r="C479" s="46"/>
      <c r="D479" s="46">
        <v>1.9571150900000001</v>
      </c>
      <c r="E479" s="39"/>
      <c r="F479" s="15"/>
      <c r="G479" s="47"/>
      <c r="H479" s="47"/>
      <c r="I479" s="42"/>
      <c r="J479" s="42">
        <f t="shared" si="32"/>
        <v>17.690788961256501</v>
      </c>
      <c r="K479" s="43"/>
      <c r="L479" s="43">
        <f t="shared" si="31"/>
        <v>2961.6500027899992</v>
      </c>
      <c r="M479" s="44">
        <f t="shared" si="33"/>
        <v>3.0946821999999998</v>
      </c>
      <c r="N479" s="43"/>
      <c r="O479" s="22"/>
      <c r="P479" s="33">
        <v>9.0392174950000008</v>
      </c>
      <c r="Q479" s="34"/>
    </row>
    <row r="480" spans="1:17" x14ac:dyDescent="0.25">
      <c r="A480" s="35">
        <v>42676</v>
      </c>
      <c r="B480" s="36" t="s">
        <v>89</v>
      </c>
      <c r="C480" s="46"/>
      <c r="D480" s="46">
        <v>2.0088206</v>
      </c>
      <c r="E480" s="39"/>
      <c r="F480" s="15"/>
      <c r="G480" s="47"/>
      <c r="H480" s="47"/>
      <c r="I480" s="42"/>
      <c r="J480" s="42">
        <f t="shared" si="32"/>
        <v>17.991540418425622</v>
      </c>
      <c r="K480" s="43"/>
      <c r="L480" s="43">
        <f t="shared" si="31"/>
        <v>2963.6588233899993</v>
      </c>
      <c r="M480" s="44">
        <f t="shared" si="33"/>
        <v>3.0946821999999998</v>
      </c>
      <c r="N480" s="43"/>
      <c r="O480" s="22"/>
      <c r="P480" s="33">
        <v>8.9562703700000004</v>
      </c>
      <c r="Q480" s="34"/>
    </row>
    <row r="481" spans="1:17" x14ac:dyDescent="0.25">
      <c r="A481" s="35">
        <v>42678</v>
      </c>
      <c r="B481" s="36" t="s">
        <v>777</v>
      </c>
      <c r="C481" s="46"/>
      <c r="D481" s="46">
        <v>78.64</v>
      </c>
      <c r="E481" s="39"/>
      <c r="F481" s="15"/>
      <c r="G481" s="47"/>
      <c r="H481" s="47"/>
      <c r="I481" s="42"/>
      <c r="J481" s="42">
        <f t="shared" si="32"/>
        <v>715.99848297224003</v>
      </c>
      <c r="K481" s="43"/>
      <c r="L481" s="43">
        <f t="shared" si="31"/>
        <v>3042.2988233899991</v>
      </c>
      <c r="M481" s="44">
        <f t="shared" si="33"/>
        <v>3.0946821999999998</v>
      </c>
      <c r="N481" s="43"/>
      <c r="O481" s="22"/>
      <c r="P481" s="33">
        <v>9.1047619910000002</v>
      </c>
      <c r="Q481" s="34"/>
    </row>
    <row r="482" spans="1:17" x14ac:dyDescent="0.25">
      <c r="A482" s="35">
        <v>42678</v>
      </c>
      <c r="B482" s="36" t="s">
        <v>777</v>
      </c>
      <c r="C482" s="46"/>
      <c r="D482" s="46">
        <v>78.64</v>
      </c>
      <c r="E482" s="39"/>
      <c r="F482" s="15"/>
      <c r="G482" s="47"/>
      <c r="H482" s="47"/>
      <c r="I482" s="42"/>
      <c r="J482" s="42">
        <f t="shared" si="32"/>
        <v>715.99848297224003</v>
      </c>
      <c r="K482" s="43"/>
      <c r="L482" s="43">
        <f t="shared" si="31"/>
        <v>3120.938823389999</v>
      </c>
      <c r="M482" s="44">
        <f t="shared" si="33"/>
        <v>3.0946821999999998</v>
      </c>
      <c r="N482" s="43"/>
      <c r="O482" s="22"/>
      <c r="P482" s="33">
        <v>9.1047619910000002</v>
      </c>
      <c r="Q482" s="34"/>
    </row>
    <row r="483" spans="1:17" x14ac:dyDescent="0.25">
      <c r="A483" s="35">
        <v>42681</v>
      </c>
      <c r="B483" s="36" t="s">
        <v>89</v>
      </c>
      <c r="C483" s="46"/>
      <c r="D483" s="46">
        <v>1.97287821</v>
      </c>
      <c r="E483" s="39"/>
      <c r="F483" s="15"/>
      <c r="G483" s="47"/>
      <c r="H483" s="47"/>
      <c r="I483" s="42"/>
      <c r="J483" s="42">
        <f t="shared" si="32"/>
        <v>19.447541494870283</v>
      </c>
      <c r="K483" s="43"/>
      <c r="L483" s="43">
        <f t="shared" si="31"/>
        <v>3122.9117015999991</v>
      </c>
      <c r="M483" s="44">
        <f t="shared" si="33"/>
        <v>3.0946821999999998</v>
      </c>
      <c r="N483" s="43"/>
      <c r="O483" s="22"/>
      <c r="P483" s="33">
        <v>9.8574465450000002</v>
      </c>
      <c r="Q483" s="34"/>
    </row>
    <row r="484" spans="1:17" x14ac:dyDescent="0.25">
      <c r="A484" s="35">
        <v>42684</v>
      </c>
      <c r="B484" s="36" t="s">
        <v>89</v>
      </c>
      <c r="C484" s="46"/>
      <c r="D484" s="46">
        <v>1.9403122100000001</v>
      </c>
      <c r="E484" s="39"/>
      <c r="F484" s="15"/>
      <c r="G484" s="47"/>
      <c r="H484" s="47"/>
      <c r="I484" s="42"/>
      <c r="J484" s="42">
        <f t="shared" si="32"/>
        <v>18.579214709155661</v>
      </c>
      <c r="K484" s="43"/>
      <c r="L484" s="43">
        <f t="shared" si="31"/>
        <v>3124.8520138099989</v>
      </c>
      <c r="M484" s="44">
        <f t="shared" si="33"/>
        <v>3.0946821999999998</v>
      </c>
      <c r="N484" s="43"/>
      <c r="O484" s="22"/>
      <c r="P484" s="33">
        <v>9.5753738049999999</v>
      </c>
      <c r="Q484" s="34"/>
    </row>
    <row r="485" spans="1:17" x14ac:dyDescent="0.25">
      <c r="A485" s="35">
        <v>42688</v>
      </c>
      <c r="B485" s="36" t="s">
        <v>89</v>
      </c>
      <c r="C485" s="46"/>
      <c r="D485" s="46">
        <v>1.9514784700000001</v>
      </c>
      <c r="E485" s="39"/>
      <c r="F485" s="15"/>
      <c r="G485" s="47"/>
      <c r="H485" s="47"/>
      <c r="I485" s="42"/>
      <c r="J485" s="42">
        <f t="shared" si="32"/>
        <v>18.799196173864473</v>
      </c>
      <c r="K485" s="43"/>
      <c r="L485" s="43">
        <f t="shared" si="31"/>
        <v>3126.8034922799989</v>
      </c>
      <c r="M485" s="44">
        <f t="shared" si="33"/>
        <v>3.0946821999999998</v>
      </c>
      <c r="N485" s="43"/>
      <c r="O485" s="22"/>
      <c r="P485" s="33">
        <v>9.6333095459999996</v>
      </c>
      <c r="Q485" s="34"/>
    </row>
    <row r="486" spans="1:17" x14ac:dyDescent="0.25">
      <c r="A486" s="35">
        <v>42691</v>
      </c>
      <c r="B486" s="36" t="s">
        <v>89</v>
      </c>
      <c r="C486" s="46"/>
      <c r="D486" s="46">
        <v>1.9615592100000001</v>
      </c>
      <c r="E486" s="39"/>
      <c r="F486" s="15"/>
      <c r="G486" s="47"/>
      <c r="H486" s="47"/>
      <c r="I486" s="42"/>
      <c r="J486" s="42">
        <f t="shared" si="32"/>
        <v>17.707075487136862</v>
      </c>
      <c r="K486" s="43"/>
      <c r="L486" s="43">
        <f t="shared" si="31"/>
        <v>3128.7650514899988</v>
      </c>
      <c r="M486" s="44">
        <f t="shared" si="33"/>
        <v>3.0946821999999998</v>
      </c>
      <c r="N486" s="43"/>
      <c r="O486" s="22"/>
      <c r="P486" s="33">
        <v>9.0270410380000001</v>
      </c>
      <c r="Q486" s="34"/>
    </row>
    <row r="487" spans="1:17" x14ac:dyDescent="0.25">
      <c r="A487" s="35">
        <v>42695</v>
      </c>
      <c r="B487" s="36" t="s">
        <v>89</v>
      </c>
      <c r="C487" s="46"/>
      <c r="D487" s="46">
        <v>1.9400510099999999</v>
      </c>
      <c r="E487" s="39"/>
      <c r="F487" s="15"/>
      <c r="G487" s="47"/>
      <c r="H487" s="47"/>
      <c r="I487" s="42"/>
      <c r="J487" s="42">
        <f t="shared" si="32"/>
        <v>16.494764291027785</v>
      </c>
      <c r="K487" s="43"/>
      <c r="L487" s="43">
        <f t="shared" si="31"/>
        <v>3130.7051024999987</v>
      </c>
      <c r="M487" s="44">
        <f t="shared" si="33"/>
        <v>3.0946821999999998</v>
      </c>
      <c r="N487" s="43"/>
      <c r="O487" s="22"/>
      <c r="P487" s="33">
        <v>8.5022322639999999</v>
      </c>
      <c r="Q487" s="34"/>
    </row>
    <row r="488" spans="1:17" x14ac:dyDescent="0.25">
      <c r="A488" s="35">
        <v>42698</v>
      </c>
      <c r="B488" s="36" t="s">
        <v>89</v>
      </c>
      <c r="C488" s="46"/>
      <c r="D488" s="46">
        <v>1.9400510099999999</v>
      </c>
      <c r="E488" s="39"/>
      <c r="F488" s="15"/>
      <c r="G488" s="47"/>
      <c r="H488" s="47"/>
      <c r="I488" s="42"/>
      <c r="J488" s="42">
        <f t="shared" si="32"/>
        <v>17.639849509314374</v>
      </c>
      <c r="K488" s="43"/>
      <c r="L488" s="43">
        <f t="shared" si="31"/>
        <v>3132.6451535099986</v>
      </c>
      <c r="M488" s="44">
        <f t="shared" si="33"/>
        <v>3.0946821999999998</v>
      </c>
      <c r="N488" s="43"/>
      <c r="O488" s="22"/>
      <c r="P488" s="33">
        <v>9.0924668569999998</v>
      </c>
      <c r="Q488" s="34"/>
    </row>
    <row r="489" spans="1:17" x14ac:dyDescent="0.25">
      <c r="A489" s="35">
        <v>42702</v>
      </c>
      <c r="B489" s="36" t="s">
        <v>89</v>
      </c>
      <c r="C489" s="46"/>
      <c r="D489" s="46">
        <v>1.94779729</v>
      </c>
      <c r="E489" s="39"/>
      <c r="F489" s="15"/>
      <c r="G489" s="47"/>
      <c r="H489" s="47"/>
      <c r="I489" s="42"/>
      <c r="J489" s="42">
        <f t="shared" si="32"/>
        <v>17.310228466232207</v>
      </c>
      <c r="K489" s="43"/>
      <c r="L489" s="43">
        <f t="shared" si="31"/>
        <v>3134.5929507999986</v>
      </c>
      <c r="M489" s="44">
        <f t="shared" si="33"/>
        <v>3.0946821999999998</v>
      </c>
      <c r="N489" s="43"/>
      <c r="O489" s="22"/>
      <c r="P489" s="33">
        <v>8.8870790379999995</v>
      </c>
      <c r="Q489" s="34"/>
    </row>
    <row r="490" spans="1:17" x14ac:dyDescent="0.25">
      <c r="A490" s="35">
        <v>42705</v>
      </c>
      <c r="B490" s="36" t="s">
        <v>89</v>
      </c>
      <c r="C490" s="46"/>
      <c r="D490" s="46">
        <v>1.94008443</v>
      </c>
      <c r="E490" s="39"/>
      <c r="F490" s="15"/>
      <c r="G490" s="47"/>
      <c r="H490" s="47"/>
      <c r="I490" s="42"/>
      <c r="J490" s="42">
        <f t="shared" si="32"/>
        <v>16.884284354280794</v>
      </c>
      <c r="K490" s="43"/>
      <c r="L490" s="43">
        <f t="shared" si="31"/>
        <v>3136.5330352299984</v>
      </c>
      <c r="M490" s="44">
        <f t="shared" si="33"/>
        <v>3.0946821999999998</v>
      </c>
      <c r="N490" s="43"/>
      <c r="O490" s="22"/>
      <c r="P490" s="33">
        <v>8.7028606039999996</v>
      </c>
      <c r="Q490" s="34"/>
    </row>
    <row r="491" spans="1:17" x14ac:dyDescent="0.25">
      <c r="A491" s="35">
        <v>42709</v>
      </c>
      <c r="B491" s="36" t="s">
        <v>777</v>
      </c>
      <c r="C491" s="46"/>
      <c r="D491" s="46">
        <v>78.64</v>
      </c>
      <c r="E491" s="39"/>
      <c r="F491" s="15"/>
      <c r="G491" s="47"/>
      <c r="H491" s="47"/>
      <c r="I491" s="42"/>
      <c r="J491" s="42">
        <f t="shared" si="32"/>
        <v>664.06806479848001</v>
      </c>
      <c r="K491" s="43"/>
      <c r="L491" s="43">
        <f t="shared" si="31"/>
        <v>3215.1730352299983</v>
      </c>
      <c r="M491" s="44">
        <f t="shared" si="33"/>
        <v>3.0946821999999998</v>
      </c>
      <c r="N491" s="43"/>
      <c r="O491" s="22"/>
      <c r="P491" s="33">
        <v>8.4444057069999996</v>
      </c>
      <c r="Q491" s="34"/>
    </row>
    <row r="492" spans="1:17" x14ac:dyDescent="0.25">
      <c r="A492" s="35">
        <v>42709</v>
      </c>
      <c r="B492" s="36" t="s">
        <v>777</v>
      </c>
      <c r="C492" s="46"/>
      <c r="D492" s="46">
        <v>78.64</v>
      </c>
      <c r="E492" s="39"/>
      <c r="F492" s="15"/>
      <c r="G492" s="47"/>
      <c r="H492" s="47"/>
      <c r="I492" s="42"/>
      <c r="J492" s="42">
        <f t="shared" si="32"/>
        <v>664.06806479848001</v>
      </c>
      <c r="K492" s="43"/>
      <c r="L492" s="43">
        <f t="shared" si="31"/>
        <v>3293.8130352299981</v>
      </c>
      <c r="M492" s="44">
        <f t="shared" si="33"/>
        <v>3.0946821999999998</v>
      </c>
      <c r="N492" s="43"/>
      <c r="O492" s="22"/>
      <c r="P492" s="33">
        <v>8.4444057069999996</v>
      </c>
      <c r="Q492" s="34"/>
    </row>
    <row r="493" spans="1:17" x14ac:dyDescent="0.25">
      <c r="A493" s="35">
        <v>42709</v>
      </c>
      <c r="B493" s="36" t="s">
        <v>89</v>
      </c>
      <c r="C493" s="46"/>
      <c r="D493" s="46">
        <v>1.9959111</v>
      </c>
      <c r="E493" s="39"/>
      <c r="F493" s="15"/>
      <c r="G493" s="47"/>
      <c r="H493" s="47"/>
      <c r="I493" s="42"/>
      <c r="J493" s="42">
        <f t="shared" si="32"/>
        <v>16.854283083504647</v>
      </c>
      <c r="K493" s="43"/>
      <c r="L493" s="43">
        <f t="shared" si="31"/>
        <v>3295.808946329998</v>
      </c>
      <c r="M493" s="44">
        <f t="shared" si="33"/>
        <v>3.0946821999999998</v>
      </c>
      <c r="N493" s="43"/>
      <c r="O493" s="22"/>
      <c r="P493" s="33">
        <v>8.4444057069999996</v>
      </c>
      <c r="Q493" s="34"/>
    </row>
    <row r="494" spans="1:17" x14ac:dyDescent="0.25">
      <c r="A494" s="35">
        <v>42712</v>
      </c>
      <c r="B494" s="36" t="s">
        <v>89</v>
      </c>
      <c r="C494" s="46"/>
      <c r="D494" s="46">
        <v>1.9753540999999999</v>
      </c>
      <c r="E494" s="39"/>
      <c r="F494" s="15"/>
      <c r="G494" s="47"/>
      <c r="H494" s="47"/>
      <c r="I494" s="42"/>
      <c r="J494" s="42">
        <f t="shared" si="32"/>
        <v>17.217957241241773</v>
      </c>
      <c r="K494" s="43"/>
      <c r="L494" s="43">
        <f t="shared" si="31"/>
        <v>3297.784300429998</v>
      </c>
      <c r="M494" s="44">
        <f t="shared" si="33"/>
        <v>3.0946821999999998</v>
      </c>
      <c r="N494" s="43"/>
      <c r="O494" s="22"/>
      <c r="P494" s="33">
        <v>8.7163902620000009</v>
      </c>
      <c r="Q494" s="34"/>
    </row>
    <row r="495" spans="1:17" x14ac:dyDescent="0.25">
      <c r="A495" s="35">
        <v>42716</v>
      </c>
      <c r="B495" s="36" t="s">
        <v>89</v>
      </c>
      <c r="C495" s="46"/>
      <c r="D495" s="46">
        <v>1.9555486799999999</v>
      </c>
      <c r="E495" s="39"/>
      <c r="F495" s="15"/>
      <c r="G495" s="47"/>
      <c r="H495" s="47"/>
      <c r="I495" s="42"/>
      <c r="J495" s="42">
        <f t="shared" si="32"/>
        <v>17.666829528192842</v>
      </c>
      <c r="K495" s="43"/>
      <c r="L495" s="43">
        <f t="shared" si="31"/>
        <v>3299.739849109998</v>
      </c>
      <c r="M495" s="44">
        <f t="shared" si="33"/>
        <v>3.0946821999999998</v>
      </c>
      <c r="N495" s="43"/>
      <c r="O495" s="22"/>
      <c r="P495" s="33">
        <v>9.0342059540000008</v>
      </c>
      <c r="Q495" s="34"/>
    </row>
    <row r="496" spans="1:17" x14ac:dyDescent="0.25">
      <c r="A496" s="35">
        <v>42719</v>
      </c>
      <c r="B496" s="36" t="s">
        <v>89</v>
      </c>
      <c r="C496" s="46"/>
      <c r="D496" s="46">
        <v>1.94983247</v>
      </c>
      <c r="E496" s="39"/>
      <c r="F496" s="15"/>
      <c r="G496" s="47"/>
      <c r="H496" s="47"/>
      <c r="I496" s="42"/>
      <c r="J496" s="42">
        <f t="shared" si="32"/>
        <v>18.085345669893915</v>
      </c>
      <c r="K496" s="43"/>
      <c r="L496" s="43">
        <f t="shared" si="31"/>
        <v>3301.6896815799978</v>
      </c>
      <c r="M496" s="44">
        <f t="shared" si="33"/>
        <v>3.0946821999999998</v>
      </c>
      <c r="N496" s="43"/>
      <c r="O496" s="22"/>
      <c r="P496" s="33">
        <v>9.2753331110000001</v>
      </c>
      <c r="Q496" s="34"/>
    </row>
    <row r="497" spans="1:25" x14ac:dyDescent="0.25">
      <c r="A497" s="35">
        <v>42723</v>
      </c>
      <c r="B497" s="36" t="s">
        <v>89</v>
      </c>
      <c r="C497" s="46"/>
      <c r="D497" s="46">
        <v>1.9478408700000001</v>
      </c>
      <c r="E497" s="39"/>
      <c r="F497" s="15"/>
      <c r="G497" s="47"/>
      <c r="H497" s="47"/>
      <c r="I497" s="42"/>
      <c r="J497" s="42">
        <f t="shared" si="32"/>
        <v>20.03685904059255</v>
      </c>
      <c r="K497" s="43"/>
      <c r="L497" s="43">
        <f t="shared" si="31"/>
        <v>3303.637522449998</v>
      </c>
      <c r="M497" s="44">
        <f t="shared" si="33"/>
        <v>3.0946821999999998</v>
      </c>
      <c r="N497" s="43"/>
      <c r="O497" s="22"/>
      <c r="P497" s="33">
        <v>10.28670224</v>
      </c>
      <c r="Q497" s="34"/>
    </row>
    <row r="498" spans="1:25" x14ac:dyDescent="0.25">
      <c r="A498" s="35">
        <v>42727</v>
      </c>
      <c r="B498" s="36" t="s">
        <v>89</v>
      </c>
      <c r="C498" s="46"/>
      <c r="D498" s="46">
        <v>1.9400510099999999</v>
      </c>
      <c r="E498" s="39"/>
      <c r="F498" s="15"/>
      <c r="G498" s="47"/>
      <c r="H498" s="47"/>
      <c r="I498" s="42"/>
      <c r="J498" s="42">
        <f t="shared" si="32"/>
        <v>18.548410060188768</v>
      </c>
      <c r="K498" s="43"/>
      <c r="L498" s="43">
        <f t="shared" si="31"/>
        <v>3305.5775734599979</v>
      </c>
      <c r="M498" s="44">
        <f t="shared" si="33"/>
        <v>3.0946821999999998</v>
      </c>
      <c r="N498" s="43"/>
      <c r="O498" s="22"/>
      <c r="P498" s="33">
        <v>9.5607847239999995</v>
      </c>
      <c r="Q498" s="34"/>
    </row>
    <row r="499" spans="1:25" x14ac:dyDescent="0.25">
      <c r="A499" s="35">
        <v>42731</v>
      </c>
      <c r="B499" s="36" t="s">
        <v>89</v>
      </c>
      <c r="C499" s="46"/>
      <c r="D499" s="46">
        <v>1.9829528199999999</v>
      </c>
      <c r="E499" s="39"/>
      <c r="F499" s="15"/>
      <c r="G499" s="47"/>
      <c r="H499" s="47"/>
      <c r="I499" s="42"/>
      <c r="J499" s="42">
        <f t="shared" si="32"/>
        <v>19.272739123174187</v>
      </c>
      <c r="K499" s="43"/>
      <c r="L499" s="43">
        <f t="shared" si="31"/>
        <v>3307.5605262799977</v>
      </c>
      <c r="M499" s="44">
        <f t="shared" si="33"/>
        <v>3.0946821999999998</v>
      </c>
      <c r="N499" s="43"/>
      <c r="O499" s="22"/>
      <c r="P499" s="33">
        <v>9.7192121409999999</v>
      </c>
      <c r="Q499" s="34"/>
    </row>
    <row r="500" spans="1:25" x14ac:dyDescent="0.25">
      <c r="A500" s="35">
        <v>42735</v>
      </c>
      <c r="B500" s="36" t="s">
        <v>89</v>
      </c>
      <c r="C500" s="46"/>
      <c r="D500" s="46">
        <v>1.9400510099999999</v>
      </c>
      <c r="E500" s="39"/>
      <c r="F500" s="15"/>
      <c r="G500" s="47"/>
      <c r="H500" s="47"/>
      <c r="I500" s="42"/>
      <c r="J500" s="42">
        <f t="shared" si="32"/>
        <v>22.106498428684198</v>
      </c>
      <c r="K500" s="43"/>
      <c r="L500" s="43">
        <f t="shared" si="31"/>
        <v>3309.5005772899976</v>
      </c>
      <c r="M500" s="44">
        <f t="shared" si="33"/>
        <v>3.0946821999999998</v>
      </c>
      <c r="N500" s="43"/>
      <c r="O500" s="22"/>
      <c r="P500" s="33">
        <v>11.394802670000001</v>
      </c>
      <c r="Q500" s="34"/>
    </row>
    <row r="501" spans="1:25" x14ac:dyDescent="0.25">
      <c r="A501" s="84">
        <v>42738</v>
      </c>
      <c r="B501" s="55" t="s">
        <v>89</v>
      </c>
      <c r="C501" s="56"/>
      <c r="D501" s="56">
        <v>1.9400510099999999</v>
      </c>
      <c r="E501" s="57"/>
      <c r="F501" s="58"/>
      <c r="G501" s="59"/>
      <c r="H501" s="59"/>
      <c r="I501" s="85"/>
      <c r="J501" s="85">
        <f t="shared" si="32"/>
        <v>24.775403012120915</v>
      </c>
      <c r="K501" s="60"/>
      <c r="L501" s="60">
        <f t="shared" si="31"/>
        <v>3311.4406282999976</v>
      </c>
      <c r="M501" s="61">
        <f t="shared" si="33"/>
        <v>3.0946821999999998</v>
      </c>
      <c r="N501" s="60"/>
      <c r="O501" s="62"/>
      <c r="P501" s="63">
        <v>12.77049051</v>
      </c>
      <c r="Q501" s="64"/>
    </row>
    <row r="502" spans="1:25" x14ac:dyDescent="0.25">
      <c r="A502" s="35">
        <v>42743</v>
      </c>
      <c r="B502" s="36" t="s">
        <v>89</v>
      </c>
      <c r="C502" s="46"/>
      <c r="D502" s="46">
        <v>1.9400510099999999</v>
      </c>
      <c r="E502" s="39"/>
      <c r="F502" s="15"/>
      <c r="G502" s="47"/>
      <c r="H502" s="47"/>
      <c r="I502" s="42"/>
      <c r="J502" s="42">
        <f t="shared" si="32"/>
        <v>24.594349051446841</v>
      </c>
      <c r="K502" s="43"/>
      <c r="L502" s="43">
        <f t="shared" si="31"/>
        <v>3313.3806793099975</v>
      </c>
      <c r="M502" s="44">
        <f t="shared" si="33"/>
        <v>3.0946821999999998</v>
      </c>
      <c r="N502" s="43"/>
      <c r="O502" s="22"/>
      <c r="P502" s="33">
        <v>12.67716618</v>
      </c>
      <c r="Q502" s="34"/>
    </row>
    <row r="503" spans="1:25" x14ac:dyDescent="0.25">
      <c r="A503" s="35">
        <v>42745</v>
      </c>
      <c r="B503" s="36" t="s">
        <v>89</v>
      </c>
      <c r="C503" s="46"/>
      <c r="D503" s="46">
        <v>1.9405510100000001</v>
      </c>
      <c r="E503" s="39"/>
      <c r="F503" s="15"/>
      <c r="G503" s="47"/>
      <c r="H503" s="47"/>
      <c r="I503" s="42"/>
      <c r="J503" s="42">
        <f t="shared" si="32"/>
        <v>24.09887014750753</v>
      </c>
      <c r="K503" s="43"/>
      <c r="L503" s="43">
        <f t="shared" si="31"/>
        <v>3315.3212303199975</v>
      </c>
      <c r="M503" s="44">
        <f t="shared" si="33"/>
        <v>3.0946821999999998</v>
      </c>
      <c r="N503" s="43"/>
      <c r="O503" s="22"/>
      <c r="P503" s="33">
        <v>12.418570819999999</v>
      </c>
      <c r="Q503" s="34"/>
    </row>
    <row r="504" spans="1:25" x14ac:dyDescent="0.25">
      <c r="A504" s="35">
        <v>42751</v>
      </c>
      <c r="B504" s="36" t="s">
        <v>89</v>
      </c>
      <c r="C504" s="46"/>
      <c r="D504" s="46">
        <v>1.9572500100000001</v>
      </c>
      <c r="E504" s="39"/>
      <c r="F504" s="15"/>
      <c r="G504" s="47"/>
      <c r="H504" s="47"/>
      <c r="I504" s="42"/>
      <c r="J504" s="42">
        <f t="shared" si="32"/>
        <v>25.405737243263232</v>
      </c>
      <c r="K504" s="43"/>
      <c r="L504" s="43">
        <f t="shared" si="31"/>
        <v>3317.2784803299974</v>
      </c>
      <c r="M504" s="44">
        <f t="shared" si="33"/>
        <v>3.0946821999999998</v>
      </c>
      <c r="N504" s="43"/>
      <c r="O504" s="22"/>
      <c r="P504" s="33">
        <v>12.980322960000001</v>
      </c>
      <c r="Q504" s="34"/>
    </row>
    <row r="505" spans="1:25" x14ac:dyDescent="0.25">
      <c r="A505" s="35">
        <v>42752</v>
      </c>
      <c r="B505" s="36" t="s">
        <v>89</v>
      </c>
      <c r="C505" s="46"/>
      <c r="D505" s="46">
        <v>1.9400510099999999</v>
      </c>
      <c r="E505" s="39"/>
      <c r="F505" s="15"/>
      <c r="G505" s="47"/>
      <c r="H505" s="47"/>
      <c r="I505" s="42"/>
      <c r="J505" s="42">
        <f t="shared" si="32"/>
        <v>27.461835490820739</v>
      </c>
      <c r="K505" s="43"/>
      <c r="L505" s="43">
        <f t="shared" si="31"/>
        <v>3319.2185313399973</v>
      </c>
      <c r="M505" s="44">
        <f t="shared" si="33"/>
        <v>3.0946821999999998</v>
      </c>
      <c r="N505" s="43"/>
      <c r="O505" s="22"/>
      <c r="P505" s="33">
        <v>14.15521311</v>
      </c>
      <c r="Q505" s="34"/>
    </row>
    <row r="506" spans="1:25" x14ac:dyDescent="0.25">
      <c r="A506" s="35">
        <v>42758</v>
      </c>
      <c r="B506" s="36" t="s">
        <v>89</v>
      </c>
      <c r="C506" s="46"/>
      <c r="D506" s="46">
        <v>1.94007361</v>
      </c>
      <c r="E506" s="39"/>
      <c r="F506" s="15"/>
      <c r="G506" s="47"/>
      <c r="H506" s="47"/>
      <c r="I506" s="42"/>
      <c r="J506" s="42">
        <f t="shared" si="32"/>
        <v>29.247375379002396</v>
      </c>
      <c r="K506" s="43"/>
      <c r="L506" s="43">
        <f t="shared" si="31"/>
        <v>3321.1586049499974</v>
      </c>
      <c r="M506" s="44">
        <f t="shared" si="33"/>
        <v>3.0946821999999998</v>
      </c>
      <c r="N506" s="43"/>
      <c r="O506" s="22"/>
      <c r="P506" s="33">
        <v>15.07539468</v>
      </c>
      <c r="Q506" s="34"/>
    </row>
    <row r="507" spans="1:25" x14ac:dyDescent="0.25">
      <c r="A507" s="35">
        <v>42760</v>
      </c>
      <c r="B507" s="36" t="s">
        <v>89</v>
      </c>
      <c r="C507" s="46"/>
      <c r="D507" s="46">
        <v>1.94713783</v>
      </c>
      <c r="E507" s="39"/>
      <c r="F507" s="15"/>
      <c r="G507" s="47"/>
      <c r="H507" s="47"/>
      <c r="I507" s="42"/>
      <c r="J507" s="42">
        <f t="shared" si="32"/>
        <v>27.269290037276026</v>
      </c>
      <c r="K507" s="43"/>
      <c r="L507" s="43">
        <f t="shared" si="31"/>
        <v>3323.1057427799974</v>
      </c>
      <c r="M507" s="44">
        <f t="shared" si="33"/>
        <v>3.0946821999999998</v>
      </c>
      <c r="N507" s="43"/>
      <c r="O507" s="22"/>
      <c r="P507" s="33">
        <v>14.004807270000001</v>
      </c>
      <c r="Q507" s="34"/>
    </row>
    <row r="508" spans="1:25" x14ac:dyDescent="0.25">
      <c r="A508" s="35">
        <v>42766</v>
      </c>
      <c r="B508" s="36" t="s">
        <v>89</v>
      </c>
      <c r="C508" s="46"/>
      <c r="D508" s="46">
        <v>1.94607321</v>
      </c>
      <c r="E508" s="39"/>
      <c r="F508" s="15"/>
      <c r="G508" s="47"/>
      <c r="H508" s="47"/>
      <c r="I508" s="42"/>
      <c r="J508" s="42">
        <f t="shared" si="32"/>
        <v>31.286861151171941</v>
      </c>
      <c r="K508" s="43"/>
      <c r="L508" s="43">
        <f t="shared" si="31"/>
        <v>3325.0518159899975</v>
      </c>
      <c r="M508" s="44">
        <f t="shared" si="33"/>
        <v>3.0946821999999998</v>
      </c>
      <c r="N508" s="43"/>
      <c r="O508" s="22"/>
      <c r="P508" s="33">
        <v>16.076918890000002</v>
      </c>
      <c r="Q508" s="34"/>
    </row>
    <row r="509" spans="1:25" x14ac:dyDescent="0.25">
      <c r="A509" s="35">
        <v>42768</v>
      </c>
      <c r="B509" s="36" t="s">
        <v>89</v>
      </c>
      <c r="C509" s="46"/>
      <c r="D509" s="46">
        <v>1.9598831999999999</v>
      </c>
      <c r="E509" s="39"/>
      <c r="F509" s="15"/>
      <c r="G509" s="47"/>
      <c r="H509" s="47"/>
      <c r="I509" s="42"/>
      <c r="J509" s="42">
        <f t="shared" si="32"/>
        <v>32.131145842692341</v>
      </c>
      <c r="K509" s="43"/>
      <c r="L509" s="43">
        <f t="shared" si="31"/>
        <v>3327.0116991899977</v>
      </c>
      <c r="M509" s="44">
        <f t="shared" si="33"/>
        <v>3.0946821999999998</v>
      </c>
      <c r="N509" s="43"/>
      <c r="O509" s="22"/>
      <c r="P509" s="33">
        <v>16.394418730000002</v>
      </c>
      <c r="Q509" s="34"/>
    </row>
    <row r="510" spans="1:25" x14ac:dyDescent="0.25">
      <c r="A510" s="35">
        <v>42769</v>
      </c>
      <c r="B510" s="36" t="s">
        <v>777</v>
      </c>
      <c r="C510" s="46"/>
      <c r="D510" s="46">
        <v>198.05</v>
      </c>
      <c r="E510" s="39"/>
      <c r="F510" s="15"/>
      <c r="G510" s="47"/>
      <c r="H510" s="47"/>
      <c r="I510" s="42"/>
      <c r="J510" s="42">
        <f t="shared" si="32"/>
        <v>3396.885839173</v>
      </c>
      <c r="K510" s="43"/>
      <c r="L510" s="43">
        <f t="shared" si="31"/>
        <v>3525.0616991899979</v>
      </c>
      <c r="M510" s="44">
        <f t="shared" si="33"/>
        <v>3.0946821999999998</v>
      </c>
      <c r="N510" s="43"/>
      <c r="O510" s="22"/>
      <c r="P510" s="33">
        <v>17.15165786</v>
      </c>
      <c r="Q510" s="34"/>
    </row>
    <row r="511" spans="1:25" x14ac:dyDescent="0.25">
      <c r="A511" s="35">
        <v>42770</v>
      </c>
      <c r="B511" s="36" t="s">
        <v>50</v>
      </c>
      <c r="C511" s="46"/>
      <c r="D511" s="46"/>
      <c r="E511" s="41">
        <v>200.21846189999999</v>
      </c>
      <c r="F511" s="15"/>
      <c r="G511" s="41">
        <v>3.3915527399999998</v>
      </c>
      <c r="H511" s="39"/>
      <c r="I511" s="42"/>
      <c r="J511" s="42"/>
      <c r="K511" s="43"/>
      <c r="L511" s="43">
        <f t="shared" si="31"/>
        <v>3324.8432372899979</v>
      </c>
      <c r="M511" s="44">
        <f t="shared" si="33"/>
        <v>6.4862349399999992</v>
      </c>
      <c r="N511" s="43"/>
      <c r="O511" s="22"/>
      <c r="P511" s="33">
        <v>17.377604030000001</v>
      </c>
      <c r="Q511" s="79"/>
    </row>
    <row r="512" spans="1:25" x14ac:dyDescent="0.25">
      <c r="A512" s="35">
        <v>42770</v>
      </c>
      <c r="B512" s="36" t="s">
        <v>784</v>
      </c>
      <c r="C512" s="46"/>
      <c r="D512" s="46"/>
      <c r="E512" s="39"/>
      <c r="F512" s="15"/>
      <c r="G512" s="47"/>
      <c r="H512" s="80">
        <v>3.34644444</v>
      </c>
      <c r="I512" s="42"/>
      <c r="J512" s="42"/>
      <c r="K512" s="43"/>
      <c r="L512" s="43">
        <f t="shared" si="31"/>
        <v>3324.8432372899979</v>
      </c>
      <c r="M512" s="44">
        <f t="shared" si="33"/>
        <v>3.1397904999999993</v>
      </c>
      <c r="N512" s="81">
        <v>3314.27</v>
      </c>
      <c r="O512" s="22"/>
      <c r="P512" s="33">
        <v>17.377604030000001</v>
      </c>
      <c r="Q512" s="79">
        <v>1005.37</v>
      </c>
      <c r="S512" s="108">
        <f>H512*Q512</f>
        <v>3364.4148466428001</v>
      </c>
      <c r="T512" s="108"/>
      <c r="U512" s="108"/>
      <c r="V512">
        <f>S512/P512</f>
        <v>193.60637063858798</v>
      </c>
      <c r="X512" s="108">
        <f>SUM(S512:S685)</f>
        <v>289252.056989979</v>
      </c>
      <c r="Y512">
        <f>SUM(V512:V685)</f>
        <v>1535.4005997057229</v>
      </c>
    </row>
    <row r="513" spans="1:22" x14ac:dyDescent="0.25">
      <c r="A513" s="35">
        <v>42771</v>
      </c>
      <c r="B513" s="36" t="s">
        <v>50</v>
      </c>
      <c r="C513" s="46"/>
      <c r="D513" s="46"/>
      <c r="E513" s="41">
        <v>10.717532070000001</v>
      </c>
      <c r="F513" s="15"/>
      <c r="G513" s="41">
        <v>0.18046102</v>
      </c>
      <c r="H513" s="39"/>
      <c r="I513" s="42"/>
      <c r="J513" s="42"/>
      <c r="K513" s="43"/>
      <c r="L513" s="43">
        <f t="shared" si="31"/>
        <v>3314.1257052199981</v>
      </c>
      <c r="M513" s="44">
        <f t="shared" si="33"/>
        <v>3.3202515199999993</v>
      </c>
      <c r="N513" s="43"/>
      <c r="O513" s="22"/>
      <c r="P513" s="33">
        <v>16.861854149999999</v>
      </c>
      <c r="Q513" s="34"/>
    </row>
    <row r="514" spans="1:22" x14ac:dyDescent="0.25">
      <c r="A514" s="35">
        <v>42772</v>
      </c>
      <c r="B514" s="36" t="s">
        <v>89</v>
      </c>
      <c r="C514" s="46"/>
      <c r="D514" s="46">
        <v>1.9405510100000001</v>
      </c>
      <c r="E514" s="39"/>
      <c r="F514" s="15"/>
      <c r="G514" s="47"/>
      <c r="H514" s="47"/>
      <c r="I514" s="42"/>
      <c r="J514" s="42">
        <f>D514*P514</f>
        <v>32.387105792417579</v>
      </c>
      <c r="K514" s="43"/>
      <c r="L514" s="43">
        <f t="shared" si="31"/>
        <v>3316.0662562299981</v>
      </c>
      <c r="M514" s="44">
        <f t="shared" si="33"/>
        <v>3.3202515199999993</v>
      </c>
      <c r="N514" s="43"/>
      <c r="O514" s="22"/>
      <c r="P514" s="33">
        <v>16.689644139999999</v>
      </c>
      <c r="Q514" s="34"/>
    </row>
    <row r="515" spans="1:22" x14ac:dyDescent="0.25">
      <c r="A515" s="35">
        <v>42777</v>
      </c>
      <c r="B515" s="36" t="s">
        <v>89</v>
      </c>
      <c r="C515" s="46"/>
      <c r="D515" s="46">
        <v>1.9400510099999999</v>
      </c>
      <c r="E515" s="39"/>
      <c r="F515" s="15"/>
      <c r="G515" s="47"/>
      <c r="H515" s="47"/>
      <c r="I515" s="42"/>
      <c r="J515" s="42">
        <f>D515*P515</f>
        <v>33.493685781202863</v>
      </c>
      <c r="K515" s="43"/>
      <c r="L515" s="43">
        <f t="shared" si="31"/>
        <v>3318.006307239998</v>
      </c>
      <c r="M515" s="44">
        <f t="shared" si="33"/>
        <v>3.3202515199999993</v>
      </c>
      <c r="N515" s="43"/>
      <c r="O515" s="22"/>
      <c r="P515" s="33">
        <v>17.264332540000002</v>
      </c>
      <c r="Q515" s="34"/>
    </row>
    <row r="516" spans="1:22" x14ac:dyDescent="0.25">
      <c r="A516" s="35">
        <v>42779</v>
      </c>
      <c r="B516" s="36" t="s">
        <v>89</v>
      </c>
      <c r="C516" s="46"/>
      <c r="D516" s="46">
        <v>1.94083508</v>
      </c>
      <c r="E516" s="39"/>
      <c r="F516" s="15"/>
      <c r="G516" s="47"/>
      <c r="H516" s="47"/>
      <c r="I516" s="42"/>
      <c r="J516" s="42">
        <f>D516*P516</f>
        <v>32.891680267165</v>
      </c>
      <c r="K516" s="43"/>
      <c r="L516" s="43">
        <f t="shared" si="31"/>
        <v>3319.947142319998</v>
      </c>
      <c r="M516" s="44">
        <f t="shared" si="33"/>
        <v>3.3202515199999993</v>
      </c>
      <c r="N516" s="43"/>
      <c r="O516" s="22"/>
      <c r="P516" s="33">
        <v>16.947179389999999</v>
      </c>
      <c r="Q516" s="34"/>
    </row>
    <row r="517" spans="1:22" x14ac:dyDescent="0.25">
      <c r="A517" s="35">
        <v>42782</v>
      </c>
      <c r="B517" s="36" t="s">
        <v>89</v>
      </c>
      <c r="C517" s="46"/>
      <c r="D517" s="46">
        <v>1.9400510099999999</v>
      </c>
      <c r="E517" s="39"/>
      <c r="F517" s="15"/>
      <c r="G517" s="47"/>
      <c r="H517" s="47"/>
      <c r="I517" s="42"/>
      <c r="J517" s="42">
        <f>D517*P517</f>
        <v>37.98478595305248</v>
      </c>
      <c r="K517" s="43"/>
      <c r="L517" s="43">
        <f t="shared" si="31"/>
        <v>3321.8871933299979</v>
      </c>
      <c r="M517" s="44">
        <f t="shared" si="33"/>
        <v>3.3202515199999993</v>
      </c>
      <c r="N517" s="43"/>
      <c r="O517" s="22"/>
      <c r="P517" s="33">
        <v>19.579271760000001</v>
      </c>
      <c r="Q517" s="34"/>
    </row>
    <row r="518" spans="1:22" x14ac:dyDescent="0.25">
      <c r="A518" s="35">
        <v>42784</v>
      </c>
      <c r="B518" s="36" t="s">
        <v>89</v>
      </c>
      <c r="C518" s="46"/>
      <c r="D518" s="46">
        <v>1.9403730299999999</v>
      </c>
      <c r="E518" s="39"/>
      <c r="F518" s="15"/>
      <c r="G518" s="47"/>
      <c r="H518" s="47"/>
      <c r="I518" s="42"/>
      <c r="J518" s="42">
        <f>D518*P518</f>
        <v>41.54824891426842</v>
      </c>
      <c r="K518" s="43"/>
      <c r="L518" s="43">
        <f t="shared" si="31"/>
        <v>3323.8275663599979</v>
      </c>
      <c r="M518" s="44">
        <f t="shared" si="33"/>
        <v>3.3202515199999993</v>
      </c>
      <c r="N518" s="43"/>
      <c r="O518" s="22"/>
      <c r="P518" s="33">
        <v>21.412505880000001</v>
      </c>
      <c r="Q518" s="34"/>
    </row>
    <row r="519" spans="1:22" x14ac:dyDescent="0.25">
      <c r="A519" s="35">
        <v>42786</v>
      </c>
      <c r="B519" s="36" t="s">
        <v>50</v>
      </c>
      <c r="C519" s="46"/>
      <c r="D519" s="46"/>
      <c r="E519" s="41">
        <v>5.7344909700000004</v>
      </c>
      <c r="F519" s="15"/>
      <c r="G519" s="41">
        <v>0.11470093000000001</v>
      </c>
      <c r="H519" s="39"/>
      <c r="I519" s="42"/>
      <c r="J519" s="42"/>
      <c r="K519" s="43"/>
      <c r="L519" s="43">
        <f t="shared" ref="L519:L582" si="34">L518+(D519-E519)</f>
        <v>3318.0930753899979</v>
      </c>
      <c r="M519" s="44">
        <f t="shared" si="33"/>
        <v>3.4349524499999995</v>
      </c>
      <c r="N519" s="43"/>
      <c r="O519" s="22"/>
      <c r="P519" s="33">
        <v>21.922613630000001</v>
      </c>
      <c r="Q519" s="34"/>
    </row>
    <row r="520" spans="1:22" x14ac:dyDescent="0.25">
      <c r="A520" s="35">
        <v>42787</v>
      </c>
      <c r="B520" s="36" t="s">
        <v>89</v>
      </c>
      <c r="C520" s="46"/>
      <c r="D520" s="46">
        <v>1.9403050100000001</v>
      </c>
      <c r="E520" s="39"/>
      <c r="F520" s="15"/>
      <c r="G520" s="47"/>
      <c r="H520" s="47"/>
      <c r="I520" s="42"/>
      <c r="J520" s="42">
        <f>D520*P520</f>
        <v>41.400409053999574</v>
      </c>
      <c r="K520" s="43"/>
      <c r="L520" s="43">
        <f t="shared" si="34"/>
        <v>3320.0333803999979</v>
      </c>
      <c r="M520" s="44">
        <f t="shared" si="33"/>
        <v>3.4349524499999995</v>
      </c>
      <c r="N520" s="43"/>
      <c r="O520" s="22"/>
      <c r="P520" s="33">
        <v>21.33706239</v>
      </c>
      <c r="Q520" s="34"/>
    </row>
    <row r="521" spans="1:22" x14ac:dyDescent="0.25">
      <c r="A521" s="35">
        <v>42787</v>
      </c>
      <c r="B521" s="36" t="s">
        <v>50</v>
      </c>
      <c r="C521" s="46"/>
      <c r="D521" s="46"/>
      <c r="E521" s="41">
        <v>537.65453879999995</v>
      </c>
      <c r="F521" s="15"/>
      <c r="G521" s="41">
        <v>10.389758520000001</v>
      </c>
      <c r="H521" s="39"/>
      <c r="I521" s="42"/>
      <c r="J521" s="42"/>
      <c r="K521" s="43"/>
      <c r="L521" s="43">
        <f t="shared" si="34"/>
        <v>2782.3788415999979</v>
      </c>
      <c r="M521" s="44">
        <f t="shared" si="33"/>
        <v>13.82471097</v>
      </c>
      <c r="N521" s="43"/>
      <c r="O521" s="22"/>
      <c r="P521" s="33">
        <v>21.33706239</v>
      </c>
      <c r="Q521" s="34"/>
    </row>
    <row r="522" spans="1:22" x14ac:dyDescent="0.25">
      <c r="A522" s="35">
        <v>42788</v>
      </c>
      <c r="B522" s="36" t="s">
        <v>784</v>
      </c>
      <c r="C522" s="46"/>
      <c r="D522" s="46"/>
      <c r="E522" s="39"/>
      <c r="F522" s="15"/>
      <c r="G522" s="47"/>
      <c r="H522" s="80">
        <v>6.0799000000000003</v>
      </c>
      <c r="I522" s="42"/>
      <c r="J522" s="42"/>
      <c r="K522" s="43"/>
      <c r="L522" s="43">
        <f t="shared" si="34"/>
        <v>2782.3788415999979</v>
      </c>
      <c r="M522" s="44">
        <f t="shared" si="33"/>
        <v>7.7448109699999996</v>
      </c>
      <c r="N522" s="81">
        <v>6702.55</v>
      </c>
      <c r="O522" s="22"/>
      <c r="P522" s="33">
        <v>22.250737440000002</v>
      </c>
      <c r="Q522" s="79">
        <v>1119.0899999999999</v>
      </c>
      <c r="S522" s="108">
        <f>H522*Q522</f>
        <v>6803.9552910000002</v>
      </c>
      <c r="T522" s="108"/>
      <c r="U522" s="108"/>
      <c r="V522">
        <f>S522/P522</f>
        <v>305.78560864992164</v>
      </c>
    </row>
    <row r="523" spans="1:22" x14ac:dyDescent="0.25">
      <c r="A523" s="35">
        <v>42790</v>
      </c>
      <c r="B523" s="36" t="s">
        <v>89</v>
      </c>
      <c r="C523" s="46"/>
      <c r="D523" s="46">
        <v>1.9586657999999999</v>
      </c>
      <c r="E523" s="39"/>
      <c r="F523" s="15"/>
      <c r="G523" s="47"/>
      <c r="H523" s="47"/>
      <c r="I523" s="42"/>
      <c r="J523" s="42">
        <f>D523*P523</f>
        <v>53.231563293600509</v>
      </c>
      <c r="K523" s="43"/>
      <c r="L523" s="43">
        <f t="shared" si="34"/>
        <v>2784.3375073999978</v>
      </c>
      <c r="M523" s="44">
        <f t="shared" si="33"/>
        <v>7.7448109699999996</v>
      </c>
      <c r="N523" s="43"/>
      <c r="O523" s="22"/>
      <c r="P523" s="33">
        <v>27.17746095</v>
      </c>
      <c r="Q523" s="34"/>
    </row>
    <row r="524" spans="1:22" x14ac:dyDescent="0.25">
      <c r="A524" s="35">
        <v>42798</v>
      </c>
      <c r="B524" s="36" t="s">
        <v>89</v>
      </c>
      <c r="C524" s="46"/>
      <c r="D524" s="46">
        <v>1.942823</v>
      </c>
      <c r="E524" s="39"/>
      <c r="F524" s="15"/>
      <c r="G524" s="47"/>
      <c r="H524" s="47"/>
      <c r="I524" s="42"/>
      <c r="J524" s="42">
        <f>D524*P524</f>
        <v>85.137449684801979</v>
      </c>
      <c r="K524" s="43"/>
      <c r="L524" s="43">
        <f t="shared" si="34"/>
        <v>2786.2803303999976</v>
      </c>
      <c r="M524" s="44">
        <f t="shared" si="33"/>
        <v>7.7448109699999996</v>
      </c>
      <c r="N524" s="43"/>
      <c r="O524" s="22"/>
      <c r="P524" s="33">
        <v>43.821516260000003</v>
      </c>
      <c r="Q524" s="34"/>
    </row>
    <row r="525" spans="1:22" x14ac:dyDescent="0.25">
      <c r="A525" s="35">
        <v>42799</v>
      </c>
      <c r="B525" s="36" t="s">
        <v>89</v>
      </c>
      <c r="C525" s="46"/>
      <c r="D525" s="46">
        <v>1.80373608</v>
      </c>
      <c r="E525" s="39"/>
      <c r="F525" s="15"/>
      <c r="G525" s="47"/>
      <c r="H525" s="47"/>
      <c r="I525" s="42"/>
      <c r="J525" s="42">
        <f>D525*P525</f>
        <v>76.789967122951353</v>
      </c>
      <c r="K525" s="43"/>
      <c r="L525" s="43">
        <f t="shared" si="34"/>
        <v>2788.0840664799975</v>
      </c>
      <c r="M525" s="44">
        <f t="shared" si="33"/>
        <v>7.7448109699999996</v>
      </c>
      <c r="N525" s="43"/>
      <c r="O525" s="22"/>
      <c r="P525" s="33">
        <v>42.57272889</v>
      </c>
      <c r="Q525" s="34"/>
    </row>
    <row r="526" spans="1:22" x14ac:dyDescent="0.25">
      <c r="A526" s="35">
        <v>42799</v>
      </c>
      <c r="B526" s="36" t="s">
        <v>50</v>
      </c>
      <c r="C526" s="46"/>
      <c r="D526" s="46"/>
      <c r="E526" s="41">
        <v>81.295610350000004</v>
      </c>
      <c r="F526" s="15"/>
      <c r="G526" s="41">
        <v>2.6782959000000002</v>
      </c>
      <c r="H526" s="39"/>
      <c r="I526" s="42"/>
      <c r="J526" s="42"/>
      <c r="K526" s="43"/>
      <c r="L526" s="43">
        <f t="shared" si="34"/>
        <v>2706.7884561299975</v>
      </c>
      <c r="M526" s="44">
        <f t="shared" si="33"/>
        <v>10.42310687</v>
      </c>
      <c r="N526" s="43"/>
      <c r="O526" s="22"/>
      <c r="P526" s="33">
        <v>42.57272889</v>
      </c>
      <c r="Q526" s="34"/>
    </row>
    <row r="527" spans="1:22" x14ac:dyDescent="0.25">
      <c r="A527" s="35">
        <v>42799</v>
      </c>
      <c r="B527" s="36" t="s">
        <v>784</v>
      </c>
      <c r="C527" s="46"/>
      <c r="D527" s="46"/>
      <c r="E527" s="39"/>
      <c r="F527" s="15"/>
      <c r="G527" s="47"/>
      <c r="H527" s="80">
        <v>2.66895726</v>
      </c>
      <c r="I527" s="42"/>
      <c r="J527" s="42"/>
      <c r="K527" s="43"/>
      <c r="L527" s="43">
        <f t="shared" si="34"/>
        <v>2706.7884561299975</v>
      </c>
      <c r="M527" s="44">
        <f t="shared" si="33"/>
        <v>7.7541496099999998</v>
      </c>
      <c r="N527" s="81">
        <v>3333.58</v>
      </c>
      <c r="O527" s="22"/>
      <c r="P527" s="33">
        <v>42.57272889</v>
      </c>
      <c r="Q527" s="79">
        <v>1267.9100000000001</v>
      </c>
      <c r="S527" s="108">
        <f>H527*Q527</f>
        <v>3383.9975995266004</v>
      </c>
      <c r="T527" s="108"/>
      <c r="U527" s="108"/>
      <c r="V527">
        <f>S527/P527</f>
        <v>79.487448602841965</v>
      </c>
    </row>
    <row r="528" spans="1:22" x14ac:dyDescent="0.25">
      <c r="A528" s="35">
        <v>42800</v>
      </c>
      <c r="B528" s="36" t="s">
        <v>777</v>
      </c>
      <c r="C528" s="46"/>
      <c r="D528" s="46">
        <v>77.25</v>
      </c>
      <c r="E528" s="39"/>
      <c r="F528" s="15"/>
      <c r="G528" s="47"/>
      <c r="H528" s="47"/>
      <c r="I528" s="42"/>
      <c r="J528" s="42">
        <f t="shared" ref="J528:J545" si="35">D528*P528</f>
        <v>3608.0722350749998</v>
      </c>
      <c r="K528" s="43"/>
      <c r="L528" s="43">
        <f t="shared" si="34"/>
        <v>2784.0384561299975</v>
      </c>
      <c r="M528" s="44">
        <f t="shared" si="33"/>
        <v>7.7541496099999998</v>
      </c>
      <c r="N528" s="43"/>
      <c r="O528" s="22"/>
      <c r="P528" s="33">
        <v>46.706436699999998</v>
      </c>
      <c r="Q528" s="34"/>
    </row>
    <row r="529" spans="1:17" x14ac:dyDescent="0.25">
      <c r="A529" s="35">
        <v>42800</v>
      </c>
      <c r="B529" s="36" t="s">
        <v>89</v>
      </c>
      <c r="C529" s="46"/>
      <c r="D529" s="46">
        <v>1.8089634299999999</v>
      </c>
      <c r="E529" s="39"/>
      <c r="F529" s="15"/>
      <c r="G529" s="47"/>
      <c r="H529" s="47"/>
      <c r="I529" s="42"/>
      <c r="J529" s="42">
        <f t="shared" si="35"/>
        <v>84.49023593590988</v>
      </c>
      <c r="K529" s="43"/>
      <c r="L529" s="43">
        <f t="shared" si="34"/>
        <v>2785.8474195599974</v>
      </c>
      <c r="M529" s="44">
        <f t="shared" si="33"/>
        <v>7.7541496099999998</v>
      </c>
      <c r="N529" s="43"/>
      <c r="O529" s="22"/>
      <c r="P529" s="33">
        <v>46.706436699999998</v>
      </c>
      <c r="Q529" s="34"/>
    </row>
    <row r="530" spans="1:17" x14ac:dyDescent="0.25">
      <c r="A530" s="35">
        <v>42804</v>
      </c>
      <c r="B530" s="36" t="s">
        <v>89</v>
      </c>
      <c r="C530" s="46"/>
      <c r="D530" s="46">
        <v>1.8014758900000001</v>
      </c>
      <c r="E530" s="39"/>
      <c r="F530" s="15"/>
      <c r="G530" s="47"/>
      <c r="H530" s="47"/>
      <c r="I530" s="42"/>
      <c r="J530" s="42">
        <f t="shared" si="35"/>
        <v>90.895929043816324</v>
      </c>
      <c r="K530" s="43"/>
      <c r="L530" s="43">
        <f t="shared" si="34"/>
        <v>2787.6488954499973</v>
      </c>
      <c r="M530" s="44">
        <f t="shared" si="33"/>
        <v>7.7541496099999998</v>
      </c>
      <c r="N530" s="43"/>
      <c r="O530" s="22"/>
      <c r="P530" s="33">
        <v>50.456367219999997</v>
      </c>
      <c r="Q530" s="34"/>
    </row>
    <row r="531" spans="1:17" x14ac:dyDescent="0.25">
      <c r="A531" s="35">
        <v>42805</v>
      </c>
      <c r="B531" s="36" t="s">
        <v>89</v>
      </c>
      <c r="C531" s="46"/>
      <c r="D531" s="46">
        <v>1.8017015999999999</v>
      </c>
      <c r="E531" s="39"/>
      <c r="F531" s="15"/>
      <c r="G531" s="47"/>
      <c r="H531" s="47"/>
      <c r="I531" s="42"/>
      <c r="J531" s="42">
        <f t="shared" si="35"/>
        <v>133.03763693730482</v>
      </c>
      <c r="K531" s="43"/>
      <c r="L531" s="43">
        <f t="shared" si="34"/>
        <v>2789.4505970499972</v>
      </c>
      <c r="M531" s="44">
        <f t="shared" si="33"/>
        <v>7.7541496099999998</v>
      </c>
      <c r="N531" s="43"/>
      <c r="O531" s="22"/>
      <c r="P531" s="33">
        <v>73.83999489</v>
      </c>
      <c r="Q531" s="34"/>
    </row>
    <row r="532" spans="1:17" x14ac:dyDescent="0.25">
      <c r="A532" s="35">
        <v>42805</v>
      </c>
      <c r="B532" s="36" t="s">
        <v>89</v>
      </c>
      <c r="C532" s="46"/>
      <c r="D532" s="46">
        <v>1.8022714200000001</v>
      </c>
      <c r="E532" s="39"/>
      <c r="F532" s="15"/>
      <c r="G532" s="47"/>
      <c r="H532" s="47"/>
      <c r="I532" s="42"/>
      <c r="J532" s="42">
        <f t="shared" si="35"/>
        <v>133.07971244319305</v>
      </c>
      <c r="K532" s="43"/>
      <c r="L532" s="43">
        <f t="shared" si="34"/>
        <v>2791.2528684699973</v>
      </c>
      <c r="M532" s="44">
        <f t="shared" si="33"/>
        <v>7.7541496099999998</v>
      </c>
      <c r="N532" s="43"/>
      <c r="O532" s="22"/>
      <c r="P532" s="33">
        <v>73.83999489</v>
      </c>
      <c r="Q532" s="34"/>
    </row>
    <row r="533" spans="1:17" x14ac:dyDescent="0.25">
      <c r="A533" s="35">
        <v>42810</v>
      </c>
      <c r="B533" s="36" t="s">
        <v>89</v>
      </c>
      <c r="C533" s="46"/>
      <c r="D533" s="46">
        <v>1.80157901</v>
      </c>
      <c r="E533" s="39"/>
      <c r="F533" s="15"/>
      <c r="G533" s="47"/>
      <c r="H533" s="47"/>
      <c r="I533" s="42"/>
      <c r="J533" s="42">
        <f t="shared" si="35"/>
        <v>159.05881682539402</v>
      </c>
      <c r="K533" s="43"/>
      <c r="L533" s="43">
        <f t="shared" si="34"/>
        <v>2793.0544474799972</v>
      </c>
      <c r="M533" s="44">
        <f t="shared" si="33"/>
        <v>7.7541496099999998</v>
      </c>
      <c r="N533" s="43"/>
      <c r="O533" s="22"/>
      <c r="P533" s="33">
        <v>88.288560169999997</v>
      </c>
      <c r="Q533" s="34"/>
    </row>
    <row r="534" spans="1:17" x14ac:dyDescent="0.25">
      <c r="A534" s="35">
        <v>42812</v>
      </c>
      <c r="B534" s="36" t="s">
        <v>89</v>
      </c>
      <c r="C534" s="46"/>
      <c r="D534" s="46">
        <v>1.80366903</v>
      </c>
      <c r="E534" s="39"/>
      <c r="F534" s="15"/>
      <c r="G534" s="47"/>
      <c r="H534" s="47"/>
      <c r="I534" s="42"/>
      <c r="J534" s="42">
        <f t="shared" si="35"/>
        <v>195.36103397492514</v>
      </c>
      <c r="K534" s="43"/>
      <c r="L534" s="43">
        <f t="shared" si="34"/>
        <v>2794.8581165099972</v>
      </c>
      <c r="M534" s="44">
        <f t="shared" si="33"/>
        <v>7.7541496099999998</v>
      </c>
      <c r="N534" s="43"/>
      <c r="O534" s="22"/>
      <c r="P534" s="33">
        <v>108.3131277</v>
      </c>
      <c r="Q534" s="34"/>
    </row>
    <row r="535" spans="1:17" x14ac:dyDescent="0.25">
      <c r="A535" s="35">
        <v>42812</v>
      </c>
      <c r="B535" s="36" t="s">
        <v>89</v>
      </c>
      <c r="C535" s="46"/>
      <c r="D535" s="46">
        <v>1.8017018899999999</v>
      </c>
      <c r="E535" s="39"/>
      <c r="F535" s="15"/>
      <c r="G535" s="47"/>
      <c r="H535" s="47"/>
      <c r="I535" s="42"/>
      <c r="J535" s="42">
        <f t="shared" si="35"/>
        <v>195.14796688890132</v>
      </c>
      <c r="K535" s="43"/>
      <c r="L535" s="43">
        <f t="shared" si="34"/>
        <v>2796.6598183999972</v>
      </c>
      <c r="M535" s="44">
        <f t="shared" si="33"/>
        <v>7.7541496099999998</v>
      </c>
      <c r="N535" s="43"/>
      <c r="O535" s="22"/>
      <c r="P535" s="33">
        <v>108.3131277</v>
      </c>
      <c r="Q535" s="34"/>
    </row>
    <row r="536" spans="1:17" x14ac:dyDescent="0.25">
      <c r="A536" s="35">
        <v>42817</v>
      </c>
      <c r="B536" s="36" t="s">
        <v>89</v>
      </c>
      <c r="C536" s="46"/>
      <c r="D536" s="46">
        <v>1.8033474</v>
      </c>
      <c r="E536" s="39"/>
      <c r="F536" s="15"/>
      <c r="G536" s="47"/>
      <c r="H536" s="47"/>
      <c r="I536" s="42"/>
      <c r="J536" s="42">
        <f t="shared" si="35"/>
        <v>181.35364715045714</v>
      </c>
      <c r="K536" s="43"/>
      <c r="L536" s="43">
        <f t="shared" si="34"/>
        <v>2798.4631657999971</v>
      </c>
      <c r="M536" s="44">
        <f t="shared" si="33"/>
        <v>7.7541496099999998</v>
      </c>
      <c r="N536" s="43"/>
      <c r="O536" s="22"/>
      <c r="P536" s="33">
        <v>100.5650088</v>
      </c>
      <c r="Q536" s="34"/>
    </row>
    <row r="537" spans="1:17" x14ac:dyDescent="0.25">
      <c r="A537" s="35">
        <v>42818</v>
      </c>
      <c r="B537" s="36" t="s">
        <v>89</v>
      </c>
      <c r="C537" s="46"/>
      <c r="D537" s="46">
        <v>1.8034395999999999</v>
      </c>
      <c r="E537" s="39"/>
      <c r="F537" s="15"/>
      <c r="G537" s="47"/>
      <c r="H537" s="47"/>
      <c r="I537" s="42"/>
      <c r="J537" s="42">
        <f t="shared" si="35"/>
        <v>176.44854393569381</v>
      </c>
      <c r="K537" s="43"/>
      <c r="L537" s="43">
        <f t="shared" si="34"/>
        <v>2800.2666053999969</v>
      </c>
      <c r="M537" s="44">
        <f t="shared" ref="M537:M600" si="36">M536+(G537-H537)</f>
        <v>7.7541496099999998</v>
      </c>
      <c r="N537" s="43"/>
      <c r="O537" s="22"/>
      <c r="P537" s="33">
        <v>97.840007470000003</v>
      </c>
      <c r="Q537" s="34"/>
    </row>
    <row r="538" spans="1:17" x14ac:dyDescent="0.25">
      <c r="A538" s="35">
        <v>42819</v>
      </c>
      <c r="B538" s="36" t="s">
        <v>89</v>
      </c>
      <c r="C538" s="46"/>
      <c r="D538" s="46">
        <v>1.80197589</v>
      </c>
      <c r="E538" s="39"/>
      <c r="F538" s="15"/>
      <c r="G538" s="47"/>
      <c r="H538" s="47"/>
      <c r="I538" s="42"/>
      <c r="J538" s="42">
        <f t="shared" si="35"/>
        <v>169.95283365451974</v>
      </c>
      <c r="K538" s="43"/>
      <c r="L538" s="43">
        <f t="shared" si="34"/>
        <v>2802.0685812899969</v>
      </c>
      <c r="M538" s="44">
        <f t="shared" si="36"/>
        <v>7.7541496099999998</v>
      </c>
      <c r="N538" s="43"/>
      <c r="O538" s="22"/>
      <c r="P538" s="33">
        <v>94.314710090000005</v>
      </c>
      <c r="Q538" s="34"/>
    </row>
    <row r="539" spans="1:17" x14ac:dyDescent="0.25">
      <c r="A539" s="35">
        <v>42823</v>
      </c>
      <c r="B539" s="36" t="s">
        <v>89</v>
      </c>
      <c r="C539" s="46"/>
      <c r="D539" s="46">
        <v>1.80229762</v>
      </c>
      <c r="E539" s="39"/>
      <c r="F539" s="15"/>
      <c r="G539" s="47"/>
      <c r="H539" s="47"/>
      <c r="I539" s="42"/>
      <c r="J539" s="42">
        <f t="shared" si="35"/>
        <v>152.33404044087774</v>
      </c>
      <c r="K539" s="43"/>
      <c r="L539" s="43">
        <f t="shared" si="34"/>
        <v>2803.8708789099969</v>
      </c>
      <c r="M539" s="44">
        <f t="shared" si="36"/>
        <v>7.7541496099999998</v>
      </c>
      <c r="N539" s="43"/>
      <c r="O539" s="22"/>
      <c r="P539" s="33">
        <v>84.522133719999999</v>
      </c>
      <c r="Q539" s="34"/>
    </row>
    <row r="540" spans="1:17" x14ac:dyDescent="0.25">
      <c r="A540" s="35">
        <v>42825</v>
      </c>
      <c r="B540" s="36" t="s">
        <v>89</v>
      </c>
      <c r="C540" s="46"/>
      <c r="D540" s="46">
        <v>1.8079561</v>
      </c>
      <c r="E540" s="39"/>
      <c r="F540" s="15"/>
      <c r="G540" s="47"/>
      <c r="H540" s="47"/>
      <c r="I540" s="42"/>
      <c r="J540" s="42">
        <f t="shared" si="35"/>
        <v>136.75628964657301</v>
      </c>
      <c r="K540" s="43"/>
      <c r="L540" s="43">
        <f t="shared" si="34"/>
        <v>2805.6788350099969</v>
      </c>
      <c r="M540" s="44">
        <f t="shared" si="36"/>
        <v>7.7541496099999998</v>
      </c>
      <c r="N540" s="43"/>
      <c r="O540" s="22"/>
      <c r="P540" s="33">
        <v>75.641377379999994</v>
      </c>
      <c r="Q540" s="34"/>
    </row>
    <row r="541" spans="1:17" x14ac:dyDescent="0.25">
      <c r="A541" s="35">
        <v>42825</v>
      </c>
      <c r="B541" s="36" t="s">
        <v>89</v>
      </c>
      <c r="C541" s="46"/>
      <c r="D541" s="46">
        <v>1.8026917</v>
      </c>
      <c r="E541" s="39"/>
      <c r="F541" s="15"/>
      <c r="G541" s="47"/>
      <c r="H541" s="47"/>
      <c r="I541" s="42"/>
      <c r="J541" s="42">
        <f t="shared" si="35"/>
        <v>136.35808317949375</v>
      </c>
      <c r="K541" s="43"/>
      <c r="L541" s="43">
        <f t="shared" si="34"/>
        <v>2807.4815267099971</v>
      </c>
      <c r="M541" s="44">
        <f t="shared" si="36"/>
        <v>7.7541496099999998</v>
      </c>
      <c r="N541" s="43"/>
      <c r="O541" s="22"/>
      <c r="P541" s="33">
        <v>75.641377379999994</v>
      </c>
      <c r="Q541" s="34"/>
    </row>
    <row r="542" spans="1:17" x14ac:dyDescent="0.25">
      <c r="A542" s="35">
        <v>42831</v>
      </c>
      <c r="B542" s="36" t="s">
        <v>777</v>
      </c>
      <c r="C542" s="46"/>
      <c r="D542" s="46">
        <v>46.42</v>
      </c>
      <c r="E542" s="39"/>
      <c r="F542" s="15"/>
      <c r="G542" s="47"/>
      <c r="H542" s="47"/>
      <c r="I542" s="42"/>
      <c r="J542" s="42">
        <f t="shared" si="35"/>
        <v>3129.5438218088002</v>
      </c>
      <c r="K542" s="43"/>
      <c r="L542" s="43">
        <f t="shared" si="34"/>
        <v>2853.9015267099971</v>
      </c>
      <c r="M542" s="44">
        <f t="shared" si="36"/>
        <v>7.7541496099999998</v>
      </c>
      <c r="N542" s="43"/>
      <c r="O542" s="22"/>
      <c r="P542" s="33">
        <v>67.418005640000004</v>
      </c>
      <c r="Q542" s="34"/>
    </row>
    <row r="543" spans="1:17" x14ac:dyDescent="0.25">
      <c r="A543" s="35">
        <v>42831</v>
      </c>
      <c r="B543" s="36" t="s">
        <v>89</v>
      </c>
      <c r="C543" s="46"/>
      <c r="D543" s="46">
        <v>1.8037258899999999</v>
      </c>
      <c r="E543" s="39"/>
      <c r="F543" s="15"/>
      <c r="G543" s="47"/>
      <c r="H543" s="47"/>
      <c r="I543" s="42"/>
      <c r="J543" s="42">
        <f t="shared" si="35"/>
        <v>121.60360222503402</v>
      </c>
      <c r="K543" s="43"/>
      <c r="L543" s="43">
        <f t="shared" si="34"/>
        <v>2855.705252599997</v>
      </c>
      <c r="M543" s="44">
        <f t="shared" si="36"/>
        <v>7.7541496099999998</v>
      </c>
      <c r="N543" s="43"/>
      <c r="O543" s="22"/>
      <c r="P543" s="33">
        <v>67.418005640000004</v>
      </c>
      <c r="Q543" s="34"/>
    </row>
    <row r="544" spans="1:17" x14ac:dyDescent="0.25">
      <c r="A544" s="35">
        <v>42832</v>
      </c>
      <c r="B544" s="36" t="s">
        <v>89</v>
      </c>
      <c r="C544" s="46"/>
      <c r="D544" s="46">
        <v>1.8016698</v>
      </c>
      <c r="E544" s="39"/>
      <c r="F544" s="15"/>
      <c r="G544" s="47"/>
      <c r="H544" s="47"/>
      <c r="I544" s="42"/>
      <c r="J544" s="42">
        <f t="shared" si="35"/>
        <v>121.40308323707974</v>
      </c>
      <c r="K544" s="43"/>
      <c r="L544" s="43">
        <f t="shared" si="34"/>
        <v>2857.5069223999972</v>
      </c>
      <c r="M544" s="44">
        <f t="shared" si="36"/>
        <v>7.7541496099999998</v>
      </c>
      <c r="N544" s="43"/>
      <c r="O544" s="22"/>
      <c r="P544" s="33">
        <v>67.383647789999998</v>
      </c>
      <c r="Q544" s="34"/>
    </row>
    <row r="545" spans="1:22" x14ac:dyDescent="0.25">
      <c r="A545" s="35">
        <v>42833</v>
      </c>
      <c r="B545" s="36" t="s">
        <v>89</v>
      </c>
      <c r="C545" s="46"/>
      <c r="D545" s="46">
        <v>1.8060110899999999</v>
      </c>
      <c r="E545" s="39"/>
      <c r="F545" s="15"/>
      <c r="G545" s="47"/>
      <c r="H545" s="47"/>
      <c r="I545" s="42"/>
      <c r="J545" s="42">
        <f t="shared" si="35"/>
        <v>123.01530746388241</v>
      </c>
      <c r="K545" s="43"/>
      <c r="L545" s="43">
        <f t="shared" si="34"/>
        <v>2859.3129334899972</v>
      </c>
      <c r="M545" s="44">
        <f t="shared" si="36"/>
        <v>7.7541496099999998</v>
      </c>
      <c r="N545" s="43"/>
      <c r="O545" s="22"/>
      <c r="P545" s="33">
        <v>68.114369920000001</v>
      </c>
      <c r="Q545" s="34"/>
    </row>
    <row r="546" spans="1:22" x14ac:dyDescent="0.25">
      <c r="A546" s="35">
        <v>42836</v>
      </c>
      <c r="B546" s="36" t="s">
        <v>784</v>
      </c>
      <c r="C546" s="46"/>
      <c r="D546" s="46"/>
      <c r="E546" s="39"/>
      <c r="F546" s="15"/>
      <c r="G546" s="47"/>
      <c r="H546" s="80">
        <v>4.1107599800000001</v>
      </c>
      <c r="I546" s="42"/>
      <c r="J546" s="42"/>
      <c r="K546" s="43"/>
      <c r="L546" s="43">
        <f t="shared" si="34"/>
        <v>2859.3129334899972</v>
      </c>
      <c r="M546" s="44">
        <f t="shared" si="36"/>
        <v>3.6433896299999997</v>
      </c>
      <c r="N546" s="81">
        <v>4944.03</v>
      </c>
      <c r="O546" s="22"/>
      <c r="P546" s="33">
        <v>61.764462469999998</v>
      </c>
      <c r="Q546" s="79">
        <v>1220.9000000000001</v>
      </c>
      <c r="S546" s="108">
        <f>H546*Q546</f>
        <v>5018.8268595820009</v>
      </c>
      <c r="T546" s="108"/>
      <c r="U546" s="108"/>
      <c r="V546">
        <f>S546/P546</f>
        <v>81.257517006963781</v>
      </c>
    </row>
    <row r="547" spans="1:22" x14ac:dyDescent="0.25">
      <c r="A547" s="35">
        <v>42838</v>
      </c>
      <c r="B547" s="36" t="s">
        <v>89</v>
      </c>
      <c r="C547" s="46"/>
      <c r="D547" s="46">
        <v>1.8146408199999999</v>
      </c>
      <c r="E547" s="39"/>
      <c r="F547" s="15"/>
      <c r="G547" s="47"/>
      <c r="H547" s="47"/>
      <c r="I547" s="42"/>
      <c r="J547" s="42">
        <f t="shared" ref="J547:J583" si="37">D547*P547</f>
        <v>131.63067233693272</v>
      </c>
      <c r="K547" s="43"/>
      <c r="L547" s="43">
        <f t="shared" si="34"/>
        <v>2861.1275743099973</v>
      </c>
      <c r="M547" s="44">
        <f t="shared" si="36"/>
        <v>3.6433896299999997</v>
      </c>
      <c r="N547" s="43"/>
      <c r="O547" s="22"/>
      <c r="P547" s="33">
        <v>72.538141370000005</v>
      </c>
      <c r="Q547" s="34"/>
    </row>
    <row r="548" spans="1:22" x14ac:dyDescent="0.25">
      <c r="A548" s="35">
        <v>42840</v>
      </c>
      <c r="B548" s="36" t="s">
        <v>89</v>
      </c>
      <c r="C548" s="46"/>
      <c r="D548" s="46">
        <v>1.82962767</v>
      </c>
      <c r="E548" s="39"/>
      <c r="F548" s="15"/>
      <c r="G548" s="47"/>
      <c r="H548" s="47"/>
      <c r="I548" s="42"/>
      <c r="J548" s="42">
        <f t="shared" si="37"/>
        <v>138.55799937307935</v>
      </c>
      <c r="K548" s="43"/>
      <c r="L548" s="43">
        <f t="shared" si="34"/>
        <v>2862.9572019799971</v>
      </c>
      <c r="M548" s="44">
        <f t="shared" si="36"/>
        <v>3.6433896299999997</v>
      </c>
      <c r="N548" s="43"/>
      <c r="O548" s="22"/>
      <c r="P548" s="33">
        <v>75.73016174</v>
      </c>
      <c r="Q548" s="34"/>
    </row>
    <row r="549" spans="1:22" x14ac:dyDescent="0.25">
      <c r="A549" s="35">
        <v>42841</v>
      </c>
      <c r="B549" s="36" t="s">
        <v>89</v>
      </c>
      <c r="C549" s="46"/>
      <c r="D549" s="46">
        <v>1.80153242</v>
      </c>
      <c r="E549" s="39"/>
      <c r="F549" s="15"/>
      <c r="G549" s="47"/>
      <c r="H549" s="47"/>
      <c r="I549" s="42"/>
      <c r="J549" s="42">
        <f t="shared" si="37"/>
        <v>136.26438338908036</v>
      </c>
      <c r="K549" s="43"/>
      <c r="L549" s="43">
        <f t="shared" si="34"/>
        <v>2864.7587343999971</v>
      </c>
      <c r="M549" s="44">
        <f t="shared" si="36"/>
        <v>3.6433896299999997</v>
      </c>
      <c r="N549" s="43"/>
      <c r="O549" s="22"/>
      <c r="P549" s="33">
        <v>75.638041189999996</v>
      </c>
      <c r="Q549" s="34"/>
    </row>
    <row r="550" spans="1:22" x14ac:dyDescent="0.25">
      <c r="A550" s="35">
        <v>42845</v>
      </c>
      <c r="B550" s="36" t="s">
        <v>89</v>
      </c>
      <c r="C550" s="46"/>
      <c r="D550" s="46">
        <v>1.80284329</v>
      </c>
      <c r="E550" s="39"/>
      <c r="F550" s="15"/>
      <c r="G550" s="47"/>
      <c r="H550" s="47"/>
      <c r="I550" s="42"/>
      <c r="J550" s="42">
        <f t="shared" si="37"/>
        <v>131.167803837984</v>
      </c>
      <c r="K550" s="43"/>
      <c r="L550" s="43">
        <f t="shared" si="34"/>
        <v>2866.5615776899972</v>
      </c>
      <c r="M550" s="44">
        <f t="shared" si="36"/>
        <v>3.6433896299999997</v>
      </c>
      <c r="N550" s="43"/>
      <c r="O550" s="22"/>
      <c r="P550" s="33">
        <v>72.756076230000005</v>
      </c>
      <c r="Q550" s="34"/>
    </row>
    <row r="551" spans="1:22" x14ac:dyDescent="0.25">
      <c r="A551" s="35">
        <v>42848</v>
      </c>
      <c r="B551" s="36" t="s">
        <v>89</v>
      </c>
      <c r="C551" s="46"/>
      <c r="D551" s="46">
        <v>1.802386</v>
      </c>
      <c r="E551" s="39"/>
      <c r="F551" s="15"/>
      <c r="G551" s="47"/>
      <c r="H551" s="47"/>
      <c r="I551" s="42"/>
      <c r="J551" s="42">
        <f t="shared" si="37"/>
        <v>127.74701782836402</v>
      </c>
      <c r="K551" s="43"/>
      <c r="L551" s="43">
        <f t="shared" si="34"/>
        <v>2868.363963689997</v>
      </c>
      <c r="M551" s="44">
        <f t="shared" si="36"/>
        <v>3.6433896299999997</v>
      </c>
      <c r="N551" s="43"/>
      <c r="O551" s="22"/>
      <c r="P551" s="33">
        <v>70.876614570000001</v>
      </c>
      <c r="Q551" s="34"/>
    </row>
    <row r="552" spans="1:22" x14ac:dyDescent="0.25">
      <c r="A552" s="35">
        <v>42850</v>
      </c>
      <c r="B552" s="36" t="s">
        <v>89</v>
      </c>
      <c r="C552" s="46"/>
      <c r="D552" s="46">
        <v>1.8016026000000001</v>
      </c>
      <c r="E552" s="39"/>
      <c r="F552" s="15"/>
      <c r="G552" s="47"/>
      <c r="H552" s="47"/>
      <c r="I552" s="42"/>
      <c r="J552" s="42">
        <f t="shared" si="37"/>
        <v>130.04295278312941</v>
      </c>
      <c r="K552" s="43"/>
      <c r="L552" s="43">
        <f t="shared" si="34"/>
        <v>2870.1655662899971</v>
      </c>
      <c r="M552" s="44">
        <f t="shared" si="36"/>
        <v>3.6433896299999997</v>
      </c>
      <c r="N552" s="43"/>
      <c r="O552" s="22"/>
      <c r="P552" s="33">
        <v>72.181819000000004</v>
      </c>
      <c r="Q552" s="34"/>
    </row>
    <row r="553" spans="1:22" x14ac:dyDescent="0.25">
      <c r="A553" s="35">
        <v>42852</v>
      </c>
      <c r="B553" s="36" t="s">
        <v>89</v>
      </c>
      <c r="C553" s="46"/>
      <c r="D553" s="46">
        <v>1.80551287</v>
      </c>
      <c r="E553" s="39"/>
      <c r="F553" s="15"/>
      <c r="G553" s="47"/>
      <c r="H553" s="47"/>
      <c r="I553" s="42"/>
      <c r="J553" s="42">
        <f t="shared" si="37"/>
        <v>143.59877976507124</v>
      </c>
      <c r="K553" s="43"/>
      <c r="L553" s="43">
        <f t="shared" si="34"/>
        <v>2871.9710791599969</v>
      </c>
      <c r="M553" s="44">
        <f t="shared" si="36"/>
        <v>3.6433896299999997</v>
      </c>
      <c r="N553" s="43"/>
      <c r="O553" s="22"/>
      <c r="P553" s="33">
        <v>79.533512139999999</v>
      </c>
      <c r="Q553" s="34"/>
    </row>
    <row r="554" spans="1:22" x14ac:dyDescent="0.25">
      <c r="A554" s="35">
        <v>42856</v>
      </c>
      <c r="B554" s="36" t="s">
        <v>89</v>
      </c>
      <c r="C554" s="46"/>
      <c r="D554" s="46">
        <v>1.8017429</v>
      </c>
      <c r="E554" s="39"/>
      <c r="F554" s="15"/>
      <c r="G554" s="47"/>
      <c r="H554" s="47"/>
      <c r="I554" s="42"/>
      <c r="J554" s="42">
        <f t="shared" si="37"/>
        <v>156.60100803495433</v>
      </c>
      <c r="K554" s="43"/>
      <c r="L554" s="43">
        <f t="shared" si="34"/>
        <v>2873.772822059997</v>
      </c>
      <c r="M554" s="44">
        <f t="shared" si="36"/>
        <v>3.6433896299999997</v>
      </c>
      <c r="N554" s="43"/>
      <c r="O554" s="22"/>
      <c r="P554" s="33">
        <v>86.916400800000005</v>
      </c>
      <c r="Q554" s="34"/>
    </row>
    <row r="555" spans="1:22" x14ac:dyDescent="0.25">
      <c r="A555" s="35">
        <v>42858</v>
      </c>
      <c r="B555" s="36" t="s">
        <v>89</v>
      </c>
      <c r="C555" s="46"/>
      <c r="D555" s="46">
        <v>1.8014758900000001</v>
      </c>
      <c r="E555" s="39"/>
      <c r="F555" s="15"/>
      <c r="G555" s="47"/>
      <c r="H555" s="47"/>
      <c r="I555" s="42"/>
      <c r="J555" s="42">
        <f t="shared" si="37"/>
        <v>163.4621293952317</v>
      </c>
      <c r="K555" s="43"/>
      <c r="L555" s="43">
        <f t="shared" si="34"/>
        <v>2875.5742979499969</v>
      </c>
      <c r="M555" s="44">
        <f t="shared" si="36"/>
        <v>3.6433896299999997</v>
      </c>
      <c r="N555" s="43"/>
      <c r="O555" s="22"/>
      <c r="P555" s="33">
        <v>90.737894580000003</v>
      </c>
      <c r="Q555" s="34"/>
    </row>
    <row r="556" spans="1:22" x14ac:dyDescent="0.25">
      <c r="A556" s="35">
        <v>42861</v>
      </c>
      <c r="B556" s="36" t="s">
        <v>89</v>
      </c>
      <c r="C556" s="46"/>
      <c r="D556" s="46">
        <v>1.83835963</v>
      </c>
      <c r="E556" s="39"/>
      <c r="F556" s="15"/>
      <c r="G556" s="47"/>
      <c r="H556" s="47"/>
      <c r="I556" s="42"/>
      <c r="J556" s="42">
        <f t="shared" si="37"/>
        <v>180.27934213848781</v>
      </c>
      <c r="K556" s="43"/>
      <c r="L556" s="43">
        <f t="shared" si="34"/>
        <v>2877.4126575799969</v>
      </c>
      <c r="M556" s="44">
        <f t="shared" si="36"/>
        <v>3.6433896299999997</v>
      </c>
      <c r="N556" s="43"/>
      <c r="O556" s="22"/>
      <c r="P556" s="33">
        <v>98.065329109999993</v>
      </c>
      <c r="Q556" s="34"/>
    </row>
    <row r="557" spans="1:22" x14ac:dyDescent="0.25">
      <c r="A557" s="35">
        <v>42862</v>
      </c>
      <c r="B557" s="36" t="s">
        <v>777</v>
      </c>
      <c r="C557" s="46"/>
      <c r="D557" s="46">
        <v>8.25</v>
      </c>
      <c r="E557" s="39"/>
      <c r="F557" s="15"/>
      <c r="G557" s="47"/>
      <c r="H557" s="47"/>
      <c r="I557" s="42"/>
      <c r="J557" s="42">
        <f t="shared" si="37"/>
        <v>856.94065380000006</v>
      </c>
      <c r="K557" s="43"/>
      <c r="L557" s="43">
        <f t="shared" si="34"/>
        <v>2885.6626575799969</v>
      </c>
      <c r="M557" s="44">
        <f t="shared" si="36"/>
        <v>3.6433896299999997</v>
      </c>
      <c r="N557" s="43"/>
      <c r="O557" s="22"/>
      <c r="P557" s="33">
        <v>103.87159440000001</v>
      </c>
      <c r="Q557" s="34"/>
    </row>
    <row r="558" spans="1:22" x14ac:dyDescent="0.25">
      <c r="A558" s="35">
        <v>42865</v>
      </c>
      <c r="B558" s="36" t="s">
        <v>89</v>
      </c>
      <c r="C558" s="46"/>
      <c r="D558" s="46">
        <v>1.82461188</v>
      </c>
      <c r="E558" s="39"/>
      <c r="F558" s="15"/>
      <c r="G558" s="47"/>
      <c r="H558" s="47"/>
      <c r="I558" s="42"/>
      <c r="J558" s="42">
        <f t="shared" si="37"/>
        <v>164.01942210757292</v>
      </c>
      <c r="K558" s="43"/>
      <c r="L558" s="43">
        <f t="shared" si="34"/>
        <v>2887.4872694599967</v>
      </c>
      <c r="M558" s="44">
        <f t="shared" si="36"/>
        <v>3.6433896299999997</v>
      </c>
      <c r="N558" s="43"/>
      <c r="O558" s="22"/>
      <c r="P558" s="33">
        <v>89.892773309999995</v>
      </c>
      <c r="Q558" s="34"/>
    </row>
    <row r="559" spans="1:22" x14ac:dyDescent="0.25">
      <c r="A559" s="35">
        <v>42865</v>
      </c>
      <c r="B559" s="36" t="s">
        <v>89</v>
      </c>
      <c r="C559" s="46"/>
      <c r="D559" s="46">
        <v>1.8015554899999999</v>
      </c>
      <c r="E559" s="39"/>
      <c r="F559" s="15"/>
      <c r="G559" s="47"/>
      <c r="H559" s="47"/>
      <c r="I559" s="42"/>
      <c r="J559" s="42">
        <f t="shared" si="37"/>
        <v>161.94681926795596</v>
      </c>
      <c r="K559" s="43"/>
      <c r="L559" s="43">
        <f t="shared" si="34"/>
        <v>2889.2888249499965</v>
      </c>
      <c r="M559" s="44">
        <f t="shared" si="36"/>
        <v>3.6433896299999997</v>
      </c>
      <c r="N559" s="43"/>
      <c r="O559" s="22"/>
      <c r="P559" s="33">
        <v>89.892773309999995</v>
      </c>
      <c r="Q559" s="34"/>
    </row>
    <row r="560" spans="1:22" x14ac:dyDescent="0.25">
      <c r="A560" s="35">
        <v>42870</v>
      </c>
      <c r="B560" s="36" t="s">
        <v>89</v>
      </c>
      <c r="C560" s="46"/>
      <c r="D560" s="46">
        <v>1.80154269</v>
      </c>
      <c r="E560" s="39"/>
      <c r="F560" s="15"/>
      <c r="G560" s="47"/>
      <c r="H560" s="47"/>
      <c r="I560" s="42"/>
      <c r="J560" s="42">
        <f t="shared" si="37"/>
        <v>162.169742376404</v>
      </c>
      <c r="K560" s="43"/>
      <c r="L560" s="43">
        <f t="shared" si="34"/>
        <v>2891.0903676399967</v>
      </c>
      <c r="M560" s="44">
        <f t="shared" si="36"/>
        <v>3.6433896299999997</v>
      </c>
      <c r="N560" s="43"/>
      <c r="O560" s="22"/>
      <c r="P560" s="33">
        <v>90.017152120000006</v>
      </c>
      <c r="Q560" s="34"/>
    </row>
    <row r="561" spans="1:17" x14ac:dyDescent="0.25">
      <c r="A561" s="35">
        <v>42872</v>
      </c>
      <c r="B561" s="36" t="s">
        <v>89</v>
      </c>
      <c r="C561" s="46"/>
      <c r="D561" s="46">
        <v>1.80197589</v>
      </c>
      <c r="E561" s="39"/>
      <c r="F561" s="15"/>
      <c r="G561" s="47"/>
      <c r="H561" s="47"/>
      <c r="I561" s="42"/>
      <c r="J561" s="42">
        <f t="shared" si="37"/>
        <v>148.78385357253472</v>
      </c>
      <c r="K561" s="43"/>
      <c r="L561" s="43">
        <f t="shared" si="34"/>
        <v>2892.8923435299967</v>
      </c>
      <c r="M561" s="44">
        <f t="shared" si="36"/>
        <v>3.6433896299999997</v>
      </c>
      <c r="N561" s="43"/>
      <c r="O561" s="22"/>
      <c r="P561" s="33">
        <v>82.567061190000004</v>
      </c>
      <c r="Q561" s="34"/>
    </row>
    <row r="562" spans="1:17" x14ac:dyDescent="0.25">
      <c r="A562" s="35">
        <v>42876</v>
      </c>
      <c r="B562" s="36" t="s">
        <v>89</v>
      </c>
      <c r="C562" s="46"/>
      <c r="D562" s="46">
        <v>1.80802788</v>
      </c>
      <c r="E562" s="39"/>
      <c r="F562" s="15"/>
      <c r="G562" s="47"/>
      <c r="H562" s="47"/>
      <c r="I562" s="42"/>
      <c r="J562" s="42">
        <f t="shared" si="37"/>
        <v>184.08237356839055</v>
      </c>
      <c r="K562" s="43"/>
      <c r="L562" s="43">
        <f t="shared" si="34"/>
        <v>2894.7003714099965</v>
      </c>
      <c r="M562" s="44">
        <f t="shared" si="36"/>
        <v>3.6433896299999997</v>
      </c>
      <c r="N562" s="43"/>
      <c r="O562" s="22"/>
      <c r="P562" s="33">
        <v>101.81390210000001</v>
      </c>
      <c r="Q562" s="34"/>
    </row>
    <row r="563" spans="1:17" x14ac:dyDescent="0.25">
      <c r="A563" s="35">
        <v>42877</v>
      </c>
      <c r="B563" s="36" t="s">
        <v>89</v>
      </c>
      <c r="C563" s="46"/>
      <c r="D563" s="46">
        <v>1.84122228</v>
      </c>
      <c r="E563" s="39"/>
      <c r="F563" s="15"/>
      <c r="G563" s="47"/>
      <c r="H563" s="47"/>
      <c r="I563" s="42"/>
      <c r="J563" s="42">
        <f t="shared" si="37"/>
        <v>217.85842866244607</v>
      </c>
      <c r="K563" s="43"/>
      <c r="L563" s="43">
        <f t="shared" si="34"/>
        <v>2896.5415936899963</v>
      </c>
      <c r="M563" s="44">
        <f t="shared" si="36"/>
        <v>3.6433896299999997</v>
      </c>
      <c r="N563" s="43"/>
      <c r="O563" s="22"/>
      <c r="P563" s="33">
        <v>118.32272020000001</v>
      </c>
      <c r="Q563" s="34"/>
    </row>
    <row r="564" spans="1:17" x14ac:dyDescent="0.25">
      <c r="A564" s="35">
        <v>42880</v>
      </c>
      <c r="B564" s="36" t="s">
        <v>89</v>
      </c>
      <c r="C564" s="46"/>
      <c r="D564" s="46">
        <v>1.8032466700000001</v>
      </c>
      <c r="E564" s="39"/>
      <c r="F564" s="15"/>
      <c r="G564" s="47"/>
      <c r="H564" s="47"/>
      <c r="I564" s="42"/>
      <c r="J564" s="42">
        <f t="shared" si="37"/>
        <v>222.23289320362144</v>
      </c>
      <c r="K564" s="43"/>
      <c r="L564" s="43">
        <f t="shared" si="34"/>
        <v>2898.3448403599964</v>
      </c>
      <c r="M564" s="44">
        <f t="shared" si="36"/>
        <v>3.6433896299999997</v>
      </c>
      <c r="N564" s="43"/>
      <c r="O564" s="22"/>
      <c r="P564" s="33">
        <v>123.24042900000001</v>
      </c>
      <c r="Q564" s="34"/>
    </row>
    <row r="565" spans="1:17" x14ac:dyDescent="0.25">
      <c r="A565" s="35">
        <v>42883</v>
      </c>
      <c r="B565" s="36" t="s">
        <v>89</v>
      </c>
      <c r="C565" s="46"/>
      <c r="D565" s="46">
        <v>1.80170089</v>
      </c>
      <c r="E565" s="39"/>
      <c r="F565" s="15"/>
      <c r="G565" s="47"/>
      <c r="H565" s="47"/>
      <c r="I565" s="42"/>
      <c r="J565" s="42">
        <f t="shared" si="37"/>
        <v>198.08451751931756</v>
      </c>
      <c r="K565" s="43"/>
      <c r="L565" s="43">
        <f t="shared" si="34"/>
        <v>2900.1465412499965</v>
      </c>
      <c r="M565" s="44">
        <f t="shared" si="36"/>
        <v>3.6433896299999997</v>
      </c>
      <c r="N565" s="43"/>
      <c r="O565" s="22"/>
      <c r="P565" s="33">
        <v>109.94306469999999</v>
      </c>
      <c r="Q565" s="34"/>
    </row>
    <row r="566" spans="1:17" x14ac:dyDescent="0.25">
      <c r="A566" s="35">
        <v>42884</v>
      </c>
      <c r="B566" s="36" t="s">
        <v>89</v>
      </c>
      <c r="C566" s="46"/>
      <c r="D566" s="46">
        <v>1.80255502</v>
      </c>
      <c r="E566" s="39"/>
      <c r="F566" s="15"/>
      <c r="G566" s="47"/>
      <c r="H566" s="47"/>
      <c r="I566" s="42"/>
      <c r="J566" s="42">
        <f t="shared" si="37"/>
        <v>212.02615863255892</v>
      </c>
      <c r="K566" s="43"/>
      <c r="L566" s="43">
        <f t="shared" si="34"/>
        <v>2901.9490962699965</v>
      </c>
      <c r="M566" s="44">
        <f t="shared" si="36"/>
        <v>3.6433896299999997</v>
      </c>
      <c r="N566" s="43"/>
      <c r="O566" s="22"/>
      <c r="P566" s="33">
        <v>117.6253464</v>
      </c>
      <c r="Q566" s="34"/>
    </row>
    <row r="567" spans="1:17" x14ac:dyDescent="0.25">
      <c r="A567" s="35">
        <v>42888</v>
      </c>
      <c r="B567" s="36" t="s">
        <v>89</v>
      </c>
      <c r="C567" s="46"/>
      <c r="D567" s="46">
        <v>1.8028386199999999</v>
      </c>
      <c r="E567" s="39"/>
      <c r="F567" s="15"/>
      <c r="G567" s="47"/>
      <c r="H567" s="47"/>
      <c r="I567" s="42"/>
      <c r="J567" s="42">
        <f t="shared" si="37"/>
        <v>264.99690957069055</v>
      </c>
      <c r="K567" s="43"/>
      <c r="L567" s="43">
        <f t="shared" si="34"/>
        <v>2903.7519348899964</v>
      </c>
      <c r="M567" s="44">
        <f t="shared" si="36"/>
        <v>3.6433896299999997</v>
      </c>
      <c r="N567" s="43"/>
      <c r="O567" s="22"/>
      <c r="P567" s="33">
        <v>146.98870249999999</v>
      </c>
      <c r="Q567" s="34"/>
    </row>
    <row r="568" spans="1:17" x14ac:dyDescent="0.25">
      <c r="A568" s="35">
        <v>42890</v>
      </c>
      <c r="B568" s="36" t="s">
        <v>89</v>
      </c>
      <c r="C568" s="46"/>
      <c r="D568" s="46">
        <v>1.8014758900000001</v>
      </c>
      <c r="E568" s="39"/>
      <c r="F568" s="15"/>
      <c r="G568" s="47"/>
      <c r="H568" s="47"/>
      <c r="I568" s="42"/>
      <c r="J568" s="42">
        <f t="shared" si="37"/>
        <v>262.49965848443139</v>
      </c>
      <c r="K568" s="43"/>
      <c r="L568" s="43">
        <f t="shared" si="34"/>
        <v>2905.5534107799963</v>
      </c>
      <c r="M568" s="44">
        <f t="shared" si="36"/>
        <v>3.6433896299999997</v>
      </c>
      <c r="N568" s="43"/>
      <c r="O568" s="22"/>
      <c r="P568" s="33">
        <v>145.7136673</v>
      </c>
      <c r="Q568" s="34"/>
    </row>
    <row r="569" spans="1:17" x14ac:dyDescent="0.25">
      <c r="A569" s="35">
        <v>42892</v>
      </c>
      <c r="B569" s="36" t="s">
        <v>89</v>
      </c>
      <c r="C569" s="46"/>
      <c r="D569" s="46">
        <v>1.8032854300000001</v>
      </c>
      <c r="E569" s="39"/>
      <c r="F569" s="15"/>
      <c r="G569" s="47"/>
      <c r="H569" s="47"/>
      <c r="I569" s="42"/>
      <c r="J569" s="42">
        <f t="shared" si="37"/>
        <v>267.58344932842925</v>
      </c>
      <c r="K569" s="43"/>
      <c r="L569" s="43">
        <f t="shared" si="34"/>
        <v>2907.3566962099962</v>
      </c>
      <c r="M569" s="44">
        <f t="shared" si="36"/>
        <v>3.6433896299999997</v>
      </c>
      <c r="N569" s="43"/>
      <c r="O569" s="22"/>
      <c r="P569" s="33">
        <v>148.38663080000001</v>
      </c>
      <c r="Q569" s="34"/>
    </row>
    <row r="570" spans="1:17" x14ac:dyDescent="0.25">
      <c r="A570" s="35">
        <v>42895</v>
      </c>
      <c r="B570" s="36" t="s">
        <v>89</v>
      </c>
      <c r="C570" s="46"/>
      <c r="D570" s="46">
        <v>1.8014988000000001</v>
      </c>
      <c r="E570" s="39"/>
      <c r="F570" s="15"/>
      <c r="G570" s="47"/>
      <c r="H570" s="47"/>
      <c r="I570" s="42"/>
      <c r="J570" s="42">
        <f t="shared" si="37"/>
        <v>267.46360207873045</v>
      </c>
      <c r="K570" s="43"/>
      <c r="L570" s="43">
        <f t="shared" si="34"/>
        <v>2909.1581950099962</v>
      </c>
      <c r="M570" s="44">
        <f t="shared" si="36"/>
        <v>3.6433896299999997</v>
      </c>
      <c r="N570" s="43"/>
      <c r="O570" s="22"/>
      <c r="P570" s="33">
        <v>148.46726630000001</v>
      </c>
      <c r="Q570" s="34"/>
    </row>
    <row r="571" spans="1:17" x14ac:dyDescent="0.25">
      <c r="A571" s="35">
        <v>42898</v>
      </c>
      <c r="B571" s="36" t="s">
        <v>89</v>
      </c>
      <c r="C571" s="46"/>
      <c r="D571" s="46">
        <v>1.8063264299999999</v>
      </c>
      <c r="E571" s="39"/>
      <c r="F571" s="15"/>
      <c r="G571" s="47"/>
      <c r="H571" s="47"/>
      <c r="I571" s="42"/>
      <c r="J571" s="42">
        <f t="shared" si="37"/>
        <v>310.27702588389934</v>
      </c>
      <c r="K571" s="43"/>
      <c r="L571" s="43">
        <f t="shared" si="34"/>
        <v>2910.9645214399961</v>
      </c>
      <c r="M571" s="44">
        <f t="shared" si="36"/>
        <v>3.6433896299999997</v>
      </c>
      <c r="N571" s="43"/>
      <c r="O571" s="22"/>
      <c r="P571" s="33">
        <v>171.77239990000001</v>
      </c>
      <c r="Q571" s="34"/>
    </row>
    <row r="572" spans="1:17" x14ac:dyDescent="0.25">
      <c r="A572" s="35">
        <v>42899</v>
      </c>
      <c r="B572" s="36" t="s">
        <v>89</v>
      </c>
      <c r="C572" s="46"/>
      <c r="D572" s="46">
        <v>1.8014758900000001</v>
      </c>
      <c r="E572" s="39"/>
      <c r="F572" s="15"/>
      <c r="G572" s="47"/>
      <c r="H572" s="47"/>
      <c r="I572" s="42"/>
      <c r="J572" s="42">
        <f t="shared" si="37"/>
        <v>330.94310891431002</v>
      </c>
      <c r="K572" s="43"/>
      <c r="L572" s="43">
        <f t="shared" si="34"/>
        <v>2912.765997329996</v>
      </c>
      <c r="M572" s="44">
        <f t="shared" si="36"/>
        <v>3.6433896299999997</v>
      </c>
      <c r="N572" s="43"/>
      <c r="O572" s="22"/>
      <c r="P572" s="33">
        <v>183.70665450000001</v>
      </c>
      <c r="Q572" s="34"/>
    </row>
    <row r="573" spans="1:17" x14ac:dyDescent="0.25">
      <c r="A573" s="35">
        <v>42902</v>
      </c>
      <c r="B573" s="36" t="s">
        <v>89</v>
      </c>
      <c r="C573" s="46"/>
      <c r="D573" s="46">
        <v>1.8050926</v>
      </c>
      <c r="E573" s="39"/>
      <c r="F573" s="15"/>
      <c r="G573" s="47"/>
      <c r="H573" s="47"/>
      <c r="I573" s="42"/>
      <c r="J573" s="42">
        <f t="shared" si="37"/>
        <v>296.24612916021744</v>
      </c>
      <c r="K573" s="43"/>
      <c r="L573" s="43">
        <f t="shared" si="34"/>
        <v>2914.5710899299961</v>
      </c>
      <c r="M573" s="44">
        <f t="shared" si="36"/>
        <v>3.6433896299999997</v>
      </c>
      <c r="N573" s="43"/>
      <c r="O573" s="22"/>
      <c r="P573" s="33">
        <v>164.11685979999999</v>
      </c>
      <c r="Q573" s="34"/>
    </row>
    <row r="574" spans="1:17" x14ac:dyDescent="0.25">
      <c r="A574" s="35">
        <v>42906</v>
      </c>
      <c r="B574" s="36" t="s">
        <v>89</v>
      </c>
      <c r="C574" s="46"/>
      <c r="D574" s="46">
        <v>1.80548369</v>
      </c>
      <c r="E574" s="39"/>
      <c r="F574" s="15"/>
      <c r="G574" s="47"/>
      <c r="H574" s="47"/>
      <c r="I574" s="42"/>
      <c r="J574" s="42">
        <f t="shared" si="37"/>
        <v>348.07805411295686</v>
      </c>
      <c r="K574" s="43"/>
      <c r="L574" s="43">
        <f t="shared" si="34"/>
        <v>2916.3765736199962</v>
      </c>
      <c r="M574" s="44">
        <f t="shared" si="36"/>
        <v>3.6433896299999997</v>
      </c>
      <c r="N574" s="43"/>
      <c r="O574" s="22"/>
      <c r="P574" s="33">
        <v>192.789365</v>
      </c>
      <c r="Q574" s="34"/>
    </row>
    <row r="575" spans="1:17" x14ac:dyDescent="0.25">
      <c r="A575" s="35">
        <v>42907</v>
      </c>
      <c r="B575" s="36" t="s">
        <v>89</v>
      </c>
      <c r="C575" s="46"/>
      <c r="D575" s="46">
        <v>1.8082202000000001</v>
      </c>
      <c r="E575" s="39"/>
      <c r="F575" s="15"/>
      <c r="G575" s="47"/>
      <c r="H575" s="47"/>
      <c r="I575" s="42"/>
      <c r="J575" s="42">
        <f t="shared" si="37"/>
        <v>327.43254545985349</v>
      </c>
      <c r="K575" s="43"/>
      <c r="L575" s="43">
        <f t="shared" si="34"/>
        <v>2918.1847938199962</v>
      </c>
      <c r="M575" s="44">
        <f t="shared" si="36"/>
        <v>3.6433896299999997</v>
      </c>
      <c r="N575" s="43"/>
      <c r="O575" s="22"/>
      <c r="P575" s="33">
        <v>181.0800175</v>
      </c>
      <c r="Q575" s="34"/>
    </row>
    <row r="576" spans="1:17" x14ac:dyDescent="0.25">
      <c r="A576" s="35">
        <v>42910</v>
      </c>
      <c r="B576" s="36" t="s">
        <v>89</v>
      </c>
      <c r="C576" s="46"/>
      <c r="D576" s="46">
        <v>1.8018408699999999</v>
      </c>
      <c r="E576" s="39"/>
      <c r="F576" s="15"/>
      <c r="G576" s="47"/>
      <c r="H576" s="47"/>
      <c r="I576" s="42"/>
      <c r="J576" s="42">
        <f t="shared" si="37"/>
        <v>325.01075619586499</v>
      </c>
      <c r="K576" s="43"/>
      <c r="L576" s="43">
        <f t="shared" si="34"/>
        <v>2919.9866346899962</v>
      </c>
      <c r="M576" s="44">
        <f t="shared" si="36"/>
        <v>3.6433896299999997</v>
      </c>
      <c r="N576" s="43"/>
      <c r="O576" s="22"/>
      <c r="P576" s="33">
        <v>180.3770586</v>
      </c>
      <c r="Q576" s="34"/>
    </row>
    <row r="577" spans="1:22" x14ac:dyDescent="0.25">
      <c r="A577" s="35">
        <v>42913</v>
      </c>
      <c r="B577" s="36" t="s">
        <v>89</v>
      </c>
      <c r="C577" s="46"/>
      <c r="D577" s="46">
        <v>1.8122288099999999</v>
      </c>
      <c r="E577" s="39"/>
      <c r="F577" s="15"/>
      <c r="G577" s="47"/>
      <c r="H577" s="47"/>
      <c r="I577" s="42"/>
      <c r="J577" s="42">
        <f t="shared" si="37"/>
        <v>315.91900547131343</v>
      </c>
      <c r="K577" s="43"/>
      <c r="L577" s="43">
        <f t="shared" si="34"/>
        <v>2921.7988634999961</v>
      </c>
      <c r="M577" s="44">
        <f t="shared" si="36"/>
        <v>3.6433896299999997</v>
      </c>
      <c r="N577" s="43"/>
      <c r="O577" s="22"/>
      <c r="P577" s="33">
        <v>174.326224</v>
      </c>
      <c r="Q577" s="34"/>
    </row>
    <row r="578" spans="1:22" x14ac:dyDescent="0.25">
      <c r="A578" s="35">
        <v>42915</v>
      </c>
      <c r="B578" s="36" t="s">
        <v>89</v>
      </c>
      <c r="C578" s="46"/>
      <c r="D578" s="46">
        <v>1.80154221</v>
      </c>
      <c r="E578" s="39"/>
      <c r="F578" s="15"/>
      <c r="G578" s="47"/>
      <c r="H578" s="47"/>
      <c r="I578" s="42"/>
      <c r="J578" s="42">
        <f t="shared" si="37"/>
        <v>317.71774880202588</v>
      </c>
      <c r="K578" s="43"/>
      <c r="L578" s="43">
        <f t="shared" si="34"/>
        <v>2923.6004057099963</v>
      </c>
      <c r="M578" s="44">
        <f t="shared" si="36"/>
        <v>3.6433896299999997</v>
      </c>
      <c r="N578" s="43"/>
      <c r="O578" s="22"/>
      <c r="P578" s="33">
        <v>176.35875920000001</v>
      </c>
      <c r="Q578" s="34"/>
    </row>
    <row r="579" spans="1:22" x14ac:dyDescent="0.25">
      <c r="A579" s="35">
        <v>42918</v>
      </c>
      <c r="B579" s="36" t="s">
        <v>89</v>
      </c>
      <c r="C579" s="46"/>
      <c r="D579" s="46">
        <v>1.8016555000000001</v>
      </c>
      <c r="E579" s="39"/>
      <c r="F579" s="15"/>
      <c r="G579" s="47"/>
      <c r="H579" s="47"/>
      <c r="I579" s="42"/>
      <c r="J579" s="42">
        <f t="shared" si="37"/>
        <v>312.59089435778367</v>
      </c>
      <c r="K579" s="43"/>
      <c r="L579" s="43">
        <f t="shared" si="34"/>
        <v>2925.4020612099962</v>
      </c>
      <c r="M579" s="44">
        <f t="shared" si="36"/>
        <v>3.6433896299999997</v>
      </c>
      <c r="N579" s="43"/>
      <c r="O579" s="22"/>
      <c r="P579" s="33">
        <v>173.50203429999999</v>
      </c>
      <c r="Q579" s="34"/>
    </row>
    <row r="580" spans="1:22" x14ac:dyDescent="0.25">
      <c r="A580" s="35">
        <v>42921</v>
      </c>
      <c r="B580" s="36" t="s">
        <v>89</v>
      </c>
      <c r="C580" s="46"/>
      <c r="D580" s="46">
        <v>1.80153242</v>
      </c>
      <c r="E580" s="39"/>
      <c r="F580" s="15"/>
      <c r="G580" s="47"/>
      <c r="H580" s="47"/>
      <c r="I580" s="42"/>
      <c r="J580" s="42">
        <f t="shared" si="37"/>
        <v>376.37498399185944</v>
      </c>
      <c r="K580" s="43"/>
      <c r="L580" s="43">
        <f t="shared" si="34"/>
        <v>2927.2035936299962</v>
      </c>
      <c r="M580" s="44">
        <f t="shared" si="36"/>
        <v>3.6433896299999997</v>
      </c>
      <c r="N580" s="43"/>
      <c r="O580" s="22"/>
      <c r="P580" s="33">
        <v>208.91935100000001</v>
      </c>
      <c r="Q580" s="34"/>
    </row>
    <row r="581" spans="1:22" x14ac:dyDescent="0.25">
      <c r="A581" s="35">
        <v>42923</v>
      </c>
      <c r="B581" s="36" t="s">
        <v>89</v>
      </c>
      <c r="C581" s="46"/>
      <c r="D581" s="46">
        <v>1.8014758900000001</v>
      </c>
      <c r="E581" s="39"/>
      <c r="F581" s="15"/>
      <c r="G581" s="47"/>
      <c r="H581" s="47"/>
      <c r="I581" s="42"/>
      <c r="J581" s="42">
        <f t="shared" si="37"/>
        <v>345.72905105083493</v>
      </c>
      <c r="K581" s="43"/>
      <c r="L581" s="43">
        <f t="shared" si="34"/>
        <v>2929.0050695199961</v>
      </c>
      <c r="M581" s="44">
        <f t="shared" si="36"/>
        <v>3.6433896299999997</v>
      </c>
      <c r="N581" s="43"/>
      <c r="O581" s="22"/>
      <c r="P581" s="33">
        <v>191.91433699999999</v>
      </c>
      <c r="Q581" s="34"/>
    </row>
    <row r="582" spans="1:22" x14ac:dyDescent="0.25">
      <c r="A582" s="35">
        <v>42926</v>
      </c>
      <c r="B582" s="36" t="s">
        <v>89</v>
      </c>
      <c r="C582" s="46"/>
      <c r="D582" s="46">
        <v>1.8020464</v>
      </c>
      <c r="E582" s="39"/>
      <c r="F582" s="15"/>
      <c r="G582" s="47"/>
      <c r="H582" s="47"/>
      <c r="I582" s="42"/>
      <c r="J582" s="42">
        <f t="shared" si="37"/>
        <v>312.41077976679651</v>
      </c>
      <c r="K582" s="43"/>
      <c r="L582" s="43">
        <f t="shared" si="34"/>
        <v>2930.8071159199962</v>
      </c>
      <c r="M582" s="44">
        <f t="shared" si="36"/>
        <v>3.6433896299999997</v>
      </c>
      <c r="N582" s="43"/>
      <c r="O582" s="22"/>
      <c r="P582" s="33">
        <v>173.3644482</v>
      </c>
      <c r="Q582" s="34"/>
    </row>
    <row r="583" spans="1:22" x14ac:dyDescent="0.25">
      <c r="A583" s="35">
        <v>42929</v>
      </c>
      <c r="B583" s="36" t="s">
        <v>89</v>
      </c>
      <c r="C583" s="46"/>
      <c r="D583" s="46">
        <v>1.80968467</v>
      </c>
      <c r="E583" s="39"/>
      <c r="F583" s="15"/>
      <c r="G583" s="47"/>
      <c r="H583" s="47"/>
      <c r="I583" s="42"/>
      <c r="J583" s="42">
        <f t="shared" si="37"/>
        <v>309.13133771373867</v>
      </c>
      <c r="K583" s="43"/>
      <c r="L583" s="43">
        <f t="shared" ref="L583:L646" si="38">L582+(D583-E583)</f>
        <v>2932.6168005899963</v>
      </c>
      <c r="M583" s="44">
        <f t="shared" si="36"/>
        <v>3.6433896299999997</v>
      </c>
      <c r="N583" s="43"/>
      <c r="O583" s="22"/>
      <c r="P583" s="33">
        <v>170.82055389999999</v>
      </c>
      <c r="Q583" s="34"/>
    </row>
    <row r="584" spans="1:22" x14ac:dyDescent="0.25">
      <c r="A584" s="35">
        <v>42929</v>
      </c>
      <c r="B584" s="36" t="s">
        <v>50</v>
      </c>
      <c r="C584" s="46"/>
      <c r="D584" s="46"/>
      <c r="E584" s="41">
        <v>25.080548889999999</v>
      </c>
      <c r="F584" s="15"/>
      <c r="G584" s="41">
        <v>1.8198291399999995</v>
      </c>
      <c r="H584" s="39"/>
      <c r="I584" s="42"/>
      <c r="J584" s="42"/>
      <c r="K584" s="43"/>
      <c r="L584" s="43">
        <f t="shared" si="38"/>
        <v>2907.5362516999962</v>
      </c>
      <c r="M584" s="44">
        <f t="shared" si="36"/>
        <v>5.4632187699999992</v>
      </c>
      <c r="N584" s="43"/>
      <c r="O584" s="22"/>
      <c r="P584" s="33">
        <v>170.82055389999999</v>
      </c>
      <c r="Q584" s="34"/>
    </row>
    <row r="585" spans="1:22" x14ac:dyDescent="0.25">
      <c r="A585" s="35">
        <v>42929</v>
      </c>
      <c r="B585" s="36" t="s">
        <v>784</v>
      </c>
      <c r="C585" s="46"/>
      <c r="D585" s="46"/>
      <c r="E585" s="39"/>
      <c r="F585" s="15"/>
      <c r="G585" s="47"/>
      <c r="H585" s="80">
        <v>1.80669985</v>
      </c>
      <c r="I585" s="42"/>
      <c r="J585" s="42"/>
      <c r="K585" s="43"/>
      <c r="L585" s="43">
        <f t="shared" si="38"/>
        <v>2907.5362516999962</v>
      </c>
      <c r="M585" s="44">
        <f t="shared" si="36"/>
        <v>3.656518919999999</v>
      </c>
      <c r="N585" s="81">
        <v>4101.29</v>
      </c>
      <c r="O585" s="22"/>
      <c r="P585" s="33">
        <v>170.82055389999999</v>
      </c>
      <c r="Q585" s="79">
        <v>2304.38</v>
      </c>
      <c r="S585" s="108">
        <f>H585*Q585</f>
        <v>4163.3230003429999</v>
      </c>
      <c r="T585" s="108"/>
      <c r="U585" s="108"/>
      <c r="V585">
        <f>S585/P585</f>
        <v>24.372494441039276</v>
      </c>
    </row>
    <row r="586" spans="1:22" x14ac:dyDescent="0.25">
      <c r="A586" s="35">
        <v>42930</v>
      </c>
      <c r="B586" s="36" t="s">
        <v>50</v>
      </c>
      <c r="C586" s="46"/>
      <c r="D586" s="46"/>
      <c r="E586" s="41">
        <v>105.650464</v>
      </c>
      <c r="F586" s="15"/>
      <c r="G586" s="41">
        <v>7.5335050700000004</v>
      </c>
      <c r="H586" s="39"/>
      <c r="I586" s="42"/>
      <c r="J586" s="42"/>
      <c r="K586" s="43"/>
      <c r="L586" s="43">
        <f t="shared" si="38"/>
        <v>2801.8857876999964</v>
      </c>
      <c r="M586" s="44">
        <f t="shared" si="36"/>
        <v>11.19002399</v>
      </c>
      <c r="N586" s="43"/>
      <c r="O586" s="22"/>
      <c r="P586" s="33">
        <v>161.36259720000001</v>
      </c>
      <c r="Q586" s="34"/>
    </row>
    <row r="587" spans="1:22" x14ac:dyDescent="0.25">
      <c r="A587" s="35">
        <v>42931</v>
      </c>
      <c r="B587" s="36" t="s">
        <v>89</v>
      </c>
      <c r="C587" s="46"/>
      <c r="D587" s="46">
        <v>1.8027392200000001</v>
      </c>
      <c r="E587" s="39"/>
      <c r="F587" s="15"/>
      <c r="G587" s="47"/>
      <c r="H587" s="47"/>
      <c r="I587" s="42"/>
      <c r="J587" s="42">
        <f>D587*P587</f>
        <v>255.21856683159382</v>
      </c>
      <c r="K587" s="43"/>
      <c r="L587" s="43">
        <f t="shared" si="38"/>
        <v>2803.6885269199965</v>
      </c>
      <c r="M587" s="44">
        <f t="shared" si="36"/>
        <v>11.19002399</v>
      </c>
      <c r="N587" s="43"/>
      <c r="O587" s="22"/>
      <c r="P587" s="33">
        <v>141.57264900000001</v>
      </c>
      <c r="Q587" s="34"/>
    </row>
    <row r="588" spans="1:22" x14ac:dyDescent="0.25">
      <c r="A588" s="35">
        <v>42931</v>
      </c>
      <c r="B588" s="36" t="s">
        <v>50</v>
      </c>
      <c r="C588" s="38"/>
      <c r="D588" s="38">
        <v>16.468684999999997</v>
      </c>
      <c r="E588" s="39"/>
      <c r="F588" s="15"/>
      <c r="G588" s="39"/>
      <c r="H588" s="41">
        <v>1.1354823599999999</v>
      </c>
      <c r="I588" s="42"/>
      <c r="J588" s="42"/>
      <c r="K588" s="43"/>
      <c r="L588" s="43">
        <f t="shared" si="38"/>
        <v>2820.1572119199964</v>
      </c>
      <c r="M588" s="44">
        <f t="shared" si="36"/>
        <v>10.054541630000001</v>
      </c>
      <c r="N588" s="43"/>
      <c r="O588" s="22"/>
      <c r="P588" s="33">
        <v>141.57264900000001</v>
      </c>
      <c r="Q588" s="34"/>
    </row>
    <row r="589" spans="1:22" x14ac:dyDescent="0.25">
      <c r="A589" s="35">
        <v>42932</v>
      </c>
      <c r="B589" s="36" t="s">
        <v>50</v>
      </c>
      <c r="C589" s="38"/>
      <c r="D589" s="38">
        <v>34.395342220000003</v>
      </c>
      <c r="E589" s="39"/>
      <c r="F589" s="15"/>
      <c r="G589" s="39"/>
      <c r="H589" s="41">
        <v>2.3284280499999999</v>
      </c>
      <c r="I589" s="42"/>
      <c r="J589" s="42"/>
      <c r="K589" s="43"/>
      <c r="L589" s="43">
        <f t="shared" si="38"/>
        <v>2854.5525541399966</v>
      </c>
      <c r="M589" s="44">
        <f t="shared" si="36"/>
        <v>7.7261135800000016</v>
      </c>
      <c r="N589" s="43"/>
      <c r="O589" s="22"/>
      <c r="P589" s="33">
        <v>131.74439670000001</v>
      </c>
      <c r="Q589" s="34"/>
    </row>
    <row r="590" spans="1:22" x14ac:dyDescent="0.25">
      <c r="A590" s="35">
        <v>42933</v>
      </c>
      <c r="B590" s="36" t="s">
        <v>89</v>
      </c>
      <c r="C590" s="46"/>
      <c r="D590" s="46">
        <v>1.8248166100000001</v>
      </c>
      <c r="E590" s="39"/>
      <c r="F590" s="15"/>
      <c r="G590" s="47"/>
      <c r="H590" s="47"/>
      <c r="I590" s="42"/>
      <c r="J590" s="42">
        <f>D590*P590</f>
        <v>274.44426614075815</v>
      </c>
      <c r="K590" s="43"/>
      <c r="L590" s="43">
        <f t="shared" si="38"/>
        <v>2856.3773707499968</v>
      </c>
      <c r="M590" s="44">
        <f t="shared" si="36"/>
        <v>7.7261135800000016</v>
      </c>
      <c r="N590" s="43"/>
      <c r="O590" s="22"/>
      <c r="P590" s="33">
        <v>150.39553269999999</v>
      </c>
      <c r="Q590" s="34"/>
    </row>
    <row r="591" spans="1:22" x14ac:dyDescent="0.25">
      <c r="A591" s="35">
        <v>42937</v>
      </c>
      <c r="B591" s="36" t="s">
        <v>89</v>
      </c>
      <c r="C591" s="46"/>
      <c r="D591" s="46">
        <v>1.8028211000000001</v>
      </c>
      <c r="E591" s="39"/>
      <c r="F591" s="15"/>
      <c r="G591" s="47"/>
      <c r="H591" s="47"/>
      <c r="I591" s="42"/>
      <c r="J591" s="42">
        <f>D591*P591</f>
        <v>333.84246005499517</v>
      </c>
      <c r="K591" s="43"/>
      <c r="L591" s="43">
        <f t="shared" si="38"/>
        <v>2858.1801918499968</v>
      </c>
      <c r="M591" s="44">
        <f t="shared" si="36"/>
        <v>7.7261135800000016</v>
      </c>
      <c r="N591" s="43"/>
      <c r="O591" s="22"/>
      <c r="P591" s="33">
        <v>185.17780830000001</v>
      </c>
      <c r="Q591" s="34"/>
    </row>
    <row r="592" spans="1:22" x14ac:dyDescent="0.25">
      <c r="A592" s="35">
        <v>42938</v>
      </c>
      <c r="B592" s="36" t="s">
        <v>50</v>
      </c>
      <c r="C592" s="46"/>
      <c r="D592" s="46"/>
      <c r="E592" s="41">
        <v>91.285729200000006</v>
      </c>
      <c r="F592" s="15"/>
      <c r="G592" s="41">
        <v>6.3498776100000001</v>
      </c>
      <c r="H592" s="39"/>
      <c r="I592" s="42"/>
      <c r="J592" s="42"/>
      <c r="K592" s="43"/>
      <c r="L592" s="43">
        <f t="shared" si="38"/>
        <v>2766.894462649997</v>
      </c>
      <c r="M592" s="44">
        <f t="shared" si="36"/>
        <v>14.075991190000002</v>
      </c>
      <c r="N592" s="43"/>
      <c r="O592" s="22"/>
      <c r="P592" s="33">
        <v>193.7460145</v>
      </c>
      <c r="Q592" s="34"/>
    </row>
    <row r="593" spans="1:22" x14ac:dyDescent="0.25">
      <c r="A593" s="35">
        <v>42938</v>
      </c>
      <c r="B593" s="36" t="s">
        <v>784</v>
      </c>
      <c r="C593" s="46"/>
      <c r="D593" s="46"/>
      <c r="E593" s="39"/>
      <c r="F593" s="15"/>
      <c r="G593" s="47"/>
      <c r="H593" s="80">
        <v>3.3841599800000002</v>
      </c>
      <c r="I593" s="42"/>
      <c r="J593" s="42"/>
      <c r="K593" s="43"/>
      <c r="L593" s="43">
        <f t="shared" si="38"/>
        <v>2766.894462649997</v>
      </c>
      <c r="M593" s="44">
        <f t="shared" si="36"/>
        <v>10.691831210000002</v>
      </c>
      <c r="N593" s="81">
        <v>9358.4500000000007</v>
      </c>
      <c r="O593" s="22"/>
      <c r="P593" s="33">
        <v>193.7460145</v>
      </c>
      <c r="Q593" s="79">
        <v>2807.2</v>
      </c>
      <c r="S593" s="108">
        <f>H593*Q593</f>
        <v>9500.0138958560001</v>
      </c>
      <c r="T593" s="108"/>
      <c r="U593" s="108"/>
      <c r="V593">
        <f>S593/P593</f>
        <v>49.033338416651659</v>
      </c>
    </row>
    <row r="594" spans="1:22" x14ac:dyDescent="0.25">
      <c r="A594" s="35">
        <v>42939</v>
      </c>
      <c r="B594" s="36" t="s">
        <v>89</v>
      </c>
      <c r="C594" s="46"/>
      <c r="D594" s="46">
        <v>1.8014994099999999</v>
      </c>
      <c r="E594" s="39"/>
      <c r="F594" s="15"/>
      <c r="G594" s="47"/>
      <c r="H594" s="47"/>
      <c r="I594" s="42"/>
      <c r="J594" s="42">
        <f>D594*P594</f>
        <v>342.90312304467489</v>
      </c>
      <c r="K594" s="43"/>
      <c r="L594" s="43">
        <f t="shared" si="38"/>
        <v>2768.6959620599969</v>
      </c>
      <c r="M594" s="44">
        <f t="shared" si="36"/>
        <v>10.691831210000002</v>
      </c>
      <c r="N594" s="43"/>
      <c r="O594" s="22"/>
      <c r="P594" s="33">
        <v>190.34317809999999</v>
      </c>
      <c r="Q594" s="34"/>
    </row>
    <row r="595" spans="1:22" x14ac:dyDescent="0.25">
      <c r="A595" s="35">
        <v>42941</v>
      </c>
      <c r="B595" s="36" t="s">
        <v>89</v>
      </c>
      <c r="C595" s="46"/>
      <c r="D595" s="46">
        <v>1.8172108899999999</v>
      </c>
      <c r="E595" s="39"/>
      <c r="F595" s="15"/>
      <c r="G595" s="47"/>
      <c r="H595" s="47"/>
      <c r="I595" s="42"/>
      <c r="J595" s="42">
        <f>D595*P595</f>
        <v>353.84346673312143</v>
      </c>
      <c r="K595" s="43"/>
      <c r="L595" s="43">
        <f t="shared" si="38"/>
        <v>2770.5131729499967</v>
      </c>
      <c r="M595" s="44">
        <f t="shared" si="36"/>
        <v>10.691831210000002</v>
      </c>
      <c r="N595" s="43"/>
      <c r="O595" s="22"/>
      <c r="P595" s="33">
        <v>194.71788810000001</v>
      </c>
      <c r="Q595" s="34"/>
    </row>
    <row r="596" spans="1:22" x14ac:dyDescent="0.25">
      <c r="A596" s="35">
        <v>42945</v>
      </c>
      <c r="B596" s="36" t="s">
        <v>50</v>
      </c>
      <c r="C596" s="46"/>
      <c r="D596" s="46"/>
      <c r="E596" s="41">
        <v>3.33</v>
      </c>
      <c r="F596" s="15"/>
      <c r="G596" s="41">
        <v>0.20855778</v>
      </c>
      <c r="H596" s="39"/>
      <c r="I596" s="42"/>
      <c r="J596" s="42"/>
      <c r="K596" s="43"/>
      <c r="L596" s="43">
        <f t="shared" si="38"/>
        <v>2767.1831729499968</v>
      </c>
      <c r="M596" s="44">
        <f t="shared" si="36"/>
        <v>10.900388990000001</v>
      </c>
      <c r="N596" s="43"/>
      <c r="O596" s="22"/>
      <c r="P596" s="33">
        <v>186.72692369999999</v>
      </c>
      <c r="Q596" s="34"/>
    </row>
    <row r="597" spans="1:22" x14ac:dyDescent="0.25">
      <c r="A597" s="35">
        <v>42946</v>
      </c>
      <c r="B597" s="36" t="s">
        <v>89</v>
      </c>
      <c r="C597" s="46"/>
      <c r="D597" s="46">
        <v>1.8023234800000001</v>
      </c>
      <c r="E597" s="39"/>
      <c r="F597" s="15"/>
      <c r="G597" s="47"/>
      <c r="H597" s="47"/>
      <c r="I597" s="42"/>
      <c r="J597" s="42">
        <f>D597*P597</f>
        <v>308.03001602506015</v>
      </c>
      <c r="K597" s="43"/>
      <c r="L597" s="43">
        <f t="shared" si="38"/>
        <v>2768.9854964299966</v>
      </c>
      <c r="M597" s="44">
        <f t="shared" si="36"/>
        <v>10.900388990000001</v>
      </c>
      <c r="N597" s="43"/>
      <c r="O597" s="22"/>
      <c r="P597" s="33">
        <v>170.9071759</v>
      </c>
      <c r="Q597" s="34"/>
    </row>
    <row r="598" spans="1:22" x14ac:dyDescent="0.25">
      <c r="A598" s="35">
        <v>42946</v>
      </c>
      <c r="B598" s="36" t="s">
        <v>89</v>
      </c>
      <c r="C598" s="46"/>
      <c r="D598" s="46">
        <v>1.8022636700000001</v>
      </c>
      <c r="E598" s="39"/>
      <c r="F598" s="15"/>
      <c r="G598" s="47"/>
      <c r="H598" s="47"/>
      <c r="I598" s="42"/>
      <c r="J598" s="42">
        <f>D598*P598</f>
        <v>308.01979406686957</v>
      </c>
      <c r="K598" s="43"/>
      <c r="L598" s="43">
        <f t="shared" si="38"/>
        <v>2770.7877600999964</v>
      </c>
      <c r="M598" s="44">
        <f t="shared" si="36"/>
        <v>10.900388990000001</v>
      </c>
      <c r="N598" s="43"/>
      <c r="O598" s="22"/>
      <c r="P598" s="33">
        <v>170.9071759</v>
      </c>
      <c r="Q598" s="34"/>
    </row>
    <row r="599" spans="1:22" x14ac:dyDescent="0.25">
      <c r="A599" s="35">
        <v>42946</v>
      </c>
      <c r="B599" s="36" t="s">
        <v>784</v>
      </c>
      <c r="C599" s="46"/>
      <c r="D599" s="46"/>
      <c r="E599" s="39"/>
      <c r="F599" s="15"/>
      <c r="G599" s="47"/>
      <c r="H599" s="80">
        <v>2.6323325500000001</v>
      </c>
      <c r="I599" s="42"/>
      <c r="J599" s="42"/>
      <c r="K599" s="43"/>
      <c r="L599" s="43">
        <f t="shared" si="38"/>
        <v>2770.7877600999964</v>
      </c>
      <c r="M599" s="44">
        <f t="shared" si="36"/>
        <v>8.2680564400000023</v>
      </c>
      <c r="N599" s="81">
        <v>6895.82</v>
      </c>
      <c r="O599" s="22"/>
      <c r="P599" s="33">
        <v>170.9071759</v>
      </c>
      <c r="Q599" s="79">
        <v>2659.28</v>
      </c>
      <c r="S599" s="108">
        <f t="shared" ref="S599:S601" si="39">H599*Q599</f>
        <v>7000.1093035640006</v>
      </c>
      <c r="T599" s="108"/>
      <c r="U599" s="108"/>
      <c r="V599">
        <f t="shared" ref="V599:V601" si="40">S599/P599</f>
        <v>40.958545284604405</v>
      </c>
    </row>
    <row r="600" spans="1:22" x14ac:dyDescent="0.25">
      <c r="A600" s="35">
        <v>42946</v>
      </c>
      <c r="B600" s="36" t="s">
        <v>784</v>
      </c>
      <c r="C600" s="46"/>
      <c r="D600" s="46"/>
      <c r="E600" s="39"/>
      <c r="F600" s="15"/>
      <c r="G600" s="47"/>
      <c r="H600" s="80">
        <v>2.6323325500000001</v>
      </c>
      <c r="I600" s="42"/>
      <c r="J600" s="42"/>
      <c r="K600" s="43"/>
      <c r="L600" s="43">
        <f t="shared" si="38"/>
        <v>2770.7877600999964</v>
      </c>
      <c r="M600" s="44">
        <f t="shared" si="36"/>
        <v>5.6357238900000022</v>
      </c>
      <c r="N600" s="81">
        <v>6895.82</v>
      </c>
      <c r="O600" s="22"/>
      <c r="P600" s="33">
        <v>170.9071759</v>
      </c>
      <c r="Q600" s="79">
        <v>2659.28</v>
      </c>
      <c r="S600" s="108">
        <f t="shared" si="39"/>
        <v>7000.1093035640006</v>
      </c>
      <c r="T600" s="108"/>
      <c r="U600" s="108"/>
      <c r="V600">
        <f t="shared" si="40"/>
        <v>40.958545284604405</v>
      </c>
    </row>
    <row r="601" spans="1:22" x14ac:dyDescent="0.25">
      <c r="A601" s="35">
        <v>42946</v>
      </c>
      <c r="B601" s="36" t="s">
        <v>784</v>
      </c>
      <c r="C601" s="46"/>
      <c r="D601" s="46"/>
      <c r="E601" s="39"/>
      <c r="F601" s="15"/>
      <c r="G601" s="47"/>
      <c r="H601" s="80">
        <v>3.8164945800000001</v>
      </c>
      <c r="I601" s="42"/>
      <c r="J601" s="42"/>
      <c r="K601" s="43"/>
      <c r="L601" s="43">
        <f t="shared" si="38"/>
        <v>2770.7877600999964</v>
      </c>
      <c r="M601" s="44">
        <f t="shared" ref="M601:M664" si="41">M600+(G601-H601)</f>
        <v>1.8192293100000021</v>
      </c>
      <c r="N601" s="81">
        <v>10000</v>
      </c>
      <c r="O601" s="22"/>
      <c r="P601" s="33">
        <v>170.9071759</v>
      </c>
      <c r="Q601" s="79">
        <v>2659.84</v>
      </c>
      <c r="S601" s="108">
        <f t="shared" si="39"/>
        <v>10151.2649436672</v>
      </c>
      <c r="T601" s="108"/>
      <c r="U601" s="108"/>
      <c r="V601">
        <f t="shared" si="40"/>
        <v>59.396364665266226</v>
      </c>
    </row>
    <row r="602" spans="1:22" x14ac:dyDescent="0.25">
      <c r="A602" s="35">
        <v>42949</v>
      </c>
      <c r="B602" s="36" t="s">
        <v>89</v>
      </c>
      <c r="C602" s="46"/>
      <c r="D602" s="46">
        <v>1.8014758900000001</v>
      </c>
      <c r="E602" s="39"/>
      <c r="F602" s="15"/>
      <c r="G602" s="47"/>
      <c r="H602" s="47"/>
      <c r="I602" s="42"/>
      <c r="J602" s="42">
        <f>D602*P602</f>
        <v>328.45227125286317</v>
      </c>
      <c r="K602" s="43"/>
      <c r="L602" s="43">
        <f t="shared" si="38"/>
        <v>2772.5892359899963</v>
      </c>
      <c r="M602" s="44">
        <f t="shared" si="41"/>
        <v>1.8192293100000021</v>
      </c>
      <c r="N602" s="43"/>
      <c r="O602" s="22"/>
      <c r="P602" s="33">
        <v>182.32398950000001</v>
      </c>
      <c r="Q602" s="34"/>
    </row>
    <row r="603" spans="1:22" x14ac:dyDescent="0.25">
      <c r="A603" s="35">
        <v>42954</v>
      </c>
      <c r="B603" s="36" t="s">
        <v>89</v>
      </c>
      <c r="C603" s="46"/>
      <c r="D603" s="46">
        <v>1.8039930799999999</v>
      </c>
      <c r="E603" s="39"/>
      <c r="F603" s="15"/>
      <c r="G603" s="47"/>
      <c r="H603" s="47"/>
      <c r="I603" s="42"/>
      <c r="J603" s="42">
        <f>D603*P603</f>
        <v>351.6390891853485</v>
      </c>
      <c r="K603" s="43"/>
      <c r="L603" s="43">
        <f t="shared" si="38"/>
        <v>2774.3932290699963</v>
      </c>
      <c r="M603" s="44">
        <f t="shared" si="41"/>
        <v>1.8192293100000021</v>
      </c>
      <c r="N603" s="43"/>
      <c r="O603" s="22"/>
      <c r="P603" s="33">
        <v>194.92263750000001</v>
      </c>
      <c r="Q603" s="34"/>
    </row>
    <row r="604" spans="1:22" x14ac:dyDescent="0.25">
      <c r="A604" s="35">
        <v>42954</v>
      </c>
      <c r="B604" s="36" t="s">
        <v>89</v>
      </c>
      <c r="C604" s="46"/>
      <c r="D604" s="46">
        <v>1.8027894</v>
      </c>
      <c r="E604" s="39"/>
      <c r="F604" s="15"/>
      <c r="G604" s="47"/>
      <c r="H604" s="47"/>
      <c r="I604" s="42"/>
      <c r="J604" s="42">
        <f>D604*P604</f>
        <v>351.40446470504253</v>
      </c>
      <c r="K604" s="43"/>
      <c r="L604" s="43">
        <f t="shared" si="38"/>
        <v>2776.1960184699965</v>
      </c>
      <c r="M604" s="44">
        <f t="shared" si="41"/>
        <v>1.8192293100000021</v>
      </c>
      <c r="N604" s="43"/>
      <c r="O604" s="22"/>
      <c r="P604" s="33">
        <v>194.92263750000001</v>
      </c>
      <c r="Q604" s="34"/>
    </row>
    <row r="605" spans="1:22" x14ac:dyDescent="0.25">
      <c r="A605" s="35">
        <v>42958</v>
      </c>
      <c r="B605" s="36" t="s">
        <v>89</v>
      </c>
      <c r="C605" s="46"/>
      <c r="D605" s="46">
        <v>1.8025440699999999</v>
      </c>
      <c r="E605" s="39"/>
      <c r="F605" s="15"/>
      <c r="G605" s="47"/>
      <c r="H605" s="47"/>
      <c r="I605" s="42"/>
      <c r="J605" s="42">
        <f>D605*P605</f>
        <v>364.34012809019805</v>
      </c>
      <c r="K605" s="43"/>
      <c r="L605" s="43">
        <f t="shared" si="38"/>
        <v>2777.9985625399963</v>
      </c>
      <c r="M605" s="44">
        <f t="shared" si="41"/>
        <v>1.8192293100000021</v>
      </c>
      <c r="N605" s="43"/>
      <c r="O605" s="22"/>
      <c r="P605" s="33">
        <v>202.1255037</v>
      </c>
      <c r="Q605" s="34"/>
    </row>
    <row r="606" spans="1:22" x14ac:dyDescent="0.25">
      <c r="A606" s="35">
        <v>42959</v>
      </c>
      <c r="B606" s="36" t="s">
        <v>784</v>
      </c>
      <c r="C606" s="46"/>
      <c r="D606" s="46"/>
      <c r="E606" s="39"/>
      <c r="F606" s="15"/>
      <c r="G606" s="47"/>
      <c r="H606" s="80">
        <v>1.3186095600000001</v>
      </c>
      <c r="I606" s="42"/>
      <c r="J606" s="42"/>
      <c r="K606" s="43"/>
      <c r="L606" s="43">
        <f t="shared" si="38"/>
        <v>2777.9985625399963</v>
      </c>
      <c r="M606" s="44">
        <f t="shared" si="41"/>
        <v>0.50061975000000203</v>
      </c>
      <c r="N606" s="81">
        <v>4925.5</v>
      </c>
      <c r="O606" s="22"/>
      <c r="P606" s="33">
        <v>202.0817893</v>
      </c>
      <c r="Q606" s="79">
        <v>3791.87</v>
      </c>
      <c r="S606" s="108">
        <f>H606*Q606</f>
        <v>4999.9960322772004</v>
      </c>
      <c r="T606" s="108"/>
      <c r="U606" s="108"/>
      <c r="V606">
        <f>S606/P606</f>
        <v>24.742437453651348</v>
      </c>
    </row>
    <row r="607" spans="1:22" x14ac:dyDescent="0.25">
      <c r="A607" s="35">
        <v>42962</v>
      </c>
      <c r="B607" s="36" t="s">
        <v>50</v>
      </c>
      <c r="C607" s="46"/>
      <c r="D607" s="46"/>
      <c r="E607" s="41">
        <v>20</v>
      </c>
      <c r="F607" s="15"/>
      <c r="G607" s="41">
        <v>0.97708238999999997</v>
      </c>
      <c r="H607" s="39"/>
      <c r="I607" s="42"/>
      <c r="J607" s="42"/>
      <c r="K607" s="43"/>
      <c r="L607" s="43">
        <f t="shared" si="38"/>
        <v>2757.9985625399963</v>
      </c>
      <c r="M607" s="44">
        <f t="shared" si="41"/>
        <v>1.4777021400000021</v>
      </c>
      <c r="N607" s="43"/>
      <c r="O607" s="22"/>
      <c r="P607" s="33">
        <v>201.15655989999999</v>
      </c>
      <c r="Q607" s="34"/>
    </row>
    <row r="608" spans="1:22" x14ac:dyDescent="0.25">
      <c r="A608" s="35">
        <v>42962</v>
      </c>
      <c r="B608" s="36" t="s">
        <v>784</v>
      </c>
      <c r="C608" s="46"/>
      <c r="D608" s="46"/>
      <c r="E608" s="39"/>
      <c r="F608" s="15"/>
      <c r="G608" s="47"/>
      <c r="H608" s="80">
        <v>0.63482059999999996</v>
      </c>
      <c r="I608" s="42"/>
      <c r="J608" s="42"/>
      <c r="K608" s="43"/>
      <c r="L608" s="43">
        <f t="shared" si="38"/>
        <v>2757.9985625399963</v>
      </c>
      <c r="M608" s="44">
        <f t="shared" si="41"/>
        <v>0.84288154000000215</v>
      </c>
      <c r="N608" s="81">
        <v>2462.75</v>
      </c>
      <c r="O608" s="22"/>
      <c r="P608" s="33">
        <v>201.15655989999999</v>
      </c>
      <c r="Q608" s="79">
        <v>3938.12</v>
      </c>
      <c r="S608" s="108">
        <f>H608*Q608</f>
        <v>2499.9997012719996</v>
      </c>
      <c r="T608" s="108"/>
      <c r="U608" s="108"/>
      <c r="V608">
        <f>S608/P608</f>
        <v>12.428129127455811</v>
      </c>
    </row>
    <row r="609" spans="1:22" x14ac:dyDescent="0.25">
      <c r="A609" s="35">
        <v>42963</v>
      </c>
      <c r="B609" s="36" t="s">
        <v>89</v>
      </c>
      <c r="C609" s="46"/>
      <c r="D609" s="46">
        <v>1.8053771999999999</v>
      </c>
      <c r="E609" s="39"/>
      <c r="F609" s="15"/>
      <c r="G609" s="47"/>
      <c r="H609" s="47"/>
      <c r="I609" s="42"/>
      <c r="J609" s="42">
        <f>D609*P609</f>
        <v>412.68496617796006</v>
      </c>
      <c r="K609" s="43"/>
      <c r="L609" s="43">
        <f t="shared" si="38"/>
        <v>2759.8039397399962</v>
      </c>
      <c r="M609" s="44">
        <f t="shared" si="41"/>
        <v>0.84288154000000215</v>
      </c>
      <c r="N609" s="43"/>
      <c r="O609" s="22"/>
      <c r="P609" s="33">
        <v>228.58656139999999</v>
      </c>
      <c r="Q609" s="34"/>
    </row>
    <row r="610" spans="1:22" x14ac:dyDescent="0.25">
      <c r="A610" s="35">
        <v>42963</v>
      </c>
      <c r="B610" s="36" t="s">
        <v>50</v>
      </c>
      <c r="C610" s="46"/>
      <c r="D610" s="46"/>
      <c r="E610" s="41">
        <v>12.0031417</v>
      </c>
      <c r="F610" s="15"/>
      <c r="G610" s="41">
        <v>0.63915887999999998</v>
      </c>
      <c r="H610" s="39"/>
      <c r="I610" s="42"/>
      <c r="J610" s="42"/>
      <c r="K610" s="43"/>
      <c r="L610" s="43">
        <f t="shared" si="38"/>
        <v>2747.8007980399962</v>
      </c>
      <c r="M610" s="44">
        <f t="shared" si="41"/>
        <v>1.4820404200000021</v>
      </c>
      <c r="N610" s="43"/>
      <c r="O610" s="22"/>
      <c r="P610" s="33">
        <v>228.58656139999999</v>
      </c>
      <c r="Q610" s="34"/>
    </row>
    <row r="611" spans="1:22" x14ac:dyDescent="0.25">
      <c r="A611" s="35">
        <v>42963</v>
      </c>
      <c r="B611" s="36" t="s">
        <v>784</v>
      </c>
      <c r="C611" s="46"/>
      <c r="D611" s="46"/>
      <c r="E611" s="39"/>
      <c r="F611" s="15"/>
      <c r="G611" s="47"/>
      <c r="H611" s="80">
        <v>0.82416889000000004</v>
      </c>
      <c r="I611" s="42"/>
      <c r="J611" s="42"/>
      <c r="K611" s="43"/>
      <c r="L611" s="43">
        <f t="shared" si="38"/>
        <v>2747.8007980399962</v>
      </c>
      <c r="M611" s="44">
        <f t="shared" si="41"/>
        <v>0.65787153000000209</v>
      </c>
      <c r="N611" s="81">
        <v>3447.85</v>
      </c>
      <c r="O611" s="22"/>
      <c r="P611" s="33">
        <v>228.58656139999999</v>
      </c>
      <c r="Q611" s="79">
        <v>4246.7</v>
      </c>
      <c r="S611" s="108">
        <f>H611*Q611</f>
        <v>3499.998025163</v>
      </c>
      <c r="T611" s="108"/>
      <c r="U611" s="108"/>
      <c r="V611">
        <f>S611/P611</f>
        <v>15.311477646485127</v>
      </c>
    </row>
    <row r="612" spans="1:22" x14ac:dyDescent="0.25">
      <c r="A612" s="35">
        <v>42964</v>
      </c>
      <c r="B612" s="36" t="s">
        <v>89</v>
      </c>
      <c r="C612" s="46"/>
      <c r="D612" s="46">
        <v>1.8014758900000001</v>
      </c>
      <c r="E612" s="39"/>
      <c r="F612" s="15"/>
      <c r="G612" s="47"/>
      <c r="H612" s="47"/>
      <c r="I612" s="42"/>
      <c r="J612" s="42">
        <f>D612*P612</f>
        <v>412.52684046471973</v>
      </c>
      <c r="K612" s="43"/>
      <c r="L612" s="43">
        <f t="shared" si="38"/>
        <v>2749.602273929996</v>
      </c>
      <c r="M612" s="44">
        <f t="shared" si="41"/>
        <v>0.65787153000000209</v>
      </c>
      <c r="N612" s="43"/>
      <c r="O612" s="22"/>
      <c r="P612" s="33">
        <v>228.9938171</v>
      </c>
      <c r="Q612" s="34"/>
    </row>
    <row r="613" spans="1:22" x14ac:dyDescent="0.25">
      <c r="A613" s="35">
        <v>42964</v>
      </c>
      <c r="B613" s="36" t="s">
        <v>50</v>
      </c>
      <c r="C613" s="46"/>
      <c r="D613" s="46"/>
      <c r="E613" s="41">
        <v>7.9473737800000004</v>
      </c>
      <c r="F613" s="15"/>
      <c r="G613" s="41">
        <v>0.42915816999999995</v>
      </c>
      <c r="H613" s="39"/>
      <c r="I613" s="42"/>
      <c r="J613" s="42"/>
      <c r="K613" s="43"/>
      <c r="L613" s="43">
        <f t="shared" si="38"/>
        <v>2741.6549001499961</v>
      </c>
      <c r="M613" s="44">
        <f t="shared" si="41"/>
        <v>1.087029700000002</v>
      </c>
      <c r="N613" s="43"/>
      <c r="O613" s="22"/>
      <c r="P613" s="33">
        <v>228.9938171</v>
      </c>
      <c r="Q613" s="34"/>
    </row>
    <row r="614" spans="1:22" x14ac:dyDescent="0.25">
      <c r="A614" s="35">
        <v>42968</v>
      </c>
      <c r="B614" s="36" t="s">
        <v>784</v>
      </c>
      <c r="C614" s="46"/>
      <c r="D614" s="46"/>
      <c r="E614" s="39"/>
      <c r="F614" s="15"/>
      <c r="G614" s="47"/>
      <c r="H614" s="80">
        <v>1.0020165700000001</v>
      </c>
      <c r="I614" s="42"/>
      <c r="J614" s="42"/>
      <c r="K614" s="43"/>
      <c r="L614" s="43">
        <f t="shared" si="38"/>
        <v>2741.6549001499961</v>
      </c>
      <c r="M614" s="44">
        <f t="shared" si="41"/>
        <v>8.501313000000188E-2</v>
      </c>
      <c r="N614" s="81">
        <v>3940.4</v>
      </c>
      <c r="O614" s="22"/>
      <c r="P614" s="33">
        <v>277.78244799999999</v>
      </c>
      <c r="Q614" s="79">
        <v>3991.95</v>
      </c>
      <c r="S614" s="108">
        <f>H614*Q614</f>
        <v>4000.0000466115002</v>
      </c>
      <c r="T614" s="108"/>
      <c r="U614" s="108"/>
      <c r="V614">
        <f>S614/P614</f>
        <v>14.399758067548964</v>
      </c>
    </row>
    <row r="615" spans="1:22" x14ac:dyDescent="0.25">
      <c r="A615" s="35">
        <v>42969</v>
      </c>
      <c r="B615" s="36" t="s">
        <v>89</v>
      </c>
      <c r="C615" s="46"/>
      <c r="D615" s="46">
        <v>1.80267529</v>
      </c>
      <c r="E615" s="39"/>
      <c r="F615" s="15"/>
      <c r="G615" s="47"/>
      <c r="H615" s="47"/>
      <c r="I615" s="42"/>
      <c r="J615" s="42">
        <f>D615*P615</f>
        <v>523.03789585707341</v>
      </c>
      <c r="K615" s="43"/>
      <c r="L615" s="43">
        <f t="shared" si="38"/>
        <v>2743.4575754399962</v>
      </c>
      <c r="M615" s="44">
        <f t="shared" si="41"/>
        <v>8.501313000000188E-2</v>
      </c>
      <c r="N615" s="43"/>
      <c r="O615" s="22"/>
      <c r="P615" s="33">
        <v>290.14537380000002</v>
      </c>
      <c r="Q615" s="34"/>
    </row>
    <row r="616" spans="1:22" x14ac:dyDescent="0.25">
      <c r="A616" s="35">
        <v>42971</v>
      </c>
      <c r="B616" s="36" t="s">
        <v>89</v>
      </c>
      <c r="C616" s="46"/>
      <c r="D616" s="46">
        <v>1.80443942</v>
      </c>
      <c r="E616" s="39"/>
      <c r="F616" s="15"/>
      <c r="G616" s="47"/>
      <c r="H616" s="47"/>
      <c r="I616" s="42"/>
      <c r="J616" s="42">
        <f>D616*P616</f>
        <v>560.31236914530211</v>
      </c>
      <c r="K616" s="43"/>
      <c r="L616" s="43">
        <f t="shared" si="38"/>
        <v>2745.2620148599963</v>
      </c>
      <c r="M616" s="44">
        <f t="shared" si="41"/>
        <v>8.501313000000188E-2</v>
      </c>
      <c r="N616" s="43"/>
      <c r="O616" s="22"/>
      <c r="P616" s="33">
        <v>310.51880319999998</v>
      </c>
      <c r="Q616" s="34"/>
    </row>
    <row r="617" spans="1:22" x14ac:dyDescent="0.25">
      <c r="A617" s="35">
        <v>42973</v>
      </c>
      <c r="B617" s="36" t="s">
        <v>89</v>
      </c>
      <c r="C617" s="46"/>
      <c r="D617" s="46">
        <v>1.8093974100000001</v>
      </c>
      <c r="E617" s="39"/>
      <c r="F617" s="15"/>
      <c r="G617" s="47"/>
      <c r="H617" s="47"/>
      <c r="I617" s="42"/>
      <c r="J617" s="42">
        <f>D617*P617</f>
        <v>711.92629347399134</v>
      </c>
      <c r="K617" s="43"/>
      <c r="L617" s="43">
        <f t="shared" si="38"/>
        <v>2747.0714122699965</v>
      </c>
      <c r="M617" s="44">
        <f t="shared" si="41"/>
        <v>8.501313000000188E-2</v>
      </c>
      <c r="N617" s="43"/>
      <c r="O617" s="22"/>
      <c r="P617" s="33">
        <v>393.46043580000003</v>
      </c>
      <c r="Q617" s="34"/>
    </row>
    <row r="618" spans="1:22" x14ac:dyDescent="0.25">
      <c r="A618" s="35">
        <v>42973</v>
      </c>
      <c r="B618" s="36" t="s">
        <v>784</v>
      </c>
      <c r="C618" s="46"/>
      <c r="D618" s="46"/>
      <c r="E618" s="39"/>
      <c r="F618" s="15"/>
      <c r="G618" s="47"/>
      <c r="H618" s="80">
        <v>0.81936421999999998</v>
      </c>
      <c r="I618" s="42"/>
      <c r="J618" s="42"/>
      <c r="K618" s="43"/>
      <c r="L618" s="43">
        <f t="shared" si="38"/>
        <v>2747.0714122699965</v>
      </c>
      <c r="M618" s="44">
        <f t="shared" si="41"/>
        <v>-0.7343510899999981</v>
      </c>
      <c r="N618" s="81">
        <v>3447.85</v>
      </c>
      <c r="O618" s="22"/>
      <c r="P618" s="33">
        <v>393.46043580000003</v>
      </c>
      <c r="Q618" s="79">
        <v>4271.6000000000004</v>
      </c>
      <c r="S618" s="108">
        <f>H618*Q618</f>
        <v>3499.996202152</v>
      </c>
      <c r="T618" s="108"/>
      <c r="U618" s="108"/>
      <c r="V618">
        <f>S618/P618</f>
        <v>8.8954209462907325</v>
      </c>
    </row>
    <row r="619" spans="1:22" x14ac:dyDescent="0.25">
      <c r="A619" s="35">
        <v>42975</v>
      </c>
      <c r="B619" s="36" t="s">
        <v>50</v>
      </c>
      <c r="C619" s="46"/>
      <c r="D619" s="46"/>
      <c r="E619" s="41">
        <v>3.6814999199999998</v>
      </c>
      <c r="F619" s="15"/>
      <c r="G619" s="41">
        <v>0.30063916000000002</v>
      </c>
      <c r="H619" s="39"/>
      <c r="I619" s="42"/>
      <c r="J619" s="42"/>
      <c r="K619" s="43"/>
      <c r="L619" s="43">
        <f t="shared" si="38"/>
        <v>2743.3899123499964</v>
      </c>
      <c r="M619" s="44">
        <f t="shared" si="41"/>
        <v>-0.43371192999999808</v>
      </c>
      <c r="N619" s="43"/>
      <c r="O619" s="22"/>
      <c r="P619" s="33">
        <v>350.91789</v>
      </c>
      <c r="Q619" s="34"/>
    </row>
    <row r="620" spans="1:22" x14ac:dyDescent="0.25">
      <c r="A620" s="35">
        <v>42977</v>
      </c>
      <c r="B620" s="36" t="s">
        <v>89</v>
      </c>
      <c r="C620" s="46"/>
      <c r="D620" s="46">
        <v>1.8015060300000001</v>
      </c>
      <c r="E620" s="39"/>
      <c r="F620" s="15"/>
      <c r="G620" s="47"/>
      <c r="H620" s="47"/>
      <c r="I620" s="42"/>
      <c r="J620" s="42">
        <f>D620*P620</f>
        <v>661.75907922237866</v>
      </c>
      <c r="K620" s="43"/>
      <c r="L620" s="43">
        <f t="shared" si="38"/>
        <v>2745.1914183799963</v>
      </c>
      <c r="M620" s="44">
        <f t="shared" si="41"/>
        <v>-0.43371192999999808</v>
      </c>
      <c r="N620" s="43"/>
      <c r="O620" s="22"/>
      <c r="P620" s="33">
        <v>367.3365885</v>
      </c>
      <c r="Q620" s="34"/>
    </row>
    <row r="621" spans="1:22" x14ac:dyDescent="0.25">
      <c r="A621" s="35">
        <v>42979</v>
      </c>
      <c r="B621" s="36" t="s">
        <v>89</v>
      </c>
      <c r="C621" s="46"/>
      <c r="D621" s="46">
        <v>1.8015829000000001</v>
      </c>
      <c r="E621" s="39"/>
      <c r="F621" s="15"/>
      <c r="G621" s="47"/>
      <c r="H621" s="47"/>
      <c r="I621" s="42"/>
      <c r="J621" s="42">
        <f>D621*P621</f>
        <v>703.15516709152644</v>
      </c>
      <c r="K621" s="43"/>
      <c r="L621" s="43">
        <f t="shared" si="38"/>
        <v>2746.9930012799964</v>
      </c>
      <c r="M621" s="44">
        <f t="shared" si="41"/>
        <v>-0.43371192999999808</v>
      </c>
      <c r="N621" s="43"/>
      <c r="O621" s="22"/>
      <c r="P621" s="33">
        <v>390.29853530000003</v>
      </c>
      <c r="Q621" s="34"/>
    </row>
    <row r="622" spans="1:22" x14ac:dyDescent="0.25">
      <c r="A622" s="35">
        <v>42980</v>
      </c>
      <c r="B622" s="36" t="s">
        <v>784</v>
      </c>
      <c r="C622" s="46"/>
      <c r="D622" s="46"/>
      <c r="E622" s="39"/>
      <c r="F622" s="15"/>
      <c r="G622" s="47"/>
      <c r="H622" s="80">
        <v>0.64266665999999995</v>
      </c>
      <c r="I622" s="42"/>
      <c r="J622" s="42"/>
      <c r="K622" s="43"/>
      <c r="L622" s="43">
        <f t="shared" si="38"/>
        <v>2746.9930012799964</v>
      </c>
      <c r="M622" s="44">
        <f t="shared" si="41"/>
        <v>-1.076378589999998</v>
      </c>
      <c r="N622" s="81">
        <v>2955.3</v>
      </c>
      <c r="O622" s="22"/>
      <c r="P622" s="33">
        <v>346.42097339999998</v>
      </c>
      <c r="Q622" s="79">
        <v>4668.05</v>
      </c>
      <c r="S622" s="108">
        <f>H622*Q622</f>
        <v>3000.000102213</v>
      </c>
      <c r="T622" s="108"/>
      <c r="U622" s="108"/>
      <c r="V622">
        <f>S622/P622</f>
        <v>8.6599840441791223</v>
      </c>
    </row>
    <row r="623" spans="1:22" x14ac:dyDescent="0.25">
      <c r="A623" s="35">
        <v>42981</v>
      </c>
      <c r="B623" s="36" t="s">
        <v>89</v>
      </c>
      <c r="C623" s="46"/>
      <c r="D623" s="46">
        <v>1.8024274199999999</v>
      </c>
      <c r="E623" s="39"/>
      <c r="F623" s="15"/>
      <c r="G623" s="47"/>
      <c r="H623" s="47"/>
      <c r="I623" s="42"/>
      <c r="J623" s="42">
        <f>D623*P623</f>
        <v>646.70278735177692</v>
      </c>
      <c r="K623" s="43"/>
      <c r="L623" s="43">
        <f t="shared" si="38"/>
        <v>2748.7954286999966</v>
      </c>
      <c r="M623" s="44">
        <f t="shared" si="41"/>
        <v>-1.076378589999998</v>
      </c>
      <c r="N623" s="43"/>
      <c r="O623" s="22"/>
      <c r="P623" s="33">
        <v>358.79546670000002</v>
      </c>
      <c r="Q623" s="34"/>
    </row>
    <row r="624" spans="1:22" x14ac:dyDescent="0.25">
      <c r="A624" s="35">
        <v>42981</v>
      </c>
      <c r="B624" s="36" t="s">
        <v>50</v>
      </c>
      <c r="C624" s="46"/>
      <c r="D624" s="46"/>
      <c r="E624" s="41">
        <v>24.609827419999998</v>
      </c>
      <c r="F624" s="15"/>
      <c r="G624" s="41">
        <v>1.9376551400000002</v>
      </c>
      <c r="H624" s="39"/>
      <c r="I624" s="42"/>
      <c r="J624" s="42"/>
      <c r="K624" s="43"/>
      <c r="L624" s="43">
        <f t="shared" si="38"/>
        <v>2724.1856012799967</v>
      </c>
      <c r="M624" s="44">
        <f t="shared" si="41"/>
        <v>0.86127655000000214</v>
      </c>
      <c r="N624" s="43"/>
      <c r="O624" s="22"/>
      <c r="P624" s="33">
        <v>358.79546670000002</v>
      </c>
      <c r="Q624" s="34"/>
    </row>
    <row r="625" spans="1:22" x14ac:dyDescent="0.25">
      <c r="A625" s="35">
        <v>42982</v>
      </c>
      <c r="B625" s="36" t="s">
        <v>50</v>
      </c>
      <c r="C625" s="46"/>
      <c r="D625" s="46"/>
      <c r="E625" s="41">
        <v>75.065613769999999</v>
      </c>
      <c r="F625" s="15"/>
      <c r="G625" s="41">
        <v>5.9305294300000009</v>
      </c>
      <c r="H625" s="39"/>
      <c r="I625" s="42"/>
      <c r="J625" s="42"/>
      <c r="K625" s="43"/>
      <c r="L625" s="43">
        <f t="shared" si="38"/>
        <v>2649.1199875099969</v>
      </c>
      <c r="M625" s="44">
        <f t="shared" si="41"/>
        <v>6.791805980000003</v>
      </c>
      <c r="N625" s="43"/>
      <c r="O625" s="22"/>
      <c r="P625" s="33">
        <v>319.10336690000003</v>
      </c>
      <c r="Q625" s="34"/>
    </row>
    <row r="626" spans="1:22" x14ac:dyDescent="0.25">
      <c r="A626" s="35">
        <v>42982</v>
      </c>
      <c r="B626" s="36" t="s">
        <v>784</v>
      </c>
      <c r="C626" s="46"/>
      <c r="D626" s="46"/>
      <c r="E626" s="39"/>
      <c r="F626" s="15"/>
      <c r="G626" s="47"/>
      <c r="H626" s="80">
        <v>0.92498796999999999</v>
      </c>
      <c r="I626" s="42"/>
      <c r="J626" s="42"/>
      <c r="K626" s="43"/>
      <c r="L626" s="43">
        <f t="shared" si="38"/>
        <v>2649.1199875099969</v>
      </c>
      <c r="M626" s="44">
        <f t="shared" si="41"/>
        <v>5.8668180100000029</v>
      </c>
      <c r="N626" s="81">
        <v>3940.4</v>
      </c>
      <c r="O626" s="22"/>
      <c r="P626" s="33">
        <v>319.10336690000003</v>
      </c>
      <c r="Q626" s="79">
        <v>4324.38</v>
      </c>
      <c r="S626" s="108">
        <f>H626*Q626</f>
        <v>3999.9994777085999</v>
      </c>
      <c r="T626" s="108"/>
      <c r="U626" s="108"/>
      <c r="V626">
        <f>S626/P626</f>
        <v>12.535121508016278</v>
      </c>
    </row>
    <row r="627" spans="1:22" x14ac:dyDescent="0.25">
      <c r="A627" s="35">
        <v>42983</v>
      </c>
      <c r="B627" s="36" t="s">
        <v>50</v>
      </c>
      <c r="C627" s="38"/>
      <c r="D627" s="38">
        <v>48.899351030000005</v>
      </c>
      <c r="E627" s="39"/>
      <c r="F627" s="15"/>
      <c r="G627" s="39"/>
      <c r="H627" s="41">
        <v>3.4420907700000001</v>
      </c>
      <c r="I627" s="42"/>
      <c r="J627" s="42"/>
      <c r="K627" s="43"/>
      <c r="L627" s="43">
        <f t="shared" si="38"/>
        <v>2698.0193385399971</v>
      </c>
      <c r="M627" s="44">
        <f t="shared" si="41"/>
        <v>2.4247272400000028</v>
      </c>
      <c r="N627" s="43"/>
      <c r="O627" s="22"/>
      <c r="P627" s="33">
        <v>328.80288940000003</v>
      </c>
      <c r="Q627" s="34"/>
    </row>
    <row r="628" spans="1:22" x14ac:dyDescent="0.25">
      <c r="A628" s="35">
        <v>42983</v>
      </c>
      <c r="B628" s="36" t="s">
        <v>784</v>
      </c>
      <c r="C628" s="46"/>
      <c r="D628" s="46"/>
      <c r="E628" s="39"/>
      <c r="F628" s="15"/>
      <c r="G628" s="47"/>
      <c r="H628" s="80">
        <v>1.72268665</v>
      </c>
      <c r="I628" s="42"/>
      <c r="J628" s="42"/>
      <c r="K628" s="43"/>
      <c r="L628" s="43">
        <f t="shared" si="38"/>
        <v>2698.0193385399971</v>
      </c>
      <c r="M628" s="44">
        <f t="shared" si="41"/>
        <v>0.70204059000000285</v>
      </c>
      <c r="N628" s="81">
        <v>7388.25</v>
      </c>
      <c r="O628" s="22"/>
      <c r="P628" s="33">
        <v>328.80288940000003</v>
      </c>
      <c r="Q628" s="79">
        <v>4353.66</v>
      </c>
      <c r="S628" s="108">
        <f>H628*Q628</f>
        <v>7499.9919606389994</v>
      </c>
      <c r="T628" s="108"/>
      <c r="U628" s="108"/>
      <c r="V628">
        <f>S628/P628</f>
        <v>22.809994079811755</v>
      </c>
    </row>
    <row r="629" spans="1:22" x14ac:dyDescent="0.25">
      <c r="A629" s="35">
        <v>42984</v>
      </c>
      <c r="B629" s="36" t="s">
        <v>50</v>
      </c>
      <c r="C629" s="46"/>
      <c r="D629" s="46"/>
      <c r="E629" s="41">
        <v>17.97380373</v>
      </c>
      <c r="F629" s="15"/>
      <c r="G629" s="41">
        <v>1.3156824300000001</v>
      </c>
      <c r="H629" s="39"/>
      <c r="I629" s="42"/>
      <c r="J629" s="42"/>
      <c r="K629" s="43"/>
      <c r="L629" s="43">
        <f t="shared" si="38"/>
        <v>2680.0455348099972</v>
      </c>
      <c r="M629" s="44">
        <f t="shared" si="41"/>
        <v>2.0177230200000027</v>
      </c>
      <c r="N629" s="43"/>
      <c r="O629" s="22"/>
      <c r="P629" s="33">
        <v>345.74177830000002</v>
      </c>
      <c r="Q629" s="34"/>
    </row>
    <row r="630" spans="1:22" x14ac:dyDescent="0.25">
      <c r="A630" s="35">
        <v>42985</v>
      </c>
      <c r="B630" s="36" t="s">
        <v>50</v>
      </c>
      <c r="C630" s="46"/>
      <c r="D630" s="46"/>
      <c r="E630" s="41">
        <v>25.824950300000001</v>
      </c>
      <c r="F630" s="15"/>
      <c r="G630" s="41">
        <v>1.9230407</v>
      </c>
      <c r="H630" s="39"/>
      <c r="I630" s="42"/>
      <c r="J630" s="42"/>
      <c r="K630" s="43"/>
      <c r="L630" s="43">
        <f t="shared" si="38"/>
        <v>2654.220584509997</v>
      </c>
      <c r="M630" s="44">
        <f t="shared" si="41"/>
        <v>3.9407637200000027</v>
      </c>
      <c r="N630" s="43"/>
      <c r="O630" s="22"/>
      <c r="P630" s="33">
        <v>342.33442480000002</v>
      </c>
      <c r="Q630" s="34"/>
    </row>
    <row r="631" spans="1:22" x14ac:dyDescent="0.25">
      <c r="A631" s="35">
        <v>42985</v>
      </c>
      <c r="B631" s="36" t="s">
        <v>784</v>
      </c>
      <c r="C631" s="46"/>
      <c r="D631" s="46"/>
      <c r="E631" s="39"/>
      <c r="F631" s="15"/>
      <c r="G631" s="47"/>
      <c r="H631" s="80">
        <v>1.6182311700000001</v>
      </c>
      <c r="I631" s="42"/>
      <c r="J631" s="42"/>
      <c r="K631" s="43"/>
      <c r="L631" s="43">
        <f t="shared" si="38"/>
        <v>2654.220584509997</v>
      </c>
      <c r="M631" s="44">
        <f t="shared" si="41"/>
        <v>2.3225325500000027</v>
      </c>
      <c r="N631" s="81">
        <v>7388.25</v>
      </c>
      <c r="O631" s="22"/>
      <c r="P631" s="33">
        <v>342.33442480000002</v>
      </c>
      <c r="Q631" s="79">
        <v>4634.6899999999996</v>
      </c>
      <c r="S631" s="108">
        <f>H631*Q631</f>
        <v>7499.9998212872997</v>
      </c>
      <c r="T631" s="108"/>
      <c r="U631" s="108"/>
      <c r="V631">
        <f>S631/P631</f>
        <v>21.908400902623157</v>
      </c>
    </row>
    <row r="632" spans="1:22" x14ac:dyDescent="0.25">
      <c r="A632" s="35">
        <v>42986</v>
      </c>
      <c r="B632" s="36" t="s">
        <v>50</v>
      </c>
      <c r="C632" s="46"/>
      <c r="D632" s="46"/>
      <c r="E632" s="41">
        <v>84.679139120000002</v>
      </c>
      <c r="F632" s="15"/>
      <c r="G632" s="41">
        <v>6.31164915</v>
      </c>
      <c r="H632" s="39"/>
      <c r="I632" s="42"/>
      <c r="J632" s="42"/>
      <c r="K632" s="43"/>
      <c r="L632" s="43">
        <f t="shared" si="38"/>
        <v>2569.5414453899971</v>
      </c>
      <c r="M632" s="44">
        <f t="shared" si="41"/>
        <v>8.6341817000000027</v>
      </c>
      <c r="N632" s="43"/>
      <c r="O632" s="22"/>
      <c r="P632" s="33">
        <v>334.63455249999998</v>
      </c>
      <c r="Q632" s="34"/>
    </row>
    <row r="633" spans="1:22" x14ac:dyDescent="0.25">
      <c r="A633" s="35">
        <v>42987</v>
      </c>
      <c r="B633" s="36" t="s">
        <v>89</v>
      </c>
      <c r="C633" s="46"/>
      <c r="D633" s="46">
        <v>1.8020716800000001</v>
      </c>
      <c r="E633" s="39"/>
      <c r="F633" s="15"/>
      <c r="G633" s="47"/>
      <c r="H633" s="47"/>
      <c r="I633" s="42"/>
      <c r="J633" s="42">
        <f>D633*P633</f>
        <v>580.8184042468788</v>
      </c>
      <c r="K633" s="43"/>
      <c r="L633" s="43">
        <f t="shared" si="38"/>
        <v>2571.3435170699972</v>
      </c>
      <c r="M633" s="44">
        <f t="shared" si="41"/>
        <v>8.6341817000000027</v>
      </c>
      <c r="N633" s="43"/>
      <c r="O633" s="22"/>
      <c r="P633" s="33">
        <v>322.30593859999999</v>
      </c>
      <c r="Q633" s="34"/>
    </row>
    <row r="634" spans="1:22" x14ac:dyDescent="0.25">
      <c r="A634" s="35">
        <v>42987</v>
      </c>
      <c r="B634" s="36" t="s">
        <v>784</v>
      </c>
      <c r="C634" s="46"/>
      <c r="D634" s="46"/>
      <c r="E634" s="39"/>
      <c r="F634" s="15"/>
      <c r="G634" s="47"/>
      <c r="H634" s="80">
        <v>1.16421526</v>
      </c>
      <c r="I634" s="42"/>
      <c r="J634" s="42"/>
      <c r="K634" s="43"/>
      <c r="L634" s="43">
        <f t="shared" si="38"/>
        <v>2571.3435170699972</v>
      </c>
      <c r="M634" s="44">
        <f t="shared" si="41"/>
        <v>7.469966440000003</v>
      </c>
      <c r="N634" s="81">
        <v>4925.5</v>
      </c>
      <c r="O634" s="22"/>
      <c r="P634" s="33">
        <v>322.30593859999999</v>
      </c>
      <c r="Q634" s="79">
        <v>4294.74</v>
      </c>
      <c r="S634" s="108">
        <f>H634*Q634</f>
        <v>5000.0018457323995</v>
      </c>
      <c r="T634" s="108"/>
      <c r="U634" s="108"/>
      <c r="V634">
        <f>S634/P634</f>
        <v>15.513216627192483</v>
      </c>
    </row>
    <row r="635" spans="1:22" x14ac:dyDescent="0.25">
      <c r="A635" s="35">
        <v>42988</v>
      </c>
      <c r="B635" s="36" t="s">
        <v>89</v>
      </c>
      <c r="C635" s="46"/>
      <c r="D635" s="46">
        <v>1.8050676299999999</v>
      </c>
      <c r="E635" s="39"/>
      <c r="F635" s="15"/>
      <c r="G635" s="47"/>
      <c r="H635" s="47"/>
      <c r="I635" s="42"/>
      <c r="J635" s="42">
        <f>D635*P635</f>
        <v>574.53344687991057</v>
      </c>
      <c r="K635" s="43"/>
      <c r="L635" s="43">
        <f t="shared" si="38"/>
        <v>2573.1485846999972</v>
      </c>
      <c r="M635" s="44">
        <f t="shared" si="41"/>
        <v>7.469966440000003</v>
      </c>
      <c r="N635" s="43"/>
      <c r="O635" s="22"/>
      <c r="P635" s="33">
        <v>318.28915289999998</v>
      </c>
      <c r="Q635" s="34"/>
    </row>
    <row r="636" spans="1:22" x14ac:dyDescent="0.25">
      <c r="A636" s="35">
        <v>42989</v>
      </c>
      <c r="B636" s="36" t="s">
        <v>784</v>
      </c>
      <c r="C636" s="46"/>
      <c r="D636" s="46"/>
      <c r="E636" s="39"/>
      <c r="F636" s="15"/>
      <c r="G636" s="47"/>
      <c r="H636" s="80">
        <v>1.1831886</v>
      </c>
      <c r="I636" s="42"/>
      <c r="J636" s="42"/>
      <c r="K636" s="43"/>
      <c r="L636" s="43">
        <f t="shared" si="38"/>
        <v>2573.1485846999972</v>
      </c>
      <c r="M636" s="44">
        <f t="shared" si="41"/>
        <v>6.2867778400000027</v>
      </c>
      <c r="N636" s="81">
        <v>4925.5</v>
      </c>
      <c r="O636" s="22"/>
      <c r="P636" s="33">
        <v>317.75472559999997</v>
      </c>
      <c r="Q636" s="79">
        <v>4225.87</v>
      </c>
      <c r="S636" s="108">
        <f t="shared" ref="S636:S637" si="42">H636*Q636</f>
        <v>5000.0012090820001</v>
      </c>
      <c r="T636" s="108"/>
      <c r="U636" s="108"/>
      <c r="V636">
        <f t="shared" ref="V636:V637" si="43">S636/P636</f>
        <v>15.735411014394055</v>
      </c>
    </row>
    <row r="637" spans="1:22" x14ac:dyDescent="0.25">
      <c r="A637" s="35">
        <v>42993</v>
      </c>
      <c r="B637" s="36" t="s">
        <v>784</v>
      </c>
      <c r="C637" s="46"/>
      <c r="D637" s="46"/>
      <c r="E637" s="39"/>
      <c r="F637" s="15"/>
      <c r="G637" s="47"/>
      <c r="H637" s="80">
        <v>2.0883422</v>
      </c>
      <c r="I637" s="42"/>
      <c r="J637" s="42"/>
      <c r="K637" s="43"/>
      <c r="L637" s="43">
        <f t="shared" si="38"/>
        <v>2573.1485846999972</v>
      </c>
      <c r="M637" s="44">
        <f t="shared" si="41"/>
        <v>4.1984356400000031</v>
      </c>
      <c r="N637" s="81">
        <v>7880.8</v>
      </c>
      <c r="O637" s="22"/>
      <c r="P637" s="33">
        <v>282.75959649999999</v>
      </c>
      <c r="Q637" s="79">
        <v>3830.79</v>
      </c>
      <c r="S637" s="108">
        <f t="shared" si="42"/>
        <v>8000.0004163379999</v>
      </c>
      <c r="T637" s="108"/>
      <c r="U637" s="108"/>
      <c r="V637">
        <f t="shared" si="43"/>
        <v>28.292586760492142</v>
      </c>
    </row>
    <row r="638" spans="1:22" x14ac:dyDescent="0.25">
      <c r="A638" s="35">
        <v>42994</v>
      </c>
      <c r="B638" s="36" t="s">
        <v>89</v>
      </c>
      <c r="C638" s="46"/>
      <c r="D638" s="46">
        <v>1.8036862</v>
      </c>
      <c r="E638" s="39"/>
      <c r="F638" s="15"/>
      <c r="G638" s="47"/>
      <c r="H638" s="47"/>
      <c r="I638" s="42"/>
      <c r="J638" s="42">
        <f>D638*P638</f>
        <v>529.66671419641477</v>
      </c>
      <c r="K638" s="43"/>
      <c r="L638" s="43">
        <f t="shared" si="38"/>
        <v>2574.9522708999971</v>
      </c>
      <c r="M638" s="44">
        <f t="shared" si="41"/>
        <v>4.1984356400000031</v>
      </c>
      <c r="N638" s="43"/>
      <c r="O638" s="22"/>
      <c r="P638" s="33">
        <v>293.6579069</v>
      </c>
      <c r="Q638" s="34"/>
    </row>
    <row r="639" spans="1:22" x14ac:dyDescent="0.25">
      <c r="A639" s="35">
        <v>42997</v>
      </c>
      <c r="B639" s="36" t="s">
        <v>50</v>
      </c>
      <c r="C639" s="46"/>
      <c r="D639" s="46"/>
      <c r="E639" s="41">
        <v>10.34546976</v>
      </c>
      <c r="F639" s="15"/>
      <c r="G639" s="41">
        <v>0.84780317999999999</v>
      </c>
      <c r="H639" s="39"/>
      <c r="I639" s="42"/>
      <c r="J639" s="42"/>
      <c r="K639" s="43"/>
      <c r="L639" s="43">
        <f t="shared" si="38"/>
        <v>2564.6068011399971</v>
      </c>
      <c r="M639" s="44">
        <f t="shared" si="41"/>
        <v>5.0462388200000028</v>
      </c>
      <c r="N639" s="43"/>
      <c r="O639" s="22"/>
      <c r="P639" s="33">
        <v>323.93702930000001</v>
      </c>
      <c r="Q639" s="34"/>
    </row>
    <row r="640" spans="1:22" x14ac:dyDescent="0.25">
      <c r="A640" s="35">
        <v>42997</v>
      </c>
      <c r="B640" s="36" t="s">
        <v>784</v>
      </c>
      <c r="C640" s="46"/>
      <c r="D640" s="46"/>
      <c r="E640" s="39"/>
      <c r="F640" s="15"/>
      <c r="G640" s="47"/>
      <c r="H640" s="80">
        <v>2.1518120600000001</v>
      </c>
      <c r="I640" s="42"/>
      <c r="J640" s="42"/>
      <c r="K640" s="43"/>
      <c r="L640" s="43">
        <f t="shared" si="38"/>
        <v>2564.6068011399971</v>
      </c>
      <c r="M640" s="44">
        <f t="shared" si="41"/>
        <v>2.8944267600000027</v>
      </c>
      <c r="N640" s="81">
        <v>8373.35</v>
      </c>
      <c r="O640" s="22"/>
      <c r="P640" s="33">
        <v>323.93702930000001</v>
      </c>
      <c r="Q640" s="79">
        <v>3950.16</v>
      </c>
      <c r="S640" s="108">
        <f>H640*Q640</f>
        <v>8500.0019269296008</v>
      </c>
      <c r="T640" s="108"/>
      <c r="U640" s="108"/>
      <c r="V640">
        <f>S640/P640</f>
        <v>26.239673634401637</v>
      </c>
    </row>
    <row r="641" spans="1:22" x14ac:dyDescent="0.25">
      <c r="A641" s="35">
        <v>42998</v>
      </c>
      <c r="B641" s="36" t="s">
        <v>89</v>
      </c>
      <c r="C641" s="46"/>
      <c r="D641" s="46">
        <v>1.80170323</v>
      </c>
      <c r="E641" s="39"/>
      <c r="F641" s="15"/>
      <c r="G641" s="47"/>
      <c r="H641" s="47"/>
      <c r="I641" s="42"/>
      <c r="J641" s="42">
        <f>D641*P641</f>
        <v>615.64076546990816</v>
      </c>
      <c r="K641" s="43"/>
      <c r="L641" s="43">
        <f t="shared" si="38"/>
        <v>2566.408504369997</v>
      </c>
      <c r="M641" s="44">
        <f t="shared" si="41"/>
        <v>2.8944267600000027</v>
      </c>
      <c r="N641" s="43"/>
      <c r="O641" s="22"/>
      <c r="P641" s="33">
        <v>341.69931830000002</v>
      </c>
      <c r="Q641" s="34"/>
    </row>
    <row r="642" spans="1:22" x14ac:dyDescent="0.25">
      <c r="A642" s="35">
        <v>43000</v>
      </c>
      <c r="B642" s="36" t="s">
        <v>50</v>
      </c>
      <c r="C642" s="46"/>
      <c r="D642" s="46"/>
      <c r="E642" s="41">
        <v>45</v>
      </c>
      <c r="F642" s="15"/>
      <c r="G642" s="41">
        <v>4.2239136200000003</v>
      </c>
      <c r="H642" s="39"/>
      <c r="I642" s="42"/>
      <c r="J642" s="42"/>
      <c r="K642" s="43"/>
      <c r="L642" s="43">
        <f t="shared" si="38"/>
        <v>2521.408504369997</v>
      </c>
      <c r="M642" s="44">
        <f t="shared" si="41"/>
        <v>7.1183403800000029</v>
      </c>
      <c r="N642" s="43"/>
      <c r="O642" s="22"/>
      <c r="P642" s="33">
        <v>347.97583329999998</v>
      </c>
      <c r="Q642" s="34"/>
    </row>
    <row r="643" spans="1:22" x14ac:dyDescent="0.25">
      <c r="A643" s="35">
        <v>43002</v>
      </c>
      <c r="B643" s="36" t="s">
        <v>50</v>
      </c>
      <c r="C643" s="46"/>
      <c r="D643" s="46"/>
      <c r="E643" s="41">
        <v>28.155999999999999</v>
      </c>
      <c r="F643" s="15"/>
      <c r="G643" s="41">
        <v>2.59038989</v>
      </c>
      <c r="H643" s="39"/>
      <c r="I643" s="42"/>
      <c r="J643" s="42"/>
      <c r="K643" s="43"/>
      <c r="L643" s="43">
        <f t="shared" si="38"/>
        <v>2493.252504369997</v>
      </c>
      <c r="M643" s="44">
        <f t="shared" si="41"/>
        <v>9.7087302700000038</v>
      </c>
      <c r="N643" s="43"/>
      <c r="O643" s="22"/>
      <c r="P643" s="33">
        <v>330.49669169999999</v>
      </c>
      <c r="Q643" s="34"/>
    </row>
    <row r="644" spans="1:22" x14ac:dyDescent="0.25">
      <c r="A644" s="35">
        <v>43003</v>
      </c>
      <c r="B644" s="36" t="s">
        <v>89</v>
      </c>
      <c r="C644" s="46"/>
      <c r="D644" s="46">
        <v>1.8224742300000001</v>
      </c>
      <c r="E644" s="39"/>
      <c r="F644" s="15"/>
      <c r="G644" s="47"/>
      <c r="H644" s="47"/>
      <c r="I644" s="42"/>
      <c r="J644" s="42">
        <f>D644*P644</f>
        <v>622.25679690044228</v>
      </c>
      <c r="K644" s="43"/>
      <c r="L644" s="43">
        <f t="shared" si="38"/>
        <v>2495.0749785999969</v>
      </c>
      <c r="M644" s="44">
        <f t="shared" si="41"/>
        <v>9.7087302700000038</v>
      </c>
      <c r="N644" s="43"/>
      <c r="O644" s="22"/>
      <c r="P644" s="33">
        <v>341.4351691</v>
      </c>
      <c r="Q644" s="34"/>
    </row>
    <row r="645" spans="1:22" x14ac:dyDescent="0.25">
      <c r="A645" s="35">
        <v>43003</v>
      </c>
      <c r="B645" s="36" t="s">
        <v>784</v>
      </c>
      <c r="C645" s="46"/>
      <c r="D645" s="46"/>
      <c r="E645" s="39"/>
      <c r="F645" s="15"/>
      <c r="G645" s="47"/>
      <c r="H645" s="80">
        <v>3.63069468</v>
      </c>
      <c r="I645" s="42"/>
      <c r="J645" s="42"/>
      <c r="K645" s="43"/>
      <c r="L645" s="43">
        <f t="shared" si="38"/>
        <v>2495.0749785999969</v>
      </c>
      <c r="M645" s="44">
        <f t="shared" si="41"/>
        <v>6.0780355900000043</v>
      </c>
      <c r="N645" s="81">
        <v>13914.54</v>
      </c>
      <c r="O645" s="22"/>
      <c r="P645" s="33">
        <v>341.4351691</v>
      </c>
      <c r="Q645" s="79">
        <v>3890.44</v>
      </c>
      <c r="S645" s="108">
        <f>H645*Q645</f>
        <v>14124.999810859201</v>
      </c>
      <c r="T645" s="108"/>
      <c r="U645" s="108"/>
      <c r="V645">
        <f>S645/P645</f>
        <v>41.369492920403438</v>
      </c>
    </row>
    <row r="646" spans="1:22" x14ac:dyDescent="0.25">
      <c r="A646" s="35">
        <v>43005</v>
      </c>
      <c r="B646" s="36" t="s">
        <v>50</v>
      </c>
      <c r="C646" s="46"/>
      <c r="D646" s="46"/>
      <c r="E646" s="41">
        <v>21.19433922</v>
      </c>
      <c r="F646" s="15"/>
      <c r="G646" s="41">
        <v>1.77158639</v>
      </c>
      <c r="H646" s="39"/>
      <c r="I646" s="42"/>
      <c r="J646" s="42"/>
      <c r="K646" s="43"/>
      <c r="L646" s="43">
        <f t="shared" si="38"/>
        <v>2473.8806393799969</v>
      </c>
      <c r="M646" s="44">
        <f t="shared" si="41"/>
        <v>7.8496219800000038</v>
      </c>
      <c r="N646" s="43"/>
      <c r="O646" s="22"/>
      <c r="P646" s="33">
        <v>342.68506170000001</v>
      </c>
      <c r="Q646" s="34"/>
    </row>
    <row r="647" spans="1:22" x14ac:dyDescent="0.25">
      <c r="A647" s="35">
        <v>43006</v>
      </c>
      <c r="B647" s="36" t="s">
        <v>89</v>
      </c>
      <c r="C647" s="46"/>
      <c r="D647" s="46">
        <v>1.8014758900000001</v>
      </c>
      <c r="E647" s="39"/>
      <c r="F647" s="15"/>
      <c r="G647" s="47"/>
      <c r="H647" s="47"/>
      <c r="I647" s="42"/>
      <c r="J647" s="42">
        <f>D647*P647</f>
        <v>603.01045394993776</v>
      </c>
      <c r="K647" s="43"/>
      <c r="L647" s="43">
        <f t="shared" ref="L647:L710" si="44">L646+(D647-E647)</f>
        <v>2475.6821152699968</v>
      </c>
      <c r="M647" s="44">
        <f t="shared" si="41"/>
        <v>7.8496219800000038</v>
      </c>
      <c r="N647" s="43"/>
      <c r="O647" s="22"/>
      <c r="P647" s="33">
        <v>334.73134850000002</v>
      </c>
      <c r="Q647" s="34"/>
    </row>
    <row r="648" spans="1:22" x14ac:dyDescent="0.25">
      <c r="A648" s="35">
        <v>43008</v>
      </c>
      <c r="B648" s="36" t="s">
        <v>50</v>
      </c>
      <c r="C648" s="46"/>
      <c r="D648" s="46"/>
      <c r="E648" s="41">
        <v>35.649660779999998</v>
      </c>
      <c r="F648" s="15"/>
      <c r="G648" s="41">
        <v>2.7816776999999999</v>
      </c>
      <c r="H648" s="39"/>
      <c r="I648" s="42"/>
      <c r="J648" s="42"/>
      <c r="K648" s="43"/>
      <c r="L648" s="43">
        <f t="shared" si="44"/>
        <v>2440.0324544899968</v>
      </c>
      <c r="M648" s="44">
        <f t="shared" si="41"/>
        <v>10.631299680000003</v>
      </c>
      <c r="N648" s="43"/>
      <c r="O648" s="22"/>
      <c r="P648" s="33">
        <v>324.70497369999998</v>
      </c>
      <c r="Q648" s="34"/>
    </row>
    <row r="649" spans="1:22" x14ac:dyDescent="0.25">
      <c r="A649" s="35">
        <v>43010</v>
      </c>
      <c r="B649" s="36" t="s">
        <v>784</v>
      </c>
      <c r="C649" s="46"/>
      <c r="D649" s="46"/>
      <c r="E649" s="39"/>
      <c r="F649" s="15"/>
      <c r="G649" s="47"/>
      <c r="H649" s="80">
        <v>3.4262298100000002</v>
      </c>
      <c r="I649" s="42"/>
      <c r="J649" s="42"/>
      <c r="K649" s="43"/>
      <c r="L649" s="43">
        <f t="shared" si="44"/>
        <v>2440.0324544899968</v>
      </c>
      <c r="M649" s="44">
        <f t="shared" si="41"/>
        <v>7.2050698700000027</v>
      </c>
      <c r="N649" s="81">
        <v>14776.5</v>
      </c>
      <c r="O649" s="22"/>
      <c r="P649" s="33">
        <v>307.17842180000002</v>
      </c>
      <c r="Q649" s="79">
        <v>4377.99</v>
      </c>
      <c r="S649" s="108">
        <f>H649*Q649</f>
        <v>14999.999845881899</v>
      </c>
      <c r="T649" s="108"/>
      <c r="U649" s="108"/>
      <c r="V649">
        <f>S649/P649</f>
        <v>48.831554501729322</v>
      </c>
    </row>
    <row r="650" spans="1:22" x14ac:dyDescent="0.25">
      <c r="A650" s="35">
        <v>43011</v>
      </c>
      <c r="B650" s="36" t="s">
        <v>89</v>
      </c>
      <c r="C650" s="46"/>
      <c r="D650" s="46">
        <v>1.8131174999999999</v>
      </c>
      <c r="E650" s="39"/>
      <c r="F650" s="15"/>
      <c r="G650" s="47"/>
      <c r="H650" s="47"/>
      <c r="I650" s="42"/>
      <c r="J650" s="42">
        <f>D650*P650</f>
        <v>536.79559924200817</v>
      </c>
      <c r="K650" s="43"/>
      <c r="L650" s="43">
        <f t="shared" si="44"/>
        <v>2441.8455719899966</v>
      </c>
      <c r="M650" s="44">
        <f t="shared" si="41"/>
        <v>7.2050698700000027</v>
      </c>
      <c r="N650" s="43"/>
      <c r="O650" s="22"/>
      <c r="P650" s="33">
        <v>296.06222389999999</v>
      </c>
      <c r="Q650" s="34"/>
    </row>
    <row r="651" spans="1:22" x14ac:dyDescent="0.25">
      <c r="A651" s="35">
        <v>43012</v>
      </c>
      <c r="B651" s="36" t="s">
        <v>50</v>
      </c>
      <c r="C651" s="46"/>
      <c r="D651" s="46"/>
      <c r="E651" s="41">
        <v>20.353363000000002</v>
      </c>
      <c r="F651" s="15"/>
      <c r="G651" s="41">
        <v>1.39082324</v>
      </c>
      <c r="H651" s="39"/>
      <c r="I651" s="42"/>
      <c r="J651" s="42"/>
      <c r="K651" s="43"/>
      <c r="L651" s="43">
        <f t="shared" si="44"/>
        <v>2421.4922089899965</v>
      </c>
      <c r="M651" s="44">
        <f t="shared" si="41"/>
        <v>8.5958931100000022</v>
      </c>
      <c r="N651" s="43"/>
      <c r="O651" s="22"/>
      <c r="P651" s="33">
        <v>306.06460820000001</v>
      </c>
      <c r="Q651" s="34"/>
    </row>
    <row r="652" spans="1:22" x14ac:dyDescent="0.25">
      <c r="A652" s="35">
        <v>43014</v>
      </c>
      <c r="B652" s="36" t="s">
        <v>89</v>
      </c>
      <c r="C652" s="46"/>
      <c r="D652" s="46">
        <v>1.80702622</v>
      </c>
      <c r="E652" s="39"/>
      <c r="F652" s="15"/>
      <c r="G652" s="47"/>
      <c r="H652" s="47"/>
      <c r="I652" s="42"/>
      <c r="J652" s="42">
        <f>D652*P652</f>
        <v>550.69620643375526</v>
      </c>
      <c r="K652" s="43"/>
      <c r="L652" s="43">
        <f t="shared" si="44"/>
        <v>2423.2992352099964</v>
      </c>
      <c r="M652" s="44">
        <f t="shared" si="41"/>
        <v>8.5958931100000022</v>
      </c>
      <c r="N652" s="43"/>
      <c r="O652" s="22"/>
      <c r="P652" s="33">
        <v>304.75274810000002</v>
      </c>
      <c r="Q652" s="34"/>
    </row>
    <row r="653" spans="1:22" x14ac:dyDescent="0.25">
      <c r="A653" s="35">
        <v>43014</v>
      </c>
      <c r="B653" s="36" t="s">
        <v>50</v>
      </c>
      <c r="C653" s="46"/>
      <c r="D653" s="46"/>
      <c r="E653" s="41">
        <v>29.646636999999998</v>
      </c>
      <c r="F653" s="15"/>
      <c r="G653" s="41">
        <v>2.0822364699999998</v>
      </c>
      <c r="H653" s="39"/>
      <c r="I653" s="42"/>
      <c r="J653" s="42"/>
      <c r="K653" s="43"/>
      <c r="L653" s="43">
        <f t="shared" si="44"/>
        <v>2393.6525982099965</v>
      </c>
      <c r="M653" s="44">
        <f t="shared" si="41"/>
        <v>10.678129580000002</v>
      </c>
      <c r="N653" s="43"/>
      <c r="O653" s="22"/>
      <c r="P653" s="33">
        <v>304.75274810000002</v>
      </c>
      <c r="Q653" s="34"/>
    </row>
    <row r="654" spans="1:22" x14ac:dyDescent="0.25">
      <c r="A654" s="35">
        <v>43017</v>
      </c>
      <c r="B654" s="36" t="s">
        <v>784</v>
      </c>
      <c r="C654" s="46"/>
      <c r="D654" s="46"/>
      <c r="E654" s="39"/>
      <c r="F654" s="15"/>
      <c r="G654" s="47"/>
      <c r="H654" s="80">
        <v>3.2413264499999999</v>
      </c>
      <c r="I654" s="42"/>
      <c r="J654" s="42"/>
      <c r="K654" s="43"/>
      <c r="L654" s="43">
        <f t="shared" si="44"/>
        <v>2393.6525982099965</v>
      </c>
      <c r="M654" s="44">
        <f t="shared" si="41"/>
        <v>7.4368031300000021</v>
      </c>
      <c r="N654" s="81">
        <v>14776.5</v>
      </c>
      <c r="O654" s="22"/>
      <c r="P654" s="33">
        <v>282.18574990000002</v>
      </c>
      <c r="Q654" s="79">
        <v>4627.74</v>
      </c>
      <c r="S654" s="108">
        <f>H654*Q654</f>
        <v>15000.016065722999</v>
      </c>
      <c r="T654" s="108"/>
      <c r="U654" s="108"/>
      <c r="V654">
        <f>S654/P654</f>
        <v>53.156532783950468</v>
      </c>
    </row>
    <row r="655" spans="1:22" x14ac:dyDescent="0.25">
      <c r="A655" s="35">
        <v>43018</v>
      </c>
      <c r="B655" s="36" t="s">
        <v>50</v>
      </c>
      <c r="C655" s="46"/>
      <c r="D655" s="46"/>
      <c r="E655" s="41">
        <v>50</v>
      </c>
      <c r="F655" s="15"/>
      <c r="G655" s="41">
        <v>2.9004463899999999</v>
      </c>
      <c r="H655" s="39"/>
      <c r="I655" s="42"/>
      <c r="J655" s="42"/>
      <c r="K655" s="43"/>
      <c r="L655" s="43">
        <f t="shared" si="44"/>
        <v>2343.6525982099965</v>
      </c>
      <c r="M655" s="44">
        <f t="shared" si="41"/>
        <v>10.337249520000002</v>
      </c>
      <c r="N655" s="43"/>
      <c r="O655" s="22"/>
      <c r="P655" s="33">
        <v>291.84865339999999</v>
      </c>
      <c r="Q655" s="34"/>
    </row>
    <row r="656" spans="1:22" x14ac:dyDescent="0.25">
      <c r="A656" s="35">
        <v>43020</v>
      </c>
      <c r="B656" s="36" t="s">
        <v>89</v>
      </c>
      <c r="C656" s="46"/>
      <c r="D656" s="46">
        <v>1.8037429</v>
      </c>
      <c r="E656" s="39"/>
      <c r="F656" s="15"/>
      <c r="G656" s="47"/>
      <c r="H656" s="47"/>
      <c r="I656" s="42"/>
      <c r="J656" s="42">
        <f>D656*P656</f>
        <v>521.45550315835828</v>
      </c>
      <c r="K656" s="43"/>
      <c r="L656" s="43">
        <f t="shared" si="44"/>
        <v>2345.4563411099966</v>
      </c>
      <c r="M656" s="44">
        <f t="shared" si="41"/>
        <v>10.337249520000002</v>
      </c>
      <c r="N656" s="43"/>
      <c r="O656" s="22"/>
      <c r="P656" s="33">
        <v>289.09635800000001</v>
      </c>
      <c r="Q656" s="34"/>
    </row>
    <row r="657" spans="1:22" x14ac:dyDescent="0.25">
      <c r="A657" s="35">
        <v>43022</v>
      </c>
      <c r="B657" s="36" t="s">
        <v>89</v>
      </c>
      <c r="C657" s="46"/>
      <c r="D657" s="46">
        <v>1.8052972899999999</v>
      </c>
      <c r="E657" s="39"/>
      <c r="F657" s="15"/>
      <c r="G657" s="47"/>
      <c r="H657" s="47"/>
      <c r="I657" s="42"/>
      <c r="J657" s="42">
        <f>D657*P657</f>
        <v>564.36869755557564</v>
      </c>
      <c r="K657" s="43"/>
      <c r="L657" s="43">
        <f t="shared" si="44"/>
        <v>2347.2616383999966</v>
      </c>
      <c r="M657" s="44">
        <f t="shared" si="41"/>
        <v>10.337249520000002</v>
      </c>
      <c r="N657" s="43"/>
      <c r="O657" s="22"/>
      <c r="P657" s="33">
        <v>312.6181492</v>
      </c>
      <c r="Q657" s="34"/>
    </row>
    <row r="658" spans="1:22" x14ac:dyDescent="0.25">
      <c r="A658" s="35">
        <v>43024</v>
      </c>
      <c r="B658" s="36" t="s">
        <v>784</v>
      </c>
      <c r="C658" s="46"/>
      <c r="D658" s="46"/>
      <c r="E658" s="39"/>
      <c r="F658" s="15"/>
      <c r="G658" s="47"/>
      <c r="H658" s="80">
        <v>2.6436434700000002</v>
      </c>
      <c r="I658" s="42"/>
      <c r="J658" s="42"/>
      <c r="K658" s="43"/>
      <c r="L658" s="43">
        <f t="shared" si="44"/>
        <v>2347.2616383999966</v>
      </c>
      <c r="M658" s="44">
        <f t="shared" si="41"/>
        <v>7.6936060500000014</v>
      </c>
      <c r="N658" s="81">
        <v>14776.5</v>
      </c>
      <c r="O658" s="22"/>
      <c r="P658" s="33">
        <v>300.39748179999998</v>
      </c>
      <c r="Q658" s="79">
        <v>5673.99</v>
      </c>
      <c r="S658" s="108">
        <f>H658*Q658</f>
        <v>15000.0066123453</v>
      </c>
      <c r="T658" s="108"/>
      <c r="U658" s="108"/>
      <c r="V658">
        <f>S658/P658</f>
        <v>49.933862702391338</v>
      </c>
    </row>
    <row r="659" spans="1:22" x14ac:dyDescent="0.25">
      <c r="A659" s="35">
        <v>43030</v>
      </c>
      <c r="B659" s="36" t="s">
        <v>89</v>
      </c>
      <c r="C659" s="46"/>
      <c r="D659" s="46">
        <v>1.8022368900000001</v>
      </c>
      <c r="E659" s="39"/>
      <c r="F659" s="15"/>
      <c r="G659" s="47"/>
      <c r="H659" s="47"/>
      <c r="I659" s="42"/>
      <c r="J659" s="42">
        <f>D659*P659</f>
        <v>497.19539579689024</v>
      </c>
      <c r="K659" s="43"/>
      <c r="L659" s="43">
        <f t="shared" si="44"/>
        <v>2349.0638752899968</v>
      </c>
      <c r="M659" s="44">
        <f t="shared" si="41"/>
        <v>7.6936060500000014</v>
      </c>
      <c r="N659" s="43"/>
      <c r="O659" s="22"/>
      <c r="P659" s="33">
        <v>275.87682760000001</v>
      </c>
      <c r="Q659" s="34"/>
    </row>
    <row r="660" spans="1:22" x14ac:dyDescent="0.25">
      <c r="A660" s="35">
        <v>43030</v>
      </c>
      <c r="B660" s="36" t="s">
        <v>89</v>
      </c>
      <c r="C660" s="46"/>
      <c r="D660" s="46">
        <v>1.8018050000000001</v>
      </c>
      <c r="E660" s="39"/>
      <c r="F660" s="15"/>
      <c r="G660" s="47"/>
      <c r="H660" s="47"/>
      <c r="I660" s="42"/>
      <c r="J660" s="42">
        <f>D660*P660</f>
        <v>497.07624735381808</v>
      </c>
      <c r="K660" s="43"/>
      <c r="L660" s="43">
        <f t="shared" si="44"/>
        <v>2350.8656802899968</v>
      </c>
      <c r="M660" s="44">
        <f t="shared" si="41"/>
        <v>7.6936060500000014</v>
      </c>
      <c r="N660" s="43"/>
      <c r="O660" s="22"/>
      <c r="P660" s="33">
        <v>275.87682760000001</v>
      </c>
      <c r="Q660" s="34"/>
    </row>
    <row r="661" spans="1:22" x14ac:dyDescent="0.25">
      <c r="A661" s="35">
        <v>43031</v>
      </c>
      <c r="B661" s="36" t="s">
        <v>784</v>
      </c>
      <c r="C661" s="46"/>
      <c r="D661" s="46"/>
      <c r="E661" s="39"/>
      <c r="F661" s="15"/>
      <c r="G661" s="47"/>
      <c r="H661" s="80">
        <v>2.6393344500000002</v>
      </c>
      <c r="I661" s="42"/>
      <c r="J661" s="42"/>
      <c r="K661" s="43"/>
      <c r="L661" s="43">
        <f t="shared" si="44"/>
        <v>2350.8656802899968</v>
      </c>
      <c r="M661" s="44">
        <f t="shared" si="41"/>
        <v>5.0542716000000016</v>
      </c>
      <c r="N661" s="81">
        <v>14776.5</v>
      </c>
      <c r="O661" s="22"/>
      <c r="P661" s="33">
        <v>289.88137979999999</v>
      </c>
      <c r="Q661" s="79">
        <v>5683.25</v>
      </c>
      <c r="S661" s="108">
        <f>H661*Q661</f>
        <v>14999.997512962502</v>
      </c>
      <c r="T661" s="108"/>
      <c r="U661" s="108"/>
      <c r="V661">
        <f>S661/P661</f>
        <v>51.745295000705326</v>
      </c>
    </row>
    <row r="662" spans="1:22" x14ac:dyDescent="0.25">
      <c r="A662" s="35">
        <v>43037</v>
      </c>
      <c r="B662" s="36" t="s">
        <v>89</v>
      </c>
      <c r="C662" s="46"/>
      <c r="D662" s="46">
        <v>1.8015396299999999</v>
      </c>
      <c r="E662" s="39"/>
      <c r="F662" s="15"/>
      <c r="G662" s="47"/>
      <c r="H662" s="47"/>
      <c r="I662" s="42"/>
      <c r="J662" s="42">
        <f>D662*P662</f>
        <v>508.31896844932925</v>
      </c>
      <c r="K662" s="43"/>
      <c r="L662" s="43">
        <f t="shared" si="44"/>
        <v>2352.667219919997</v>
      </c>
      <c r="M662" s="44">
        <f t="shared" si="41"/>
        <v>5.0542716000000016</v>
      </c>
      <c r="N662" s="43"/>
      <c r="O662" s="22"/>
      <c r="P662" s="33">
        <v>282.15808299999998</v>
      </c>
      <c r="Q662" s="34"/>
    </row>
    <row r="663" spans="1:22" x14ac:dyDescent="0.25">
      <c r="A663" s="35">
        <v>43038</v>
      </c>
      <c r="B663" s="36" t="s">
        <v>89</v>
      </c>
      <c r="C663" s="46"/>
      <c r="D663" s="46">
        <v>1.8082614699999999</v>
      </c>
      <c r="E663" s="39"/>
      <c r="F663" s="15"/>
      <c r="G663" s="47"/>
      <c r="H663" s="47"/>
      <c r="I663" s="42"/>
      <c r="J663" s="42">
        <f>D663*P663</f>
        <v>514.74828301782918</v>
      </c>
      <c r="K663" s="43"/>
      <c r="L663" s="43">
        <f t="shared" si="44"/>
        <v>2354.4754813899972</v>
      </c>
      <c r="M663" s="44">
        <f t="shared" si="41"/>
        <v>5.0542716000000016</v>
      </c>
      <c r="N663" s="43"/>
      <c r="O663" s="22"/>
      <c r="P663" s="33">
        <v>284.66474099999999</v>
      </c>
      <c r="Q663" s="34"/>
    </row>
    <row r="664" spans="1:22" x14ac:dyDescent="0.25">
      <c r="A664" s="35">
        <v>43038</v>
      </c>
      <c r="B664" s="36" t="s">
        <v>784</v>
      </c>
      <c r="C664" s="46"/>
      <c r="D664" s="46"/>
      <c r="E664" s="39"/>
      <c r="F664" s="15"/>
      <c r="G664" s="47"/>
      <c r="H664" s="80">
        <v>2.48400094</v>
      </c>
      <c r="I664" s="42"/>
      <c r="J664" s="42"/>
      <c r="K664" s="43"/>
      <c r="L664" s="43">
        <f t="shared" si="44"/>
        <v>2354.4754813899972</v>
      </c>
      <c r="M664" s="44">
        <f t="shared" si="41"/>
        <v>2.5702706600000016</v>
      </c>
      <c r="N664" s="81">
        <v>14776.5</v>
      </c>
      <c r="O664" s="22"/>
      <c r="P664" s="33">
        <v>284.66474099999999</v>
      </c>
      <c r="Q664" s="79">
        <v>6038.65</v>
      </c>
      <c r="S664" s="108">
        <f>H664*Q664</f>
        <v>15000.012276330999</v>
      </c>
      <c r="T664" s="108"/>
      <c r="U664" s="108"/>
      <c r="V664">
        <f>S664/P664</f>
        <v>52.693608009328415</v>
      </c>
    </row>
    <row r="665" spans="1:22" x14ac:dyDescent="0.25">
      <c r="A665" s="35">
        <v>43044</v>
      </c>
      <c r="B665" s="36" t="s">
        <v>89</v>
      </c>
      <c r="C665" s="46"/>
      <c r="D665" s="46">
        <v>1.8299668200000001</v>
      </c>
      <c r="E665" s="39"/>
      <c r="F665" s="15"/>
      <c r="G665" s="47"/>
      <c r="H665" s="47"/>
      <c r="I665" s="42"/>
      <c r="J665" s="42">
        <f>D665*P665</f>
        <v>501.89052962476421</v>
      </c>
      <c r="K665" s="43"/>
      <c r="L665" s="43">
        <f t="shared" si="44"/>
        <v>2356.3054482099974</v>
      </c>
      <c r="M665" s="44">
        <f t="shared" ref="M665:M728" si="45">M664+(G665-H665)</f>
        <v>2.5702706600000016</v>
      </c>
      <c r="N665" s="43"/>
      <c r="O665" s="22"/>
      <c r="P665" s="33">
        <v>274.26209269999998</v>
      </c>
      <c r="Q665" s="34"/>
    </row>
    <row r="666" spans="1:22" x14ac:dyDescent="0.25">
      <c r="A666" s="35">
        <v>43045</v>
      </c>
      <c r="B666" s="36" t="s">
        <v>784</v>
      </c>
      <c r="C666" s="46"/>
      <c r="D666" s="46"/>
      <c r="E666" s="39"/>
      <c r="F666" s="15"/>
      <c r="G666" s="47"/>
      <c r="H666" s="80">
        <v>2.1166671199999998</v>
      </c>
      <c r="I666" s="42"/>
      <c r="J666" s="42"/>
      <c r="K666" s="43"/>
      <c r="L666" s="43">
        <f t="shared" si="44"/>
        <v>2356.3054482099974</v>
      </c>
      <c r="M666" s="44">
        <f t="shared" si="45"/>
        <v>0.4536035400000018</v>
      </c>
      <c r="N666" s="81">
        <v>14688.91</v>
      </c>
      <c r="O666" s="22"/>
      <c r="P666" s="33">
        <v>279.25058280000002</v>
      </c>
      <c r="Q666" s="79">
        <v>7044.61</v>
      </c>
      <c r="S666" s="108">
        <f>H666*Q666</f>
        <v>14911.094360223198</v>
      </c>
      <c r="T666" s="108"/>
      <c r="U666" s="108"/>
      <c r="V666">
        <f>S666/P666</f>
        <v>53.396824496164299</v>
      </c>
    </row>
    <row r="667" spans="1:22" x14ac:dyDescent="0.25">
      <c r="A667" s="35">
        <v>43046</v>
      </c>
      <c r="B667" s="36" t="s">
        <v>89</v>
      </c>
      <c r="C667" s="46"/>
      <c r="D667" s="46">
        <v>1.8050020099999999</v>
      </c>
      <c r="E667" s="39"/>
      <c r="F667" s="15"/>
      <c r="G667" s="47"/>
      <c r="H667" s="47"/>
      <c r="I667" s="42"/>
      <c r="J667" s="42">
        <f>D667*P667</f>
        <v>531.79865149417685</v>
      </c>
      <c r="K667" s="43"/>
      <c r="L667" s="43">
        <f t="shared" si="44"/>
        <v>2358.1104502199973</v>
      </c>
      <c r="M667" s="44">
        <f t="shared" si="45"/>
        <v>0.4536035400000018</v>
      </c>
      <c r="N667" s="43"/>
      <c r="O667" s="22"/>
      <c r="P667" s="33">
        <v>294.6249636</v>
      </c>
      <c r="Q667" s="34"/>
    </row>
    <row r="668" spans="1:22" x14ac:dyDescent="0.25">
      <c r="A668" s="35">
        <v>43052</v>
      </c>
      <c r="B668" s="36" t="s">
        <v>50</v>
      </c>
      <c r="C668" s="46"/>
      <c r="D668" s="46"/>
      <c r="E668" s="41">
        <v>31.849103240000002</v>
      </c>
      <c r="F668" s="15"/>
      <c r="G668" s="41">
        <v>2.2322457400000002</v>
      </c>
      <c r="H668" s="39"/>
      <c r="I668" s="42"/>
      <c r="J668" s="42"/>
      <c r="K668" s="43"/>
      <c r="L668" s="43">
        <f t="shared" si="44"/>
        <v>2326.2613469799971</v>
      </c>
      <c r="M668" s="44">
        <f t="shared" si="45"/>
        <v>2.685849280000002</v>
      </c>
      <c r="N668" s="43"/>
      <c r="O668" s="22"/>
      <c r="P668" s="33">
        <v>426.75266959999999</v>
      </c>
      <c r="Q668" s="34"/>
    </row>
    <row r="669" spans="1:22" x14ac:dyDescent="0.25">
      <c r="A669" s="35">
        <v>43053</v>
      </c>
      <c r="B669" s="36" t="s">
        <v>89</v>
      </c>
      <c r="C669" s="46"/>
      <c r="D669" s="46">
        <v>1.8058158200000001</v>
      </c>
      <c r="E669" s="39"/>
      <c r="F669" s="15"/>
      <c r="G669" s="47"/>
      <c r="H669" s="47"/>
      <c r="I669" s="42"/>
      <c r="J669" s="42">
        <f>D669*P669</f>
        <v>773.82839238148756</v>
      </c>
      <c r="K669" s="43"/>
      <c r="L669" s="43">
        <f t="shared" si="44"/>
        <v>2328.0671627999973</v>
      </c>
      <c r="M669" s="44">
        <f t="shared" si="45"/>
        <v>2.685849280000002</v>
      </c>
      <c r="N669" s="43"/>
      <c r="O669" s="22"/>
      <c r="P669" s="33">
        <v>428.52010919999998</v>
      </c>
      <c r="Q669" s="34"/>
    </row>
    <row r="670" spans="1:22" x14ac:dyDescent="0.25">
      <c r="A670" s="35">
        <v>43057</v>
      </c>
      <c r="B670" s="36" t="s">
        <v>784</v>
      </c>
      <c r="C670" s="46"/>
      <c r="D670" s="46"/>
      <c r="E670" s="39"/>
      <c r="F670" s="15"/>
      <c r="G670" s="47"/>
      <c r="H670" s="80">
        <v>0.95989999999999998</v>
      </c>
      <c r="I670" s="42"/>
      <c r="J670" s="42"/>
      <c r="K670" s="43"/>
      <c r="L670" s="43">
        <f t="shared" si="44"/>
        <v>2328.0671627999973</v>
      </c>
      <c r="M670" s="44">
        <f t="shared" si="45"/>
        <v>1.725949280000002</v>
      </c>
      <c r="N670" s="81">
        <v>7271.9</v>
      </c>
      <c r="O670" s="22"/>
      <c r="P670" s="33">
        <v>454.32664299999999</v>
      </c>
      <c r="Q670" s="79">
        <v>7690.27</v>
      </c>
      <c r="S670" s="108">
        <f>H670*Q670</f>
        <v>7381.8901729999998</v>
      </c>
      <c r="T670" s="108"/>
      <c r="U670" s="108"/>
      <c r="V670">
        <f>S670/P670</f>
        <v>16.247979920913419</v>
      </c>
    </row>
    <row r="671" spans="1:22" x14ac:dyDescent="0.25">
      <c r="A671" s="35">
        <v>43058</v>
      </c>
      <c r="B671" s="36" t="s">
        <v>89</v>
      </c>
      <c r="C671" s="46"/>
      <c r="D671" s="46">
        <v>1.80184583</v>
      </c>
      <c r="E671" s="39"/>
      <c r="F671" s="15"/>
      <c r="G671" s="47"/>
      <c r="H671" s="47"/>
      <c r="I671" s="42"/>
      <c r="J671" s="42">
        <f>D671*P671</f>
        <v>793.35134684340039</v>
      </c>
      <c r="K671" s="43"/>
      <c r="L671" s="43">
        <f t="shared" si="44"/>
        <v>2329.8690086299971</v>
      </c>
      <c r="M671" s="44">
        <f t="shared" si="45"/>
        <v>1.725949280000002</v>
      </c>
      <c r="N671" s="43"/>
      <c r="O671" s="22"/>
      <c r="P671" s="33">
        <v>440.2992385</v>
      </c>
      <c r="Q671" s="34"/>
    </row>
    <row r="672" spans="1:22" x14ac:dyDescent="0.25">
      <c r="A672" s="35">
        <v>43066</v>
      </c>
      <c r="B672" s="36" t="s">
        <v>50</v>
      </c>
      <c r="C672" s="46"/>
      <c r="D672" s="46"/>
      <c r="E672" s="41">
        <v>5.6998131499999998</v>
      </c>
      <c r="F672" s="15"/>
      <c r="G672" s="41">
        <v>0.36977642999999999</v>
      </c>
      <c r="H672" s="39"/>
      <c r="I672" s="42"/>
      <c r="J672" s="42"/>
      <c r="K672" s="43"/>
      <c r="L672" s="43">
        <f t="shared" si="44"/>
        <v>2324.1691954799971</v>
      </c>
      <c r="M672" s="44">
        <f t="shared" si="45"/>
        <v>2.0957257100000022</v>
      </c>
      <c r="N672" s="43"/>
      <c r="O672" s="22"/>
      <c r="P672" s="33">
        <v>640.3166817</v>
      </c>
      <c r="Q672" s="34"/>
    </row>
    <row r="673" spans="1:31" x14ac:dyDescent="0.25">
      <c r="A673" s="35">
        <v>43066</v>
      </c>
      <c r="B673" s="36" t="s">
        <v>784</v>
      </c>
      <c r="C673" s="46"/>
      <c r="D673" s="46"/>
      <c r="E673" s="39"/>
      <c r="F673" s="15"/>
      <c r="G673" s="47"/>
      <c r="H673" s="80">
        <v>1.04553327</v>
      </c>
      <c r="I673" s="42"/>
      <c r="J673" s="42"/>
      <c r="K673" s="43"/>
      <c r="L673" s="43">
        <f t="shared" si="44"/>
        <v>2324.1691954799971</v>
      </c>
      <c r="M673" s="44">
        <f t="shared" si="45"/>
        <v>1.0501924400000022</v>
      </c>
      <c r="N673" s="81">
        <v>9851</v>
      </c>
      <c r="O673" s="22"/>
      <c r="P673" s="33">
        <v>640.3166817</v>
      </c>
      <c r="Q673" s="79">
        <v>9564.5</v>
      </c>
      <c r="S673" s="108">
        <f>H673*Q673</f>
        <v>10000.002960914999</v>
      </c>
      <c r="T673" s="108"/>
      <c r="U673" s="108"/>
      <c r="V673">
        <f>S673/P673</f>
        <v>15.617276961089985</v>
      </c>
    </row>
    <row r="674" spans="1:31" x14ac:dyDescent="0.25">
      <c r="A674" s="35">
        <v>43068</v>
      </c>
      <c r="B674" s="36" t="s">
        <v>89</v>
      </c>
      <c r="C674" s="46"/>
      <c r="D674" s="46">
        <v>1.8048548099999999</v>
      </c>
      <c r="E674" s="39"/>
      <c r="F674" s="15"/>
      <c r="G674" s="47"/>
      <c r="H674" s="47"/>
      <c r="I674" s="42"/>
      <c r="J674" s="42">
        <f>D674*P674</f>
        <v>1232.656127564632</v>
      </c>
      <c r="K674" s="43"/>
      <c r="L674" s="43">
        <f t="shared" si="44"/>
        <v>2325.9740502899972</v>
      </c>
      <c r="M674" s="44">
        <f t="shared" si="45"/>
        <v>1.0501924400000022</v>
      </c>
      <c r="N674" s="43"/>
      <c r="O674" s="22"/>
      <c r="P674" s="33">
        <v>682.96691829999997</v>
      </c>
      <c r="Q674" s="34"/>
    </row>
    <row r="675" spans="1:31" x14ac:dyDescent="0.25">
      <c r="A675" s="35">
        <v>43069</v>
      </c>
      <c r="B675" s="36" t="s">
        <v>89</v>
      </c>
      <c r="C675" s="46"/>
      <c r="D675" s="46">
        <v>1.80179428</v>
      </c>
      <c r="E675" s="39"/>
      <c r="F675" s="15"/>
      <c r="G675" s="47"/>
      <c r="H675" s="47"/>
      <c r="I675" s="42"/>
      <c r="J675" s="42">
        <f>D675*P675</f>
        <v>1439.2807402021876</v>
      </c>
      <c r="K675" s="43"/>
      <c r="L675" s="43">
        <f t="shared" si="44"/>
        <v>2327.7758445699974</v>
      </c>
      <c r="M675" s="44">
        <f t="shared" si="45"/>
        <v>1.0501924400000022</v>
      </c>
      <c r="N675" s="43"/>
      <c r="O675" s="22"/>
      <c r="P675" s="33">
        <v>798.8041455</v>
      </c>
      <c r="Q675" s="34"/>
    </row>
    <row r="676" spans="1:31" x14ac:dyDescent="0.25">
      <c r="A676" s="35">
        <v>43070</v>
      </c>
      <c r="B676" s="36" t="s">
        <v>50</v>
      </c>
      <c r="C676" s="46"/>
      <c r="D676" s="46"/>
      <c r="E676" s="41">
        <v>12.45108361</v>
      </c>
      <c r="F676" s="15"/>
      <c r="G676" s="41">
        <v>0.91665370999999995</v>
      </c>
      <c r="H676" s="39"/>
      <c r="I676" s="42"/>
      <c r="J676" s="42"/>
      <c r="K676" s="43"/>
      <c r="L676" s="43">
        <f t="shared" si="44"/>
        <v>2315.3247609599975</v>
      </c>
      <c r="M676" s="44">
        <f t="shared" si="45"/>
        <v>1.9668461500000021</v>
      </c>
      <c r="N676" s="43"/>
      <c r="O676" s="22"/>
      <c r="P676" s="33">
        <v>803.67073289999996</v>
      </c>
      <c r="Q676" s="34"/>
    </row>
    <row r="677" spans="1:31" x14ac:dyDescent="0.25">
      <c r="A677" s="35">
        <v>43071</v>
      </c>
      <c r="B677" s="36" t="s">
        <v>50</v>
      </c>
      <c r="C677" s="46"/>
      <c r="D677" s="46"/>
      <c r="E677" s="41">
        <v>24.7</v>
      </c>
      <c r="F677" s="15"/>
      <c r="G677" s="41">
        <v>1.6998050200000001</v>
      </c>
      <c r="H677" s="39"/>
      <c r="I677" s="42"/>
      <c r="J677" s="42"/>
      <c r="K677" s="43"/>
      <c r="L677" s="43">
        <f t="shared" si="44"/>
        <v>2290.6247609599977</v>
      </c>
      <c r="M677" s="44">
        <f t="shared" si="45"/>
        <v>3.6666511700000024</v>
      </c>
      <c r="N677" s="43"/>
      <c r="O677" s="22"/>
      <c r="P677" s="33">
        <v>791.65444549999995</v>
      </c>
      <c r="Q677" s="34"/>
    </row>
    <row r="678" spans="1:31" x14ac:dyDescent="0.25">
      <c r="A678" s="35">
        <v>43071</v>
      </c>
      <c r="B678" s="36" t="s">
        <v>784</v>
      </c>
      <c r="C678" s="46"/>
      <c r="D678" s="46"/>
      <c r="E678" s="39"/>
      <c r="F678" s="15"/>
      <c r="G678" s="47"/>
      <c r="H678" s="80">
        <v>1.3703629799999999</v>
      </c>
      <c r="I678" s="42"/>
      <c r="J678" s="42"/>
      <c r="K678" s="43"/>
      <c r="L678" s="43">
        <f t="shared" si="44"/>
        <v>2290.6247609599977</v>
      </c>
      <c r="M678" s="44">
        <f t="shared" si="45"/>
        <v>2.2962881900000025</v>
      </c>
      <c r="N678" s="81">
        <v>14776.5</v>
      </c>
      <c r="O678" s="22"/>
      <c r="P678" s="33">
        <v>791.65444549999995</v>
      </c>
      <c r="Q678" s="79">
        <v>10946</v>
      </c>
      <c r="S678" s="108">
        <f>H678*Q678</f>
        <v>14999.993179079998</v>
      </c>
      <c r="T678" s="108"/>
      <c r="U678" s="108"/>
      <c r="V678">
        <f>S678/P678</f>
        <v>18.947652305048539</v>
      </c>
    </row>
    <row r="679" spans="1:31" x14ac:dyDescent="0.25">
      <c r="A679" s="35">
        <v>43076</v>
      </c>
      <c r="B679" s="36" t="s">
        <v>89</v>
      </c>
      <c r="C679" s="46"/>
      <c r="D679" s="46">
        <v>1.8076588899999999</v>
      </c>
      <c r="E679" s="39"/>
      <c r="F679" s="15"/>
      <c r="G679" s="47"/>
      <c r="H679" s="47"/>
      <c r="I679" s="42"/>
      <c r="J679" s="42">
        <f>D679*P679</f>
        <v>1356.1503081417898</v>
      </c>
      <c r="K679" s="43"/>
      <c r="L679" s="43">
        <f t="shared" si="44"/>
        <v>2292.4324198499976</v>
      </c>
      <c r="M679" s="44">
        <f t="shared" si="45"/>
        <v>2.2962881900000025</v>
      </c>
      <c r="N679" s="43"/>
      <c r="O679" s="22"/>
      <c r="P679" s="33">
        <v>750.22467770000003</v>
      </c>
      <c r="Q679" s="34"/>
    </row>
    <row r="680" spans="1:31" x14ac:dyDescent="0.25">
      <c r="A680" s="35">
        <v>43077</v>
      </c>
      <c r="B680" s="36" t="s">
        <v>89</v>
      </c>
      <c r="C680" s="46"/>
      <c r="D680" s="46">
        <v>1.8017584200000001</v>
      </c>
      <c r="E680" s="39"/>
      <c r="F680" s="15"/>
      <c r="G680" s="47"/>
      <c r="H680" s="47"/>
      <c r="I680" s="42"/>
      <c r="J680" s="42">
        <f>D680*P680</f>
        <v>1342.439888782166</v>
      </c>
      <c r="K680" s="43"/>
      <c r="L680" s="43">
        <f t="shared" si="44"/>
        <v>2294.2341782699978</v>
      </c>
      <c r="M680" s="44">
        <f t="shared" si="45"/>
        <v>2.2962881900000025</v>
      </c>
      <c r="N680" s="43"/>
      <c r="O680" s="22"/>
      <c r="P680" s="33">
        <v>745.07207730000005</v>
      </c>
      <c r="Q680" s="34"/>
    </row>
    <row r="681" spans="1:31" x14ac:dyDescent="0.25">
      <c r="A681" s="35">
        <v>43079</v>
      </c>
      <c r="B681" s="36" t="s">
        <v>784</v>
      </c>
      <c r="C681" s="46"/>
      <c r="D681" s="46"/>
      <c r="E681" s="39"/>
      <c r="F681" s="15"/>
      <c r="G681" s="47"/>
      <c r="H681" s="80">
        <v>1.00333885</v>
      </c>
      <c r="I681" s="42"/>
      <c r="J681" s="42"/>
      <c r="K681" s="43"/>
      <c r="L681" s="43">
        <f t="shared" si="44"/>
        <v>2294.2341782699978</v>
      </c>
      <c r="M681" s="44">
        <f t="shared" si="45"/>
        <v>1.2929493400000025</v>
      </c>
      <c r="N681" s="81">
        <v>14776.5</v>
      </c>
      <c r="O681" s="22"/>
      <c r="P681" s="33">
        <v>698.99706909999998</v>
      </c>
      <c r="Q681" s="79">
        <v>14950.08</v>
      </c>
      <c r="S681" s="108">
        <f>H681*Q681</f>
        <v>14999.996074608</v>
      </c>
      <c r="T681" s="108"/>
      <c r="U681" s="108"/>
      <c r="V681">
        <f>S681/P681</f>
        <v>21.459311830765444</v>
      </c>
    </row>
    <row r="682" spans="1:31" x14ac:dyDescent="0.25">
      <c r="A682" s="35">
        <v>43086</v>
      </c>
      <c r="B682" s="36" t="s">
        <v>89</v>
      </c>
      <c r="C682" s="46"/>
      <c r="D682" s="46">
        <v>1.80148869</v>
      </c>
      <c r="E682" s="39"/>
      <c r="F682" s="15"/>
      <c r="G682" s="47"/>
      <c r="H682" s="47"/>
      <c r="I682" s="42"/>
      <c r="J682" s="42">
        <f>D682*P682</f>
        <v>2001.0351857499643</v>
      </c>
      <c r="K682" s="43"/>
      <c r="L682" s="43">
        <f t="shared" si="44"/>
        <v>2296.0356669599978</v>
      </c>
      <c r="M682" s="44">
        <f t="shared" si="45"/>
        <v>1.2929493400000025</v>
      </c>
      <c r="N682" s="43"/>
      <c r="O682" s="22"/>
      <c r="P682" s="33">
        <v>1110.767554</v>
      </c>
      <c r="Q682" s="34"/>
    </row>
    <row r="683" spans="1:31" x14ac:dyDescent="0.25">
      <c r="A683" s="35">
        <v>43088</v>
      </c>
      <c r="B683" s="36" t="s">
        <v>89</v>
      </c>
      <c r="C683" s="46"/>
      <c r="D683" s="46">
        <v>1.81169107</v>
      </c>
      <c r="E683" s="39"/>
      <c r="F683" s="15"/>
      <c r="G683" s="47"/>
      <c r="H683" s="47"/>
      <c r="I683" s="42"/>
      <c r="J683" s="42">
        <f>D683*P683</f>
        <v>2183.6500411541601</v>
      </c>
      <c r="K683" s="43"/>
      <c r="L683" s="43">
        <f t="shared" si="44"/>
        <v>2297.8473580299978</v>
      </c>
      <c r="M683" s="44">
        <f t="shared" si="45"/>
        <v>1.2929493400000025</v>
      </c>
      <c r="N683" s="43"/>
      <c r="O683" s="22"/>
      <c r="P683" s="33">
        <v>1205.3103739999999</v>
      </c>
      <c r="Q683" s="34"/>
    </row>
    <row r="684" spans="1:31" x14ac:dyDescent="0.25">
      <c r="A684" s="35">
        <v>43089</v>
      </c>
      <c r="B684" s="36" t="s">
        <v>50</v>
      </c>
      <c r="C684" s="46"/>
      <c r="D684" s="46"/>
      <c r="E684" s="41">
        <v>20</v>
      </c>
      <c r="F684" s="15"/>
      <c r="G684" s="41">
        <v>1.7269260099999999</v>
      </c>
      <c r="H684" s="39"/>
      <c r="I684" s="42"/>
      <c r="J684" s="42"/>
      <c r="K684" s="43"/>
      <c r="L684" s="43">
        <f t="shared" si="44"/>
        <v>2277.8473580299978</v>
      </c>
      <c r="M684" s="44">
        <f t="shared" si="45"/>
        <v>3.0198753500000022</v>
      </c>
      <c r="N684" s="43"/>
      <c r="O684" s="22"/>
      <c r="P684" s="33">
        <v>1493.5907609999999</v>
      </c>
      <c r="Q684" s="34"/>
    </row>
    <row r="685" spans="1:31" x14ac:dyDescent="0.25">
      <c r="A685" s="35">
        <v>43089</v>
      </c>
      <c r="B685" s="36" t="s">
        <v>784</v>
      </c>
      <c r="C685" s="46"/>
      <c r="D685" s="46"/>
      <c r="E685" s="39"/>
      <c r="F685" s="15"/>
      <c r="G685" s="47"/>
      <c r="H685" s="80">
        <v>0.88699430999999995</v>
      </c>
      <c r="I685" s="42"/>
      <c r="J685" s="42"/>
      <c r="K685" s="43"/>
      <c r="L685" s="43">
        <f t="shared" si="44"/>
        <v>2277.8473580299978</v>
      </c>
      <c r="M685" s="44">
        <f t="shared" si="45"/>
        <v>2.1328810400000022</v>
      </c>
      <c r="N685" s="81">
        <v>14232.77</v>
      </c>
      <c r="O685" s="22"/>
      <c r="P685" s="33">
        <v>1493.5907609999999</v>
      </c>
      <c r="Q685" s="79">
        <v>16288.77</v>
      </c>
      <c r="S685" s="108">
        <f>H685*Q685</f>
        <v>14448.046306898699</v>
      </c>
      <c r="T685" s="108"/>
      <c r="U685" s="108"/>
      <c r="V685">
        <f>S685/P685</f>
        <v>9.6733634702087574</v>
      </c>
    </row>
    <row r="686" spans="1:31" x14ac:dyDescent="0.25">
      <c r="A686" s="35">
        <v>43093</v>
      </c>
      <c r="B686" s="36" t="s">
        <v>89</v>
      </c>
      <c r="C686" s="46"/>
      <c r="D686" s="46">
        <v>1.81733061</v>
      </c>
      <c r="E686" s="39"/>
      <c r="F686" s="15"/>
      <c r="G686" s="47"/>
      <c r="H686" s="47"/>
      <c r="I686" s="42"/>
      <c r="J686" s="42">
        <f>D686*P686</f>
        <v>2243.2024694374913</v>
      </c>
      <c r="K686" s="43"/>
      <c r="L686" s="43">
        <f t="shared" si="44"/>
        <v>2279.6646886399981</v>
      </c>
      <c r="M686" s="44">
        <f t="shared" si="45"/>
        <v>2.1328810400000022</v>
      </c>
      <c r="N686" s="43"/>
      <c r="O686" s="22"/>
      <c r="P686" s="33">
        <v>1234.339232</v>
      </c>
      <c r="Q686" s="34"/>
    </row>
    <row r="687" spans="1:31" x14ac:dyDescent="0.25">
      <c r="A687" s="35">
        <v>43096</v>
      </c>
      <c r="B687" s="36" t="s">
        <v>89</v>
      </c>
      <c r="C687" s="46"/>
      <c r="D687" s="46">
        <v>1.8034600199999999</v>
      </c>
      <c r="E687" s="39"/>
      <c r="F687" s="15"/>
      <c r="G687" s="47"/>
      <c r="H687" s="47"/>
      <c r="I687" s="42"/>
      <c r="J687" s="42">
        <f>D687*P687</f>
        <v>2151.5370231476222</v>
      </c>
      <c r="K687" s="43"/>
      <c r="L687" s="43">
        <f t="shared" si="44"/>
        <v>2281.468148659998</v>
      </c>
      <c r="M687" s="44">
        <f t="shared" si="45"/>
        <v>2.1328810400000022</v>
      </c>
      <c r="N687" s="43"/>
      <c r="O687" s="22"/>
      <c r="P687" s="33">
        <v>1193.0051120000001</v>
      </c>
      <c r="Q687" s="34"/>
    </row>
    <row r="688" spans="1:31" x14ac:dyDescent="0.25">
      <c r="A688" s="84">
        <v>43101</v>
      </c>
      <c r="B688" s="55" t="s">
        <v>89</v>
      </c>
      <c r="C688" s="56"/>
      <c r="D688" s="56">
        <v>1.8144543</v>
      </c>
      <c r="E688" s="57"/>
      <c r="F688" s="58"/>
      <c r="G688" s="59"/>
      <c r="H688" s="59"/>
      <c r="I688" s="85"/>
      <c r="J688" s="85">
        <f>D688*P688</f>
        <v>1932.042115678488</v>
      </c>
      <c r="K688" s="60"/>
      <c r="L688" s="60">
        <f t="shared" si="44"/>
        <v>2283.2826029599978</v>
      </c>
      <c r="M688" s="61">
        <f t="shared" si="45"/>
        <v>2.1328810400000022</v>
      </c>
      <c r="N688" s="60"/>
      <c r="O688" s="62"/>
      <c r="P688" s="63">
        <v>1064.8061600000001</v>
      </c>
      <c r="Q688" s="64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</row>
    <row r="689" spans="1:24" x14ac:dyDescent="0.25">
      <c r="A689" s="35">
        <v>43102</v>
      </c>
      <c r="B689" s="36" t="s">
        <v>784</v>
      </c>
      <c r="C689" s="46"/>
      <c r="D689" s="46"/>
      <c r="E689" s="39"/>
      <c r="F689" s="15"/>
      <c r="G689" s="47"/>
      <c r="H689" s="80">
        <v>0.99844471000000001</v>
      </c>
      <c r="I689" s="42"/>
      <c r="J689" s="42"/>
      <c r="K689" s="43"/>
      <c r="L689" s="43">
        <f t="shared" si="44"/>
        <v>2283.2826029599978</v>
      </c>
      <c r="M689" s="44">
        <f t="shared" si="45"/>
        <v>1.1344363300000022</v>
      </c>
      <c r="N689" s="81">
        <v>14776.5</v>
      </c>
      <c r="O689" s="22"/>
      <c r="P689" s="33">
        <v>1194.636229</v>
      </c>
      <c r="Q689" s="79">
        <v>15023.37</v>
      </c>
      <c r="S689" s="108">
        <f>H689*Q689</f>
        <v>15000.004302872701</v>
      </c>
      <c r="T689" s="108"/>
      <c r="U689" s="108"/>
      <c r="V689">
        <f>S689/P689</f>
        <v>12.556127077636704</v>
      </c>
      <c r="X689" s="108">
        <f>SUM(S689:S716)</f>
        <v>76617.698632158004</v>
      </c>
    </row>
    <row r="690" spans="1:24" x14ac:dyDescent="0.25">
      <c r="A690" s="35">
        <v>43105</v>
      </c>
      <c r="B690" s="36" t="s">
        <v>89</v>
      </c>
      <c r="C690" s="46"/>
      <c r="D690" s="46">
        <v>1.80159402</v>
      </c>
      <c r="E690" s="39"/>
      <c r="F690" s="15"/>
      <c r="G690" s="47"/>
      <c r="H690" s="47"/>
      <c r="I690" s="42"/>
      <c r="J690" s="42">
        <f>D690*P690</f>
        <v>2070.4119247477593</v>
      </c>
      <c r="K690" s="43"/>
      <c r="L690" s="43">
        <f t="shared" si="44"/>
        <v>2285.0841969799976</v>
      </c>
      <c r="M690" s="44">
        <f t="shared" si="45"/>
        <v>1.1344363300000022</v>
      </c>
      <c r="N690" s="43"/>
      <c r="O690" s="22"/>
      <c r="P690" s="33">
        <v>1149.2111440000001</v>
      </c>
      <c r="Q690" s="34"/>
    </row>
    <row r="691" spans="1:24" x14ac:dyDescent="0.25">
      <c r="A691" s="35">
        <v>43109</v>
      </c>
      <c r="B691" s="36" t="s">
        <v>777</v>
      </c>
      <c r="C691" s="46"/>
      <c r="D691" s="46">
        <v>2.35</v>
      </c>
      <c r="E691" s="39"/>
      <c r="F691" s="15"/>
      <c r="G691" s="47"/>
      <c r="H691" s="47"/>
      <c r="I691" s="42"/>
      <c r="J691" s="42">
        <f>D691*P691</f>
        <v>2764.7910881000003</v>
      </c>
      <c r="K691" s="43"/>
      <c r="L691" s="43">
        <f t="shared" si="44"/>
        <v>2287.4341969799975</v>
      </c>
      <c r="M691" s="44">
        <f t="shared" si="45"/>
        <v>1.1344363300000022</v>
      </c>
      <c r="N691" s="43"/>
      <c r="O691" s="22"/>
      <c r="P691" s="33">
        <v>1176.506846</v>
      </c>
      <c r="Q691" s="34"/>
    </row>
    <row r="692" spans="1:24" x14ac:dyDescent="0.25">
      <c r="A692" s="35">
        <v>43110</v>
      </c>
      <c r="B692" s="36" t="s">
        <v>50</v>
      </c>
      <c r="C692" s="46"/>
      <c r="D692" s="46"/>
      <c r="E692" s="41">
        <v>12.35</v>
      </c>
      <c r="F692" s="15"/>
      <c r="G692" s="41">
        <v>0.92208540999999999</v>
      </c>
      <c r="H692" s="39"/>
      <c r="I692" s="42"/>
      <c r="J692" s="42"/>
      <c r="K692" s="43"/>
      <c r="L692" s="43">
        <f t="shared" si="44"/>
        <v>2275.0841969799976</v>
      </c>
      <c r="M692" s="44">
        <f t="shared" si="45"/>
        <v>2.0565217400000022</v>
      </c>
      <c r="N692" s="43"/>
      <c r="O692" s="22"/>
      <c r="P692" s="33">
        <v>1136.593046</v>
      </c>
      <c r="Q692" s="34"/>
    </row>
    <row r="693" spans="1:24" x14ac:dyDescent="0.25">
      <c r="A693" s="35">
        <v>43110</v>
      </c>
      <c r="B693" s="36" t="s">
        <v>784</v>
      </c>
      <c r="C693" s="46"/>
      <c r="D693" s="46"/>
      <c r="E693" s="39"/>
      <c r="F693" s="15"/>
      <c r="G693" s="47"/>
      <c r="H693" s="80">
        <v>1.0526865299999999</v>
      </c>
      <c r="I693" s="42"/>
      <c r="J693" s="42"/>
      <c r="K693" s="43"/>
      <c r="L693" s="43">
        <f t="shared" si="44"/>
        <v>2275.0841969799976</v>
      </c>
      <c r="M693" s="44">
        <f t="shared" si="45"/>
        <v>1.0038352100000023</v>
      </c>
      <c r="N693" s="81">
        <v>14776.5</v>
      </c>
      <c r="O693" s="22"/>
      <c r="P693" s="33">
        <v>1136.593046</v>
      </c>
      <c r="Q693" s="79">
        <v>14249.26</v>
      </c>
      <c r="S693" s="108">
        <f>H693*Q693</f>
        <v>15000.004064467799</v>
      </c>
      <c r="T693" s="108"/>
      <c r="U693" s="108"/>
      <c r="V693">
        <f>S693/P693</f>
        <v>13.197339291540764</v>
      </c>
    </row>
    <row r="694" spans="1:24" x14ac:dyDescent="0.25">
      <c r="A694" s="35">
        <v>43113</v>
      </c>
      <c r="B694" s="36" t="s">
        <v>89</v>
      </c>
      <c r="C694" s="46"/>
      <c r="D694" s="46">
        <v>1.80156282</v>
      </c>
      <c r="E694" s="39"/>
      <c r="F694" s="15"/>
      <c r="G694" s="47"/>
      <c r="H694" s="47"/>
      <c r="I694" s="42"/>
      <c r="J694" s="42">
        <f>D694*P694</f>
        <v>2080.6787531338155</v>
      </c>
      <c r="K694" s="43"/>
      <c r="L694" s="43">
        <f t="shared" si="44"/>
        <v>2276.8857597999977</v>
      </c>
      <c r="M694" s="44">
        <f t="shared" si="45"/>
        <v>1.0038352100000023</v>
      </c>
      <c r="N694" s="43"/>
      <c r="O694" s="22"/>
      <c r="P694" s="33">
        <v>1154.9298920000001</v>
      </c>
      <c r="Q694" s="34"/>
    </row>
    <row r="695" spans="1:24" x14ac:dyDescent="0.25">
      <c r="A695" s="35">
        <v>43119</v>
      </c>
      <c r="B695" s="36" t="s">
        <v>89</v>
      </c>
      <c r="C695" s="46"/>
      <c r="D695" s="46">
        <v>1.8046047000000001</v>
      </c>
      <c r="E695" s="39"/>
      <c r="F695" s="15"/>
      <c r="G695" s="47"/>
      <c r="H695" s="47"/>
      <c r="I695" s="42"/>
      <c r="J695" s="42">
        <f>D695*P695</f>
        <v>1547.4451722415743</v>
      </c>
      <c r="K695" s="43"/>
      <c r="L695" s="43">
        <f t="shared" si="44"/>
        <v>2278.6903644999975</v>
      </c>
      <c r="M695" s="44">
        <f t="shared" si="45"/>
        <v>1.0038352100000023</v>
      </c>
      <c r="N695" s="43"/>
      <c r="O695" s="22"/>
      <c r="P695" s="33">
        <v>857.49813919999997</v>
      </c>
      <c r="Q695" s="34"/>
    </row>
    <row r="696" spans="1:24" x14ac:dyDescent="0.25">
      <c r="A696" s="35">
        <v>43122</v>
      </c>
      <c r="B696" s="36" t="s">
        <v>89</v>
      </c>
      <c r="C696" s="46"/>
      <c r="D696" s="46">
        <v>1.8072776800000001</v>
      </c>
      <c r="E696" s="39"/>
      <c r="F696" s="15"/>
      <c r="G696" s="47"/>
      <c r="H696" s="47"/>
      <c r="I696" s="42"/>
      <c r="J696" s="42">
        <f>D696*P696</f>
        <v>1387.4373038892231</v>
      </c>
      <c r="K696" s="43"/>
      <c r="L696" s="43">
        <f t="shared" si="44"/>
        <v>2280.4976421799975</v>
      </c>
      <c r="M696" s="44">
        <f t="shared" si="45"/>
        <v>1.0038352100000023</v>
      </c>
      <c r="N696" s="43"/>
      <c r="O696" s="22"/>
      <c r="P696" s="33">
        <v>767.6945935</v>
      </c>
      <c r="Q696" s="34"/>
    </row>
    <row r="697" spans="1:24" x14ac:dyDescent="0.25">
      <c r="A697" s="35">
        <v>43127</v>
      </c>
      <c r="B697" s="36" t="s">
        <v>89</v>
      </c>
      <c r="C697" s="46"/>
      <c r="D697" s="46">
        <v>1.8083566200000001</v>
      </c>
      <c r="E697" s="39"/>
      <c r="F697" s="15"/>
      <c r="G697" s="47"/>
      <c r="H697" s="47"/>
      <c r="I697" s="42"/>
      <c r="J697" s="42">
        <f>D697*P697</f>
        <v>1405.8865970081429</v>
      </c>
      <c r="K697" s="43"/>
      <c r="L697" s="43">
        <f t="shared" si="44"/>
        <v>2282.3059987999973</v>
      </c>
      <c r="M697" s="44">
        <f t="shared" si="45"/>
        <v>1.0038352100000023</v>
      </c>
      <c r="N697" s="43"/>
      <c r="O697" s="22"/>
      <c r="P697" s="33">
        <v>777.43879800000002</v>
      </c>
      <c r="Q697" s="34"/>
    </row>
    <row r="698" spans="1:24" x14ac:dyDescent="0.25">
      <c r="A698" s="35">
        <v>43129</v>
      </c>
      <c r="B698" s="36" t="s">
        <v>794</v>
      </c>
      <c r="C698" s="46"/>
      <c r="D698" s="46">
        <v>0.875</v>
      </c>
      <c r="E698" s="39"/>
      <c r="F698" s="15"/>
      <c r="G698" s="47"/>
      <c r="H698" s="47"/>
      <c r="I698" s="42"/>
      <c r="J698" s="42">
        <f>D698*P698</f>
        <v>669.78503217499997</v>
      </c>
      <c r="K698" s="43"/>
      <c r="L698" s="43">
        <f t="shared" si="44"/>
        <v>2283.1809987999973</v>
      </c>
      <c r="M698" s="44">
        <f t="shared" si="45"/>
        <v>1.0038352100000023</v>
      </c>
      <c r="N698" s="43"/>
      <c r="O698" s="22"/>
      <c r="P698" s="33">
        <v>765.46860819999995</v>
      </c>
      <c r="Q698" s="34"/>
    </row>
    <row r="699" spans="1:24" x14ac:dyDescent="0.25">
      <c r="A699" s="35">
        <v>43129</v>
      </c>
      <c r="B699" s="36" t="s">
        <v>50</v>
      </c>
      <c r="C699" s="46"/>
      <c r="D699" s="46"/>
      <c r="E699" s="41">
        <v>20</v>
      </c>
      <c r="F699" s="15"/>
      <c r="G699" s="41">
        <v>1.3606476700000001</v>
      </c>
      <c r="H699" s="39"/>
      <c r="I699" s="42"/>
      <c r="J699" s="42"/>
      <c r="K699" s="43"/>
      <c r="L699" s="43">
        <f t="shared" si="44"/>
        <v>2263.1809987999973</v>
      </c>
      <c r="M699" s="44">
        <f t="shared" si="45"/>
        <v>2.3644828800000024</v>
      </c>
      <c r="N699" s="43"/>
      <c r="O699" s="22"/>
      <c r="P699" s="33">
        <v>765.46860819999995</v>
      </c>
      <c r="Q699" s="34"/>
    </row>
    <row r="700" spans="1:24" x14ac:dyDescent="0.25">
      <c r="A700" s="35">
        <v>43129</v>
      </c>
      <c r="B700" s="36" t="s">
        <v>784</v>
      </c>
      <c r="C700" s="46"/>
      <c r="D700" s="46"/>
      <c r="E700" s="39"/>
      <c r="F700" s="15"/>
      <c r="G700" s="47"/>
      <c r="H700" s="80">
        <v>1.3473523199999999</v>
      </c>
      <c r="I700" s="42"/>
      <c r="J700" s="42"/>
      <c r="K700" s="43"/>
      <c r="L700" s="43">
        <f t="shared" si="44"/>
        <v>2263.1809987999973</v>
      </c>
      <c r="M700" s="44">
        <f t="shared" si="45"/>
        <v>1.0171305600000025</v>
      </c>
      <c r="N700" s="81">
        <v>14776.5</v>
      </c>
      <c r="O700" s="22"/>
      <c r="P700" s="33">
        <v>765.46860819999995</v>
      </c>
      <c r="Q700" s="79">
        <v>11132.95</v>
      </c>
      <c r="S700" s="108">
        <f>H700*Q700</f>
        <v>15000.006010944</v>
      </c>
      <c r="T700" s="108"/>
      <c r="U700" s="108"/>
      <c r="V700">
        <f>S700/P700</f>
        <v>19.595847367557667</v>
      </c>
    </row>
    <row r="701" spans="1:24" x14ac:dyDescent="0.25">
      <c r="A701" s="35">
        <v>43130</v>
      </c>
      <c r="B701" s="36" t="s">
        <v>89</v>
      </c>
      <c r="C701" s="46"/>
      <c r="D701" s="46">
        <v>1.81402727</v>
      </c>
      <c r="E701" s="39"/>
      <c r="F701" s="15"/>
      <c r="G701" s="47"/>
      <c r="H701" s="47"/>
      <c r="I701" s="42"/>
      <c r="J701" s="42">
        <f>D701*P701</f>
        <v>1378.8120159813316</v>
      </c>
      <c r="K701" s="43"/>
      <c r="L701" s="43">
        <f t="shared" si="44"/>
        <v>2264.9950260699975</v>
      </c>
      <c r="M701" s="44">
        <f t="shared" si="45"/>
        <v>1.0171305600000025</v>
      </c>
      <c r="N701" s="43"/>
      <c r="O701" s="22"/>
      <c r="P701" s="33">
        <v>760.08340050000004</v>
      </c>
      <c r="Q701" s="34"/>
    </row>
    <row r="702" spans="1:24" x14ac:dyDescent="0.25">
      <c r="A702" s="35">
        <v>43134</v>
      </c>
      <c r="B702" s="36" t="s">
        <v>89</v>
      </c>
      <c r="C702" s="46"/>
      <c r="D702" s="46">
        <v>1.8021484800000001</v>
      </c>
      <c r="E702" s="39"/>
      <c r="F702" s="15"/>
      <c r="G702" s="47"/>
      <c r="H702" s="47"/>
      <c r="I702" s="42"/>
      <c r="J702" s="42">
        <f>D702*P702</f>
        <v>1056.2956198416739</v>
      </c>
      <c r="K702" s="43"/>
      <c r="L702" s="43">
        <f t="shared" si="44"/>
        <v>2266.7971745499976</v>
      </c>
      <c r="M702" s="44">
        <f t="shared" si="45"/>
        <v>1.0171305600000025</v>
      </c>
      <c r="N702" s="43"/>
      <c r="O702" s="22"/>
      <c r="P702" s="33">
        <v>586.13129360000005</v>
      </c>
      <c r="Q702" s="34"/>
    </row>
    <row r="703" spans="1:24" x14ac:dyDescent="0.25">
      <c r="A703" s="35">
        <v>43138</v>
      </c>
      <c r="B703" s="36" t="s">
        <v>89</v>
      </c>
      <c r="C703" s="46"/>
      <c r="D703" s="46">
        <v>1.8014800799999999</v>
      </c>
      <c r="E703" s="39"/>
      <c r="F703" s="15"/>
      <c r="G703" s="47"/>
      <c r="H703" s="47"/>
      <c r="I703" s="42"/>
      <c r="J703" s="42">
        <f>D703*P703</f>
        <v>948.26149704615352</v>
      </c>
      <c r="K703" s="43"/>
      <c r="L703" s="43">
        <f t="shared" si="44"/>
        <v>2268.5986546299978</v>
      </c>
      <c r="M703" s="44">
        <f t="shared" si="45"/>
        <v>1.0171305600000025</v>
      </c>
      <c r="N703" s="43"/>
      <c r="O703" s="22"/>
      <c r="P703" s="33">
        <v>526.37911880000001</v>
      </c>
      <c r="Q703" s="34"/>
    </row>
    <row r="704" spans="1:24" x14ac:dyDescent="0.25">
      <c r="A704" s="35">
        <v>43142</v>
      </c>
      <c r="B704" s="36" t="s">
        <v>89</v>
      </c>
      <c r="C704" s="46"/>
      <c r="D704" s="46">
        <v>1.80147821</v>
      </c>
      <c r="E704" s="39"/>
      <c r="F704" s="15"/>
      <c r="G704" s="47"/>
      <c r="H704" s="47"/>
      <c r="I704" s="42"/>
      <c r="J704" s="42">
        <f>D704*P704</f>
        <v>1144.8635550535093</v>
      </c>
      <c r="K704" s="43"/>
      <c r="L704" s="43">
        <f t="shared" si="44"/>
        <v>2270.4001328399977</v>
      </c>
      <c r="M704" s="44">
        <f t="shared" si="45"/>
        <v>1.0171305600000025</v>
      </c>
      <c r="N704" s="43"/>
      <c r="O704" s="22"/>
      <c r="P704" s="33">
        <v>635.51340709999999</v>
      </c>
      <c r="Q704" s="34"/>
    </row>
    <row r="705" spans="1:22" x14ac:dyDescent="0.25">
      <c r="A705" s="35">
        <v>43146</v>
      </c>
      <c r="B705" s="36" t="s">
        <v>50</v>
      </c>
      <c r="C705" s="46"/>
      <c r="D705" s="46"/>
      <c r="E705" s="41">
        <v>16.87</v>
      </c>
      <c r="F705" s="15"/>
      <c r="G705" s="41">
        <v>1.1668033499999999</v>
      </c>
      <c r="H705" s="39"/>
      <c r="I705" s="42"/>
      <c r="J705" s="42"/>
      <c r="K705" s="43"/>
      <c r="L705" s="43">
        <f t="shared" si="44"/>
        <v>2253.5301328399978</v>
      </c>
      <c r="M705" s="44">
        <f t="shared" si="45"/>
        <v>2.1839339100000021</v>
      </c>
      <c r="N705" s="43"/>
      <c r="O705" s="22"/>
      <c r="P705" s="33">
        <v>679.78108469999995</v>
      </c>
      <c r="Q705" s="34"/>
    </row>
    <row r="706" spans="1:22" x14ac:dyDescent="0.25">
      <c r="A706" s="35">
        <v>43146</v>
      </c>
      <c r="B706" s="36" t="s">
        <v>784</v>
      </c>
      <c r="C706" s="46"/>
      <c r="D706" s="46"/>
      <c r="E706" s="39"/>
      <c r="F706" s="15"/>
      <c r="G706" s="47"/>
      <c r="H706" s="80">
        <v>1.12067121</v>
      </c>
      <c r="I706" s="42"/>
      <c r="J706" s="42"/>
      <c r="K706" s="43"/>
      <c r="L706" s="43">
        <f t="shared" si="44"/>
        <v>2253.5301328399978</v>
      </c>
      <c r="M706" s="44">
        <f t="shared" si="45"/>
        <v>1.0632627000000021</v>
      </c>
      <c r="N706" s="81">
        <v>11034</v>
      </c>
      <c r="O706" s="22"/>
      <c r="P706" s="33">
        <v>679.78108469999995</v>
      </c>
      <c r="Q706" s="79">
        <v>9994.7999999999993</v>
      </c>
      <c r="S706" s="108">
        <f>H706*Q706</f>
        <v>11200.884609707999</v>
      </c>
      <c r="T706" s="108"/>
      <c r="U706" s="108"/>
      <c r="V706">
        <f>S706/P706</f>
        <v>16.477193705163415</v>
      </c>
    </row>
    <row r="707" spans="1:22" x14ac:dyDescent="0.25">
      <c r="A707" s="35">
        <v>43147</v>
      </c>
      <c r="B707" s="36" t="s">
        <v>777</v>
      </c>
      <c r="C707" s="46"/>
      <c r="D707" s="46">
        <v>3.9980000000000002</v>
      </c>
      <c r="E707" s="39"/>
      <c r="F707" s="15"/>
      <c r="G707" s="47"/>
      <c r="H707" s="47"/>
      <c r="I707" s="42"/>
      <c r="J707" s="42">
        <f>D707*P707</f>
        <v>2812.6892618450001</v>
      </c>
      <c r="K707" s="43"/>
      <c r="L707" s="43">
        <f t="shared" si="44"/>
        <v>2257.5281328399979</v>
      </c>
      <c r="M707" s="44">
        <f t="shared" si="45"/>
        <v>1.0632627000000021</v>
      </c>
      <c r="N707" s="43"/>
      <c r="O707" s="22"/>
      <c r="P707" s="33">
        <v>703.52407749999998</v>
      </c>
      <c r="Q707" s="34"/>
    </row>
    <row r="708" spans="1:22" x14ac:dyDescent="0.25">
      <c r="A708" s="35">
        <v>43147</v>
      </c>
      <c r="B708" s="36" t="s">
        <v>89</v>
      </c>
      <c r="C708" s="46"/>
      <c r="D708" s="46">
        <v>1.80150543</v>
      </c>
      <c r="E708" s="39"/>
      <c r="F708" s="15"/>
      <c r="G708" s="47"/>
      <c r="H708" s="47"/>
      <c r="I708" s="42"/>
      <c r="J708" s="42">
        <f>D708*P708</f>
        <v>1267.4024457519909</v>
      </c>
      <c r="K708" s="43"/>
      <c r="L708" s="43">
        <f t="shared" si="44"/>
        <v>2259.3296382699978</v>
      </c>
      <c r="M708" s="44">
        <f t="shared" si="45"/>
        <v>1.0632627000000021</v>
      </c>
      <c r="N708" s="43"/>
      <c r="O708" s="22"/>
      <c r="P708" s="33">
        <v>703.52407749999998</v>
      </c>
      <c r="Q708" s="34"/>
    </row>
    <row r="709" spans="1:22" x14ac:dyDescent="0.25">
      <c r="A709" s="35">
        <v>43150</v>
      </c>
      <c r="B709" s="36" t="s">
        <v>784</v>
      </c>
      <c r="C709" s="46"/>
      <c r="D709" s="46"/>
      <c r="E709" s="39"/>
      <c r="F709" s="15"/>
      <c r="G709" s="47"/>
      <c r="H709" s="80">
        <v>1.0662111700000001</v>
      </c>
      <c r="I709" s="42"/>
      <c r="J709" s="42"/>
      <c r="K709" s="43"/>
      <c r="L709" s="43">
        <f t="shared" si="44"/>
        <v>2259.3296382699978</v>
      </c>
      <c r="M709" s="44">
        <f t="shared" si="45"/>
        <v>-2.9484699999979824E-3</v>
      </c>
      <c r="N709" s="81">
        <v>11611.56</v>
      </c>
      <c r="O709" s="22"/>
      <c r="P709" s="33">
        <v>692.03533870000001</v>
      </c>
      <c r="Q709" s="79">
        <v>11055.21</v>
      </c>
      <c r="S709" s="108">
        <f>H709*Q709</f>
        <v>11787.1883886957</v>
      </c>
      <c r="T709" s="108"/>
      <c r="U709" s="108"/>
      <c r="V709">
        <f>S709/P709</f>
        <v>17.03263941815187</v>
      </c>
    </row>
    <row r="710" spans="1:22" x14ac:dyDescent="0.25">
      <c r="A710" s="35">
        <v>43151</v>
      </c>
      <c r="B710" s="36" t="s">
        <v>89</v>
      </c>
      <c r="C710" s="46"/>
      <c r="D710" s="46">
        <v>1.8380392699999999</v>
      </c>
      <c r="E710" s="39"/>
      <c r="F710" s="15"/>
      <c r="G710" s="47"/>
      <c r="H710" s="47"/>
      <c r="I710" s="42"/>
      <c r="J710" s="42">
        <f>D710*P710</f>
        <v>1337.1465539752212</v>
      </c>
      <c r="K710" s="43"/>
      <c r="L710" s="43">
        <f t="shared" si="44"/>
        <v>2261.1676775399978</v>
      </c>
      <c r="M710" s="44">
        <f t="shared" si="45"/>
        <v>-2.9484699999979824E-3</v>
      </c>
      <c r="N710" s="43"/>
      <c r="O710" s="22"/>
      <c r="P710" s="33">
        <v>727.48530229999994</v>
      </c>
      <c r="Q710" s="34"/>
    </row>
    <row r="711" spans="1:22" x14ac:dyDescent="0.25">
      <c r="A711" s="35">
        <v>43155</v>
      </c>
      <c r="B711" s="36" t="s">
        <v>89</v>
      </c>
      <c r="C711" s="46"/>
      <c r="D711" s="46">
        <v>1.8054646299999999</v>
      </c>
      <c r="E711" s="39"/>
      <c r="F711" s="15"/>
      <c r="G711" s="47"/>
      <c r="H711" s="47"/>
      <c r="I711" s="42"/>
      <c r="J711" s="42">
        <f>D711*P711</f>
        <v>1153.3614207271844</v>
      </c>
      <c r="K711" s="43"/>
      <c r="L711" s="43">
        <f t="shared" ref="L711:L774" si="46">L710+(D711-E711)</f>
        <v>2262.973142169998</v>
      </c>
      <c r="M711" s="44">
        <f t="shared" si="45"/>
        <v>-2.9484699999979824E-3</v>
      </c>
      <c r="N711" s="43"/>
      <c r="O711" s="22"/>
      <c r="P711" s="33">
        <v>638.81695690000004</v>
      </c>
      <c r="Q711" s="34"/>
    </row>
    <row r="712" spans="1:22" x14ac:dyDescent="0.25">
      <c r="A712" s="35">
        <v>43161</v>
      </c>
      <c r="B712" s="36" t="s">
        <v>89</v>
      </c>
      <c r="C712" s="46"/>
      <c r="D712" s="46">
        <v>1.8049485000000001</v>
      </c>
      <c r="E712" s="39"/>
      <c r="F712" s="15"/>
      <c r="G712" s="47"/>
      <c r="H712" s="47"/>
      <c r="I712" s="42"/>
      <c r="J712" s="42">
        <f>D712*P712</f>
        <v>1107.0679162849265</v>
      </c>
      <c r="K712" s="43"/>
      <c r="L712" s="43">
        <f t="shared" si="46"/>
        <v>2264.7780906699982</v>
      </c>
      <c r="M712" s="44">
        <f t="shared" si="45"/>
        <v>-2.9484699999979824E-3</v>
      </c>
      <c r="N712" s="43"/>
      <c r="O712" s="22"/>
      <c r="P712" s="33">
        <v>613.35152570000002</v>
      </c>
      <c r="Q712" s="34"/>
    </row>
    <row r="713" spans="1:22" x14ac:dyDescent="0.25">
      <c r="A713" s="35">
        <v>43163</v>
      </c>
      <c r="B713" s="36" t="s">
        <v>89</v>
      </c>
      <c r="C713" s="46"/>
      <c r="D713" s="46">
        <v>1.8014758900000001</v>
      </c>
      <c r="E713" s="39"/>
      <c r="F713" s="15"/>
      <c r="G713" s="47"/>
      <c r="H713" s="47"/>
      <c r="I713" s="42"/>
      <c r="J713" s="42">
        <f>D713*P713</f>
        <v>1091.6848773671531</v>
      </c>
      <c r="K713" s="43"/>
      <c r="L713" s="43">
        <f t="shared" si="46"/>
        <v>2266.5795665599981</v>
      </c>
      <c r="M713" s="44">
        <f t="shared" si="45"/>
        <v>-2.9484699999979824E-3</v>
      </c>
      <c r="N713" s="43"/>
      <c r="O713" s="22"/>
      <c r="P713" s="33">
        <v>605.99471989999995</v>
      </c>
      <c r="Q713" s="34"/>
    </row>
    <row r="714" spans="1:22" x14ac:dyDescent="0.25">
      <c r="A714" s="35">
        <v>43168</v>
      </c>
      <c r="B714" s="36" t="s">
        <v>777</v>
      </c>
      <c r="C714" s="46"/>
      <c r="D714" s="46">
        <v>6.2489999999999997</v>
      </c>
      <c r="E714" s="39"/>
      <c r="F714" s="15"/>
      <c r="G714" s="47"/>
      <c r="H714" s="47"/>
      <c r="I714" s="42"/>
      <c r="J714" s="42">
        <f>D714*P714</f>
        <v>3097.1684399993997</v>
      </c>
      <c r="K714" s="43"/>
      <c r="L714" s="43">
        <f t="shared" si="46"/>
        <v>2272.8285665599979</v>
      </c>
      <c r="M714" s="44">
        <f t="shared" si="45"/>
        <v>-2.9484699999979824E-3</v>
      </c>
      <c r="N714" s="43"/>
      <c r="O714" s="22"/>
      <c r="P714" s="33">
        <v>495.62625059999999</v>
      </c>
      <c r="Q714" s="34"/>
    </row>
    <row r="715" spans="1:22" x14ac:dyDescent="0.25">
      <c r="A715" s="35">
        <v>43168</v>
      </c>
      <c r="B715" s="36" t="s">
        <v>50</v>
      </c>
      <c r="C715" s="46"/>
      <c r="D715" s="46"/>
      <c r="E715" s="41">
        <v>18.940000000000001</v>
      </c>
      <c r="F715" s="15"/>
      <c r="G715" s="41">
        <v>0.97938853000000003</v>
      </c>
      <c r="H715" s="39"/>
      <c r="I715" s="42"/>
      <c r="J715" s="42"/>
      <c r="K715" s="43"/>
      <c r="L715" s="43">
        <f t="shared" si="46"/>
        <v>2253.8885665599978</v>
      </c>
      <c r="M715" s="44">
        <f t="shared" si="45"/>
        <v>0.97644006000000205</v>
      </c>
      <c r="N715" s="43"/>
      <c r="O715" s="22"/>
      <c r="P715" s="33">
        <v>495.62625059999999</v>
      </c>
      <c r="Q715" s="34"/>
    </row>
    <row r="716" spans="1:22" x14ac:dyDescent="0.25">
      <c r="A716" s="35">
        <v>43168</v>
      </c>
      <c r="B716" s="36" t="s">
        <v>784</v>
      </c>
      <c r="C716" s="46"/>
      <c r="D716" s="46"/>
      <c r="E716" s="39"/>
      <c r="F716" s="15"/>
      <c r="G716" s="47"/>
      <c r="H716" s="80">
        <v>0.97644006000000005</v>
      </c>
      <c r="I716" s="42"/>
      <c r="J716" s="42"/>
      <c r="K716" s="43"/>
      <c r="L716" s="43">
        <f t="shared" si="46"/>
        <v>2253.8885665599978</v>
      </c>
      <c r="M716" s="44">
        <f t="shared" si="45"/>
        <v>1.9984014443252818E-15</v>
      </c>
      <c r="N716" s="81">
        <v>8501.0300000000007</v>
      </c>
      <c r="O716" s="22"/>
      <c r="P716" s="33">
        <v>495.62625059999999</v>
      </c>
      <c r="Q716" s="79">
        <v>8837.83</v>
      </c>
      <c r="S716" s="108">
        <f>H716*Q716</f>
        <v>8629.6112554698011</v>
      </c>
      <c r="T716" s="108"/>
      <c r="U716" s="108"/>
      <c r="V716">
        <f>S716/P716</f>
        <v>17.411529847385772</v>
      </c>
    </row>
    <row r="717" spans="1:22" x14ac:dyDescent="0.25">
      <c r="A717" s="35">
        <v>43171</v>
      </c>
      <c r="B717" s="36" t="s">
        <v>89</v>
      </c>
      <c r="C717" s="46"/>
      <c r="D717" s="46">
        <v>1.8014758900000001</v>
      </c>
      <c r="E717" s="39"/>
      <c r="F717" s="15"/>
      <c r="G717" s="47"/>
      <c r="H717" s="47"/>
      <c r="I717" s="42"/>
      <c r="J717" s="42">
        <f t="shared" ref="J717:J724" si="47">D717*P717</f>
        <v>956.09469110305417</v>
      </c>
      <c r="K717" s="43"/>
      <c r="L717" s="43">
        <f t="shared" si="46"/>
        <v>2255.6900424499977</v>
      </c>
      <c r="M717" s="44">
        <f t="shared" si="45"/>
        <v>1.9984014443252818E-15</v>
      </c>
      <c r="N717" s="43"/>
      <c r="O717" s="22"/>
      <c r="P717" s="33">
        <v>530.72855230000005</v>
      </c>
      <c r="Q717" s="34"/>
    </row>
    <row r="718" spans="1:22" x14ac:dyDescent="0.25">
      <c r="A718" s="35">
        <v>43171</v>
      </c>
      <c r="B718" s="36" t="s">
        <v>89</v>
      </c>
      <c r="C718" s="46"/>
      <c r="D718" s="46">
        <v>1.8032602799999999</v>
      </c>
      <c r="E718" s="39"/>
      <c r="F718" s="15"/>
      <c r="G718" s="47"/>
      <c r="H718" s="47"/>
      <c r="I718" s="42"/>
      <c r="J718" s="42">
        <f t="shared" si="47"/>
        <v>957.04171782449271</v>
      </c>
      <c r="K718" s="43"/>
      <c r="L718" s="43">
        <f t="shared" si="46"/>
        <v>2257.4933027299976</v>
      </c>
      <c r="M718" s="44">
        <f t="shared" si="45"/>
        <v>1.9984014443252818E-15</v>
      </c>
      <c r="N718" s="43"/>
      <c r="O718" s="22"/>
      <c r="P718" s="33">
        <v>530.72855230000005</v>
      </c>
      <c r="Q718" s="34"/>
    </row>
    <row r="719" spans="1:22" x14ac:dyDescent="0.25">
      <c r="A719" s="35">
        <v>43179</v>
      </c>
      <c r="B719" s="36" t="s">
        <v>89</v>
      </c>
      <c r="C719" s="46"/>
      <c r="D719" s="46">
        <v>1.8017143</v>
      </c>
      <c r="E719" s="39"/>
      <c r="F719" s="15"/>
      <c r="G719" s="47"/>
      <c r="H719" s="47"/>
      <c r="I719" s="42"/>
      <c r="J719" s="42">
        <f t="shared" si="47"/>
        <v>741.6713862185087</v>
      </c>
      <c r="K719" s="43"/>
      <c r="L719" s="43">
        <f t="shared" si="46"/>
        <v>2259.2950170299978</v>
      </c>
      <c r="M719" s="44">
        <f t="shared" si="45"/>
        <v>1.9984014443252818E-15</v>
      </c>
      <c r="N719" s="43"/>
      <c r="O719" s="22"/>
      <c r="P719" s="33">
        <v>411.64761040000002</v>
      </c>
      <c r="Q719" s="34"/>
    </row>
    <row r="720" spans="1:22" x14ac:dyDescent="0.25">
      <c r="A720" s="35">
        <v>43181</v>
      </c>
      <c r="B720" s="36" t="s">
        <v>89</v>
      </c>
      <c r="C720" s="46"/>
      <c r="D720" s="46">
        <v>1.8065983000000001</v>
      </c>
      <c r="E720" s="39"/>
      <c r="F720" s="15"/>
      <c r="G720" s="47"/>
      <c r="H720" s="47"/>
      <c r="I720" s="42"/>
      <c r="J720" s="42">
        <f t="shared" si="47"/>
        <v>789.23793587453429</v>
      </c>
      <c r="K720" s="43"/>
      <c r="L720" s="43">
        <f t="shared" si="46"/>
        <v>2261.1016153299979</v>
      </c>
      <c r="M720" s="44">
        <f t="shared" si="45"/>
        <v>1.9984014443252818E-15</v>
      </c>
      <c r="N720" s="43"/>
      <c r="O720" s="22"/>
      <c r="P720" s="33">
        <v>436.86409750000001</v>
      </c>
      <c r="Q720" s="34"/>
    </row>
    <row r="721" spans="1:22" x14ac:dyDescent="0.25">
      <c r="A721" s="35">
        <v>43185</v>
      </c>
      <c r="B721" s="36" t="s">
        <v>777</v>
      </c>
      <c r="C721" s="46"/>
      <c r="D721" s="46">
        <v>0.39900000000000002</v>
      </c>
      <c r="E721" s="39"/>
      <c r="F721" s="15"/>
      <c r="G721" s="47"/>
      <c r="H721" s="47"/>
      <c r="I721" s="42"/>
      <c r="J721" s="42">
        <f t="shared" si="47"/>
        <v>164.56110599039999</v>
      </c>
      <c r="K721" s="43"/>
      <c r="L721" s="43">
        <f t="shared" si="46"/>
        <v>2261.5006153299978</v>
      </c>
      <c r="M721" s="44">
        <f t="shared" si="45"/>
        <v>1.9984014443252818E-15</v>
      </c>
      <c r="N721" s="43"/>
      <c r="O721" s="22"/>
      <c r="P721" s="33">
        <v>412.43384959999997</v>
      </c>
      <c r="Q721" s="34"/>
    </row>
    <row r="722" spans="1:22" x14ac:dyDescent="0.25">
      <c r="A722" s="35">
        <v>43189</v>
      </c>
      <c r="B722" s="36" t="s">
        <v>89</v>
      </c>
      <c r="C722" s="46"/>
      <c r="D722" s="46">
        <v>1.6727990699999999</v>
      </c>
      <c r="E722" s="39"/>
      <c r="F722" s="15"/>
      <c r="G722" s="47"/>
      <c r="H722" s="47"/>
      <c r="I722" s="42"/>
      <c r="J722" s="42">
        <f t="shared" si="47"/>
        <v>552.10041134550806</v>
      </c>
      <c r="K722" s="43"/>
      <c r="L722" s="43">
        <f t="shared" si="46"/>
        <v>2263.1734143999979</v>
      </c>
      <c r="M722" s="44">
        <f t="shared" si="45"/>
        <v>1.9984014443252818E-15</v>
      </c>
      <c r="N722" s="43"/>
      <c r="O722" s="22"/>
      <c r="P722" s="33">
        <v>330.04586219999999</v>
      </c>
      <c r="Q722" s="34"/>
    </row>
    <row r="723" spans="1:22" x14ac:dyDescent="0.25">
      <c r="A723" s="35">
        <v>43189</v>
      </c>
      <c r="B723" s="36" t="s">
        <v>89</v>
      </c>
      <c r="C723" s="46"/>
      <c r="D723" s="46">
        <v>1.6727990699999999</v>
      </c>
      <c r="E723" s="39"/>
      <c r="F723" s="15"/>
      <c r="G723" s="47"/>
      <c r="H723" s="47"/>
      <c r="I723" s="42"/>
      <c r="J723" s="42">
        <f t="shared" si="47"/>
        <v>552.10041134550806</v>
      </c>
      <c r="K723" s="43"/>
      <c r="L723" s="43">
        <f t="shared" si="46"/>
        <v>2264.846213469998</v>
      </c>
      <c r="M723" s="44">
        <f t="shared" si="45"/>
        <v>1.9984014443252818E-15</v>
      </c>
      <c r="N723" s="43"/>
      <c r="O723" s="22"/>
      <c r="P723" s="33">
        <v>330.04586219999999</v>
      </c>
      <c r="Q723" s="34"/>
    </row>
    <row r="724" spans="1:22" x14ac:dyDescent="0.25">
      <c r="A724" s="35">
        <v>43192</v>
      </c>
      <c r="B724" s="36" t="s">
        <v>796</v>
      </c>
      <c r="C724" s="46"/>
      <c r="D724" s="46">
        <v>9.91</v>
      </c>
      <c r="E724" s="39"/>
      <c r="F724" s="15"/>
      <c r="G724" s="47"/>
      <c r="H724" s="47"/>
      <c r="I724" s="42"/>
      <c r="J724" s="42">
        <f t="shared" si="47"/>
        <v>2902.4236447990002</v>
      </c>
      <c r="K724" s="43"/>
      <c r="L724" s="43">
        <f t="shared" si="46"/>
        <v>2274.7562134699979</v>
      </c>
      <c r="M724" s="44">
        <f t="shared" si="45"/>
        <v>1.9984014443252818E-15</v>
      </c>
      <c r="N724" s="43"/>
      <c r="O724" s="22"/>
      <c r="P724" s="33">
        <v>292.87826890000002</v>
      </c>
      <c r="Q724" s="34"/>
    </row>
    <row r="725" spans="1:22" x14ac:dyDescent="0.25">
      <c r="A725" s="35">
        <v>43193</v>
      </c>
      <c r="B725" s="36" t="s">
        <v>784</v>
      </c>
      <c r="C725" s="46"/>
      <c r="D725" s="46"/>
      <c r="E725" s="39">
        <v>10.3</v>
      </c>
      <c r="F725" s="15"/>
      <c r="G725" s="47"/>
      <c r="H725" s="47"/>
      <c r="I725" s="42"/>
      <c r="J725" s="42"/>
      <c r="K725" s="43"/>
      <c r="L725" s="43">
        <f t="shared" si="46"/>
        <v>2264.4562134699977</v>
      </c>
      <c r="M725" s="44">
        <f t="shared" si="45"/>
        <v>1.9984014443252818E-15</v>
      </c>
      <c r="N725" s="81">
        <v>3406.56</v>
      </c>
      <c r="O725" s="82"/>
      <c r="P725" s="33">
        <v>313.68460119999997</v>
      </c>
      <c r="Q725" s="34"/>
      <c r="S725" s="108">
        <f>V725*P725</f>
        <v>3230.9513923599998</v>
      </c>
      <c r="T725" s="108"/>
      <c r="U725" s="108"/>
      <c r="V725">
        <f>E725</f>
        <v>10.3</v>
      </c>
    </row>
    <row r="726" spans="1:22" x14ac:dyDescent="0.25">
      <c r="A726" s="35">
        <v>43194</v>
      </c>
      <c r="B726" s="36" t="s">
        <v>777</v>
      </c>
      <c r="C726" s="46"/>
      <c r="D726" s="46">
        <v>18.672000000000001</v>
      </c>
      <c r="E726" s="39"/>
      <c r="F726" s="15"/>
      <c r="G726" s="47"/>
      <c r="H726" s="47"/>
      <c r="I726" s="42"/>
      <c r="J726" s="42">
        <f>D726*P726</f>
        <v>6378.0490893648002</v>
      </c>
      <c r="K726" s="43"/>
      <c r="L726" s="43">
        <f t="shared" si="46"/>
        <v>2283.1282134699977</v>
      </c>
      <c r="M726" s="44">
        <f t="shared" si="45"/>
        <v>1.9984014443252818E-15</v>
      </c>
      <c r="N726" s="43"/>
      <c r="O726" s="82"/>
      <c r="P726" s="33">
        <v>341.58360590000001</v>
      </c>
      <c r="Q726" s="34"/>
    </row>
    <row r="727" spans="1:22" x14ac:dyDescent="0.25">
      <c r="A727" s="35">
        <v>43195</v>
      </c>
      <c r="B727" s="36" t="s">
        <v>784</v>
      </c>
      <c r="C727" s="46"/>
      <c r="D727" s="46"/>
      <c r="E727" s="39">
        <v>32.15</v>
      </c>
      <c r="F727" s="15"/>
      <c r="G727" s="47"/>
      <c r="H727" s="47"/>
      <c r="I727" s="42"/>
      <c r="J727" s="42"/>
      <c r="K727" s="43"/>
      <c r="L727" s="43">
        <f t="shared" si="46"/>
        <v>2250.9782134699976</v>
      </c>
      <c r="M727" s="44">
        <f t="shared" si="45"/>
        <v>1.9984014443252818E-15</v>
      </c>
      <c r="N727" s="81">
        <v>9116.5400000000009</v>
      </c>
      <c r="O727" s="82"/>
      <c r="P727" s="33">
        <v>301.25978140000001</v>
      </c>
      <c r="Q727" s="34"/>
      <c r="S727" s="108">
        <f>V727*P727</f>
        <v>9685.501972009999</v>
      </c>
      <c r="T727" s="108"/>
      <c r="U727" s="108"/>
      <c r="V727">
        <f>E727</f>
        <v>32.15</v>
      </c>
    </row>
    <row r="728" spans="1:22" x14ac:dyDescent="0.25">
      <c r="A728" s="35">
        <v>43197</v>
      </c>
      <c r="B728" s="36" t="s">
        <v>89</v>
      </c>
      <c r="C728" s="46"/>
      <c r="D728" s="46">
        <v>1.6899348999999999</v>
      </c>
      <c r="E728" s="39"/>
      <c r="F728" s="15"/>
      <c r="G728" s="47"/>
      <c r="H728" s="47"/>
      <c r="I728" s="42"/>
      <c r="J728" s="42">
        <f t="shared" ref="J728:J736" si="48">D728*P728</f>
        <v>484.55738170355653</v>
      </c>
      <c r="K728" s="43"/>
      <c r="L728" s="43">
        <f t="shared" si="46"/>
        <v>2252.6681483699977</v>
      </c>
      <c r="M728" s="44">
        <f t="shared" si="45"/>
        <v>1.9984014443252818E-15</v>
      </c>
      <c r="N728" s="43"/>
      <c r="O728" s="82"/>
      <c r="P728" s="33">
        <v>286.73138929999999</v>
      </c>
      <c r="Q728" s="34"/>
    </row>
    <row r="729" spans="1:22" x14ac:dyDescent="0.25">
      <c r="A729" s="35">
        <v>43197</v>
      </c>
      <c r="B729" s="36" t="s">
        <v>89</v>
      </c>
      <c r="C729" s="46"/>
      <c r="D729" s="46">
        <v>1.688572</v>
      </c>
      <c r="E729" s="39"/>
      <c r="F729" s="15"/>
      <c r="G729" s="47"/>
      <c r="H729" s="47"/>
      <c r="I729" s="42"/>
      <c r="J729" s="42">
        <f t="shared" si="48"/>
        <v>484.16659549307957</v>
      </c>
      <c r="K729" s="43"/>
      <c r="L729" s="43">
        <f t="shared" si="46"/>
        <v>2254.3567203699977</v>
      </c>
      <c r="M729" s="44">
        <f t="shared" ref="M729:M792" si="49">M728+(G729-H729)</f>
        <v>1.9984014443252818E-15</v>
      </c>
      <c r="N729" s="43"/>
      <c r="O729" s="82"/>
      <c r="P729" s="33">
        <v>286.73138929999999</v>
      </c>
      <c r="Q729" s="34"/>
    </row>
    <row r="730" spans="1:22" x14ac:dyDescent="0.25">
      <c r="A730" s="35">
        <v>43205</v>
      </c>
      <c r="B730" s="36" t="s">
        <v>89</v>
      </c>
      <c r="C730" s="46"/>
      <c r="D730" s="46">
        <v>1.67396221</v>
      </c>
      <c r="E730" s="39"/>
      <c r="F730" s="15"/>
      <c r="G730" s="47"/>
      <c r="H730" s="47"/>
      <c r="I730" s="42"/>
      <c r="J730" s="42">
        <f t="shared" si="48"/>
        <v>592.22716449972506</v>
      </c>
      <c r="K730" s="43"/>
      <c r="L730" s="43">
        <f t="shared" si="46"/>
        <v>2256.0306825799976</v>
      </c>
      <c r="M730" s="44">
        <f t="shared" si="49"/>
        <v>1.9984014443252818E-15</v>
      </c>
      <c r="N730" s="43"/>
      <c r="O730" s="82"/>
      <c r="P730" s="33">
        <v>353.78765479999998</v>
      </c>
      <c r="Q730" s="34"/>
    </row>
    <row r="731" spans="1:22" x14ac:dyDescent="0.25">
      <c r="A731" s="35">
        <v>43206</v>
      </c>
      <c r="B731" s="36" t="s">
        <v>89</v>
      </c>
      <c r="C731" s="46"/>
      <c r="D731" s="46">
        <v>1.6728388000000001</v>
      </c>
      <c r="E731" s="39"/>
      <c r="F731" s="15"/>
      <c r="G731" s="47"/>
      <c r="H731" s="47"/>
      <c r="I731" s="42"/>
      <c r="J731" s="42">
        <f t="shared" si="48"/>
        <v>633.17976940923916</v>
      </c>
      <c r="K731" s="43"/>
      <c r="L731" s="43">
        <f t="shared" si="46"/>
        <v>2257.7035213799977</v>
      </c>
      <c r="M731" s="44">
        <f t="shared" si="49"/>
        <v>1.9984014443252818E-15</v>
      </c>
      <c r="N731" s="43"/>
      <c r="O731" s="82"/>
      <c r="P731" s="33">
        <v>378.50614739999997</v>
      </c>
      <c r="Q731" s="34"/>
    </row>
    <row r="732" spans="1:22" x14ac:dyDescent="0.25">
      <c r="A732" s="35">
        <v>43214</v>
      </c>
      <c r="B732" s="36" t="s">
        <v>89</v>
      </c>
      <c r="C732" s="46"/>
      <c r="D732" s="46">
        <v>1.6770695</v>
      </c>
      <c r="E732" s="39"/>
      <c r="F732" s="15"/>
      <c r="G732" s="47"/>
      <c r="H732" s="47"/>
      <c r="I732" s="42"/>
      <c r="J732" s="42">
        <f t="shared" si="48"/>
        <v>842.05129406248273</v>
      </c>
      <c r="K732" s="43"/>
      <c r="L732" s="43">
        <f t="shared" si="46"/>
        <v>2259.3805908799977</v>
      </c>
      <c r="M732" s="44">
        <f t="shared" si="49"/>
        <v>1.9984014443252818E-15</v>
      </c>
      <c r="N732" s="43"/>
      <c r="O732" s="82"/>
      <c r="P732" s="33">
        <v>502.09683860000001</v>
      </c>
      <c r="Q732" s="34"/>
    </row>
    <row r="733" spans="1:22" x14ac:dyDescent="0.25">
      <c r="A733" s="35">
        <v>43214</v>
      </c>
      <c r="B733" s="36" t="s">
        <v>89</v>
      </c>
      <c r="C733" s="46"/>
      <c r="D733" s="46">
        <v>1.67771388</v>
      </c>
      <c r="E733" s="39"/>
      <c r="F733" s="15"/>
      <c r="G733" s="47"/>
      <c r="H733" s="47"/>
      <c r="I733" s="42"/>
      <c r="J733" s="42">
        <f t="shared" si="48"/>
        <v>842.3748352233398</v>
      </c>
      <c r="K733" s="43"/>
      <c r="L733" s="43">
        <f t="shared" si="46"/>
        <v>2261.0583047599976</v>
      </c>
      <c r="M733" s="44">
        <f t="shared" si="49"/>
        <v>1.9984014443252818E-15</v>
      </c>
      <c r="N733" s="43"/>
      <c r="O733" s="82"/>
      <c r="P733" s="33">
        <v>502.09683860000001</v>
      </c>
      <c r="Q733" s="34"/>
    </row>
    <row r="734" spans="1:22" x14ac:dyDescent="0.25">
      <c r="A734" s="35">
        <v>43222</v>
      </c>
      <c r="B734" s="36" t="s">
        <v>89</v>
      </c>
      <c r="C734" s="46"/>
      <c r="D734" s="46">
        <v>1.6728170899999999</v>
      </c>
      <c r="E734" s="39"/>
      <c r="F734" s="15"/>
      <c r="G734" s="47"/>
      <c r="H734" s="47"/>
      <c r="I734" s="42"/>
      <c r="J734" s="42">
        <f t="shared" si="48"/>
        <v>796.81546885416537</v>
      </c>
      <c r="K734" s="43"/>
      <c r="L734" s="43">
        <f t="shared" si="46"/>
        <v>2262.7311218499976</v>
      </c>
      <c r="M734" s="44">
        <f t="shared" si="49"/>
        <v>1.9984014443252818E-15</v>
      </c>
      <c r="N734" s="43"/>
      <c r="O734" s="82"/>
      <c r="P734" s="33">
        <v>476.33149709999998</v>
      </c>
      <c r="Q734" s="34"/>
    </row>
    <row r="735" spans="1:22" x14ac:dyDescent="0.25">
      <c r="A735" s="35">
        <v>43223</v>
      </c>
      <c r="B735" s="36" t="s">
        <v>89</v>
      </c>
      <c r="C735" s="46"/>
      <c r="D735" s="46">
        <v>1.6727990699999999</v>
      </c>
      <c r="E735" s="39"/>
      <c r="F735" s="15"/>
      <c r="G735" s="47"/>
      <c r="H735" s="47"/>
      <c r="I735" s="42"/>
      <c r="J735" s="42">
        <f t="shared" si="48"/>
        <v>807.41110376376582</v>
      </c>
      <c r="K735" s="43"/>
      <c r="L735" s="43">
        <f t="shared" si="46"/>
        <v>2264.4039209199977</v>
      </c>
      <c r="M735" s="44">
        <f t="shared" si="49"/>
        <v>1.9984014443252818E-15</v>
      </c>
      <c r="N735" s="43"/>
      <c r="O735" s="82"/>
      <c r="P735" s="33">
        <v>482.67070339999998</v>
      </c>
      <c r="Q735" s="34"/>
    </row>
    <row r="736" spans="1:22" x14ac:dyDescent="0.25">
      <c r="A736" s="35">
        <v>43224</v>
      </c>
      <c r="B736" s="36" t="s">
        <v>777</v>
      </c>
      <c r="C736" s="46"/>
      <c r="D736" s="46">
        <v>10.374000000000001</v>
      </c>
      <c r="E736" s="39"/>
      <c r="F736" s="15"/>
      <c r="G736" s="47"/>
      <c r="H736" s="47"/>
      <c r="I736" s="42"/>
      <c r="J736" s="42">
        <f t="shared" si="48"/>
        <v>5172.0191140800007</v>
      </c>
      <c r="K736" s="43"/>
      <c r="L736" s="43">
        <f t="shared" si="46"/>
        <v>2274.7779209199975</v>
      </c>
      <c r="M736" s="44">
        <f t="shared" si="49"/>
        <v>1.9984014443252818E-15</v>
      </c>
      <c r="N736" s="43"/>
      <c r="O736" s="82"/>
      <c r="P736" s="33">
        <v>498.55592000000001</v>
      </c>
      <c r="Q736" s="34"/>
    </row>
    <row r="737" spans="1:22" x14ac:dyDescent="0.25">
      <c r="A737" s="35">
        <v>43225</v>
      </c>
      <c r="B737" s="36" t="s">
        <v>784</v>
      </c>
      <c r="C737" s="46"/>
      <c r="D737" s="46"/>
      <c r="E737" s="39">
        <v>20.69</v>
      </c>
      <c r="F737" s="15"/>
      <c r="G737" s="47"/>
      <c r="H737" s="47"/>
      <c r="I737" s="42"/>
      <c r="J737" s="42"/>
      <c r="K737" s="43"/>
      <c r="L737" s="43">
        <f t="shared" si="46"/>
        <v>2254.0879209199975</v>
      </c>
      <c r="M737" s="44">
        <f t="shared" si="49"/>
        <v>1.9984014443252818E-15</v>
      </c>
      <c r="N737" s="81">
        <v>9996.52</v>
      </c>
      <c r="O737" s="82"/>
      <c r="P737" s="33">
        <v>484.56126019999999</v>
      </c>
      <c r="Q737" s="34"/>
      <c r="S737" s="108">
        <f t="shared" ref="S737:S738" si="50">V737*P737</f>
        <v>10025.572473538001</v>
      </c>
      <c r="T737" s="108"/>
      <c r="U737" s="108"/>
      <c r="V737">
        <f t="shared" ref="V737:V738" si="51">E737</f>
        <v>20.69</v>
      </c>
    </row>
    <row r="738" spans="1:22" x14ac:dyDescent="0.25">
      <c r="A738" s="35">
        <v>43226</v>
      </c>
      <c r="B738" s="36" t="s">
        <v>784</v>
      </c>
      <c r="C738" s="46"/>
      <c r="D738" s="46"/>
      <c r="E738" s="39">
        <v>3.18</v>
      </c>
      <c r="F738" s="15"/>
      <c r="G738" s="47"/>
      <c r="H738" s="47"/>
      <c r="I738" s="42"/>
      <c r="J738" s="42"/>
      <c r="K738" s="43"/>
      <c r="L738" s="43">
        <f t="shared" si="46"/>
        <v>2250.9079209199977</v>
      </c>
      <c r="M738" s="44">
        <f t="shared" si="49"/>
        <v>1.9984014443252818E-15</v>
      </c>
      <c r="N738" s="81">
        <v>1514.74</v>
      </c>
      <c r="O738" s="82"/>
      <c r="P738" s="33">
        <v>505.23565070000001</v>
      </c>
      <c r="Q738" s="34"/>
      <c r="S738" s="108">
        <f t="shared" si="50"/>
        <v>1606.6493692260001</v>
      </c>
      <c r="T738" s="108"/>
      <c r="U738" s="108"/>
      <c r="V738">
        <f t="shared" si="51"/>
        <v>3.18</v>
      </c>
    </row>
    <row r="739" spans="1:22" x14ac:dyDescent="0.25">
      <c r="A739" s="35">
        <v>43229</v>
      </c>
      <c r="B739" s="36" t="s">
        <v>89</v>
      </c>
      <c r="C739" s="46"/>
      <c r="D739" s="46">
        <v>1.6728063</v>
      </c>
      <c r="E739" s="39"/>
      <c r="F739" s="15"/>
      <c r="G739" s="47"/>
      <c r="H739" s="47"/>
      <c r="I739" s="42"/>
      <c r="J739" s="42">
        <f t="shared" ref="J739:J749" si="52">D739*P739</f>
        <v>737.37357308081414</v>
      </c>
      <c r="K739" s="43"/>
      <c r="L739" s="43">
        <f t="shared" si="46"/>
        <v>2252.5807272199977</v>
      </c>
      <c r="M739" s="44">
        <f t="shared" si="49"/>
        <v>1.9984014443252818E-15</v>
      </c>
      <c r="N739" s="43"/>
      <c r="O739" s="82"/>
      <c r="P739" s="33">
        <v>440.8003324</v>
      </c>
      <c r="Q739" s="34"/>
    </row>
    <row r="740" spans="1:22" x14ac:dyDescent="0.25">
      <c r="A740" s="35">
        <v>43231</v>
      </c>
      <c r="B740" s="36" t="s">
        <v>89</v>
      </c>
      <c r="C740" s="46"/>
      <c r="D740" s="46">
        <v>1.67833747</v>
      </c>
      <c r="E740" s="39"/>
      <c r="F740" s="15"/>
      <c r="G740" s="47"/>
      <c r="H740" s="47"/>
      <c r="I740" s="42"/>
      <c r="J740" s="42">
        <f t="shared" si="52"/>
        <v>699.36033533021418</v>
      </c>
      <c r="K740" s="43"/>
      <c r="L740" s="43">
        <f t="shared" si="46"/>
        <v>2254.2590646899976</v>
      </c>
      <c r="M740" s="44">
        <f t="shared" si="49"/>
        <v>1.9984014443252818E-15</v>
      </c>
      <c r="N740" s="43"/>
      <c r="O740" s="82"/>
      <c r="P740" s="33">
        <v>416.69827900000001</v>
      </c>
      <c r="Q740" s="34"/>
    </row>
    <row r="741" spans="1:22" x14ac:dyDescent="0.25">
      <c r="A741" s="35">
        <v>43238</v>
      </c>
      <c r="B741" s="36" t="s">
        <v>89</v>
      </c>
      <c r="C741" s="46"/>
      <c r="D741" s="46">
        <v>1.67282207</v>
      </c>
      <c r="E741" s="39"/>
      <c r="F741" s="15"/>
      <c r="G741" s="47"/>
      <c r="H741" s="47"/>
      <c r="I741" s="42"/>
      <c r="J741" s="42">
        <f t="shared" si="52"/>
        <v>647.29269144642637</v>
      </c>
      <c r="K741" s="43"/>
      <c r="L741" s="43">
        <f t="shared" si="46"/>
        <v>2255.9318867599977</v>
      </c>
      <c r="M741" s="44">
        <f t="shared" si="49"/>
        <v>1.9984014443252818E-15</v>
      </c>
      <c r="N741" s="43"/>
      <c r="O741" s="82"/>
      <c r="P741" s="33">
        <v>386.94652769999999</v>
      </c>
      <c r="Q741" s="34"/>
    </row>
    <row r="742" spans="1:22" x14ac:dyDescent="0.25">
      <c r="A742" s="35">
        <v>43238</v>
      </c>
      <c r="B742" s="36" t="s">
        <v>89</v>
      </c>
      <c r="C742" s="46"/>
      <c r="D742" s="46">
        <v>1.6787384999999999</v>
      </c>
      <c r="E742" s="39"/>
      <c r="F742" s="15"/>
      <c r="G742" s="47"/>
      <c r="H742" s="47"/>
      <c r="I742" s="42"/>
      <c r="J742" s="42">
        <f t="shared" si="52"/>
        <v>649.58203349130645</v>
      </c>
      <c r="K742" s="43"/>
      <c r="L742" s="43">
        <f t="shared" si="46"/>
        <v>2257.6106252599975</v>
      </c>
      <c r="M742" s="44">
        <f t="shared" si="49"/>
        <v>1.9984014443252818E-15</v>
      </c>
      <c r="N742" s="43"/>
      <c r="O742" s="82"/>
      <c r="P742" s="33">
        <v>386.94652769999999</v>
      </c>
      <c r="Q742" s="34"/>
    </row>
    <row r="743" spans="1:22" x14ac:dyDescent="0.25">
      <c r="A743" s="35">
        <v>43246</v>
      </c>
      <c r="B743" s="36" t="s">
        <v>89</v>
      </c>
      <c r="C743" s="46"/>
      <c r="D743" s="46">
        <v>1.6728032100000001</v>
      </c>
      <c r="E743" s="39"/>
      <c r="F743" s="15"/>
      <c r="G743" s="47"/>
      <c r="H743" s="47"/>
      <c r="I743" s="42"/>
      <c r="J743" s="42">
        <f t="shared" si="52"/>
        <v>567.80700659772515</v>
      </c>
      <c r="K743" s="43"/>
      <c r="L743" s="43">
        <f t="shared" si="46"/>
        <v>2259.2834284699975</v>
      </c>
      <c r="M743" s="44">
        <f t="shared" si="49"/>
        <v>1.9984014443252818E-15</v>
      </c>
      <c r="N743" s="43"/>
      <c r="O743" s="82"/>
      <c r="P743" s="33">
        <v>339.43443150000002</v>
      </c>
      <c r="Q743" s="34"/>
    </row>
    <row r="744" spans="1:22" x14ac:dyDescent="0.25">
      <c r="A744" s="35">
        <v>43246</v>
      </c>
      <c r="B744" s="36" t="s">
        <v>89</v>
      </c>
      <c r="C744" s="46"/>
      <c r="D744" s="46">
        <v>1.6728290699999999</v>
      </c>
      <c r="E744" s="39"/>
      <c r="F744" s="15"/>
      <c r="G744" s="47"/>
      <c r="H744" s="47"/>
      <c r="I744" s="42"/>
      <c r="J744" s="42">
        <f t="shared" si="52"/>
        <v>567.81578437212374</v>
      </c>
      <c r="K744" s="43"/>
      <c r="L744" s="43">
        <f t="shared" si="46"/>
        <v>2260.9562575399973</v>
      </c>
      <c r="M744" s="44">
        <f t="shared" si="49"/>
        <v>1.9984014443252818E-15</v>
      </c>
      <c r="N744" s="43"/>
      <c r="O744" s="82"/>
      <c r="P744" s="33">
        <v>339.43443150000002</v>
      </c>
      <c r="Q744" s="34"/>
    </row>
    <row r="745" spans="1:22" x14ac:dyDescent="0.25">
      <c r="A745" s="35">
        <v>43254</v>
      </c>
      <c r="B745" s="36" t="s">
        <v>89</v>
      </c>
      <c r="C745" s="46"/>
      <c r="D745" s="46">
        <v>1.6728040099999999</v>
      </c>
      <c r="E745" s="39"/>
      <c r="F745" s="15"/>
      <c r="G745" s="47"/>
      <c r="H745" s="47"/>
      <c r="I745" s="42"/>
      <c r="J745" s="42">
        <f t="shared" si="52"/>
        <v>534.67509311618289</v>
      </c>
      <c r="K745" s="43"/>
      <c r="L745" s="43">
        <f t="shared" si="46"/>
        <v>2262.6290615499975</v>
      </c>
      <c r="M745" s="44">
        <f t="shared" si="49"/>
        <v>1.9984014443252818E-15</v>
      </c>
      <c r="N745" s="43"/>
      <c r="O745" s="82"/>
      <c r="P745" s="33">
        <v>319.62805559999998</v>
      </c>
      <c r="Q745" s="34"/>
    </row>
    <row r="746" spans="1:22" x14ac:dyDescent="0.25">
      <c r="A746" s="35">
        <v>43255</v>
      </c>
      <c r="B746" s="36" t="s">
        <v>777</v>
      </c>
      <c r="C746" s="46"/>
      <c r="D746" s="46">
        <v>15.942</v>
      </c>
      <c r="E746" s="39"/>
      <c r="F746" s="15"/>
      <c r="G746" s="47"/>
      <c r="H746" s="47"/>
      <c r="I746" s="42"/>
      <c r="J746" s="42">
        <f t="shared" si="52"/>
        <v>5237.0664278987997</v>
      </c>
      <c r="K746" s="43"/>
      <c r="L746" s="43">
        <f t="shared" si="46"/>
        <v>2278.5710615499975</v>
      </c>
      <c r="M746" s="44">
        <f t="shared" si="49"/>
        <v>1.9984014443252818E-15</v>
      </c>
      <c r="N746" s="43"/>
      <c r="O746" s="82"/>
      <c r="P746" s="33">
        <v>328.50749139999999</v>
      </c>
      <c r="Q746" s="34"/>
    </row>
    <row r="747" spans="1:22" x14ac:dyDescent="0.25">
      <c r="A747" s="35">
        <v>43255</v>
      </c>
      <c r="B747" s="36" t="s">
        <v>89</v>
      </c>
      <c r="C747" s="46"/>
      <c r="D747" s="46">
        <v>1.6730648299999999</v>
      </c>
      <c r="E747" s="39"/>
      <c r="F747" s="15"/>
      <c r="G747" s="47"/>
      <c r="H747" s="47"/>
      <c r="I747" s="42"/>
      <c r="J747" s="42">
        <f t="shared" si="52"/>
        <v>549.61433025286738</v>
      </c>
      <c r="K747" s="43"/>
      <c r="L747" s="43">
        <f t="shared" si="46"/>
        <v>2280.2441263799974</v>
      </c>
      <c r="M747" s="44">
        <f t="shared" si="49"/>
        <v>1.9984014443252818E-15</v>
      </c>
      <c r="N747" s="43"/>
      <c r="O747" s="82"/>
      <c r="P747" s="33">
        <v>328.50749139999999</v>
      </c>
      <c r="Q747" s="34"/>
    </row>
    <row r="748" spans="1:22" x14ac:dyDescent="0.25">
      <c r="A748" s="35">
        <v>43263</v>
      </c>
      <c r="B748" s="36" t="s">
        <v>89</v>
      </c>
      <c r="C748" s="46"/>
      <c r="D748" s="46">
        <v>1.67614861</v>
      </c>
      <c r="E748" s="39"/>
      <c r="F748" s="15"/>
      <c r="G748" s="47"/>
      <c r="H748" s="47"/>
      <c r="I748" s="42"/>
      <c r="J748" s="42">
        <f t="shared" si="52"/>
        <v>455.1051558969113</v>
      </c>
      <c r="K748" s="43"/>
      <c r="L748" s="43">
        <f t="shared" si="46"/>
        <v>2281.9202749899973</v>
      </c>
      <c r="M748" s="44">
        <f t="shared" si="49"/>
        <v>1.9984014443252818E-15</v>
      </c>
      <c r="N748" s="43"/>
      <c r="O748" s="82"/>
      <c r="P748" s="33">
        <v>271.51838040000001</v>
      </c>
      <c r="Q748" s="34"/>
    </row>
    <row r="749" spans="1:22" x14ac:dyDescent="0.25">
      <c r="A749" s="35">
        <v>43263</v>
      </c>
      <c r="B749" s="36" t="s">
        <v>89</v>
      </c>
      <c r="C749" s="46"/>
      <c r="D749" s="46">
        <v>1.67402728</v>
      </c>
      <c r="E749" s="39"/>
      <c r="F749" s="15"/>
      <c r="G749" s="47"/>
      <c r="H749" s="47"/>
      <c r="I749" s="42"/>
      <c r="J749" s="42">
        <f t="shared" si="52"/>
        <v>454.52917581101735</v>
      </c>
      <c r="K749" s="43"/>
      <c r="L749" s="43">
        <f t="shared" si="46"/>
        <v>2283.5943022699971</v>
      </c>
      <c r="M749" s="44">
        <f t="shared" si="49"/>
        <v>1.9984014443252818E-15</v>
      </c>
      <c r="N749" s="43"/>
      <c r="O749" s="82"/>
      <c r="P749" s="33">
        <v>271.51838040000001</v>
      </c>
      <c r="Q749" s="34"/>
    </row>
    <row r="750" spans="1:22" x14ac:dyDescent="0.25">
      <c r="A750" s="35">
        <v>43269</v>
      </c>
      <c r="B750" s="36" t="s">
        <v>784</v>
      </c>
      <c r="C750" s="46"/>
      <c r="D750" s="46"/>
      <c r="E750" s="39">
        <v>27.48</v>
      </c>
      <c r="F750" s="15"/>
      <c r="G750" s="47"/>
      <c r="H750" s="47"/>
      <c r="I750" s="42"/>
      <c r="J750" s="42"/>
      <c r="K750" s="43"/>
      <c r="L750" s="43">
        <f t="shared" si="46"/>
        <v>2256.1143022699971</v>
      </c>
      <c r="M750" s="44">
        <f t="shared" si="49"/>
        <v>1.9984014443252818E-15</v>
      </c>
      <c r="N750" s="81">
        <v>7004.76</v>
      </c>
      <c r="O750" s="82"/>
      <c r="P750" s="33">
        <v>263.33542690000002</v>
      </c>
      <c r="Q750" s="34"/>
      <c r="S750" s="108">
        <f>V750*P750</f>
        <v>7236.4575312120005</v>
      </c>
      <c r="T750" s="108"/>
      <c r="U750" s="108"/>
      <c r="V750">
        <f>E750</f>
        <v>27.48</v>
      </c>
    </row>
    <row r="751" spans="1:22" x14ac:dyDescent="0.25">
      <c r="A751" s="35">
        <v>43270</v>
      </c>
      <c r="B751" s="36" t="s">
        <v>89</v>
      </c>
      <c r="C751" s="46"/>
      <c r="D751" s="46">
        <v>1.6773937999999999</v>
      </c>
      <c r="E751" s="39"/>
      <c r="F751" s="15"/>
      <c r="G751" s="47"/>
      <c r="H751" s="47"/>
      <c r="I751" s="42"/>
      <c r="J751" s="42">
        <f>D751*P751</f>
        <v>441.97134326625212</v>
      </c>
      <c r="K751" s="43"/>
      <c r="L751" s="43">
        <f t="shared" si="46"/>
        <v>2257.7916960699972</v>
      </c>
      <c r="M751" s="44">
        <f t="shared" si="49"/>
        <v>1.9984014443252818E-15</v>
      </c>
      <c r="N751" s="43"/>
      <c r="O751" s="82"/>
      <c r="P751" s="33">
        <v>263.48693029999998</v>
      </c>
      <c r="Q751" s="34"/>
    </row>
    <row r="752" spans="1:22" x14ac:dyDescent="0.25">
      <c r="A752" s="35">
        <v>43271</v>
      </c>
      <c r="B752" s="36" t="s">
        <v>89</v>
      </c>
      <c r="C752" s="46"/>
      <c r="D752" s="46">
        <v>1.67357449</v>
      </c>
      <c r="E752" s="39"/>
      <c r="F752" s="15"/>
      <c r="G752" s="47"/>
      <c r="H752" s="47"/>
      <c r="I752" s="42"/>
      <c r="J752" s="42">
        <f>D752*P752</f>
        <v>435.9346889342263</v>
      </c>
      <c r="K752" s="43"/>
      <c r="L752" s="43">
        <f t="shared" si="46"/>
        <v>2259.4652705599974</v>
      </c>
      <c r="M752" s="44">
        <f t="shared" si="49"/>
        <v>1.9984014443252818E-15</v>
      </c>
      <c r="N752" s="43"/>
      <c r="O752" s="82"/>
      <c r="P752" s="33">
        <v>260.4811985</v>
      </c>
      <c r="Q752" s="34"/>
    </row>
    <row r="753" spans="1:22" x14ac:dyDescent="0.25">
      <c r="A753" s="35">
        <v>43277</v>
      </c>
      <c r="B753" s="36" t="s">
        <v>796</v>
      </c>
      <c r="C753" s="46"/>
      <c r="D753" s="46">
        <v>24.504999999999999</v>
      </c>
      <c r="E753" s="39"/>
      <c r="F753" s="15"/>
      <c r="G753" s="47"/>
      <c r="H753" s="47"/>
      <c r="I753" s="42"/>
      <c r="J753" s="42">
        <f>D753*P753</f>
        <v>5903.8958277064994</v>
      </c>
      <c r="K753" s="43"/>
      <c r="L753" s="43">
        <f t="shared" si="46"/>
        <v>2283.9702705599975</v>
      </c>
      <c r="M753" s="44">
        <f t="shared" si="49"/>
        <v>1.9984014443252818E-15</v>
      </c>
      <c r="N753" s="43"/>
      <c r="O753" s="82"/>
      <c r="P753" s="33">
        <v>240.92617129999999</v>
      </c>
      <c r="Q753" s="34"/>
    </row>
    <row r="754" spans="1:22" x14ac:dyDescent="0.25">
      <c r="A754" s="35">
        <v>43279</v>
      </c>
      <c r="B754" s="36" t="s">
        <v>89</v>
      </c>
      <c r="C754" s="46"/>
      <c r="D754" s="46">
        <v>1.67431723</v>
      </c>
      <c r="E754" s="39"/>
      <c r="F754" s="15"/>
      <c r="G754" s="47"/>
      <c r="H754" s="47"/>
      <c r="I754" s="42"/>
      <c r="J754" s="42">
        <f>D754*P754</f>
        <v>382.74910345519049</v>
      </c>
      <c r="K754" s="43"/>
      <c r="L754" s="43">
        <f t="shared" si="46"/>
        <v>2285.6445877899973</v>
      </c>
      <c r="M754" s="44">
        <f t="shared" si="49"/>
        <v>1.9984014443252818E-15</v>
      </c>
      <c r="N754" s="43"/>
      <c r="O754" s="82"/>
      <c r="P754" s="33">
        <v>228.60011030000001</v>
      </c>
      <c r="Q754" s="34"/>
    </row>
    <row r="755" spans="1:22" x14ac:dyDescent="0.25">
      <c r="A755" s="35">
        <v>43279</v>
      </c>
      <c r="B755" s="36" t="s">
        <v>89</v>
      </c>
      <c r="C755" s="46"/>
      <c r="D755" s="46">
        <v>1.68014149</v>
      </c>
      <c r="E755" s="39"/>
      <c r="F755" s="15"/>
      <c r="G755" s="47"/>
      <c r="H755" s="47"/>
      <c r="I755" s="42"/>
      <c r="J755" s="42">
        <f>D755*P755</f>
        <v>384.08052993360639</v>
      </c>
      <c r="K755" s="43"/>
      <c r="L755" s="43">
        <f t="shared" si="46"/>
        <v>2287.3247292799974</v>
      </c>
      <c r="M755" s="44">
        <f t="shared" si="49"/>
        <v>1.9984014443252818E-15</v>
      </c>
      <c r="N755" s="43"/>
      <c r="O755" s="82"/>
      <c r="P755" s="33">
        <v>228.60011030000001</v>
      </c>
      <c r="Q755" s="34"/>
    </row>
    <row r="756" spans="1:22" x14ac:dyDescent="0.25">
      <c r="A756" s="35">
        <v>43279</v>
      </c>
      <c r="B756" s="36" t="s">
        <v>784</v>
      </c>
      <c r="C756" s="46"/>
      <c r="D756" s="46"/>
      <c r="E756" s="39">
        <v>24.5</v>
      </c>
      <c r="F756" s="15"/>
      <c r="G756" s="47"/>
      <c r="H756" s="47"/>
      <c r="I756" s="42"/>
      <c r="J756" s="42"/>
      <c r="K756" s="43"/>
      <c r="L756" s="43">
        <f t="shared" si="46"/>
        <v>2262.8247292799974</v>
      </c>
      <c r="M756" s="44">
        <f t="shared" si="49"/>
        <v>1.9984014443252818E-15</v>
      </c>
      <c r="N756" s="81">
        <v>5371.97</v>
      </c>
      <c r="O756" s="82"/>
      <c r="P756" s="33">
        <v>228.60011030000001</v>
      </c>
      <c r="Q756" s="34"/>
      <c r="S756" s="108">
        <f>V756*P756</f>
        <v>5600.7027023500004</v>
      </c>
      <c r="T756" s="108"/>
      <c r="U756" s="108"/>
      <c r="V756">
        <f>E756</f>
        <v>24.5</v>
      </c>
    </row>
    <row r="757" spans="1:22" x14ac:dyDescent="0.25">
      <c r="A757" s="35">
        <v>43286</v>
      </c>
      <c r="B757" s="36" t="s">
        <v>777</v>
      </c>
      <c r="C757" s="46"/>
      <c r="D757" s="46">
        <v>17.632000000000001</v>
      </c>
      <c r="E757" s="39"/>
      <c r="F757" s="15"/>
      <c r="G757" s="47"/>
      <c r="H757" s="47"/>
      <c r="I757" s="42"/>
      <c r="J757" s="42">
        <f>D757*P757</f>
        <v>4321.7072728800003</v>
      </c>
      <c r="K757" s="43"/>
      <c r="L757" s="43">
        <f t="shared" si="46"/>
        <v>2280.4567292799975</v>
      </c>
      <c r="M757" s="44">
        <f t="shared" si="49"/>
        <v>1.9984014443252818E-15</v>
      </c>
      <c r="N757" s="43"/>
      <c r="O757" s="82"/>
      <c r="P757" s="33">
        <v>245.10590250000001</v>
      </c>
      <c r="Q757" s="34"/>
    </row>
    <row r="758" spans="1:22" x14ac:dyDescent="0.25">
      <c r="A758" s="35">
        <v>43287</v>
      </c>
      <c r="B758" s="36" t="s">
        <v>89</v>
      </c>
      <c r="C758" s="46"/>
      <c r="D758" s="46">
        <v>1.67997361</v>
      </c>
      <c r="E758" s="39"/>
      <c r="F758" s="15"/>
      <c r="G758" s="47"/>
      <c r="H758" s="47"/>
      <c r="I758" s="42"/>
      <c r="J758" s="42">
        <f>D758*P758</f>
        <v>405.04449215015546</v>
      </c>
      <c r="K758" s="43"/>
      <c r="L758" s="43">
        <f t="shared" si="46"/>
        <v>2282.1367028899977</v>
      </c>
      <c r="M758" s="44">
        <f t="shared" si="49"/>
        <v>1.9984014443252818E-15</v>
      </c>
      <c r="N758" s="43"/>
      <c r="O758" s="82"/>
      <c r="P758" s="33">
        <v>241.10169930000001</v>
      </c>
      <c r="Q758" s="34"/>
    </row>
    <row r="759" spans="1:22" x14ac:dyDescent="0.25">
      <c r="A759" s="35">
        <v>43287</v>
      </c>
      <c r="B759" s="36" t="s">
        <v>89</v>
      </c>
      <c r="C759" s="46"/>
      <c r="D759" s="46">
        <v>1.6981742099999999</v>
      </c>
      <c r="E759" s="39"/>
      <c r="F759" s="15"/>
      <c r="G759" s="47"/>
      <c r="H759" s="47"/>
      <c r="I759" s="42"/>
      <c r="J759" s="42">
        <f>D759*P759</f>
        <v>409.43268773843505</v>
      </c>
      <c r="K759" s="43"/>
      <c r="L759" s="43">
        <f t="shared" si="46"/>
        <v>2283.8348770999978</v>
      </c>
      <c r="M759" s="44">
        <f t="shared" si="49"/>
        <v>1.9984014443252818E-15</v>
      </c>
      <c r="N759" s="43"/>
      <c r="O759" s="82"/>
      <c r="P759" s="33">
        <v>241.10169930000001</v>
      </c>
      <c r="Q759" s="34"/>
    </row>
    <row r="760" spans="1:22" x14ac:dyDescent="0.25">
      <c r="A760" s="35">
        <v>43288</v>
      </c>
      <c r="B760" s="36" t="s">
        <v>784</v>
      </c>
      <c r="C760" s="46"/>
      <c r="D760" s="46"/>
      <c r="E760" s="39">
        <v>38</v>
      </c>
      <c r="F760" s="15"/>
      <c r="G760" s="47"/>
      <c r="H760" s="47"/>
      <c r="I760" s="42"/>
      <c r="J760" s="42"/>
      <c r="K760" s="43"/>
      <c r="L760" s="43">
        <f t="shared" si="46"/>
        <v>2245.8348770999978</v>
      </c>
      <c r="M760" s="44">
        <f t="shared" si="49"/>
        <v>1.9984014443252818E-15</v>
      </c>
      <c r="N760" s="81">
        <v>8848.57</v>
      </c>
      <c r="O760" s="82"/>
      <c r="P760" s="33">
        <v>242.0014903</v>
      </c>
      <c r="Q760" s="34"/>
      <c r="S760" s="108">
        <f>V760*P760</f>
        <v>9196.0566314000007</v>
      </c>
      <c r="T760" s="108"/>
      <c r="U760" s="108"/>
      <c r="V760">
        <f>E760</f>
        <v>38</v>
      </c>
    </row>
    <row r="761" spans="1:22" x14ac:dyDescent="0.25">
      <c r="A761" s="35">
        <v>43295</v>
      </c>
      <c r="B761" s="36" t="s">
        <v>89</v>
      </c>
      <c r="C761" s="46"/>
      <c r="D761" s="46">
        <v>1.6728008999999999</v>
      </c>
      <c r="E761" s="39"/>
      <c r="F761" s="15"/>
      <c r="G761" s="47"/>
      <c r="H761" s="47"/>
      <c r="I761" s="42"/>
      <c r="J761" s="42">
        <f t="shared" ref="J761:J769" si="53">D761*P761</f>
        <v>366.11719192917712</v>
      </c>
      <c r="K761" s="43"/>
      <c r="L761" s="43">
        <f t="shared" si="46"/>
        <v>2247.5076779999977</v>
      </c>
      <c r="M761" s="44">
        <f t="shared" si="49"/>
        <v>1.9984014443252818E-15</v>
      </c>
      <c r="N761" s="43"/>
      <c r="O761" s="82"/>
      <c r="P761" s="33">
        <v>218.8647746</v>
      </c>
      <c r="Q761" s="34"/>
    </row>
    <row r="762" spans="1:22" x14ac:dyDescent="0.25">
      <c r="A762" s="35">
        <v>43296</v>
      </c>
      <c r="B762" s="36" t="s">
        <v>89</v>
      </c>
      <c r="C762" s="46"/>
      <c r="D762" s="46">
        <v>1.7603158699999999</v>
      </c>
      <c r="E762" s="39"/>
      <c r="F762" s="15"/>
      <c r="G762" s="47"/>
      <c r="H762" s="47"/>
      <c r="I762" s="42"/>
      <c r="J762" s="42">
        <f t="shared" si="53"/>
        <v>393.4461755644179</v>
      </c>
      <c r="K762" s="43"/>
      <c r="L762" s="43">
        <f t="shared" si="46"/>
        <v>2249.2679938699976</v>
      </c>
      <c r="M762" s="44">
        <f t="shared" si="49"/>
        <v>1.9984014443252818E-15</v>
      </c>
      <c r="N762" s="43"/>
      <c r="O762" s="82"/>
      <c r="P762" s="33">
        <v>223.5088499</v>
      </c>
      <c r="Q762" s="34"/>
    </row>
    <row r="763" spans="1:22" x14ac:dyDescent="0.25">
      <c r="A763" s="35">
        <v>43301</v>
      </c>
      <c r="B763" s="36" t="s">
        <v>89</v>
      </c>
      <c r="C763" s="46"/>
      <c r="D763" s="46">
        <v>1.6728858900000001</v>
      </c>
      <c r="E763" s="39"/>
      <c r="F763" s="15"/>
      <c r="G763" s="47"/>
      <c r="H763" s="47"/>
      <c r="I763" s="42"/>
      <c r="J763" s="42">
        <f t="shared" si="53"/>
        <v>434.29498939363941</v>
      </c>
      <c r="K763" s="43"/>
      <c r="L763" s="43">
        <f t="shared" si="46"/>
        <v>2250.9408797599976</v>
      </c>
      <c r="M763" s="44">
        <f t="shared" si="49"/>
        <v>1.9984014443252818E-15</v>
      </c>
      <c r="N763" s="43"/>
      <c r="O763" s="82"/>
      <c r="P763" s="33">
        <v>259.6082566</v>
      </c>
      <c r="Q763" s="34"/>
    </row>
    <row r="764" spans="1:22" x14ac:dyDescent="0.25">
      <c r="A764" s="35">
        <v>43302</v>
      </c>
      <c r="B764" s="36" t="s">
        <v>89</v>
      </c>
      <c r="C764" s="46"/>
      <c r="D764" s="46">
        <v>1.6736300900000001</v>
      </c>
      <c r="E764" s="39"/>
      <c r="F764" s="15"/>
      <c r="G764" s="47"/>
      <c r="H764" s="47"/>
      <c r="I764" s="42"/>
      <c r="J764" s="42">
        <f t="shared" si="53"/>
        <v>413.54313990687325</v>
      </c>
      <c r="K764" s="43"/>
      <c r="L764" s="43">
        <f t="shared" si="46"/>
        <v>2252.6145098499978</v>
      </c>
      <c r="M764" s="44">
        <f t="shared" si="49"/>
        <v>1.9984014443252818E-15</v>
      </c>
      <c r="N764" s="43"/>
      <c r="O764" s="82"/>
      <c r="P764" s="33">
        <v>247.0935139</v>
      </c>
      <c r="Q764" s="34"/>
    </row>
    <row r="765" spans="1:22" x14ac:dyDescent="0.25">
      <c r="A765" s="35">
        <v>43311</v>
      </c>
      <c r="B765" s="36" t="s">
        <v>89</v>
      </c>
      <c r="C765" s="46"/>
      <c r="D765" s="46">
        <v>1.6728002099999999</v>
      </c>
      <c r="E765" s="39"/>
      <c r="F765" s="15"/>
      <c r="G765" s="47"/>
      <c r="H765" s="47"/>
      <c r="I765" s="42"/>
      <c r="J765" s="42">
        <f t="shared" si="53"/>
        <v>401.23201410850629</v>
      </c>
      <c r="K765" s="43"/>
      <c r="L765" s="43">
        <f t="shared" si="46"/>
        <v>2254.2873100599977</v>
      </c>
      <c r="M765" s="44">
        <f t="shared" si="49"/>
        <v>1.9984014443252818E-15</v>
      </c>
      <c r="N765" s="43"/>
      <c r="O765" s="82"/>
      <c r="P765" s="33">
        <v>239.85650630000001</v>
      </c>
      <c r="Q765" s="34"/>
    </row>
    <row r="766" spans="1:22" x14ac:dyDescent="0.25">
      <c r="A766" s="35">
        <v>43313</v>
      </c>
      <c r="B766" s="36" t="s">
        <v>89</v>
      </c>
      <c r="C766" s="46"/>
      <c r="D766" s="46">
        <v>1.6728565</v>
      </c>
      <c r="E766" s="39"/>
      <c r="F766" s="15"/>
      <c r="G766" s="47"/>
      <c r="H766" s="47"/>
      <c r="I766" s="42"/>
      <c r="J766" s="42">
        <f t="shared" si="53"/>
        <v>364.7526855613977</v>
      </c>
      <c r="K766" s="43"/>
      <c r="L766" s="43">
        <f t="shared" si="46"/>
        <v>2255.9601665599976</v>
      </c>
      <c r="M766" s="44">
        <f t="shared" si="49"/>
        <v>1.9984014443252818E-15</v>
      </c>
      <c r="N766" s="43"/>
      <c r="O766" s="82"/>
      <c r="P766" s="33">
        <v>218.0418258</v>
      </c>
      <c r="Q766" s="34"/>
    </row>
    <row r="767" spans="1:22" x14ac:dyDescent="0.25">
      <c r="A767" s="35">
        <v>43320</v>
      </c>
      <c r="B767" s="36" t="s">
        <v>777</v>
      </c>
      <c r="C767" s="46"/>
      <c r="D767" s="46">
        <v>23.55</v>
      </c>
      <c r="E767" s="39"/>
      <c r="F767" s="15"/>
      <c r="G767" s="47"/>
      <c r="H767" s="47"/>
      <c r="I767" s="42"/>
      <c r="J767" s="42">
        <f t="shared" si="53"/>
        <v>4404.8938773</v>
      </c>
      <c r="K767" s="43"/>
      <c r="L767" s="43">
        <f t="shared" si="46"/>
        <v>2279.5101665599977</v>
      </c>
      <c r="M767" s="44">
        <f t="shared" si="49"/>
        <v>1.9984014443252818E-15</v>
      </c>
      <c r="N767" s="43"/>
      <c r="O767" s="82"/>
      <c r="P767" s="33">
        <v>187.04432600000001</v>
      </c>
      <c r="Q767" s="34"/>
    </row>
    <row r="768" spans="1:22" x14ac:dyDescent="0.25">
      <c r="A768" s="35">
        <v>43320</v>
      </c>
      <c r="B768" s="36" t="s">
        <v>89</v>
      </c>
      <c r="C768" s="46"/>
      <c r="D768" s="46">
        <v>1.67413843</v>
      </c>
      <c r="E768" s="39"/>
      <c r="F768" s="15"/>
      <c r="G768" s="47"/>
      <c r="H768" s="47"/>
      <c r="I768" s="42"/>
      <c r="J768" s="42">
        <f t="shared" si="53"/>
        <v>313.13809427004821</v>
      </c>
      <c r="K768" s="43"/>
      <c r="L768" s="43">
        <f t="shared" si="46"/>
        <v>2281.1843049899976</v>
      </c>
      <c r="M768" s="44">
        <f t="shared" si="49"/>
        <v>1.9984014443252818E-15</v>
      </c>
      <c r="N768" s="43"/>
      <c r="O768" s="82"/>
      <c r="P768" s="33">
        <v>187.04432600000001</v>
      </c>
      <c r="Q768" s="34"/>
    </row>
    <row r="769" spans="1:22" x14ac:dyDescent="0.25">
      <c r="A769" s="35">
        <v>43322</v>
      </c>
      <c r="B769" s="36" t="s">
        <v>89</v>
      </c>
      <c r="C769" s="46"/>
      <c r="D769" s="46">
        <v>1.6728588200000001</v>
      </c>
      <c r="E769" s="39"/>
      <c r="F769" s="15"/>
      <c r="G769" s="47"/>
      <c r="H769" s="47"/>
      <c r="I769" s="42"/>
      <c r="J769" s="42">
        <f t="shared" si="53"/>
        <v>306.15473590905566</v>
      </c>
      <c r="K769" s="43"/>
      <c r="L769" s="43">
        <f t="shared" si="46"/>
        <v>2282.8571638099975</v>
      </c>
      <c r="M769" s="44">
        <f t="shared" si="49"/>
        <v>1.9984014443252818E-15</v>
      </c>
      <c r="N769" s="43"/>
      <c r="O769" s="82"/>
      <c r="P769" s="33">
        <v>183.0128952</v>
      </c>
      <c r="Q769" s="34"/>
    </row>
    <row r="770" spans="1:22" x14ac:dyDescent="0.25">
      <c r="A770" s="35">
        <v>43325</v>
      </c>
      <c r="B770" s="36" t="s">
        <v>784</v>
      </c>
      <c r="C770" s="46"/>
      <c r="D770" s="46"/>
      <c r="E770" s="39">
        <v>43.64</v>
      </c>
      <c r="F770" s="15"/>
      <c r="G770" s="47"/>
      <c r="H770" s="47"/>
      <c r="I770" s="42"/>
      <c r="J770" s="42"/>
      <c r="K770" s="43"/>
      <c r="L770" s="43">
        <f t="shared" si="46"/>
        <v>2239.2171638099976</v>
      </c>
      <c r="M770" s="44">
        <f t="shared" si="49"/>
        <v>1.9984014443252818E-15</v>
      </c>
      <c r="N770" s="81">
        <v>6728.49</v>
      </c>
      <c r="O770" s="82"/>
      <c r="P770" s="33">
        <v>167.34302880000001</v>
      </c>
      <c r="Q770" s="34"/>
      <c r="S770" s="108">
        <f>V770*P770</f>
        <v>7302.8497768320003</v>
      </c>
      <c r="T770" s="108"/>
      <c r="U770" s="108"/>
      <c r="V770">
        <f>E770</f>
        <v>43.64</v>
      </c>
    </row>
    <row r="771" spans="1:22" x14ac:dyDescent="0.25">
      <c r="A771" s="35">
        <v>43330</v>
      </c>
      <c r="B771" s="36" t="s">
        <v>89</v>
      </c>
      <c r="C771" s="46"/>
      <c r="D771" s="46">
        <v>1.67848088</v>
      </c>
      <c r="E771" s="39"/>
      <c r="F771" s="15"/>
      <c r="G771" s="47"/>
      <c r="H771" s="47"/>
      <c r="I771" s="42"/>
      <c r="J771" s="42">
        <f t="shared" ref="J771:J777" si="54">D771*P771</f>
        <v>279.69002349934067</v>
      </c>
      <c r="K771" s="43"/>
      <c r="L771" s="43">
        <f t="shared" si="46"/>
        <v>2240.8956446899974</v>
      </c>
      <c r="M771" s="44">
        <f t="shared" si="49"/>
        <v>1.9984014443252818E-15</v>
      </c>
      <c r="N771" s="43"/>
      <c r="O771" s="82"/>
      <c r="P771" s="33">
        <v>166.6328326</v>
      </c>
      <c r="Q771" s="34"/>
    </row>
    <row r="772" spans="1:22" x14ac:dyDescent="0.25">
      <c r="A772" s="35">
        <v>43330</v>
      </c>
      <c r="B772" s="36" t="s">
        <v>89</v>
      </c>
      <c r="C772" s="46"/>
      <c r="D772" s="46">
        <v>1.6727990699999999</v>
      </c>
      <c r="E772" s="39"/>
      <c r="F772" s="15"/>
      <c r="G772" s="47"/>
      <c r="H772" s="47"/>
      <c r="I772" s="42"/>
      <c r="J772" s="42">
        <f t="shared" si="54"/>
        <v>278.74324740474566</v>
      </c>
      <c r="K772" s="43"/>
      <c r="L772" s="43">
        <f t="shared" si="46"/>
        <v>2242.5684437599975</v>
      </c>
      <c r="M772" s="44">
        <f t="shared" si="49"/>
        <v>1.9984014443252818E-15</v>
      </c>
      <c r="N772" s="43"/>
      <c r="O772" s="82"/>
      <c r="P772" s="33">
        <v>166.6328326</v>
      </c>
      <c r="Q772" s="34"/>
    </row>
    <row r="773" spans="1:22" x14ac:dyDescent="0.25">
      <c r="A773" s="35">
        <v>43337</v>
      </c>
      <c r="B773" s="36" t="s">
        <v>89</v>
      </c>
      <c r="C773" s="46"/>
      <c r="D773" s="46">
        <v>1.6739362900000001</v>
      </c>
      <c r="E773" s="39"/>
      <c r="F773" s="15"/>
      <c r="G773" s="47"/>
      <c r="H773" s="47"/>
      <c r="I773" s="42"/>
      <c r="J773" s="42">
        <f t="shared" si="54"/>
        <v>242.79061507659449</v>
      </c>
      <c r="K773" s="43"/>
      <c r="L773" s="43">
        <f t="shared" si="46"/>
        <v>2244.2423800499973</v>
      </c>
      <c r="M773" s="44">
        <f t="shared" si="49"/>
        <v>1.9984014443252818E-15</v>
      </c>
      <c r="N773" s="43"/>
      <c r="O773" s="82"/>
      <c r="P773" s="33">
        <v>145.04172980000001</v>
      </c>
      <c r="Q773" s="34"/>
    </row>
    <row r="774" spans="1:22" x14ac:dyDescent="0.25">
      <c r="A774" s="35">
        <v>43339</v>
      </c>
      <c r="B774" s="36" t="s">
        <v>89</v>
      </c>
      <c r="C774" s="46"/>
      <c r="D774" s="46">
        <v>1.6728000199999999</v>
      </c>
      <c r="E774" s="39"/>
      <c r="F774" s="15"/>
      <c r="G774" s="47"/>
      <c r="H774" s="47"/>
      <c r="I774" s="42"/>
      <c r="J774" s="42">
        <f t="shared" si="54"/>
        <v>236.64347734506984</v>
      </c>
      <c r="K774" s="43"/>
      <c r="L774" s="43">
        <f t="shared" si="46"/>
        <v>2245.9151800699974</v>
      </c>
      <c r="M774" s="44">
        <f t="shared" si="49"/>
        <v>1.9984014443252818E-15</v>
      </c>
      <c r="N774" s="43"/>
      <c r="O774" s="82"/>
      <c r="P774" s="33">
        <v>141.4654917</v>
      </c>
      <c r="Q774" s="34"/>
    </row>
    <row r="775" spans="1:22" x14ac:dyDescent="0.25">
      <c r="A775" s="35">
        <v>43346</v>
      </c>
      <c r="B775" s="36" t="s">
        <v>777</v>
      </c>
      <c r="C775" s="46"/>
      <c r="D775" s="46">
        <v>24.117000000000001</v>
      </c>
      <c r="E775" s="39"/>
      <c r="F775" s="15"/>
      <c r="G775" s="47"/>
      <c r="H775" s="47"/>
      <c r="I775" s="42"/>
      <c r="J775" s="42">
        <f t="shared" si="54"/>
        <v>5117.7208533750008</v>
      </c>
      <c r="K775" s="43"/>
      <c r="L775" s="43">
        <f t="shared" ref="L775:L841" si="55">L774+(D775-E775)</f>
        <v>2270.0321800699976</v>
      </c>
      <c r="M775" s="44">
        <f t="shared" si="49"/>
        <v>1.9984014443252818E-15</v>
      </c>
      <c r="N775" s="43"/>
      <c r="O775" s="82"/>
      <c r="P775" s="33">
        <v>212.20387500000001</v>
      </c>
      <c r="Q775" s="34"/>
    </row>
    <row r="776" spans="1:22" x14ac:dyDescent="0.25">
      <c r="A776" s="35">
        <v>43346</v>
      </c>
      <c r="B776" s="36" t="s">
        <v>89</v>
      </c>
      <c r="C776" s="46"/>
      <c r="D776" s="46">
        <v>1.67280188</v>
      </c>
      <c r="E776" s="39"/>
      <c r="F776" s="15"/>
      <c r="G776" s="47"/>
      <c r="H776" s="47"/>
      <c r="I776" s="42"/>
      <c r="J776" s="42">
        <f t="shared" si="54"/>
        <v>354.97504104328499</v>
      </c>
      <c r="K776" s="43"/>
      <c r="L776" s="43">
        <f t="shared" si="55"/>
        <v>2271.7049819499975</v>
      </c>
      <c r="M776" s="44">
        <f t="shared" si="49"/>
        <v>1.9984014443252818E-15</v>
      </c>
      <c r="N776" s="43"/>
      <c r="O776" s="82"/>
      <c r="P776" s="33">
        <v>212.20387500000001</v>
      </c>
      <c r="Q776" s="34"/>
    </row>
    <row r="777" spans="1:22" x14ac:dyDescent="0.25">
      <c r="A777" s="35">
        <v>43347</v>
      </c>
      <c r="B777" s="36" t="s">
        <v>89</v>
      </c>
      <c r="C777" s="46"/>
      <c r="D777" s="46">
        <v>1.67280688</v>
      </c>
      <c r="E777" s="39"/>
      <c r="F777" s="15"/>
      <c r="G777" s="47"/>
      <c r="H777" s="47"/>
      <c r="I777" s="42"/>
      <c r="J777" s="42">
        <f t="shared" si="54"/>
        <v>363.21763397106588</v>
      </c>
      <c r="K777" s="43"/>
      <c r="L777" s="43">
        <f t="shared" si="55"/>
        <v>2273.3777888299974</v>
      </c>
      <c r="M777" s="44">
        <f t="shared" si="49"/>
        <v>1.9984014443252818E-15</v>
      </c>
      <c r="N777" s="43"/>
      <c r="O777" s="82"/>
      <c r="P777" s="33">
        <v>217.1306433</v>
      </c>
      <c r="Q777" s="34"/>
    </row>
    <row r="778" spans="1:22" x14ac:dyDescent="0.25">
      <c r="A778" s="35">
        <v>43347</v>
      </c>
      <c r="B778" s="36" t="s">
        <v>784</v>
      </c>
      <c r="C778" s="46"/>
      <c r="D778" s="46"/>
      <c r="E778" s="39">
        <v>37.57</v>
      </c>
      <c r="F778" s="15"/>
      <c r="G778" s="47"/>
      <c r="H778" s="47"/>
      <c r="I778" s="42"/>
      <c r="J778" s="42"/>
      <c r="K778" s="43"/>
      <c r="L778" s="43">
        <f t="shared" si="55"/>
        <v>2235.8077888299972</v>
      </c>
      <c r="M778" s="44">
        <f t="shared" si="49"/>
        <v>1.9984014443252818E-15</v>
      </c>
      <c r="N778" s="81">
        <v>7903.75</v>
      </c>
      <c r="O778" s="82"/>
      <c r="P778" s="33">
        <v>217.1306433</v>
      </c>
      <c r="Q778" s="34"/>
      <c r="S778" s="108">
        <f>V778*P778</f>
        <v>8157.5982687810001</v>
      </c>
      <c r="T778" s="108"/>
      <c r="U778" s="108"/>
      <c r="V778">
        <f>E778</f>
        <v>37.57</v>
      </c>
    </row>
    <row r="779" spans="1:22" x14ac:dyDescent="0.25">
      <c r="A779" s="35">
        <v>43355</v>
      </c>
      <c r="B779" s="36" t="s">
        <v>89</v>
      </c>
      <c r="C779" s="46"/>
      <c r="D779" s="46">
        <v>1.67359521</v>
      </c>
      <c r="E779" s="39"/>
      <c r="F779" s="15"/>
      <c r="G779" s="47"/>
      <c r="H779" s="47"/>
      <c r="I779" s="42"/>
      <c r="J779" s="42">
        <f t="shared" ref="J779:J785" si="56">D779*P779</f>
        <v>313.12615158409233</v>
      </c>
      <c r="K779" s="43"/>
      <c r="L779" s="43">
        <f t="shared" si="55"/>
        <v>2237.481384039997</v>
      </c>
      <c r="M779" s="44">
        <f t="shared" si="49"/>
        <v>1.9984014443252818E-15</v>
      </c>
      <c r="N779" s="43"/>
      <c r="O779" s="82"/>
      <c r="P779" s="33">
        <v>187.09790140000001</v>
      </c>
      <c r="Q779" s="34"/>
    </row>
    <row r="780" spans="1:22" x14ac:dyDescent="0.25">
      <c r="A780" s="35">
        <v>43356</v>
      </c>
      <c r="B780" s="36" t="s">
        <v>89</v>
      </c>
      <c r="C780" s="46"/>
      <c r="D780" s="46">
        <v>1.6730301000000001</v>
      </c>
      <c r="E780" s="39"/>
      <c r="F780" s="15"/>
      <c r="G780" s="47"/>
      <c r="H780" s="47"/>
      <c r="I780" s="42"/>
      <c r="J780" s="42">
        <f t="shared" si="56"/>
        <v>310.09422696707929</v>
      </c>
      <c r="K780" s="43"/>
      <c r="L780" s="43">
        <f t="shared" si="55"/>
        <v>2239.1544141399968</v>
      </c>
      <c r="M780" s="44">
        <f t="shared" si="49"/>
        <v>1.9984014443252818E-15</v>
      </c>
      <c r="N780" s="43"/>
      <c r="O780" s="82"/>
      <c r="P780" s="33">
        <v>185.34886309999999</v>
      </c>
      <c r="Q780" s="34"/>
    </row>
    <row r="781" spans="1:22" x14ac:dyDescent="0.25">
      <c r="A781" s="35">
        <v>43364</v>
      </c>
      <c r="B781" s="36" t="s">
        <v>89</v>
      </c>
      <c r="C781" s="46"/>
      <c r="D781" s="46">
        <v>1.6739572199999999</v>
      </c>
      <c r="E781" s="39"/>
      <c r="F781" s="15"/>
      <c r="G781" s="47"/>
      <c r="H781" s="47"/>
      <c r="I781" s="42"/>
      <c r="J781" s="42">
        <f t="shared" si="56"/>
        <v>336.03047516166112</v>
      </c>
      <c r="K781" s="43"/>
      <c r="L781" s="43">
        <f t="shared" si="55"/>
        <v>2240.8283713599967</v>
      </c>
      <c r="M781" s="44">
        <f t="shared" si="49"/>
        <v>1.9984014443252818E-15</v>
      </c>
      <c r="N781" s="43"/>
      <c r="O781" s="82"/>
      <c r="P781" s="33">
        <v>200.74018090000001</v>
      </c>
      <c r="Q781" s="34"/>
    </row>
    <row r="782" spans="1:22" x14ac:dyDescent="0.25">
      <c r="A782" s="35">
        <v>43365</v>
      </c>
      <c r="B782" s="36" t="s">
        <v>89</v>
      </c>
      <c r="C782" s="46"/>
      <c r="D782" s="46">
        <v>1.6741788</v>
      </c>
      <c r="E782" s="39"/>
      <c r="F782" s="15"/>
      <c r="G782" s="47"/>
      <c r="H782" s="47"/>
      <c r="I782" s="42"/>
      <c r="J782" s="42">
        <f t="shared" si="56"/>
        <v>350.23391889485413</v>
      </c>
      <c r="K782" s="43"/>
      <c r="L782" s="43">
        <f t="shared" si="55"/>
        <v>2242.5025501599966</v>
      </c>
      <c r="M782" s="44">
        <f t="shared" si="49"/>
        <v>1.9984014443252818E-15</v>
      </c>
      <c r="N782" s="43"/>
      <c r="O782" s="82"/>
      <c r="P782" s="33">
        <v>209.19743990000001</v>
      </c>
      <c r="Q782" s="34"/>
    </row>
    <row r="783" spans="1:22" x14ac:dyDescent="0.25">
      <c r="A783" s="35">
        <v>43372</v>
      </c>
      <c r="B783" s="36" t="s">
        <v>89</v>
      </c>
      <c r="C783" s="46"/>
      <c r="D783" s="46">
        <v>1.6727990699999999</v>
      </c>
      <c r="E783" s="39"/>
      <c r="F783" s="15"/>
      <c r="G783" s="47"/>
      <c r="H783" s="47"/>
      <c r="I783" s="42"/>
      <c r="J783" s="42">
        <f t="shared" si="56"/>
        <v>313.76510071811231</v>
      </c>
      <c r="K783" s="43"/>
      <c r="L783" s="43">
        <f t="shared" si="55"/>
        <v>2244.1753492299968</v>
      </c>
      <c r="M783" s="44">
        <f t="shared" si="49"/>
        <v>1.9984014443252818E-15</v>
      </c>
      <c r="N783" s="43"/>
      <c r="O783" s="82"/>
      <c r="P783" s="33">
        <v>187.56891150000001</v>
      </c>
      <c r="Q783" s="34"/>
    </row>
    <row r="784" spans="1:22" x14ac:dyDescent="0.25">
      <c r="A784" s="35">
        <v>43373</v>
      </c>
      <c r="B784" s="36" t="s">
        <v>89</v>
      </c>
      <c r="C784" s="46"/>
      <c r="D784" s="46">
        <v>1.6737865999999999</v>
      </c>
      <c r="E784" s="39"/>
      <c r="F784" s="15"/>
      <c r="G784" s="47"/>
      <c r="H784" s="47"/>
      <c r="I784" s="42"/>
      <c r="J784" s="42">
        <f t="shared" si="56"/>
        <v>315.51228637380143</v>
      </c>
      <c r="K784" s="43"/>
      <c r="L784" s="43">
        <f t="shared" si="55"/>
        <v>2245.8491358299966</v>
      </c>
      <c r="M784" s="44">
        <f t="shared" si="49"/>
        <v>1.9984014443252818E-15</v>
      </c>
      <c r="N784" s="43"/>
      <c r="O784" s="82"/>
      <c r="P784" s="33">
        <v>188.50209839999999</v>
      </c>
      <c r="Q784" s="34"/>
    </row>
    <row r="785" spans="1:22" x14ac:dyDescent="0.25">
      <c r="A785" s="35">
        <v>43377</v>
      </c>
      <c r="B785" s="36" t="s">
        <v>777</v>
      </c>
      <c r="C785" s="46"/>
      <c r="D785" s="46">
        <v>22.954000000000001</v>
      </c>
      <c r="E785" s="39"/>
      <c r="F785" s="15"/>
      <c r="G785" s="47"/>
      <c r="H785" s="47"/>
      <c r="I785" s="42"/>
      <c r="J785" s="42">
        <f t="shared" si="56"/>
        <v>4088.3966020368002</v>
      </c>
      <c r="K785" s="43"/>
      <c r="L785" s="43">
        <f t="shared" si="55"/>
        <v>2268.8031358299968</v>
      </c>
      <c r="M785" s="44">
        <f t="shared" si="49"/>
        <v>1.9984014443252818E-15</v>
      </c>
      <c r="N785" s="43"/>
      <c r="O785" s="82"/>
      <c r="P785" s="33">
        <v>178.11259920000001</v>
      </c>
      <c r="Q785" s="34"/>
    </row>
    <row r="786" spans="1:22" x14ac:dyDescent="0.25">
      <c r="A786" s="35">
        <v>43378</v>
      </c>
      <c r="B786" s="36" t="s">
        <v>784</v>
      </c>
      <c r="C786" s="46"/>
      <c r="D786" s="46"/>
      <c r="E786" s="39">
        <v>44</v>
      </c>
      <c r="F786" s="15"/>
      <c r="G786" s="47"/>
      <c r="H786" s="47"/>
      <c r="I786" s="42"/>
      <c r="J786" s="42"/>
      <c r="K786" s="43"/>
      <c r="L786" s="43">
        <f t="shared" si="55"/>
        <v>2224.8031358299968</v>
      </c>
      <c r="M786" s="44">
        <f t="shared" si="49"/>
        <v>1.9984014443252818E-15</v>
      </c>
      <c r="N786" s="81">
        <v>7756.75</v>
      </c>
      <c r="O786" s="82"/>
      <c r="P786" s="33">
        <v>181.06963540000001</v>
      </c>
      <c r="Q786" s="34"/>
      <c r="S786" s="108">
        <f>V786*P786</f>
        <v>7967.0639576000003</v>
      </c>
      <c r="T786" s="108"/>
      <c r="U786" s="108"/>
      <c r="V786">
        <f>E786</f>
        <v>44</v>
      </c>
    </row>
    <row r="787" spans="1:22" x14ac:dyDescent="0.25">
      <c r="A787" s="35">
        <v>43381</v>
      </c>
      <c r="B787" s="36" t="s">
        <v>89</v>
      </c>
      <c r="C787" s="46"/>
      <c r="D787" s="46">
        <v>1.6727990699999999</v>
      </c>
      <c r="E787" s="39"/>
      <c r="F787" s="15"/>
      <c r="G787" s="47"/>
      <c r="H787" s="47"/>
      <c r="I787" s="42"/>
      <c r="J787" s="42">
        <f t="shared" ref="J787:J795" si="57">D787*P787</f>
        <v>302.51944935162163</v>
      </c>
      <c r="K787" s="43"/>
      <c r="L787" s="43">
        <f t="shared" si="55"/>
        <v>2226.4759348999969</v>
      </c>
      <c r="M787" s="44">
        <f t="shared" si="49"/>
        <v>1.9984014443252818E-15</v>
      </c>
      <c r="N787" s="43"/>
      <c r="O787" s="82"/>
      <c r="P787" s="33">
        <v>180.84625629999999</v>
      </c>
      <c r="Q787" s="34"/>
    </row>
    <row r="788" spans="1:22" x14ac:dyDescent="0.25">
      <c r="A788" s="35">
        <v>43381</v>
      </c>
      <c r="B788" s="36" t="s">
        <v>89</v>
      </c>
      <c r="C788" s="46"/>
      <c r="D788" s="46">
        <v>1.67284962</v>
      </c>
      <c r="E788" s="39"/>
      <c r="F788" s="15"/>
      <c r="G788" s="47"/>
      <c r="H788" s="47"/>
      <c r="I788" s="42"/>
      <c r="J788" s="42">
        <f t="shared" si="57"/>
        <v>302.52859112987761</v>
      </c>
      <c r="K788" s="43"/>
      <c r="L788" s="43">
        <f t="shared" si="55"/>
        <v>2228.1487845199968</v>
      </c>
      <c r="M788" s="44">
        <f t="shared" si="49"/>
        <v>1.9984014443252818E-15</v>
      </c>
      <c r="N788" s="43"/>
      <c r="O788" s="82"/>
      <c r="P788" s="33">
        <v>180.84625629999999</v>
      </c>
      <c r="Q788" s="34"/>
    </row>
    <row r="789" spans="1:22" x14ac:dyDescent="0.25">
      <c r="A789" s="35">
        <v>43389</v>
      </c>
      <c r="B789" s="36" t="s">
        <v>89</v>
      </c>
      <c r="C789" s="46"/>
      <c r="D789" s="46">
        <v>1.6730056099999999</v>
      </c>
      <c r="E789" s="39"/>
      <c r="F789" s="15"/>
      <c r="G789" s="47"/>
      <c r="H789" s="47"/>
      <c r="I789" s="42"/>
      <c r="J789" s="42">
        <f t="shared" si="57"/>
        <v>280.04943075153892</v>
      </c>
      <c r="K789" s="43"/>
      <c r="L789" s="43">
        <f t="shared" si="55"/>
        <v>2229.8217901299968</v>
      </c>
      <c r="M789" s="44">
        <f t="shared" si="49"/>
        <v>1.9984014443252818E-15</v>
      </c>
      <c r="N789" s="43"/>
      <c r="O789" s="82"/>
      <c r="P789" s="33">
        <v>167.39300159999999</v>
      </c>
      <c r="Q789" s="34"/>
    </row>
    <row r="790" spans="1:22" x14ac:dyDescent="0.25">
      <c r="A790" s="35">
        <v>43389</v>
      </c>
      <c r="B790" s="36" t="s">
        <v>89</v>
      </c>
      <c r="C790" s="46"/>
      <c r="D790" s="46">
        <v>1.6728038999999999</v>
      </c>
      <c r="E790" s="39"/>
      <c r="F790" s="15"/>
      <c r="G790" s="47"/>
      <c r="H790" s="47"/>
      <c r="I790" s="42"/>
      <c r="J790" s="42">
        <f t="shared" si="57"/>
        <v>280.01566590918623</v>
      </c>
      <c r="K790" s="43"/>
      <c r="L790" s="43">
        <f t="shared" si="55"/>
        <v>2231.4945940299967</v>
      </c>
      <c r="M790" s="44">
        <f t="shared" si="49"/>
        <v>1.9984014443252818E-15</v>
      </c>
      <c r="N790" s="43"/>
      <c r="O790" s="82"/>
      <c r="P790" s="33">
        <v>167.39300159999999</v>
      </c>
      <c r="Q790" s="34"/>
    </row>
    <row r="791" spans="1:22" x14ac:dyDescent="0.25">
      <c r="A791" s="35">
        <v>43397</v>
      </c>
      <c r="B791" s="36" t="s">
        <v>89</v>
      </c>
      <c r="C791" s="46"/>
      <c r="D791" s="46">
        <v>1.6728548700000001</v>
      </c>
      <c r="E791" s="39"/>
      <c r="F791" s="15"/>
      <c r="G791" s="47"/>
      <c r="H791" s="47"/>
      <c r="I791" s="42"/>
      <c r="J791" s="42">
        <f t="shared" si="57"/>
        <v>258.55676705148176</v>
      </c>
      <c r="K791" s="43"/>
      <c r="L791" s="43">
        <f t="shared" si="55"/>
        <v>2233.1674488999965</v>
      </c>
      <c r="M791" s="44">
        <f t="shared" si="49"/>
        <v>1.9984014443252818E-15</v>
      </c>
      <c r="N791" s="43"/>
      <c r="O791" s="82"/>
      <c r="P791" s="33">
        <v>154.56019029999999</v>
      </c>
      <c r="Q791" s="34"/>
    </row>
    <row r="792" spans="1:22" x14ac:dyDescent="0.25">
      <c r="A792" s="35">
        <v>43399</v>
      </c>
      <c r="B792" s="36" t="s">
        <v>89</v>
      </c>
      <c r="C792" s="46"/>
      <c r="D792" s="46">
        <v>1.67298188</v>
      </c>
      <c r="E792" s="39"/>
      <c r="F792" s="15"/>
      <c r="G792" s="47"/>
      <c r="H792" s="47"/>
      <c r="I792" s="42"/>
      <c r="J792" s="42">
        <f t="shared" si="57"/>
        <v>260.74636180855754</v>
      </c>
      <c r="K792" s="43"/>
      <c r="L792" s="43">
        <f t="shared" si="55"/>
        <v>2234.8404307799965</v>
      </c>
      <c r="M792" s="44">
        <f t="shared" si="49"/>
        <v>1.9984014443252818E-15</v>
      </c>
      <c r="N792" s="43"/>
      <c r="O792" s="82"/>
      <c r="P792" s="33">
        <v>155.85725400000001</v>
      </c>
      <c r="Q792" s="34"/>
    </row>
    <row r="793" spans="1:22" x14ac:dyDescent="0.25">
      <c r="A793" s="35">
        <v>43406</v>
      </c>
      <c r="B793" s="36" t="s">
        <v>777</v>
      </c>
      <c r="C793" s="46"/>
      <c r="D793" s="46">
        <v>34.439</v>
      </c>
      <c r="E793" s="39"/>
      <c r="F793" s="15"/>
      <c r="G793" s="47"/>
      <c r="H793" s="47"/>
      <c r="I793" s="42"/>
      <c r="J793" s="42">
        <f t="shared" si="57"/>
        <v>5298.8707683682005</v>
      </c>
      <c r="K793" s="43"/>
      <c r="L793" s="43">
        <f t="shared" si="55"/>
        <v>2269.2794307799963</v>
      </c>
      <c r="M793" s="44">
        <f t="shared" ref="M793:M841" si="58">M792+(G793-H793)</f>
        <v>1.9984014443252818E-15</v>
      </c>
      <c r="N793" s="43"/>
      <c r="O793" s="82"/>
      <c r="P793" s="33">
        <v>153.86250380000001</v>
      </c>
      <c r="Q793" s="34"/>
    </row>
    <row r="794" spans="1:22" x14ac:dyDescent="0.25">
      <c r="A794" s="35">
        <v>43406</v>
      </c>
      <c r="B794" s="36" t="s">
        <v>89</v>
      </c>
      <c r="C794" s="46"/>
      <c r="D794" s="46">
        <v>1.6779006700000001</v>
      </c>
      <c r="E794" s="39"/>
      <c r="F794" s="15"/>
      <c r="G794" s="47"/>
      <c r="H794" s="47"/>
      <c r="I794" s="42"/>
      <c r="J794" s="42">
        <f t="shared" si="57"/>
        <v>258.16599821389758</v>
      </c>
      <c r="K794" s="43"/>
      <c r="L794" s="43">
        <f t="shared" si="55"/>
        <v>2270.9573314499962</v>
      </c>
      <c r="M794" s="44">
        <f t="shared" si="58"/>
        <v>1.9984014443252818E-15</v>
      </c>
      <c r="N794" s="43"/>
      <c r="O794" s="82"/>
      <c r="P794" s="33">
        <v>153.86250380000001</v>
      </c>
      <c r="Q794" s="34"/>
    </row>
    <row r="795" spans="1:22" x14ac:dyDescent="0.25">
      <c r="A795" s="35">
        <v>43408</v>
      </c>
      <c r="B795" s="36" t="s">
        <v>89</v>
      </c>
      <c r="C795" s="46"/>
      <c r="D795" s="46">
        <v>1.6744716100000001</v>
      </c>
      <c r="E795" s="39"/>
      <c r="F795" s="15"/>
      <c r="G795" s="47"/>
      <c r="H795" s="47"/>
      <c r="I795" s="42"/>
      <c r="J795" s="42">
        <f t="shared" si="57"/>
        <v>260.91671767370121</v>
      </c>
      <c r="K795" s="43"/>
      <c r="L795" s="43">
        <f t="shared" si="55"/>
        <v>2272.6318030599964</v>
      </c>
      <c r="M795" s="44">
        <f t="shared" si="58"/>
        <v>1.9984014443252818E-15</v>
      </c>
      <c r="N795" s="43"/>
      <c r="O795" s="82"/>
      <c r="P795" s="33">
        <v>155.8203293</v>
      </c>
      <c r="Q795" s="34"/>
    </row>
    <row r="796" spans="1:22" x14ac:dyDescent="0.25">
      <c r="A796" s="35">
        <v>43409</v>
      </c>
      <c r="B796" s="36" t="s">
        <v>784</v>
      </c>
      <c r="C796" s="46"/>
      <c r="D796" s="46"/>
      <c r="E796" s="39">
        <v>50</v>
      </c>
      <c r="F796" s="15"/>
      <c r="G796" s="47"/>
      <c r="H796" s="47"/>
      <c r="I796" s="42"/>
      <c r="J796" s="42"/>
      <c r="K796" s="43"/>
      <c r="L796" s="43">
        <f t="shared" si="55"/>
        <v>2222.6318030599964</v>
      </c>
      <c r="M796" s="44">
        <f t="shared" si="58"/>
        <v>1.9984014443252818E-15</v>
      </c>
      <c r="N796" s="81">
        <v>7972.13</v>
      </c>
      <c r="O796" s="82"/>
      <c r="P796" s="33">
        <v>162.32185329999999</v>
      </c>
      <c r="Q796" s="34"/>
      <c r="S796" s="108">
        <f>V796*P796</f>
        <v>8116.0926649999992</v>
      </c>
      <c r="T796" s="108"/>
      <c r="U796" s="108"/>
      <c r="V796">
        <f>E796</f>
        <v>50</v>
      </c>
    </row>
    <row r="797" spans="1:22" x14ac:dyDescent="0.25">
      <c r="A797" s="35">
        <v>43415</v>
      </c>
      <c r="B797" s="36" t="s">
        <v>89</v>
      </c>
      <c r="C797" s="46"/>
      <c r="D797" s="46">
        <v>1.68670823</v>
      </c>
      <c r="E797" s="39"/>
      <c r="F797" s="15"/>
      <c r="G797" s="47"/>
      <c r="H797" s="47"/>
      <c r="I797" s="42"/>
      <c r="J797" s="42">
        <f t="shared" ref="J797:J806" si="59">D797*P797</f>
        <v>273.57870881243707</v>
      </c>
      <c r="K797" s="43"/>
      <c r="L797" s="43">
        <f t="shared" si="55"/>
        <v>2224.3185112899964</v>
      </c>
      <c r="M797" s="44">
        <f t="shared" si="58"/>
        <v>1.9984014443252818E-15</v>
      </c>
      <c r="N797" s="43"/>
      <c r="O797" s="82"/>
      <c r="P797" s="33">
        <v>162.1968186</v>
      </c>
      <c r="Q797" s="34"/>
    </row>
    <row r="798" spans="1:22" x14ac:dyDescent="0.25">
      <c r="A798" s="35">
        <v>43416</v>
      </c>
      <c r="B798" s="36" t="s">
        <v>89</v>
      </c>
      <c r="C798" s="46"/>
      <c r="D798" s="46">
        <v>1.67287209</v>
      </c>
      <c r="E798" s="39"/>
      <c r="F798" s="15"/>
      <c r="G798" s="47"/>
      <c r="H798" s="47"/>
      <c r="I798" s="42"/>
      <c r="J798" s="42">
        <f t="shared" si="59"/>
        <v>268.25982380588255</v>
      </c>
      <c r="K798" s="43"/>
      <c r="L798" s="43">
        <f t="shared" si="55"/>
        <v>2225.9913833799965</v>
      </c>
      <c r="M798" s="44">
        <f t="shared" si="58"/>
        <v>1.9984014443252818E-15</v>
      </c>
      <c r="N798" s="43"/>
      <c r="O798" s="82"/>
      <c r="P798" s="33">
        <v>160.35883759999999</v>
      </c>
      <c r="Q798" s="34"/>
    </row>
    <row r="799" spans="1:22" x14ac:dyDescent="0.25">
      <c r="A799" s="35">
        <v>43419</v>
      </c>
      <c r="B799" s="36" t="s">
        <v>796</v>
      </c>
      <c r="C799" s="46"/>
      <c r="D799" s="46">
        <v>0.90400000000000003</v>
      </c>
      <c r="E799" s="39"/>
      <c r="F799" s="15"/>
      <c r="G799" s="47"/>
      <c r="H799" s="47"/>
      <c r="I799" s="42"/>
      <c r="J799" s="42">
        <f t="shared" si="59"/>
        <v>132.76267938399999</v>
      </c>
      <c r="K799" s="43"/>
      <c r="L799" s="43">
        <f t="shared" si="55"/>
        <v>2226.8953833799965</v>
      </c>
      <c r="M799" s="44">
        <f t="shared" si="58"/>
        <v>1.9984014443252818E-15</v>
      </c>
      <c r="N799" s="43"/>
      <c r="O799" s="82"/>
      <c r="P799" s="33">
        <v>146.86137099999999</v>
      </c>
      <c r="Q799" s="34"/>
    </row>
    <row r="800" spans="1:22" x14ac:dyDescent="0.25">
      <c r="A800" s="35">
        <v>43419</v>
      </c>
      <c r="B800" s="36" t="s">
        <v>796</v>
      </c>
      <c r="C800" s="46"/>
      <c r="D800" s="46">
        <v>8.3369999999999997</v>
      </c>
      <c r="E800" s="39"/>
      <c r="F800" s="15"/>
      <c r="G800" s="47"/>
      <c r="H800" s="47"/>
      <c r="I800" s="42"/>
      <c r="J800" s="42">
        <f t="shared" si="59"/>
        <v>1224.3832500269998</v>
      </c>
      <c r="K800" s="43"/>
      <c r="L800" s="43">
        <f t="shared" si="55"/>
        <v>2235.2323833799965</v>
      </c>
      <c r="M800" s="44">
        <f t="shared" si="58"/>
        <v>1.9984014443252818E-15</v>
      </c>
      <c r="N800" s="43"/>
      <c r="O800" s="82"/>
      <c r="P800" s="33">
        <v>146.86137099999999</v>
      </c>
      <c r="Q800" s="34"/>
    </row>
    <row r="801" spans="1:31" x14ac:dyDescent="0.25">
      <c r="A801" s="35">
        <v>43424</v>
      </c>
      <c r="B801" s="36" t="s">
        <v>89</v>
      </c>
      <c r="C801" s="46"/>
      <c r="D801" s="46">
        <v>1.6728196</v>
      </c>
      <c r="E801" s="39"/>
      <c r="F801" s="15"/>
      <c r="G801" s="47"/>
      <c r="H801" s="47"/>
      <c r="I801" s="42"/>
      <c r="J801" s="42">
        <f t="shared" si="59"/>
        <v>186.91201523026342</v>
      </c>
      <c r="K801" s="43"/>
      <c r="L801" s="43">
        <f t="shared" si="55"/>
        <v>2236.9052029799964</v>
      </c>
      <c r="M801" s="44">
        <f t="shared" si="58"/>
        <v>1.9984014443252818E-15</v>
      </c>
      <c r="N801" s="43"/>
      <c r="O801" s="82"/>
      <c r="P801" s="33">
        <v>111.73471139999999</v>
      </c>
      <c r="Q801" s="34"/>
    </row>
    <row r="802" spans="1:31" x14ac:dyDescent="0.25">
      <c r="A802" s="35">
        <v>43425</v>
      </c>
      <c r="B802" s="36" t="s">
        <v>89</v>
      </c>
      <c r="C802" s="46"/>
      <c r="D802" s="46">
        <v>1.67298503</v>
      </c>
      <c r="E802" s="39"/>
      <c r="F802" s="15"/>
      <c r="G802" s="47"/>
      <c r="H802" s="47"/>
      <c r="I802" s="42"/>
      <c r="J802" s="42">
        <f t="shared" si="59"/>
        <v>176.52442989568951</v>
      </c>
      <c r="K802" s="43"/>
      <c r="L802" s="43">
        <f t="shared" si="55"/>
        <v>2238.5781880099962</v>
      </c>
      <c r="M802" s="44">
        <f t="shared" si="58"/>
        <v>1.9984014443252818E-15</v>
      </c>
      <c r="N802" s="43"/>
      <c r="O802" s="82"/>
      <c r="P802" s="33">
        <v>105.51465</v>
      </c>
      <c r="Q802" s="34"/>
    </row>
    <row r="803" spans="1:31" x14ac:dyDescent="0.25">
      <c r="A803" s="35">
        <v>43433</v>
      </c>
      <c r="B803" s="36" t="s">
        <v>89</v>
      </c>
      <c r="C803" s="46"/>
      <c r="D803" s="46">
        <v>1.6728011</v>
      </c>
      <c r="E803" s="39"/>
      <c r="F803" s="15"/>
      <c r="G803" s="47"/>
      <c r="H803" s="47"/>
      <c r="I803" s="42"/>
      <c r="J803" s="42">
        <f t="shared" si="59"/>
        <v>166.66958237938545</v>
      </c>
      <c r="K803" s="43"/>
      <c r="L803" s="43">
        <f t="shared" si="55"/>
        <v>2240.2509891099962</v>
      </c>
      <c r="M803" s="44">
        <f t="shared" si="58"/>
        <v>1.9984014443252818E-15</v>
      </c>
      <c r="N803" s="43"/>
      <c r="O803" s="82"/>
      <c r="P803" s="33">
        <v>99.635026769999996</v>
      </c>
      <c r="Q803" s="34"/>
    </row>
    <row r="804" spans="1:31" x14ac:dyDescent="0.25">
      <c r="A804" s="35">
        <v>43434</v>
      </c>
      <c r="B804" s="36" t="s">
        <v>89</v>
      </c>
      <c r="C804" s="46"/>
      <c r="D804" s="46">
        <v>1.6728240700000001</v>
      </c>
      <c r="E804" s="39"/>
      <c r="F804" s="15"/>
      <c r="G804" s="47"/>
      <c r="H804" s="47"/>
      <c r="I804" s="42"/>
      <c r="J804" s="42">
        <f t="shared" si="59"/>
        <v>163.11107668660628</v>
      </c>
      <c r="K804" s="43"/>
      <c r="L804" s="43">
        <f t="shared" si="55"/>
        <v>2241.9238131799962</v>
      </c>
      <c r="M804" s="44">
        <f t="shared" si="58"/>
        <v>1.9984014443252818E-15</v>
      </c>
      <c r="N804" s="43"/>
      <c r="O804" s="82"/>
      <c r="P804" s="33">
        <v>97.506414219999996</v>
      </c>
      <c r="Q804" s="34"/>
    </row>
    <row r="805" spans="1:31" x14ac:dyDescent="0.25">
      <c r="A805" s="35">
        <v>43434</v>
      </c>
      <c r="B805" s="36" t="s">
        <v>89</v>
      </c>
      <c r="C805" s="46"/>
      <c r="D805" s="46">
        <v>1.6728995</v>
      </c>
      <c r="E805" s="39"/>
      <c r="F805" s="15"/>
      <c r="G805" s="47"/>
      <c r="H805" s="47"/>
      <c r="I805" s="42"/>
      <c r="J805" s="42">
        <f t="shared" si="59"/>
        <v>163.11843159543088</v>
      </c>
      <c r="K805" s="43"/>
      <c r="L805" s="43">
        <f t="shared" si="55"/>
        <v>2243.596712679996</v>
      </c>
      <c r="M805" s="44">
        <f t="shared" si="58"/>
        <v>1.9984014443252818E-15</v>
      </c>
      <c r="N805" s="43"/>
      <c r="O805" s="82"/>
      <c r="P805" s="33">
        <v>97.506414219999996</v>
      </c>
      <c r="Q805" s="34"/>
    </row>
    <row r="806" spans="1:31" x14ac:dyDescent="0.25">
      <c r="A806" s="35">
        <v>43437</v>
      </c>
      <c r="B806" s="36" t="s">
        <v>777</v>
      </c>
      <c r="C806" s="46"/>
      <c r="D806" s="46">
        <v>48.414000000000001</v>
      </c>
      <c r="E806" s="39"/>
      <c r="F806" s="15"/>
      <c r="G806" s="47"/>
      <c r="H806" s="47"/>
      <c r="I806" s="42"/>
      <c r="J806" s="42">
        <f t="shared" si="59"/>
        <v>4496.0472402446403</v>
      </c>
      <c r="K806" s="43"/>
      <c r="L806" s="43">
        <f t="shared" si="55"/>
        <v>2292.0107126799962</v>
      </c>
      <c r="M806" s="44">
        <f t="shared" si="58"/>
        <v>1.9984014443252818E-15</v>
      </c>
      <c r="N806" s="43"/>
      <c r="O806" s="82"/>
      <c r="P806" s="33">
        <v>92.866675760000007</v>
      </c>
      <c r="Q806" s="34"/>
    </row>
    <row r="807" spans="1:31" x14ac:dyDescent="0.25">
      <c r="A807" s="35">
        <v>43439</v>
      </c>
      <c r="B807" s="36" t="s">
        <v>784</v>
      </c>
      <c r="C807" s="46"/>
      <c r="D807" s="46"/>
      <c r="E807" s="39">
        <v>71.040000000000006</v>
      </c>
      <c r="F807" s="15"/>
      <c r="G807" s="47"/>
      <c r="H807" s="47"/>
      <c r="I807" s="42"/>
      <c r="J807" s="42"/>
      <c r="K807" s="43"/>
      <c r="L807" s="43">
        <f t="shared" si="55"/>
        <v>2220.9707126799963</v>
      </c>
      <c r="M807" s="44">
        <f t="shared" si="58"/>
        <v>1.9984014443252818E-15</v>
      </c>
      <c r="N807" s="81">
        <v>5456.28</v>
      </c>
      <c r="O807" s="82"/>
      <c r="P807" s="33">
        <v>85.46865099</v>
      </c>
      <c r="Q807" s="34"/>
      <c r="S807" s="108">
        <f>V807*P807</f>
        <v>6071.6929663296005</v>
      </c>
      <c r="T807" s="108"/>
      <c r="U807" s="108"/>
      <c r="V807">
        <f>E807</f>
        <v>71.040000000000006</v>
      </c>
    </row>
    <row r="808" spans="1:31" x14ac:dyDescent="0.25">
      <c r="A808" s="35">
        <v>43441</v>
      </c>
      <c r="B808" s="36" t="s">
        <v>89</v>
      </c>
      <c r="C808" s="46"/>
      <c r="D808" s="46">
        <v>1.68617142</v>
      </c>
      <c r="E808" s="39"/>
      <c r="F808" s="15"/>
      <c r="G808" s="47"/>
      <c r="H808" s="47"/>
      <c r="I808" s="42"/>
      <c r="J808" s="42">
        <f t="shared" ref="J808:J816" si="60">D808*P808</f>
        <v>110.3993265802991</v>
      </c>
      <c r="K808" s="43"/>
      <c r="L808" s="43">
        <f t="shared" si="55"/>
        <v>2222.6568840999962</v>
      </c>
      <c r="M808" s="44">
        <f t="shared" si="58"/>
        <v>1.9984014443252818E-15</v>
      </c>
      <c r="N808" s="43"/>
      <c r="O808" s="82"/>
      <c r="P808" s="33">
        <v>65.473370779999996</v>
      </c>
      <c r="Q808" s="34"/>
    </row>
    <row r="809" spans="1:31" x14ac:dyDescent="0.25">
      <c r="A809" s="35">
        <v>43442</v>
      </c>
      <c r="B809" s="36" t="s">
        <v>89</v>
      </c>
      <c r="C809" s="46"/>
      <c r="D809" s="46">
        <v>1.6727990699999999</v>
      </c>
      <c r="E809" s="39"/>
      <c r="F809" s="15"/>
      <c r="G809" s="47"/>
      <c r="H809" s="47"/>
      <c r="I809" s="42"/>
      <c r="J809" s="42">
        <f t="shared" si="60"/>
        <v>114.00916685237426</v>
      </c>
      <c r="K809" s="43"/>
      <c r="L809" s="43">
        <f t="shared" si="55"/>
        <v>2224.3296831699963</v>
      </c>
      <c r="M809" s="44">
        <f t="shared" si="58"/>
        <v>1.9984014443252818E-15</v>
      </c>
      <c r="N809" s="43"/>
      <c r="O809" s="82"/>
      <c r="P809" s="33">
        <v>68.154728739999996</v>
      </c>
      <c r="Q809" s="34"/>
    </row>
    <row r="810" spans="1:31" x14ac:dyDescent="0.25">
      <c r="A810" s="35">
        <v>43450</v>
      </c>
      <c r="B810" s="36" t="s">
        <v>89</v>
      </c>
      <c r="C810" s="46"/>
      <c r="D810" s="46">
        <v>1.6733018799999999</v>
      </c>
      <c r="E810" s="39"/>
      <c r="F810" s="15"/>
      <c r="G810" s="47"/>
      <c r="H810" s="47"/>
      <c r="I810" s="42"/>
      <c r="J810" s="42">
        <f t="shared" si="60"/>
        <v>103.05015947063829</v>
      </c>
      <c r="K810" s="43"/>
      <c r="L810" s="43">
        <f t="shared" si="55"/>
        <v>2226.0029850499964</v>
      </c>
      <c r="M810" s="44">
        <f t="shared" si="58"/>
        <v>1.9984014443252818E-15</v>
      </c>
      <c r="N810" s="43"/>
      <c r="O810" s="82"/>
      <c r="P810" s="33">
        <v>61.58491824</v>
      </c>
      <c r="Q810" s="34"/>
    </row>
    <row r="811" spans="1:31" x14ac:dyDescent="0.25">
      <c r="A811" s="35">
        <v>43452</v>
      </c>
      <c r="B811" s="36" t="s">
        <v>89</v>
      </c>
      <c r="C811" s="46"/>
      <c r="D811" s="46">
        <v>1.6727990699999999</v>
      </c>
      <c r="E811" s="39"/>
      <c r="F811" s="15"/>
      <c r="G811" s="47"/>
      <c r="H811" s="47"/>
      <c r="I811" s="42"/>
      <c r="J811" s="42">
        <f t="shared" si="60"/>
        <v>117.70285862070608</v>
      </c>
      <c r="K811" s="43"/>
      <c r="L811" s="43">
        <f t="shared" si="55"/>
        <v>2227.6757841199965</v>
      </c>
      <c r="M811" s="44">
        <f t="shared" si="58"/>
        <v>1.9984014443252818E-15</v>
      </c>
      <c r="N811" s="43"/>
      <c r="O811" s="82"/>
      <c r="P811" s="33">
        <v>70.362819259999995</v>
      </c>
      <c r="Q811" s="34"/>
    </row>
    <row r="812" spans="1:31" x14ac:dyDescent="0.25">
      <c r="A812" s="35">
        <v>43459</v>
      </c>
      <c r="B812" s="36" t="s">
        <v>89</v>
      </c>
      <c r="C812" s="46"/>
      <c r="D812" s="46">
        <v>1.6727990699999999</v>
      </c>
      <c r="E812" s="39"/>
      <c r="F812" s="15"/>
      <c r="G812" s="47"/>
      <c r="H812" s="47"/>
      <c r="I812" s="42"/>
      <c r="J812" s="42">
        <f t="shared" si="60"/>
        <v>151.34840601078002</v>
      </c>
      <c r="K812" s="43"/>
      <c r="L812" s="43">
        <f t="shared" si="55"/>
        <v>2229.3485831899966</v>
      </c>
      <c r="M812" s="44">
        <f t="shared" si="58"/>
        <v>1.9984014443252818E-15</v>
      </c>
      <c r="N812" s="43"/>
      <c r="O812" s="82"/>
      <c r="P812" s="33">
        <v>90.476141889999994</v>
      </c>
      <c r="Q812" s="34"/>
    </row>
    <row r="813" spans="1:31" x14ac:dyDescent="0.25">
      <c r="A813" s="35">
        <v>43461</v>
      </c>
      <c r="B813" s="36" t="s">
        <v>89</v>
      </c>
      <c r="C813" s="46"/>
      <c r="D813" s="46">
        <v>1.6727990699999999</v>
      </c>
      <c r="E813" s="39"/>
      <c r="F813" s="15"/>
      <c r="G813" s="47"/>
      <c r="H813" s="47"/>
      <c r="I813" s="42"/>
      <c r="J813" s="42">
        <f t="shared" si="60"/>
        <v>138.04393696474614</v>
      </c>
      <c r="K813" s="43"/>
      <c r="L813" s="43">
        <f t="shared" si="55"/>
        <v>2231.0213822599967</v>
      </c>
      <c r="M813" s="44">
        <f t="shared" si="58"/>
        <v>1.9984014443252818E-15</v>
      </c>
      <c r="N813" s="43"/>
      <c r="O813" s="82"/>
      <c r="P813" s="33">
        <v>82.522724600000004</v>
      </c>
      <c r="Q813" s="34"/>
    </row>
    <row r="814" spans="1:31" x14ac:dyDescent="0.25">
      <c r="A814" s="84">
        <v>43466</v>
      </c>
      <c r="B814" s="55" t="s">
        <v>777</v>
      </c>
      <c r="C814" s="56"/>
      <c r="D814" s="56">
        <v>46.408999999999999</v>
      </c>
      <c r="E814" s="57"/>
      <c r="F814" s="58"/>
      <c r="G814" s="59"/>
      <c r="H814" s="59"/>
      <c r="I814" s="85"/>
      <c r="J814" s="85">
        <f t="shared" si="60"/>
        <v>3646.1936424590599</v>
      </c>
      <c r="K814" s="60"/>
      <c r="L814" s="60">
        <f t="shared" si="55"/>
        <v>2277.4303822599968</v>
      </c>
      <c r="M814" s="61">
        <f t="shared" si="58"/>
        <v>1.9984014443252818E-15</v>
      </c>
      <c r="N814" s="60"/>
      <c r="O814" s="86"/>
      <c r="P814" s="63">
        <v>78.566520339999997</v>
      </c>
      <c r="Q814" s="64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</row>
    <row r="815" spans="1:31" x14ac:dyDescent="0.25">
      <c r="A815" s="35">
        <v>43470</v>
      </c>
      <c r="B815" s="36" t="s">
        <v>89</v>
      </c>
      <c r="C815" s="46"/>
      <c r="D815" s="46">
        <v>1.6777906199999999</v>
      </c>
      <c r="E815" s="39"/>
      <c r="F815" s="15"/>
      <c r="G815" s="47"/>
      <c r="H815" s="47"/>
      <c r="I815" s="42"/>
      <c r="J815" s="42">
        <f t="shared" si="60"/>
        <v>134.67011523953065</v>
      </c>
      <c r="K815" s="43"/>
      <c r="L815" s="43">
        <f t="shared" si="55"/>
        <v>2279.1081728799968</v>
      </c>
      <c r="M815" s="44">
        <f t="shared" si="58"/>
        <v>1.9984014443252818E-15</v>
      </c>
      <c r="N815" s="43"/>
      <c r="O815" s="82"/>
      <c r="P815" s="33">
        <v>80.26634172</v>
      </c>
      <c r="Q815" s="34"/>
    </row>
    <row r="816" spans="1:31" x14ac:dyDescent="0.25">
      <c r="A816" s="35">
        <v>43471</v>
      </c>
      <c r="B816" s="36" t="s">
        <v>89</v>
      </c>
      <c r="C816" s="46"/>
      <c r="D816" s="46">
        <v>1.6727990699999999</v>
      </c>
      <c r="E816" s="39"/>
      <c r="F816" s="15"/>
      <c r="G816" s="47"/>
      <c r="H816" s="47"/>
      <c r="I816" s="42"/>
      <c r="J816" s="42">
        <f t="shared" si="60"/>
        <v>133.22942559070691</v>
      </c>
      <c r="K816" s="43"/>
      <c r="L816" s="43">
        <f t="shared" si="55"/>
        <v>2280.7809719499969</v>
      </c>
      <c r="M816" s="44">
        <f t="shared" si="58"/>
        <v>1.9984014443252818E-15</v>
      </c>
      <c r="N816" s="43"/>
      <c r="O816" s="82"/>
      <c r="P816" s="33">
        <v>79.644607640000004</v>
      </c>
      <c r="Q816" s="34"/>
    </row>
    <row r="817" spans="1:22" x14ac:dyDescent="0.25">
      <c r="A817" s="35">
        <v>43472</v>
      </c>
      <c r="B817" s="36" t="s">
        <v>784</v>
      </c>
      <c r="C817" s="46"/>
      <c r="D817" s="46"/>
      <c r="E817" s="39">
        <v>30</v>
      </c>
      <c r="F817" s="15"/>
      <c r="G817" s="47"/>
      <c r="H817" s="47"/>
      <c r="I817" s="42"/>
      <c r="J817" s="42"/>
      <c r="K817" s="43"/>
      <c r="L817" s="43">
        <f t="shared" si="55"/>
        <v>2250.7809719499969</v>
      </c>
      <c r="M817" s="44">
        <f t="shared" si="58"/>
        <v>1.9984014443252818E-15</v>
      </c>
      <c r="N817" s="81">
        <v>2420.02</v>
      </c>
      <c r="O817" s="82"/>
      <c r="P817" s="33">
        <v>84.059452129999997</v>
      </c>
      <c r="Q817" s="34"/>
      <c r="S817" s="108"/>
      <c r="T817" s="108"/>
      <c r="U817" s="108"/>
      <c r="V817">
        <f>E817</f>
        <v>30</v>
      </c>
    </row>
    <row r="818" spans="1:22" x14ac:dyDescent="0.25">
      <c r="A818" s="35">
        <v>43479</v>
      </c>
      <c r="B818" s="36" t="s">
        <v>89</v>
      </c>
      <c r="C818" s="46"/>
      <c r="D818" s="46">
        <v>1.6728782099999999</v>
      </c>
      <c r="E818" s="39"/>
      <c r="F818" s="15"/>
      <c r="G818" s="47"/>
      <c r="H818" s="47"/>
      <c r="I818" s="42"/>
      <c r="J818" s="42">
        <f t="shared" ref="J818:J824" si="61">D818*P818</f>
        <v>115.23776943241926</v>
      </c>
      <c r="K818" s="43"/>
      <c r="L818" s="43">
        <f t="shared" si="55"/>
        <v>2252.4538501599968</v>
      </c>
      <c r="M818" s="44">
        <f t="shared" si="58"/>
        <v>1.9984014443252818E-15</v>
      </c>
      <c r="N818" s="43"/>
      <c r="O818" s="82"/>
      <c r="P818" s="33">
        <v>68.885928899999996</v>
      </c>
      <c r="Q818" s="34"/>
    </row>
    <row r="819" spans="1:22" x14ac:dyDescent="0.25">
      <c r="A819" s="35">
        <v>43480</v>
      </c>
      <c r="B819" s="36" t="s">
        <v>89</v>
      </c>
      <c r="C819" s="46"/>
      <c r="D819" s="46">
        <v>1.67283169</v>
      </c>
      <c r="E819" s="39"/>
      <c r="F819" s="15"/>
      <c r="G819" s="47"/>
      <c r="H819" s="47"/>
      <c r="I819" s="42"/>
      <c r="J819" s="42">
        <f t="shared" si="61"/>
        <v>119.18762010990558</v>
      </c>
      <c r="K819" s="43"/>
      <c r="L819" s="43">
        <f t="shared" si="55"/>
        <v>2254.1266818499967</v>
      </c>
      <c r="M819" s="44">
        <f t="shared" si="58"/>
        <v>1.9984014443252818E-15</v>
      </c>
      <c r="N819" s="43"/>
      <c r="O819" s="82"/>
      <c r="P819" s="33">
        <v>71.249020939999994</v>
      </c>
      <c r="Q819" s="34"/>
    </row>
    <row r="820" spans="1:22" x14ac:dyDescent="0.25">
      <c r="A820" s="35">
        <v>43488</v>
      </c>
      <c r="B820" s="36" t="s">
        <v>89</v>
      </c>
      <c r="C820" s="46"/>
      <c r="D820" s="46">
        <v>1.6727990699999999</v>
      </c>
      <c r="E820" s="39"/>
      <c r="F820" s="15"/>
      <c r="G820" s="47"/>
      <c r="H820" s="47"/>
      <c r="I820" s="42"/>
      <c r="J820" s="42">
        <f t="shared" si="61"/>
        <v>117.49639505156242</v>
      </c>
      <c r="K820" s="43"/>
      <c r="L820" s="43">
        <f t="shared" si="55"/>
        <v>2255.7994809199968</v>
      </c>
      <c r="M820" s="44">
        <f t="shared" si="58"/>
        <v>1.9984014443252818E-15</v>
      </c>
      <c r="N820" s="43"/>
      <c r="O820" s="82"/>
      <c r="P820" s="33">
        <v>70.239395250000001</v>
      </c>
      <c r="Q820" s="34"/>
    </row>
    <row r="821" spans="1:22" x14ac:dyDescent="0.25">
      <c r="A821" s="35">
        <v>43488</v>
      </c>
      <c r="B821" s="36" t="s">
        <v>89</v>
      </c>
      <c r="C821" s="46"/>
      <c r="D821" s="46">
        <v>1.6729342199999999</v>
      </c>
      <c r="E821" s="39"/>
      <c r="F821" s="15"/>
      <c r="G821" s="47"/>
      <c r="H821" s="47"/>
      <c r="I821" s="42"/>
      <c r="J821" s="42">
        <f t="shared" si="61"/>
        <v>117.50588790583045</v>
      </c>
      <c r="K821" s="43"/>
      <c r="L821" s="43">
        <f t="shared" si="55"/>
        <v>2257.4724151399969</v>
      </c>
      <c r="M821" s="44">
        <f t="shared" si="58"/>
        <v>1.9984014443252818E-15</v>
      </c>
      <c r="N821" s="43"/>
      <c r="O821" s="82"/>
      <c r="P821" s="33">
        <v>70.239395250000001</v>
      </c>
      <c r="Q821" s="34"/>
    </row>
    <row r="822" spans="1:22" x14ac:dyDescent="0.25">
      <c r="A822" s="35">
        <v>43495</v>
      </c>
      <c r="B822" s="36" t="s">
        <v>89</v>
      </c>
      <c r="C822" s="46"/>
      <c r="D822" s="46">
        <v>1.6728061999999999</v>
      </c>
      <c r="E822" s="39"/>
      <c r="F822" s="15"/>
      <c r="G822" s="47"/>
      <c r="H822" s="47"/>
      <c r="I822" s="42"/>
      <c r="J822" s="42">
        <f t="shared" si="61"/>
        <v>111.26808842266568</v>
      </c>
      <c r="K822" s="43"/>
      <c r="L822" s="43">
        <f t="shared" si="55"/>
        <v>2259.1452213399971</v>
      </c>
      <c r="M822" s="44">
        <f t="shared" si="58"/>
        <v>1.9984014443252818E-15</v>
      </c>
      <c r="N822" s="43"/>
      <c r="O822" s="82"/>
      <c r="P822" s="33">
        <v>66.515827369999997</v>
      </c>
      <c r="Q822" s="34"/>
    </row>
    <row r="823" spans="1:22" x14ac:dyDescent="0.25">
      <c r="A823" s="35">
        <v>43495</v>
      </c>
      <c r="B823" s="36" t="s">
        <v>89</v>
      </c>
      <c r="C823" s="46"/>
      <c r="D823" s="46">
        <v>1.6750324700000001</v>
      </c>
      <c r="E823" s="39"/>
      <c r="F823" s="15"/>
      <c r="G823" s="47"/>
      <c r="H823" s="47"/>
      <c r="I823" s="42"/>
      <c r="J823" s="42">
        <f t="shared" si="61"/>
        <v>111.4161706136647</v>
      </c>
      <c r="K823" s="43"/>
      <c r="L823" s="43">
        <f t="shared" si="55"/>
        <v>2260.8202538099972</v>
      </c>
      <c r="M823" s="44">
        <f t="shared" si="58"/>
        <v>1.9984014443252818E-15</v>
      </c>
      <c r="N823" s="43"/>
      <c r="O823" s="82"/>
      <c r="P823" s="33">
        <v>66.515827369999997</v>
      </c>
      <c r="Q823" s="34"/>
    </row>
    <row r="824" spans="1:22" x14ac:dyDescent="0.25">
      <c r="A824" s="35">
        <v>43497</v>
      </c>
      <c r="B824" s="36" t="s">
        <v>777</v>
      </c>
      <c r="C824" s="46"/>
      <c r="D824" s="46">
        <v>76.966999999999999</v>
      </c>
      <c r="E824" s="39"/>
      <c r="F824" s="15"/>
      <c r="G824" s="47"/>
      <c r="H824" s="47"/>
      <c r="I824" s="42"/>
      <c r="J824" s="42">
        <f t="shared" si="61"/>
        <v>5120.3383100721494</v>
      </c>
      <c r="K824" s="43"/>
      <c r="L824" s="43">
        <f t="shared" si="55"/>
        <v>2337.7872538099973</v>
      </c>
      <c r="M824" s="44">
        <f t="shared" si="58"/>
        <v>1.9984014443252818E-15</v>
      </c>
      <c r="N824" s="43"/>
      <c r="O824" s="82"/>
      <c r="P824" s="33">
        <v>66.526411449999998</v>
      </c>
      <c r="Q824" s="34"/>
    </row>
    <row r="825" spans="1:22" x14ac:dyDescent="0.25">
      <c r="A825" s="35">
        <v>43498</v>
      </c>
      <c r="B825" s="36" t="s">
        <v>784</v>
      </c>
      <c r="C825" s="46"/>
      <c r="D825" s="46"/>
      <c r="E825" s="39">
        <v>120.16</v>
      </c>
      <c r="F825" s="15"/>
      <c r="G825" s="47"/>
      <c r="H825" s="47"/>
      <c r="I825" s="42"/>
      <c r="J825" s="42"/>
      <c r="K825" s="43"/>
      <c r="L825" s="43">
        <f t="shared" si="55"/>
        <v>2217.6272538099975</v>
      </c>
      <c r="M825" s="44">
        <f t="shared" si="58"/>
        <v>1.9984014443252818E-15</v>
      </c>
      <c r="N825" s="81">
        <v>7713.89</v>
      </c>
      <c r="O825" s="82"/>
      <c r="P825" s="33">
        <v>65.975318340000001</v>
      </c>
      <c r="Q825" s="34"/>
      <c r="S825" s="108"/>
      <c r="T825" s="108"/>
      <c r="U825" s="108"/>
      <c r="V825">
        <f>E825</f>
        <v>120.16</v>
      </c>
    </row>
    <row r="826" spans="1:22" x14ac:dyDescent="0.25">
      <c r="A826" s="35">
        <v>43504</v>
      </c>
      <c r="B826" s="36" t="s">
        <v>89</v>
      </c>
      <c r="C826" s="46"/>
      <c r="D826" s="46">
        <v>1.6728390099999999</v>
      </c>
      <c r="E826" s="39"/>
      <c r="F826" s="15"/>
      <c r="G826" s="47"/>
      <c r="H826" s="47"/>
      <c r="I826" s="42"/>
      <c r="J826" s="42">
        <f t="shared" ref="J826:J833" si="62">D826*P826</f>
        <v>111.41373403249617</v>
      </c>
      <c r="K826" s="43"/>
      <c r="L826" s="43">
        <f t="shared" si="55"/>
        <v>2219.3000928199976</v>
      </c>
      <c r="M826" s="44">
        <f t="shared" si="58"/>
        <v>1.9984014443252818E-15</v>
      </c>
      <c r="N826" s="43"/>
      <c r="O826" s="82"/>
      <c r="P826" s="33">
        <v>66.601587699999996</v>
      </c>
      <c r="Q826" s="34"/>
    </row>
    <row r="827" spans="1:22" x14ac:dyDescent="0.25">
      <c r="A827" s="35">
        <v>43505</v>
      </c>
      <c r="B827" s="36" t="s">
        <v>89</v>
      </c>
      <c r="C827" s="46"/>
      <c r="D827" s="46">
        <v>1.6728228999999999</v>
      </c>
      <c r="E827" s="39"/>
      <c r="F827" s="15"/>
      <c r="G827" s="47"/>
      <c r="H827" s="47"/>
      <c r="I827" s="42"/>
      <c r="J827" s="42">
        <f t="shared" si="62"/>
        <v>121.30178978994888</v>
      </c>
      <c r="K827" s="43"/>
      <c r="L827" s="43">
        <f t="shared" si="55"/>
        <v>2220.9729157199977</v>
      </c>
      <c r="M827" s="44">
        <f t="shared" si="58"/>
        <v>1.9984014443252818E-15</v>
      </c>
      <c r="N827" s="43"/>
      <c r="O827" s="82"/>
      <c r="P827" s="33">
        <v>72.513228859999998</v>
      </c>
      <c r="Q827" s="34"/>
    </row>
    <row r="828" spans="1:22" x14ac:dyDescent="0.25">
      <c r="A828" s="35">
        <v>43512</v>
      </c>
      <c r="B828" s="36" t="s">
        <v>89</v>
      </c>
      <c r="C828" s="46"/>
      <c r="D828" s="46">
        <v>1.6728452300000001</v>
      </c>
      <c r="E828" s="39"/>
      <c r="F828" s="15"/>
      <c r="G828" s="47"/>
      <c r="H828" s="47"/>
      <c r="I828" s="42"/>
      <c r="J828" s="42">
        <f t="shared" si="62"/>
        <v>129.38243480493651</v>
      </c>
      <c r="K828" s="43"/>
      <c r="L828" s="43">
        <f t="shared" si="55"/>
        <v>2222.6457609499976</v>
      </c>
      <c r="M828" s="44">
        <f t="shared" si="58"/>
        <v>1.9984014443252818E-15</v>
      </c>
      <c r="N828" s="43"/>
      <c r="O828" s="82"/>
      <c r="P828" s="33">
        <v>77.342740669999998</v>
      </c>
      <c r="Q828" s="34"/>
    </row>
    <row r="829" spans="1:22" x14ac:dyDescent="0.25">
      <c r="A829" s="35">
        <v>43512</v>
      </c>
      <c r="B829" s="36" t="s">
        <v>89</v>
      </c>
      <c r="C829" s="46"/>
      <c r="D829" s="46">
        <v>1.6731048900000001</v>
      </c>
      <c r="E829" s="39"/>
      <c r="F829" s="15"/>
      <c r="G829" s="47"/>
      <c r="H829" s="47"/>
      <c r="I829" s="42"/>
      <c r="J829" s="42">
        <f t="shared" si="62"/>
        <v>129.40251762097887</v>
      </c>
      <c r="K829" s="43"/>
      <c r="L829" s="43">
        <f t="shared" si="55"/>
        <v>2224.3188658399977</v>
      </c>
      <c r="M829" s="44">
        <f t="shared" si="58"/>
        <v>1.9984014443252818E-15</v>
      </c>
      <c r="N829" s="43"/>
      <c r="O829" s="82"/>
      <c r="P829" s="33">
        <v>77.342740669999998</v>
      </c>
      <c r="Q829" s="34"/>
    </row>
    <row r="830" spans="1:22" x14ac:dyDescent="0.25">
      <c r="A830" s="35">
        <v>43520</v>
      </c>
      <c r="B830" s="36" t="s">
        <v>89</v>
      </c>
      <c r="C830" s="46"/>
      <c r="D830" s="46">
        <v>1.70865142</v>
      </c>
      <c r="E830" s="39"/>
      <c r="F830" s="15"/>
      <c r="G830" s="47"/>
      <c r="H830" s="47"/>
      <c r="I830" s="42"/>
      <c r="J830" s="42">
        <f t="shared" si="62"/>
        <v>152.45079541418929</v>
      </c>
      <c r="K830" s="43"/>
      <c r="L830" s="43">
        <f t="shared" si="55"/>
        <v>2226.0275172599977</v>
      </c>
      <c r="M830" s="44">
        <f t="shared" si="58"/>
        <v>1.9984014443252818E-15</v>
      </c>
      <c r="N830" s="43"/>
      <c r="O830" s="82"/>
      <c r="P830" s="33">
        <v>89.222876959999994</v>
      </c>
      <c r="Q830" s="34"/>
    </row>
    <row r="831" spans="1:22" x14ac:dyDescent="0.25">
      <c r="A831" s="35">
        <v>43522</v>
      </c>
      <c r="B831" s="36" t="s">
        <v>89</v>
      </c>
      <c r="C831" s="46"/>
      <c r="D831" s="46">
        <v>1.6736068</v>
      </c>
      <c r="E831" s="39"/>
      <c r="F831" s="15"/>
      <c r="G831" s="47"/>
      <c r="H831" s="47"/>
      <c r="I831" s="42"/>
      <c r="J831" s="42">
        <f t="shared" si="62"/>
        <v>136.82619120501857</v>
      </c>
      <c r="K831" s="43"/>
      <c r="L831" s="43">
        <f t="shared" si="55"/>
        <v>2227.7011240599977</v>
      </c>
      <c r="M831" s="44">
        <f t="shared" si="58"/>
        <v>1.9984014443252818E-15</v>
      </c>
      <c r="N831" s="43"/>
      <c r="O831" s="82"/>
      <c r="P831" s="33">
        <v>81.755279200000004</v>
      </c>
      <c r="Q831" s="34"/>
    </row>
    <row r="832" spans="1:22" x14ac:dyDescent="0.25">
      <c r="A832" s="35">
        <v>43526</v>
      </c>
      <c r="B832" s="36" t="s">
        <v>777</v>
      </c>
      <c r="C832" s="46"/>
      <c r="D832" s="46">
        <v>62.883000000000003</v>
      </c>
      <c r="E832" s="39"/>
      <c r="F832" s="15"/>
      <c r="G832" s="47"/>
      <c r="H832" s="47"/>
      <c r="I832" s="42"/>
      <c r="J832" s="42">
        <f t="shared" si="62"/>
        <v>5126.7173460177601</v>
      </c>
      <c r="K832" s="43"/>
      <c r="L832" s="43">
        <f t="shared" si="55"/>
        <v>2290.5841240599975</v>
      </c>
      <c r="M832" s="44">
        <f t="shared" si="58"/>
        <v>1.9984014443252818E-15</v>
      </c>
      <c r="N832" s="43"/>
      <c r="O832" s="82"/>
      <c r="P832" s="33">
        <v>81.52787472</v>
      </c>
      <c r="Q832" s="34"/>
    </row>
    <row r="833" spans="1:24" x14ac:dyDescent="0.25">
      <c r="A833" s="35">
        <v>43527</v>
      </c>
      <c r="B833" s="36" t="s">
        <v>89</v>
      </c>
      <c r="C833" s="46"/>
      <c r="D833" s="46">
        <v>1.67284301</v>
      </c>
      <c r="E833" s="39"/>
      <c r="F833" s="15"/>
      <c r="G833" s="47"/>
      <c r="H833" s="47"/>
      <c r="I833" s="42"/>
      <c r="J833" s="42">
        <f t="shared" si="62"/>
        <v>136.01190778902142</v>
      </c>
      <c r="K833" s="43"/>
      <c r="L833" s="43">
        <f t="shared" si="55"/>
        <v>2292.2569670699977</v>
      </c>
      <c r="M833" s="44">
        <f t="shared" si="58"/>
        <v>1.9984014443252818E-15</v>
      </c>
      <c r="N833" s="43"/>
      <c r="O833" s="82"/>
      <c r="P833" s="33">
        <v>81.305841000000001</v>
      </c>
      <c r="Q833" s="34"/>
    </row>
    <row r="834" spans="1:24" x14ac:dyDescent="0.25">
      <c r="A834" s="35">
        <v>43527</v>
      </c>
      <c r="B834" s="36" t="s">
        <v>784</v>
      </c>
      <c r="C834" s="46"/>
      <c r="D834" s="46"/>
      <c r="E834" s="39">
        <v>62.883000000000003</v>
      </c>
      <c r="F834" s="15"/>
      <c r="G834" s="47"/>
      <c r="H834" s="47"/>
      <c r="I834" s="42"/>
      <c r="J834" s="42"/>
      <c r="K834" s="43"/>
      <c r="L834" s="43">
        <f t="shared" si="55"/>
        <v>2229.3739670699979</v>
      </c>
      <c r="M834" s="44">
        <f t="shared" si="58"/>
        <v>1.9984014443252818E-15</v>
      </c>
      <c r="N834" s="81">
        <v>5046.68</v>
      </c>
      <c r="O834" s="82"/>
      <c r="P834" s="33">
        <v>81.305841000000001</v>
      </c>
      <c r="Q834" s="34"/>
      <c r="S834" s="108"/>
      <c r="T834" s="108"/>
      <c r="U834" s="108"/>
      <c r="V834">
        <f>E834</f>
        <v>62.883000000000003</v>
      </c>
      <c r="X834" s="108">
        <f>SUM(S725:S834)</f>
        <v>84197.189706638615</v>
      </c>
    </row>
    <row r="835" spans="1:24" x14ac:dyDescent="0.25">
      <c r="A835" s="35">
        <v>43530</v>
      </c>
      <c r="B835" s="36" t="s">
        <v>89</v>
      </c>
      <c r="C835" s="46"/>
      <c r="D835" s="46">
        <v>1.67284907</v>
      </c>
      <c r="E835" s="39"/>
      <c r="F835" s="15"/>
      <c r="G835" s="47"/>
      <c r="H835" s="47"/>
      <c r="I835" s="42"/>
      <c r="J835" s="42">
        <f t="shared" ref="J835:J866" si="63">D835*P835</f>
        <v>135.81179374676574</v>
      </c>
      <c r="K835" s="43"/>
      <c r="L835" s="43">
        <f t="shared" si="55"/>
        <v>2231.0468161399981</v>
      </c>
      <c r="M835" s="44">
        <f t="shared" si="58"/>
        <v>1.9984014443252818E-15</v>
      </c>
      <c r="N835" s="43"/>
      <c r="O835" s="22"/>
      <c r="P835" s="33">
        <v>81.185921780000001</v>
      </c>
      <c r="Q835" s="34"/>
    </row>
    <row r="836" spans="1:24" x14ac:dyDescent="0.25">
      <c r="A836" s="35">
        <v>43535</v>
      </c>
      <c r="B836" s="36" t="s">
        <v>89</v>
      </c>
      <c r="C836" s="46"/>
      <c r="D836" s="46">
        <v>1.6730402799999999</v>
      </c>
      <c r="E836" s="39"/>
      <c r="F836" s="15"/>
      <c r="G836" s="47"/>
      <c r="H836" s="47"/>
      <c r="I836" s="42"/>
      <c r="J836" s="42">
        <f t="shared" si="63"/>
        <v>135.39214949179961</v>
      </c>
      <c r="K836" s="43"/>
      <c r="L836" s="43">
        <f t="shared" si="55"/>
        <v>2232.719856419998</v>
      </c>
      <c r="M836" s="44">
        <f t="shared" si="58"/>
        <v>1.9984014443252818E-15</v>
      </c>
      <c r="N836" s="43"/>
      <c r="O836" s="22"/>
      <c r="P836" s="33">
        <v>80.925815779999994</v>
      </c>
      <c r="Q836" s="34"/>
    </row>
    <row r="837" spans="1:24" x14ac:dyDescent="0.25">
      <c r="A837" s="35">
        <v>43538</v>
      </c>
      <c r="B837" s="36" t="s">
        <v>89</v>
      </c>
      <c r="C837" s="46"/>
      <c r="D837" s="46">
        <v>1.67313702</v>
      </c>
      <c r="E837" s="39"/>
      <c r="F837" s="15"/>
      <c r="G837" s="47"/>
      <c r="H837" s="47"/>
      <c r="I837" s="42"/>
      <c r="J837" s="42">
        <f t="shared" si="63"/>
        <v>149.78656899376517</v>
      </c>
      <c r="K837" s="43"/>
      <c r="L837" s="43">
        <f t="shared" si="55"/>
        <v>2234.392993439998</v>
      </c>
      <c r="M837" s="44">
        <f t="shared" si="58"/>
        <v>1.9984014443252818E-15</v>
      </c>
      <c r="N837" s="43"/>
      <c r="O837" s="22"/>
      <c r="P837" s="33">
        <v>89.524388740000006</v>
      </c>
      <c r="Q837" s="34"/>
    </row>
    <row r="838" spans="1:24" x14ac:dyDescent="0.25">
      <c r="A838" s="35">
        <v>43543</v>
      </c>
      <c r="B838" s="36" t="s">
        <v>89</v>
      </c>
      <c r="C838" s="46"/>
      <c r="D838" s="39">
        <v>1.6740656199999999</v>
      </c>
      <c r="E838" s="39"/>
      <c r="F838" s="15"/>
      <c r="G838" s="47"/>
      <c r="H838" s="47"/>
      <c r="I838" s="42"/>
      <c r="J838" s="42">
        <f t="shared" si="63"/>
        <v>150.76222688187238</v>
      </c>
      <c r="K838" s="43"/>
      <c r="L838" s="43">
        <f t="shared" si="55"/>
        <v>2236.067059059998</v>
      </c>
      <c r="M838" s="44">
        <f t="shared" si="58"/>
        <v>1.9984014443252818E-15</v>
      </c>
      <c r="N838" s="43"/>
      <c r="O838" s="22"/>
      <c r="P838" s="33">
        <v>90.05753722</v>
      </c>
      <c r="Q838" s="34"/>
    </row>
    <row r="839" spans="1:24" x14ac:dyDescent="0.25">
      <c r="A839" s="35">
        <v>43547</v>
      </c>
      <c r="B839" s="36" t="s">
        <v>89</v>
      </c>
      <c r="C839" s="46"/>
      <c r="D839" s="46">
        <v>1.67284721</v>
      </c>
      <c r="E839" s="39"/>
      <c r="F839" s="15"/>
      <c r="G839" s="47"/>
      <c r="H839" s="47"/>
      <c r="I839" s="42"/>
      <c r="J839" s="42">
        <f t="shared" si="63"/>
        <v>150.67229976443963</v>
      </c>
      <c r="K839" s="43"/>
      <c r="L839" s="43">
        <f t="shared" si="55"/>
        <v>2237.7399062699978</v>
      </c>
      <c r="M839" s="44">
        <f t="shared" si="58"/>
        <v>1.9984014443252818E-15</v>
      </c>
      <c r="N839" s="43"/>
      <c r="O839" s="22"/>
      <c r="P839" s="33">
        <v>90.069373260000006</v>
      </c>
      <c r="Q839" s="34"/>
    </row>
    <row r="840" spans="1:24" x14ac:dyDescent="0.25">
      <c r="A840" s="35">
        <v>43552</v>
      </c>
      <c r="B840" s="36" t="s">
        <v>89</v>
      </c>
      <c r="C840" s="46"/>
      <c r="D840" s="46">
        <v>1.67319609</v>
      </c>
      <c r="E840" s="39"/>
      <c r="F840" s="15"/>
      <c r="G840" s="47"/>
      <c r="H840" s="47"/>
      <c r="I840" s="42"/>
      <c r="J840" s="42">
        <f t="shared" si="63"/>
        <v>155.7824773912489</v>
      </c>
      <c r="K840" s="43"/>
      <c r="L840" s="43">
        <f t="shared" si="55"/>
        <v>2239.413102359998</v>
      </c>
      <c r="M840" s="44">
        <f t="shared" si="58"/>
        <v>1.9984014443252818E-15</v>
      </c>
      <c r="N840" s="43"/>
      <c r="O840" s="22"/>
      <c r="P840" s="33">
        <v>93.104734300000004</v>
      </c>
      <c r="Q840" s="34"/>
    </row>
    <row r="841" spans="1:24" x14ac:dyDescent="0.25">
      <c r="A841" s="35">
        <v>43555</v>
      </c>
      <c r="B841" s="36" t="s">
        <v>89</v>
      </c>
      <c r="C841" s="46"/>
      <c r="D841" s="46">
        <v>1.6727990699999999</v>
      </c>
      <c r="E841" s="39"/>
      <c r="F841" s="15"/>
      <c r="G841" s="47"/>
      <c r="H841" s="47"/>
      <c r="I841" s="42"/>
      <c r="J841" s="42">
        <f t="shared" si="63"/>
        <v>168.17054035364848</v>
      </c>
      <c r="K841" s="43"/>
      <c r="L841" s="43">
        <f t="shared" si="55"/>
        <v>2241.0859014299981</v>
      </c>
      <c r="M841" s="44">
        <f t="shared" si="58"/>
        <v>1.9984014443252818E-15</v>
      </c>
      <c r="N841" s="43"/>
      <c r="O841" s="22"/>
      <c r="P841" s="33">
        <v>100.532421</v>
      </c>
      <c r="Q841" s="34"/>
    </row>
    <row r="842" spans="1:24" x14ac:dyDescent="0.25">
      <c r="A842" s="35">
        <v>43557</v>
      </c>
      <c r="B842" s="36" t="s">
        <v>777</v>
      </c>
      <c r="C842" s="46"/>
      <c r="D842" s="46">
        <v>45.688000000000002</v>
      </c>
      <c r="E842" s="39"/>
      <c r="F842" s="15"/>
      <c r="G842" s="47"/>
      <c r="H842" s="47"/>
      <c r="I842" s="42"/>
      <c r="J842" s="42">
        <f t="shared" si="63"/>
        <v>3026.9135087525101</v>
      </c>
      <c r="K842" s="43"/>
      <c r="L842" s="43">
        <f>L1005+(D842-E842)</f>
        <v>2525.8376017399964</v>
      </c>
      <c r="M842" s="44">
        <f>M1005+(G842-H842)</f>
        <v>1.9984014443252818E-15</v>
      </c>
      <c r="N842" s="43"/>
      <c r="O842" s="22"/>
      <c r="P842" s="33">
        <v>66.251827804949002</v>
      </c>
      <c r="Q842" s="34"/>
    </row>
    <row r="843" spans="1:24" x14ac:dyDescent="0.25">
      <c r="A843" s="35">
        <v>43562</v>
      </c>
      <c r="B843" s="36" t="s">
        <v>89</v>
      </c>
      <c r="C843" s="46"/>
      <c r="D843" s="46">
        <v>1.6728151</v>
      </c>
      <c r="E843" s="39"/>
      <c r="F843" s="15"/>
      <c r="G843" s="47"/>
      <c r="H843" s="47"/>
      <c r="I843" s="42"/>
      <c r="J843" s="42">
        <f t="shared" si="63"/>
        <v>367.62315923148799</v>
      </c>
      <c r="K843" s="43"/>
      <c r="L843" s="43">
        <f>L841+(D843-E843)</f>
        <v>2242.7587165299983</v>
      </c>
      <c r="M843" s="44">
        <f>M841+(G843-H843)</f>
        <v>1.9984014443252818E-15</v>
      </c>
      <c r="N843" s="43"/>
      <c r="O843" s="22"/>
      <c r="P843" s="33">
        <v>219.76317599684984</v>
      </c>
      <c r="Q843" s="34"/>
    </row>
    <row r="844" spans="1:24" x14ac:dyDescent="0.25">
      <c r="A844" s="35">
        <v>43562</v>
      </c>
      <c r="B844" s="36" t="s">
        <v>89</v>
      </c>
      <c r="C844" s="46"/>
      <c r="D844" s="46">
        <v>1.7199089000000001</v>
      </c>
      <c r="E844" s="39"/>
      <c r="F844" s="15"/>
      <c r="G844" s="47"/>
      <c r="H844" s="47"/>
      <c r="I844" s="42"/>
      <c r="J844" s="42">
        <f t="shared" si="63"/>
        <v>388.6134883824248</v>
      </c>
      <c r="K844" s="43"/>
      <c r="L844" s="43">
        <f>L843+(D844-E844)</f>
        <v>2244.4786254299984</v>
      </c>
      <c r="M844" s="44">
        <f>M843+(G844-H844)</f>
        <v>1.9984014443252818E-15</v>
      </c>
      <c r="N844" s="43"/>
      <c r="O844" s="22"/>
      <c r="P844" s="33">
        <v>225.95004211119831</v>
      </c>
      <c r="Q844" s="34"/>
    </row>
    <row r="845" spans="1:24" x14ac:dyDescent="0.25">
      <c r="A845" s="35">
        <v>43570</v>
      </c>
      <c r="B845" s="36" t="s">
        <v>89</v>
      </c>
      <c r="C845" s="46"/>
      <c r="D845" s="46">
        <v>1.5533189000000001</v>
      </c>
      <c r="E845" s="39"/>
      <c r="F845" s="15"/>
      <c r="G845" s="47"/>
      <c r="H845" s="47"/>
      <c r="I845" s="42"/>
      <c r="J845" s="42">
        <f t="shared" si="63"/>
        <v>296.89186079244223</v>
      </c>
      <c r="K845" s="43"/>
      <c r="L845" s="43">
        <f>L844+(D845-E845)</f>
        <v>2246.0319443299982</v>
      </c>
      <c r="M845" s="44">
        <f>M844+(G845-H845)</f>
        <v>1.9984014443252818E-15</v>
      </c>
      <c r="N845" s="43"/>
      <c r="O845" s="22"/>
      <c r="P845" s="33">
        <v>191.13387520903933</v>
      </c>
      <c r="Q845" s="34"/>
    </row>
    <row r="846" spans="1:24" x14ac:dyDescent="0.25">
      <c r="A846" s="35">
        <v>43570</v>
      </c>
      <c r="B846" s="36" t="s">
        <v>89</v>
      </c>
      <c r="C846" s="46"/>
      <c r="D846" s="46">
        <v>1.5533134200000001</v>
      </c>
      <c r="E846" s="39"/>
      <c r="F846" s="15"/>
      <c r="G846" s="47"/>
      <c r="H846" s="47"/>
      <c r="I846" s="42"/>
      <c r="J846" s="42">
        <f t="shared" si="63"/>
        <v>296.88976596886522</v>
      </c>
      <c r="K846" s="43"/>
      <c r="L846" s="43">
        <f>L845+(D846-E846)</f>
        <v>2247.5852577499982</v>
      </c>
      <c r="M846" s="44">
        <f>M845+(G846-H846)</f>
        <v>1.9984014443252818E-15</v>
      </c>
      <c r="N846" s="43"/>
      <c r="O846" s="22"/>
      <c r="P846" s="33">
        <v>191.13320090214967</v>
      </c>
      <c r="Q846" s="34"/>
    </row>
    <row r="847" spans="1:24" x14ac:dyDescent="0.25">
      <c r="A847" s="35">
        <v>43578</v>
      </c>
      <c r="B847" s="36" t="s">
        <v>89</v>
      </c>
      <c r="C847" s="46"/>
      <c r="D847" s="46">
        <v>1.5539190300000001</v>
      </c>
      <c r="E847" s="39"/>
      <c r="F847" s="15"/>
      <c r="G847" s="47"/>
      <c r="H847" s="47"/>
      <c r="I847" s="42"/>
      <c r="J847" s="42">
        <f t="shared" si="63"/>
        <v>295.35294881075123</v>
      </c>
      <c r="K847" s="43"/>
      <c r="L847" s="43">
        <f>L846+(D847-E847)</f>
        <v>2249.1391767799983</v>
      </c>
      <c r="M847" s="44">
        <f>M846+(G847-H847)</f>
        <v>1.9984014443252818E-15</v>
      </c>
      <c r="N847" s="43"/>
      <c r="O847" s="22"/>
      <c r="P847" s="33">
        <v>190.0697160589836</v>
      </c>
      <c r="Q847" s="34"/>
    </row>
    <row r="848" spans="1:24" x14ac:dyDescent="0.25">
      <c r="A848" s="35">
        <v>43578</v>
      </c>
      <c r="B848" s="36" t="s">
        <v>89</v>
      </c>
      <c r="C848" s="46"/>
      <c r="D848" s="46">
        <v>1.5540632999999999</v>
      </c>
      <c r="E848" s="39"/>
      <c r="F848" s="15"/>
      <c r="G848" s="47"/>
      <c r="H848" s="47"/>
      <c r="I848" s="42"/>
      <c r="J848" s="42">
        <f t="shared" si="63"/>
        <v>295.40779407249505</v>
      </c>
      <c r="K848" s="43"/>
      <c r="L848" s="43">
        <f>L847+(D848-E848)</f>
        <v>2250.6932400799983</v>
      </c>
      <c r="M848" s="44">
        <f>M847+(G848-H848)</f>
        <v>1.9984014443252818E-15</v>
      </c>
      <c r="N848" s="43"/>
      <c r="O848" s="22"/>
      <c r="P848" s="33">
        <v>190.08736263992276</v>
      </c>
      <c r="Q848" s="34"/>
    </row>
    <row r="849" spans="1:17" x14ac:dyDescent="0.25">
      <c r="A849" s="35">
        <v>43587</v>
      </c>
      <c r="B849" s="36" t="s">
        <v>777</v>
      </c>
      <c r="C849" s="46"/>
      <c r="D849" s="46">
        <v>41.424999999999997</v>
      </c>
      <c r="E849" s="39"/>
      <c r="F849" s="15"/>
      <c r="G849" s="47"/>
      <c r="H849" s="47"/>
      <c r="I849" s="42"/>
      <c r="J849" s="42">
        <f t="shared" si="63"/>
        <v>3432.349474141894</v>
      </c>
      <c r="K849" s="43"/>
      <c r="L849" s="43">
        <f>L842+(D849-E849)</f>
        <v>2567.2626017399966</v>
      </c>
      <c r="M849" s="44">
        <f>M842+(G849-H849)</f>
        <v>1.9984014443252818E-15</v>
      </c>
      <c r="N849" s="43"/>
      <c r="O849" s="22"/>
      <c r="P849" s="33">
        <v>82.856957734264199</v>
      </c>
      <c r="Q849" s="34"/>
    </row>
    <row r="850" spans="1:17" x14ac:dyDescent="0.25">
      <c r="A850" s="35">
        <v>43587</v>
      </c>
      <c r="B850" s="36" t="s">
        <v>89</v>
      </c>
      <c r="C850" s="46"/>
      <c r="D850" s="46">
        <v>1.5618495999999999</v>
      </c>
      <c r="E850" s="39"/>
      <c r="F850" s="15"/>
      <c r="G850" s="47"/>
      <c r="H850" s="47"/>
      <c r="I850" s="42"/>
      <c r="J850" s="42">
        <f t="shared" si="63"/>
        <v>282.59314063960409</v>
      </c>
      <c r="K850" s="43"/>
      <c r="L850" s="43">
        <f>L848+(D850-E850)</f>
        <v>2252.2550896799985</v>
      </c>
      <c r="M850" s="44">
        <f>M848+(G850-H850)</f>
        <v>1.9984014443252818E-15</v>
      </c>
      <c r="N850" s="43"/>
      <c r="O850" s="22"/>
      <c r="P850" s="33">
        <v>180.93492525759464</v>
      </c>
      <c r="Q850" s="34"/>
    </row>
    <row r="851" spans="1:17" x14ac:dyDescent="0.25">
      <c r="A851" s="35">
        <v>43587</v>
      </c>
      <c r="B851" s="36" t="s">
        <v>89</v>
      </c>
      <c r="C851" s="46"/>
      <c r="D851" s="46">
        <v>1.5583753</v>
      </c>
      <c r="E851" s="39"/>
      <c r="F851" s="15"/>
      <c r="G851" s="47"/>
      <c r="H851" s="47"/>
      <c r="I851" s="42"/>
      <c r="J851" s="42">
        <f t="shared" si="63"/>
        <v>281.33729457420748</v>
      </c>
      <c r="K851" s="43"/>
      <c r="L851" s="43">
        <f t="shared" ref="L851:L857" si="64">L850+(D851-E851)</f>
        <v>2253.8134649799986</v>
      </c>
      <c r="M851" s="44">
        <f t="shared" ref="M851:M857" si="65">M850+(G851-H851)</f>
        <v>1.9984014443252818E-15</v>
      </c>
      <c r="N851" s="43"/>
      <c r="O851" s="22"/>
      <c r="P851" s="33">
        <v>180.53243950555907</v>
      </c>
      <c r="Q851" s="34"/>
    </row>
    <row r="852" spans="1:17" x14ac:dyDescent="0.25">
      <c r="A852" s="35">
        <v>43596</v>
      </c>
      <c r="B852" s="36" t="s">
        <v>89</v>
      </c>
      <c r="C852" s="46"/>
      <c r="D852" s="46">
        <v>1.55339023</v>
      </c>
      <c r="E852" s="39"/>
      <c r="F852" s="15"/>
      <c r="G852" s="47"/>
      <c r="H852" s="47"/>
      <c r="I852" s="42"/>
      <c r="J852" s="42">
        <f t="shared" si="63"/>
        <v>271.94166739170873</v>
      </c>
      <c r="K852" s="43"/>
      <c r="L852" s="43">
        <f t="shared" si="64"/>
        <v>2255.3668552099984</v>
      </c>
      <c r="M852" s="44">
        <f t="shared" si="65"/>
        <v>1.9984014443252818E-15</v>
      </c>
      <c r="N852" s="43"/>
      <c r="O852" s="22"/>
      <c r="P852" s="33">
        <v>175.06333060412561</v>
      </c>
      <c r="Q852" s="34"/>
    </row>
    <row r="853" spans="1:17" x14ac:dyDescent="0.25">
      <c r="A853" s="35">
        <v>43596</v>
      </c>
      <c r="B853" s="36" t="s">
        <v>89</v>
      </c>
      <c r="C853" s="46"/>
      <c r="D853" s="46">
        <v>1.55890767</v>
      </c>
      <c r="E853" s="39"/>
      <c r="F853" s="15"/>
      <c r="G853" s="47"/>
      <c r="H853" s="47"/>
      <c r="I853" s="42"/>
      <c r="J853" s="42">
        <f t="shared" si="63"/>
        <v>273.87690099351505</v>
      </c>
      <c r="K853" s="43"/>
      <c r="L853" s="43">
        <f t="shared" si="64"/>
        <v>2256.9257628799983</v>
      </c>
      <c r="M853" s="44">
        <f t="shared" si="65"/>
        <v>1.9984014443252818E-15</v>
      </c>
      <c r="N853" s="43"/>
      <c r="O853" s="22"/>
      <c r="P853" s="33">
        <v>175.68513277859174</v>
      </c>
      <c r="Q853" s="34"/>
    </row>
    <row r="854" spans="1:17" x14ac:dyDescent="0.25">
      <c r="A854" s="35">
        <v>43604</v>
      </c>
      <c r="B854" s="36" t="s">
        <v>89</v>
      </c>
      <c r="C854" s="46"/>
      <c r="D854" s="46">
        <v>1.5533144999999999</v>
      </c>
      <c r="E854" s="39"/>
      <c r="F854" s="15"/>
      <c r="G854" s="47"/>
      <c r="H854" s="47"/>
      <c r="I854" s="42"/>
      <c r="J854" s="42">
        <f t="shared" si="63"/>
        <v>341.8181089743249</v>
      </c>
      <c r="K854" s="43"/>
      <c r="L854" s="43">
        <f t="shared" si="64"/>
        <v>2258.4790773799982</v>
      </c>
      <c r="M854" s="44">
        <f t="shared" si="65"/>
        <v>1.9984014443252818E-15</v>
      </c>
      <c r="N854" s="43"/>
      <c r="O854" s="22"/>
      <c r="P854" s="33">
        <v>220.05724466894819</v>
      </c>
      <c r="Q854" s="34"/>
    </row>
    <row r="855" spans="1:17" x14ac:dyDescent="0.25">
      <c r="A855" s="35">
        <v>43604</v>
      </c>
      <c r="B855" s="36" t="s">
        <v>89</v>
      </c>
      <c r="C855" s="46"/>
      <c r="D855" s="46">
        <v>1.55347401</v>
      </c>
      <c r="E855" s="39"/>
      <c r="F855" s="15"/>
      <c r="G855" s="47"/>
      <c r="H855" s="47"/>
      <c r="I855" s="42"/>
      <c r="J855" s="42">
        <f t="shared" si="63"/>
        <v>341.88831524107792</v>
      </c>
      <c r="K855" s="43"/>
      <c r="L855" s="43">
        <f t="shared" si="64"/>
        <v>2260.0325513899984</v>
      </c>
      <c r="M855" s="44">
        <f t="shared" si="65"/>
        <v>1.9984014443252818E-15</v>
      </c>
      <c r="N855" s="43"/>
      <c r="O855" s="22"/>
      <c r="P855" s="33">
        <v>220.07984236638623</v>
      </c>
      <c r="Q855" s="34"/>
    </row>
    <row r="856" spans="1:17" x14ac:dyDescent="0.25">
      <c r="A856" s="35">
        <v>43613</v>
      </c>
      <c r="B856" s="36" t="s">
        <v>89</v>
      </c>
      <c r="C856" s="46"/>
      <c r="D856" s="46">
        <v>1.55380761</v>
      </c>
      <c r="E856" s="39"/>
      <c r="F856" s="15"/>
      <c r="G856" s="47"/>
      <c r="H856" s="47"/>
      <c r="I856" s="42"/>
      <c r="J856" s="42">
        <f t="shared" si="63"/>
        <v>403.63213925339863</v>
      </c>
      <c r="K856" s="43"/>
      <c r="L856" s="43">
        <f t="shared" si="64"/>
        <v>2261.5863589999985</v>
      </c>
      <c r="M856" s="44">
        <f t="shared" si="65"/>
        <v>1.9984014443252818E-15</v>
      </c>
      <c r="N856" s="43"/>
      <c r="O856" s="22"/>
      <c r="P856" s="33">
        <v>259.76970163854367</v>
      </c>
      <c r="Q856" s="34"/>
    </row>
    <row r="857" spans="1:17" x14ac:dyDescent="0.25">
      <c r="A857" s="35">
        <v>43613</v>
      </c>
      <c r="B857" s="36" t="s">
        <v>89</v>
      </c>
      <c r="C857" s="46"/>
      <c r="D857" s="46">
        <v>1.5538322099999999</v>
      </c>
      <c r="E857" s="39"/>
      <c r="F857" s="15"/>
      <c r="G857" s="47"/>
      <c r="H857" s="47"/>
      <c r="I857" s="42"/>
      <c r="J857" s="42">
        <f t="shared" si="63"/>
        <v>403.64492002389147</v>
      </c>
      <c r="K857" s="43"/>
      <c r="L857" s="43">
        <f t="shared" si="64"/>
        <v>2263.1401912099986</v>
      </c>
      <c r="M857" s="44">
        <f t="shared" si="65"/>
        <v>1.9984014443252818E-15</v>
      </c>
      <c r="N857" s="43"/>
      <c r="O857" s="22"/>
      <c r="P857" s="33">
        <v>259.77381433217391</v>
      </c>
      <c r="Q857" s="34"/>
    </row>
    <row r="858" spans="1:17" x14ac:dyDescent="0.25">
      <c r="A858" s="35">
        <v>43619</v>
      </c>
      <c r="B858" s="36" t="s">
        <v>777</v>
      </c>
      <c r="C858" s="46"/>
      <c r="D858" s="46">
        <v>31.401</v>
      </c>
      <c r="E858" s="39"/>
      <c r="F858" s="15"/>
      <c r="G858" s="47"/>
      <c r="H858" s="47"/>
      <c r="I858" s="42"/>
      <c r="J858" s="42">
        <f t="shared" si="63"/>
        <v>2456.4089922088679</v>
      </c>
      <c r="K858" s="43"/>
      <c r="L858" s="43">
        <f>L849+(D858-E858)</f>
        <v>2598.6636017399965</v>
      </c>
      <c r="M858" s="44">
        <f>M849+(G858-H858)</f>
        <v>1.9984014443252818E-15</v>
      </c>
      <c r="N858" s="43"/>
      <c r="O858" s="22"/>
      <c r="P858" s="33">
        <v>78.227094430396093</v>
      </c>
      <c r="Q858" s="34"/>
    </row>
    <row r="859" spans="1:17" x14ac:dyDescent="0.25">
      <c r="A859" s="35">
        <v>43622</v>
      </c>
      <c r="B859" s="36" t="s">
        <v>89</v>
      </c>
      <c r="C859" s="46"/>
      <c r="D859" s="46">
        <v>1.5630924900000001</v>
      </c>
      <c r="E859" s="39"/>
      <c r="F859" s="15"/>
      <c r="G859" s="47"/>
      <c r="H859" s="47"/>
      <c r="I859" s="42"/>
      <c r="J859" s="42">
        <f t="shared" si="63"/>
        <v>361.08378226493204</v>
      </c>
      <c r="K859" s="43"/>
      <c r="L859" s="43">
        <f>L857+(D859-E859)</f>
        <v>2264.7032836999988</v>
      </c>
      <c r="M859" s="44">
        <f>M857+(G859-H859)</f>
        <v>1.9984014443252818E-15</v>
      </c>
      <c r="N859" s="43"/>
      <c r="O859" s="22"/>
      <c r="P859" s="33">
        <v>231.00602464345025</v>
      </c>
      <c r="Q859" s="34"/>
    </row>
    <row r="860" spans="1:17" x14ac:dyDescent="0.25">
      <c r="A860" s="35">
        <v>43622</v>
      </c>
      <c r="B860" s="36" t="s">
        <v>89</v>
      </c>
      <c r="C860" s="46"/>
      <c r="D860" s="46">
        <v>1.5536636699999999</v>
      </c>
      <c r="E860" s="39"/>
      <c r="F860" s="15"/>
      <c r="G860" s="47"/>
      <c r="H860" s="47"/>
      <c r="I860" s="42"/>
      <c r="J860" s="42">
        <f t="shared" si="63"/>
        <v>356.74069254231364</v>
      </c>
      <c r="K860" s="43"/>
      <c r="L860" s="43">
        <f>L859+(D860-E860)</f>
        <v>2266.2569473699987</v>
      </c>
      <c r="M860" s="44">
        <f>M859+(G860-H860)</f>
        <v>1.9984014443252818E-15</v>
      </c>
      <c r="N860" s="43"/>
      <c r="O860" s="22"/>
      <c r="P860" s="33">
        <v>229.61255993217222</v>
      </c>
      <c r="Q860" s="34"/>
    </row>
    <row r="861" spans="1:17" x14ac:dyDescent="0.25">
      <c r="A861" s="35">
        <v>43630</v>
      </c>
      <c r="B861" s="36" t="s">
        <v>777</v>
      </c>
      <c r="C861" s="46"/>
      <c r="D861" s="46">
        <v>24.876999999999999</v>
      </c>
      <c r="E861" s="39"/>
      <c r="F861" s="15"/>
      <c r="G861" s="47"/>
      <c r="H861" s="47"/>
      <c r="I861" s="42"/>
      <c r="J861" s="42">
        <f t="shared" si="63"/>
        <v>1844.5074811935438</v>
      </c>
      <c r="K861" s="43"/>
      <c r="L861" s="43">
        <f>L858+(D861-E861)</f>
        <v>2623.5406017399964</v>
      </c>
      <c r="M861" s="44">
        <f>M858+(G861-H861)</f>
        <v>1.9984014443252818E-15</v>
      </c>
      <c r="N861" s="43"/>
      <c r="O861" s="22"/>
      <c r="P861" s="33">
        <v>74.145093105822397</v>
      </c>
      <c r="Q861" s="34"/>
    </row>
    <row r="862" spans="1:17" x14ac:dyDescent="0.25">
      <c r="A862" s="35">
        <v>43631</v>
      </c>
      <c r="B862" s="36" t="s">
        <v>89</v>
      </c>
      <c r="C862" s="46"/>
      <c r="D862" s="46">
        <v>1.5536308999999999</v>
      </c>
      <c r="E862" s="39"/>
      <c r="F862" s="15"/>
      <c r="G862" s="47"/>
      <c r="H862" s="47"/>
      <c r="I862" s="42"/>
      <c r="J862" s="42">
        <f t="shared" si="63"/>
        <v>371.03466532964251</v>
      </c>
      <c r="K862" s="43"/>
      <c r="L862" s="43">
        <f>L860+(D862-E862)</f>
        <v>2267.8105782699986</v>
      </c>
      <c r="M862" s="44">
        <f>M860+(G862-H862)</f>
        <v>1.9984014443252818E-15</v>
      </c>
      <c r="N862" s="43"/>
      <c r="O862" s="22"/>
      <c r="P862" s="33">
        <v>238.81776896278424</v>
      </c>
      <c r="Q862" s="34"/>
    </row>
    <row r="863" spans="1:17" x14ac:dyDescent="0.25">
      <c r="A863" s="35">
        <v>43631</v>
      </c>
      <c r="B863" s="36" t="s">
        <v>89</v>
      </c>
      <c r="C863" s="46"/>
      <c r="D863" s="46">
        <v>1.5536253</v>
      </c>
      <c r="E863" s="39"/>
      <c r="F863" s="15"/>
      <c r="G863" s="47"/>
      <c r="H863" s="47"/>
      <c r="I863" s="42"/>
      <c r="J863" s="42">
        <f t="shared" si="63"/>
        <v>371.03199057545066</v>
      </c>
      <c r="K863" s="43"/>
      <c r="L863" s="43">
        <f>L862+(D863-E863)</f>
        <v>2269.3642035699986</v>
      </c>
      <c r="M863" s="44">
        <f>M862+(G863-H863)</f>
        <v>1.9984014443252818E-15</v>
      </c>
      <c r="N863" s="43"/>
      <c r="O863" s="22"/>
      <c r="P863" s="33">
        <v>238.81690815375541</v>
      </c>
      <c r="Q863" s="34"/>
    </row>
    <row r="864" spans="1:17" x14ac:dyDescent="0.25">
      <c r="A864" s="35">
        <v>43639</v>
      </c>
      <c r="B864" s="36" t="s">
        <v>89</v>
      </c>
      <c r="C864" s="46"/>
      <c r="D864" s="46">
        <v>1.5533676700000001</v>
      </c>
      <c r="E864" s="39"/>
      <c r="F864" s="15"/>
      <c r="G864" s="47"/>
      <c r="H864" s="47"/>
      <c r="I864" s="42"/>
      <c r="J864" s="42">
        <f t="shared" si="63"/>
        <v>426.45551905641111</v>
      </c>
      <c r="K864" s="43"/>
      <c r="L864" s="43">
        <f>L863+(D864-E864)</f>
        <v>2270.9175712399988</v>
      </c>
      <c r="M864" s="44">
        <f>M863+(G864-H864)</f>
        <v>1.9984014443252818E-15</v>
      </c>
      <c r="N864" s="43"/>
      <c r="O864" s="22"/>
      <c r="P864" s="33">
        <v>274.53611098807733</v>
      </c>
      <c r="Q864" s="34"/>
    </row>
    <row r="865" spans="1:17" x14ac:dyDescent="0.25">
      <c r="A865" s="35">
        <v>43639</v>
      </c>
      <c r="B865" s="36" t="s">
        <v>89</v>
      </c>
      <c r="C865" s="46"/>
      <c r="D865" s="46">
        <v>1.5534806800000001</v>
      </c>
      <c r="E865" s="39"/>
      <c r="F865" s="15"/>
      <c r="G865" s="47"/>
      <c r="H865" s="47"/>
      <c r="I865" s="42"/>
      <c r="J865" s="42">
        <f t="shared" si="63"/>
        <v>426.51757196535897</v>
      </c>
      <c r="K865" s="43"/>
      <c r="L865" s="43">
        <f>L864+(D865-E865)</f>
        <v>2272.4710519199989</v>
      </c>
      <c r="M865" s="44">
        <f>M864+(G865-H865)</f>
        <v>1.9984014443252818E-15</v>
      </c>
      <c r="N865" s="43"/>
      <c r="O865" s="22"/>
      <c r="P865" s="33">
        <v>274.55608393234667</v>
      </c>
      <c r="Q865" s="34"/>
    </row>
    <row r="866" spans="1:17" x14ac:dyDescent="0.25">
      <c r="A866" s="35">
        <v>43648</v>
      </c>
      <c r="B866" s="36" t="s">
        <v>777</v>
      </c>
      <c r="C866" s="46"/>
      <c r="D866" s="46">
        <v>16.454999999999998</v>
      </c>
      <c r="E866" s="39"/>
      <c r="F866" s="15"/>
      <c r="G866" s="47"/>
      <c r="H866" s="47"/>
      <c r="I866" s="42"/>
      <c r="J866" s="42">
        <f t="shared" si="63"/>
        <v>1123.8660691871089</v>
      </c>
      <c r="K866" s="43"/>
      <c r="L866" s="43">
        <f>L861+(D866-E866)</f>
        <v>2639.9956017399963</v>
      </c>
      <c r="M866" s="44">
        <f>M861+(G866-H866)</f>
        <v>1.9984014443252818E-15</v>
      </c>
      <c r="N866" s="43"/>
      <c r="O866" s="22"/>
      <c r="P866" s="33">
        <v>68.299366100705498</v>
      </c>
      <c r="Q866" s="34"/>
    </row>
    <row r="867" spans="1:17" x14ac:dyDescent="0.25">
      <c r="A867" s="35">
        <v>43648</v>
      </c>
      <c r="B867" s="36" t="s">
        <v>89</v>
      </c>
      <c r="C867" s="46"/>
      <c r="D867" s="46">
        <v>1.55346662</v>
      </c>
      <c r="E867" s="39"/>
      <c r="F867" s="15"/>
      <c r="G867" s="47"/>
      <c r="H867" s="47"/>
      <c r="I867" s="42"/>
      <c r="J867" s="42">
        <f t="shared" ref="J867:J898" si="66">D867*P867</f>
        <v>373.02995160634953</v>
      </c>
      <c r="K867" s="43"/>
      <c r="L867" s="43">
        <f>L865+(D867-E867)</f>
        <v>2274.024518539999</v>
      </c>
      <c r="M867" s="44">
        <f>M865+(G867-H867)</f>
        <v>1.9984014443252818E-15</v>
      </c>
      <c r="N867" s="43"/>
      <c r="O867" s="22"/>
      <c r="P867" s="33">
        <v>240.12743293212796</v>
      </c>
      <c r="Q867" s="34"/>
    </row>
    <row r="868" spans="1:17" x14ac:dyDescent="0.25">
      <c r="A868" s="35">
        <v>43648</v>
      </c>
      <c r="B868" s="36" t="s">
        <v>89</v>
      </c>
      <c r="C868" s="46"/>
      <c r="D868" s="46">
        <v>1.5535312299999999</v>
      </c>
      <c r="E868" s="39"/>
      <c r="F868" s="15"/>
      <c r="G868" s="47"/>
      <c r="H868" s="47"/>
      <c r="I868" s="42"/>
      <c r="J868" s="42">
        <f t="shared" si="66"/>
        <v>373.06098151849977</v>
      </c>
      <c r="K868" s="43"/>
      <c r="L868" s="43">
        <f t="shared" ref="L868:L874" si="67">L867+(D868-E868)</f>
        <v>2275.5780497699989</v>
      </c>
      <c r="M868" s="44">
        <f t="shared" ref="M868:M874" si="68">M867+(G868-H868)</f>
        <v>1.9984014443252818E-15</v>
      </c>
      <c r="N868" s="43"/>
      <c r="O868" s="22"/>
      <c r="P868" s="33">
        <v>240.13742003660897</v>
      </c>
      <c r="Q868" s="34"/>
    </row>
    <row r="869" spans="1:17" x14ac:dyDescent="0.25">
      <c r="A869" s="35">
        <v>43656</v>
      </c>
      <c r="B869" s="36" t="s">
        <v>89</v>
      </c>
      <c r="C869" s="46"/>
      <c r="D869" s="46">
        <v>1.5648620900000001</v>
      </c>
      <c r="E869" s="39"/>
      <c r="F869" s="15"/>
      <c r="G869" s="47"/>
      <c r="H869" s="47"/>
      <c r="I869" s="42"/>
      <c r="J869" s="42">
        <f t="shared" si="66"/>
        <v>382.77698507130572</v>
      </c>
      <c r="K869" s="43"/>
      <c r="L869" s="43">
        <f t="shared" si="67"/>
        <v>2277.142911859999</v>
      </c>
      <c r="M869" s="44">
        <f t="shared" si="68"/>
        <v>1.9984014443252818E-15</v>
      </c>
      <c r="N869" s="43"/>
      <c r="O869" s="22"/>
      <c r="P869" s="33">
        <v>244.60748810862029</v>
      </c>
      <c r="Q869" s="34"/>
    </row>
    <row r="870" spans="1:17" x14ac:dyDescent="0.25">
      <c r="A870" s="35">
        <v>43656</v>
      </c>
      <c r="B870" s="36" t="s">
        <v>89</v>
      </c>
      <c r="C870" s="46"/>
      <c r="D870" s="46">
        <v>1.55336067</v>
      </c>
      <c r="E870" s="39"/>
      <c r="F870" s="15"/>
      <c r="G870" s="47"/>
      <c r="H870" s="47"/>
      <c r="I870" s="42"/>
      <c r="J870" s="42">
        <f t="shared" si="66"/>
        <v>377.17099559168224</v>
      </c>
      <c r="K870" s="43"/>
      <c r="L870" s="43">
        <f t="shared" si="67"/>
        <v>2278.6962725299991</v>
      </c>
      <c r="M870" s="44">
        <f t="shared" si="68"/>
        <v>1.9984014443252818E-15</v>
      </c>
      <c r="N870" s="43"/>
      <c r="O870" s="22"/>
      <c r="P870" s="33">
        <v>242.80967252227538</v>
      </c>
      <c r="Q870" s="34"/>
    </row>
    <row r="871" spans="1:17" x14ac:dyDescent="0.25">
      <c r="A871" s="35">
        <v>43665</v>
      </c>
      <c r="B871" s="36" t="s">
        <v>89</v>
      </c>
      <c r="C871" s="46"/>
      <c r="D871" s="46">
        <v>1.55358683</v>
      </c>
      <c r="E871" s="39"/>
      <c r="F871" s="15"/>
      <c r="G871" s="47"/>
      <c r="H871" s="47"/>
      <c r="I871" s="42"/>
      <c r="J871" s="42">
        <f t="shared" si="66"/>
        <v>266.62988579477229</v>
      </c>
      <c r="K871" s="43"/>
      <c r="L871" s="43">
        <f t="shared" si="67"/>
        <v>2280.2498593599989</v>
      </c>
      <c r="M871" s="44">
        <f t="shared" si="68"/>
        <v>1.9984014443252818E-15</v>
      </c>
      <c r="N871" s="43"/>
      <c r="O871" s="22"/>
      <c r="P871" s="33">
        <v>171.62213314769943</v>
      </c>
      <c r="Q871" s="34"/>
    </row>
    <row r="872" spans="1:17" x14ac:dyDescent="0.25">
      <c r="A872" s="35">
        <v>43665</v>
      </c>
      <c r="B872" s="36" t="s">
        <v>89</v>
      </c>
      <c r="C872" s="46"/>
      <c r="D872" s="46">
        <v>1.5535624800000001</v>
      </c>
      <c r="E872" s="39"/>
      <c r="F872" s="15"/>
      <c r="G872" s="47"/>
      <c r="H872" s="47"/>
      <c r="I872" s="42"/>
      <c r="J872" s="42">
        <f t="shared" si="66"/>
        <v>266.62152786238721</v>
      </c>
      <c r="K872" s="43"/>
      <c r="L872" s="43">
        <f t="shared" si="67"/>
        <v>2281.8034218399989</v>
      </c>
      <c r="M872" s="44">
        <f t="shared" si="68"/>
        <v>1.9984014443252818E-15</v>
      </c>
      <c r="N872" s="43"/>
      <c r="O872" s="22"/>
      <c r="P872" s="33">
        <v>171.61944324401242</v>
      </c>
      <c r="Q872" s="34"/>
    </row>
    <row r="873" spans="1:17" x14ac:dyDescent="0.25">
      <c r="A873" s="35">
        <v>43674</v>
      </c>
      <c r="B873" s="36" t="s">
        <v>89</v>
      </c>
      <c r="C873" s="46"/>
      <c r="D873" s="46">
        <v>1.5536346299999999</v>
      </c>
      <c r="E873" s="39"/>
      <c r="F873" s="15"/>
      <c r="G873" s="47"/>
      <c r="H873" s="47"/>
      <c r="I873" s="42"/>
      <c r="J873" s="42">
        <f t="shared" si="66"/>
        <v>266.33951892402149</v>
      </c>
      <c r="K873" s="43"/>
      <c r="L873" s="43">
        <f t="shared" si="67"/>
        <v>2283.357056469999</v>
      </c>
      <c r="M873" s="44">
        <f t="shared" si="68"/>
        <v>1.9984014443252818E-15</v>
      </c>
      <c r="N873" s="43"/>
      <c r="O873" s="22"/>
      <c r="P873" s="33">
        <v>171.42995771407431</v>
      </c>
      <c r="Q873" s="34"/>
    </row>
    <row r="874" spans="1:17" x14ac:dyDescent="0.25">
      <c r="A874" s="35">
        <v>43674</v>
      </c>
      <c r="B874" s="36" t="s">
        <v>89</v>
      </c>
      <c r="C874" s="46"/>
      <c r="D874" s="46">
        <v>1.5540644299999999</v>
      </c>
      <c r="E874" s="39"/>
      <c r="F874" s="15"/>
      <c r="G874" s="47"/>
      <c r="H874" s="47"/>
      <c r="I874" s="42"/>
      <c r="J874" s="42">
        <f t="shared" si="66"/>
        <v>266.48690049879184</v>
      </c>
      <c r="K874" s="43"/>
      <c r="L874" s="43">
        <f t="shared" si="67"/>
        <v>2284.9111208999989</v>
      </c>
      <c r="M874" s="44">
        <f t="shared" si="68"/>
        <v>1.9984014443252818E-15</v>
      </c>
      <c r="N874" s="43"/>
      <c r="O874" s="22"/>
      <c r="P874" s="33">
        <v>171.4773823751901</v>
      </c>
      <c r="Q874" s="34"/>
    </row>
    <row r="875" spans="1:17" x14ac:dyDescent="0.25">
      <c r="A875" s="35">
        <v>43678</v>
      </c>
      <c r="B875" s="36" t="s">
        <v>777</v>
      </c>
      <c r="C875" s="46"/>
      <c r="D875" s="46">
        <v>13.407</v>
      </c>
      <c r="E875" s="39"/>
      <c r="F875" s="15"/>
      <c r="G875" s="47"/>
      <c r="H875" s="47"/>
      <c r="I875" s="42"/>
      <c r="J875" s="42">
        <f t="shared" si="66"/>
        <v>1105.0845446847859</v>
      </c>
      <c r="K875" s="43"/>
      <c r="L875" s="43">
        <f>L866+(D875-E875)</f>
        <v>2653.4026017399965</v>
      </c>
      <c r="M875" s="44">
        <f>M866+(G875-H875)</f>
        <v>1.9984014443252818E-15</v>
      </c>
      <c r="N875" s="43"/>
      <c r="O875" s="22"/>
      <c r="P875" s="33">
        <v>82.425937546415</v>
      </c>
      <c r="Q875" s="34"/>
    </row>
    <row r="876" spans="1:17" x14ac:dyDescent="0.25">
      <c r="A876" s="35">
        <v>43683</v>
      </c>
      <c r="B876" s="36" t="s">
        <v>89</v>
      </c>
      <c r="C876" s="46"/>
      <c r="D876" s="46">
        <v>1.55340762</v>
      </c>
      <c r="E876" s="39"/>
      <c r="F876" s="15"/>
      <c r="G876" s="47"/>
      <c r="H876" s="47"/>
      <c r="I876" s="42"/>
      <c r="J876" s="42">
        <f t="shared" si="66"/>
        <v>267.44583561161528</v>
      </c>
      <c r="K876" s="43"/>
      <c r="L876" s="43">
        <f>L874+(D876-E876)</f>
        <v>2286.464528519999</v>
      </c>
      <c r="M876" s="44">
        <f>M874+(G876-H876)</f>
        <v>1.9984014443252818E-15</v>
      </c>
      <c r="N876" s="43"/>
      <c r="O876" s="22"/>
      <c r="P876" s="33">
        <v>172.16719692131758</v>
      </c>
      <c r="Q876" s="34"/>
    </row>
    <row r="877" spans="1:17" x14ac:dyDescent="0.25">
      <c r="A877" s="35">
        <v>43683</v>
      </c>
      <c r="B877" s="36" t="s">
        <v>89</v>
      </c>
      <c r="C877" s="46"/>
      <c r="D877" s="46">
        <v>1.5558068199999999</v>
      </c>
      <c r="E877" s="39"/>
      <c r="F877" s="15"/>
      <c r="G877" s="47"/>
      <c r="H877" s="47"/>
      <c r="I877" s="42"/>
      <c r="J877" s="42">
        <f t="shared" si="66"/>
        <v>268.27260065583539</v>
      </c>
      <c r="K877" s="43"/>
      <c r="L877" s="43">
        <f t="shared" ref="L877:L908" si="69">L876+(D877-E877)</f>
        <v>2288.0203353399988</v>
      </c>
      <c r="M877" s="44">
        <f t="shared" ref="M877:M908" si="70">M876+(G877-H877)</f>
        <v>1.9984014443252818E-15</v>
      </c>
      <c r="N877" s="43"/>
      <c r="O877" s="22"/>
      <c r="P877" s="33">
        <v>172.43310493769104</v>
      </c>
      <c r="Q877" s="34"/>
    </row>
    <row r="878" spans="1:17" x14ac:dyDescent="0.25">
      <c r="A878" s="35">
        <v>43692</v>
      </c>
      <c r="B878" s="36" t="s">
        <v>89</v>
      </c>
      <c r="C878" s="46"/>
      <c r="D878" s="46">
        <v>1.5539373999999999</v>
      </c>
      <c r="E878" s="39"/>
      <c r="F878" s="15"/>
      <c r="G878" s="47"/>
      <c r="H878" s="47"/>
      <c r="I878" s="42"/>
      <c r="J878" s="42">
        <f t="shared" si="66"/>
        <v>229.3722903128394</v>
      </c>
      <c r="K878" s="43"/>
      <c r="L878" s="43">
        <f t="shared" si="69"/>
        <v>2289.5742727399988</v>
      </c>
      <c r="M878" s="44">
        <f t="shared" si="70"/>
        <v>1.9984014443252818E-15</v>
      </c>
      <c r="N878" s="43"/>
      <c r="O878" s="22"/>
      <c r="P878" s="33">
        <v>147.60716249756226</v>
      </c>
      <c r="Q878" s="34"/>
    </row>
    <row r="879" spans="1:17" x14ac:dyDescent="0.25">
      <c r="A879" s="35">
        <v>43692</v>
      </c>
      <c r="B879" s="36" t="s">
        <v>89</v>
      </c>
      <c r="C879" s="46"/>
      <c r="D879" s="46">
        <v>1.5533270299999999</v>
      </c>
      <c r="E879" s="39"/>
      <c r="F879" s="15"/>
      <c r="G879" s="47"/>
      <c r="H879" s="47"/>
      <c r="I879" s="42"/>
      <c r="J879" s="42">
        <f t="shared" si="66"/>
        <v>229.19213573363871</v>
      </c>
      <c r="K879" s="43"/>
      <c r="L879" s="43">
        <f t="shared" si="69"/>
        <v>2291.1275997699991</v>
      </c>
      <c r="M879" s="44">
        <f t="shared" si="70"/>
        <v>1.9984014443252818E-15</v>
      </c>
      <c r="N879" s="43"/>
      <c r="O879" s="22"/>
      <c r="P879" s="33">
        <v>147.54918398197108</v>
      </c>
      <c r="Q879" s="34"/>
    </row>
    <row r="880" spans="1:17" x14ac:dyDescent="0.25">
      <c r="A880" s="35">
        <v>43700</v>
      </c>
      <c r="B880" s="36" t="s">
        <v>89</v>
      </c>
      <c r="C880" s="46"/>
      <c r="D880" s="46">
        <v>1.5533956799999999</v>
      </c>
      <c r="E880" s="39"/>
      <c r="F880" s="15"/>
      <c r="G880" s="47"/>
      <c r="H880" s="47"/>
      <c r="I880" s="42"/>
      <c r="J880" s="42">
        <f t="shared" si="66"/>
        <v>219.55527463839402</v>
      </c>
      <c r="K880" s="43"/>
      <c r="L880" s="43">
        <f t="shared" si="69"/>
        <v>2292.680995449999</v>
      </c>
      <c r="M880" s="44">
        <f t="shared" si="70"/>
        <v>1.9984014443252818E-15</v>
      </c>
      <c r="N880" s="43"/>
      <c r="O880" s="22"/>
      <c r="P880" s="33">
        <v>141.33892443835947</v>
      </c>
      <c r="Q880" s="34"/>
    </row>
    <row r="881" spans="1:17" x14ac:dyDescent="0.25">
      <c r="A881" s="35">
        <v>43700</v>
      </c>
      <c r="B881" s="36" t="s">
        <v>89</v>
      </c>
      <c r="C881" s="46"/>
      <c r="D881" s="46">
        <v>1.55394787</v>
      </c>
      <c r="E881" s="39"/>
      <c r="F881" s="15"/>
      <c r="G881" s="47"/>
      <c r="H881" s="47"/>
      <c r="I881" s="42"/>
      <c r="J881" s="42">
        <f t="shared" si="66"/>
        <v>219.71139426297879</v>
      </c>
      <c r="K881" s="43"/>
      <c r="L881" s="43">
        <f t="shared" si="69"/>
        <v>2294.2349433199988</v>
      </c>
      <c r="M881" s="44">
        <f t="shared" si="70"/>
        <v>1.9984014443252818E-15</v>
      </c>
      <c r="N881" s="43"/>
      <c r="O881" s="22"/>
      <c r="P881" s="33">
        <v>141.38916658959658</v>
      </c>
      <c r="Q881" s="34"/>
    </row>
    <row r="882" spans="1:17" x14ac:dyDescent="0.25">
      <c r="A882" s="35">
        <v>43709</v>
      </c>
      <c r="B882" s="36" t="s">
        <v>89</v>
      </c>
      <c r="C882" s="46"/>
      <c r="D882" s="46">
        <v>1.5535690900000001</v>
      </c>
      <c r="E882" s="39"/>
      <c r="F882" s="15"/>
      <c r="G882" s="47"/>
      <c r="H882" s="47"/>
      <c r="I882" s="42"/>
      <c r="J882" s="42">
        <f t="shared" si="66"/>
        <v>192.75061830227907</v>
      </c>
      <c r="K882" s="43"/>
      <c r="L882" s="43">
        <f t="shared" si="69"/>
        <v>2295.7885124099989</v>
      </c>
      <c r="M882" s="44">
        <f t="shared" si="70"/>
        <v>1.9984014443252818E-15</v>
      </c>
      <c r="N882" s="43"/>
      <c r="O882" s="22"/>
      <c r="P882" s="33">
        <v>124.06955026524058</v>
      </c>
      <c r="Q882" s="34"/>
    </row>
    <row r="883" spans="1:17" x14ac:dyDescent="0.25">
      <c r="A883" s="35">
        <v>43709</v>
      </c>
      <c r="B883" s="36" t="s">
        <v>89</v>
      </c>
      <c r="C883" s="46"/>
      <c r="D883" s="46">
        <v>1.55336122</v>
      </c>
      <c r="E883" s="39"/>
      <c r="F883" s="15"/>
      <c r="G883" s="47"/>
      <c r="H883" s="47"/>
      <c r="I883" s="42"/>
      <c r="J883" s="42">
        <f t="shared" si="66"/>
        <v>192.6990410782397</v>
      </c>
      <c r="K883" s="43"/>
      <c r="L883" s="43">
        <f t="shared" si="69"/>
        <v>2297.3418736299991</v>
      </c>
      <c r="M883" s="44">
        <f t="shared" si="70"/>
        <v>1.9984014443252818E-15</v>
      </c>
      <c r="N883" s="43"/>
      <c r="O883" s="22"/>
      <c r="P883" s="33">
        <v>124.05294956329584</v>
      </c>
      <c r="Q883" s="34"/>
    </row>
    <row r="884" spans="1:17" x14ac:dyDescent="0.25">
      <c r="A884" s="35">
        <v>43718</v>
      </c>
      <c r="B884" s="36" t="s">
        <v>89</v>
      </c>
      <c r="C884" s="46"/>
      <c r="D884" s="46">
        <v>1.5534518900000001</v>
      </c>
      <c r="E884" s="39"/>
      <c r="F884" s="15"/>
      <c r="G884" s="47"/>
      <c r="H884" s="47"/>
      <c r="I884" s="42"/>
      <c r="J884" s="42">
        <f t="shared" si="66"/>
        <v>208.16407364356425</v>
      </c>
      <c r="K884" s="43"/>
      <c r="L884" s="43">
        <f t="shared" si="69"/>
        <v>2298.895325519999</v>
      </c>
      <c r="M884" s="44">
        <f t="shared" si="70"/>
        <v>1.9984014443252818E-15</v>
      </c>
      <c r="N884" s="43"/>
      <c r="O884" s="22"/>
      <c r="P884" s="33">
        <v>134.00097871300298</v>
      </c>
      <c r="Q884" s="34"/>
    </row>
    <row r="885" spans="1:17" x14ac:dyDescent="0.25">
      <c r="A885" s="35">
        <v>43718</v>
      </c>
      <c r="B885" s="36" t="s">
        <v>89</v>
      </c>
      <c r="C885" s="46"/>
      <c r="D885" s="46">
        <v>1.55348829</v>
      </c>
      <c r="E885" s="39"/>
      <c r="F885" s="15"/>
      <c r="G885" s="47"/>
      <c r="H885" s="47"/>
      <c r="I885" s="42"/>
      <c r="J885" s="42">
        <f t="shared" si="66"/>
        <v>208.1738290291058</v>
      </c>
      <c r="K885" s="43"/>
      <c r="L885" s="43">
        <f t="shared" si="69"/>
        <v>2300.4488138099991</v>
      </c>
      <c r="M885" s="44">
        <f t="shared" si="70"/>
        <v>1.9984014443252818E-15</v>
      </c>
      <c r="N885" s="43"/>
      <c r="O885" s="22"/>
      <c r="P885" s="33">
        <v>134.00411858212706</v>
      </c>
      <c r="Q885" s="34"/>
    </row>
    <row r="886" spans="1:17" x14ac:dyDescent="0.25">
      <c r="A886" s="35">
        <v>43727</v>
      </c>
      <c r="B886" s="36" t="s">
        <v>89</v>
      </c>
      <c r="C886" s="46"/>
      <c r="D886" s="46">
        <v>1.55396928</v>
      </c>
      <c r="E886" s="39"/>
      <c r="F886" s="15"/>
      <c r="G886" s="47"/>
      <c r="H886" s="47"/>
      <c r="I886" s="42"/>
      <c r="J886" s="42">
        <f t="shared" si="66"/>
        <v>235.73032195526591</v>
      </c>
      <c r="K886" s="43"/>
      <c r="L886" s="43">
        <f t="shared" si="69"/>
        <v>2302.002783089999</v>
      </c>
      <c r="M886" s="44">
        <f t="shared" si="70"/>
        <v>1.9984014443252818E-15</v>
      </c>
      <c r="N886" s="43"/>
      <c r="O886" s="22"/>
      <c r="P886" s="33">
        <v>151.69561264123953</v>
      </c>
      <c r="Q886" s="34"/>
    </row>
    <row r="887" spans="1:17" x14ac:dyDescent="0.25">
      <c r="A887" s="35">
        <v>43727</v>
      </c>
      <c r="B887" s="36" t="s">
        <v>89</v>
      </c>
      <c r="C887" s="46"/>
      <c r="D887" s="46">
        <v>1.5533228800000001</v>
      </c>
      <c r="E887" s="39"/>
      <c r="F887" s="15"/>
      <c r="G887" s="47"/>
      <c r="H887" s="47"/>
      <c r="I887" s="42"/>
      <c r="J887" s="42">
        <f t="shared" si="66"/>
        <v>235.53425065532562</v>
      </c>
      <c r="K887" s="43"/>
      <c r="L887" s="43">
        <f t="shared" si="69"/>
        <v>2303.556105969999</v>
      </c>
      <c r="M887" s="44">
        <f t="shared" si="70"/>
        <v>1.9984014443252818E-15</v>
      </c>
      <c r="N887" s="43"/>
      <c r="O887" s="22"/>
      <c r="P887" s="33">
        <v>151.6325122664295</v>
      </c>
      <c r="Q887" s="34"/>
    </row>
    <row r="888" spans="1:17" x14ac:dyDescent="0.25">
      <c r="A888" s="35">
        <v>43736</v>
      </c>
      <c r="B888" s="36" t="s">
        <v>89</v>
      </c>
      <c r="C888" s="46"/>
      <c r="D888" s="46">
        <v>1.5533144999999999</v>
      </c>
      <c r="E888" s="39"/>
      <c r="F888" s="15"/>
      <c r="G888" s="47"/>
      <c r="H888" s="47"/>
      <c r="I888" s="42"/>
      <c r="J888" s="42">
        <f t="shared" si="66"/>
        <v>172.10647042840176</v>
      </c>
      <c r="K888" s="43"/>
      <c r="L888" s="43">
        <f t="shared" si="69"/>
        <v>2305.1094204699989</v>
      </c>
      <c r="M888" s="44">
        <f t="shared" si="70"/>
        <v>1.9984014443252818E-15</v>
      </c>
      <c r="N888" s="43"/>
      <c r="O888" s="22"/>
      <c r="P888" s="33">
        <v>110.79950031265514</v>
      </c>
      <c r="Q888" s="34"/>
    </row>
    <row r="889" spans="1:17" x14ac:dyDescent="0.25">
      <c r="A889" s="35">
        <v>43736</v>
      </c>
      <c r="B889" s="36" t="s">
        <v>89</v>
      </c>
      <c r="C889" s="46"/>
      <c r="D889" s="46">
        <v>1.5533144999999999</v>
      </c>
      <c r="E889" s="39"/>
      <c r="F889" s="15"/>
      <c r="G889" s="47"/>
      <c r="H889" s="47"/>
      <c r="I889" s="42"/>
      <c r="J889" s="42">
        <f t="shared" si="66"/>
        <v>172.10647042840176</v>
      </c>
      <c r="K889" s="43"/>
      <c r="L889" s="43">
        <f t="shared" si="69"/>
        <v>2306.6627349699988</v>
      </c>
      <c r="M889" s="44">
        <f t="shared" si="70"/>
        <v>1.9984014443252818E-15</v>
      </c>
      <c r="N889" s="43"/>
      <c r="O889" s="22"/>
      <c r="P889" s="33">
        <v>110.79950031265514</v>
      </c>
      <c r="Q889" s="34"/>
    </row>
    <row r="890" spans="1:17" x14ac:dyDescent="0.25">
      <c r="A890" s="35">
        <v>43745</v>
      </c>
      <c r="B890" s="36" t="s">
        <v>89</v>
      </c>
      <c r="C890" s="46"/>
      <c r="D890" s="46">
        <v>1.5533413</v>
      </c>
      <c r="E890" s="39"/>
      <c r="F890" s="15"/>
      <c r="G890" s="47"/>
      <c r="H890" s="47"/>
      <c r="I890" s="42"/>
      <c r="J890" s="42">
        <f t="shared" si="66"/>
        <v>167.03922565333804</v>
      </c>
      <c r="K890" s="43"/>
      <c r="L890" s="43">
        <f t="shared" si="69"/>
        <v>2308.2160762699987</v>
      </c>
      <c r="M890" s="44">
        <f t="shared" si="70"/>
        <v>1.9984014443252818E-15</v>
      </c>
      <c r="N890" s="43"/>
      <c r="O890" s="22"/>
      <c r="P890" s="33">
        <v>107.53543065734364</v>
      </c>
      <c r="Q890" s="34"/>
    </row>
    <row r="891" spans="1:17" x14ac:dyDescent="0.25">
      <c r="A891" s="35">
        <v>43745</v>
      </c>
      <c r="B891" s="36" t="s">
        <v>89</v>
      </c>
      <c r="C891" s="46"/>
      <c r="D891" s="46">
        <v>1.55337043</v>
      </c>
      <c r="E891" s="39"/>
      <c r="F891" s="15"/>
      <c r="G891" s="47"/>
      <c r="H891" s="47"/>
      <c r="I891" s="42"/>
      <c r="J891" s="42">
        <f t="shared" si="66"/>
        <v>167.04549072627239</v>
      </c>
      <c r="K891" s="43"/>
      <c r="L891" s="43">
        <f t="shared" si="69"/>
        <v>2309.7694466999988</v>
      </c>
      <c r="M891" s="44">
        <f t="shared" si="70"/>
        <v>1.9984014443252818E-15</v>
      </c>
      <c r="N891" s="43"/>
      <c r="O891" s="22"/>
      <c r="P891" s="33">
        <v>107.53744728246977</v>
      </c>
      <c r="Q891" s="34"/>
    </row>
    <row r="892" spans="1:17" x14ac:dyDescent="0.25">
      <c r="A892" s="35">
        <v>43754</v>
      </c>
      <c r="B892" s="36" t="s">
        <v>89</v>
      </c>
      <c r="C892" s="46"/>
      <c r="D892" s="46">
        <v>1.55341207</v>
      </c>
      <c r="E892" s="39"/>
      <c r="F892" s="15"/>
      <c r="G892" s="47"/>
      <c r="H892" s="47"/>
      <c r="I892" s="42"/>
      <c r="J892" s="42">
        <f t="shared" si="66"/>
        <v>172.25522545199215</v>
      </c>
      <c r="K892" s="43"/>
      <c r="L892" s="43">
        <f t="shared" si="69"/>
        <v>2311.3228587699987</v>
      </c>
      <c r="M892" s="44">
        <f t="shared" si="70"/>
        <v>1.9984014443252818E-15</v>
      </c>
      <c r="N892" s="43"/>
      <c r="O892" s="22"/>
      <c r="P892" s="33">
        <v>110.88830116531291</v>
      </c>
      <c r="Q892" s="34"/>
    </row>
    <row r="893" spans="1:17" x14ac:dyDescent="0.25">
      <c r="A893" s="35">
        <v>43754</v>
      </c>
      <c r="B893" s="36" t="s">
        <v>89</v>
      </c>
      <c r="C893" s="46"/>
      <c r="D893" s="46">
        <v>1.5533600000000001</v>
      </c>
      <c r="E893" s="39"/>
      <c r="F893" s="15"/>
      <c r="G893" s="47"/>
      <c r="H893" s="47"/>
      <c r="I893" s="42"/>
      <c r="J893" s="42">
        <f t="shared" si="66"/>
        <v>172.24367773785033</v>
      </c>
      <c r="K893" s="43"/>
      <c r="L893" s="43">
        <f t="shared" si="69"/>
        <v>2312.8762187699986</v>
      </c>
      <c r="M893" s="44">
        <f t="shared" si="70"/>
        <v>1.9984014443252818E-15</v>
      </c>
      <c r="N893" s="43"/>
      <c r="O893" s="22"/>
      <c r="P893" s="33">
        <v>110.88458421605445</v>
      </c>
      <c r="Q893" s="34"/>
    </row>
    <row r="894" spans="1:17" x14ac:dyDescent="0.25">
      <c r="A894" s="35">
        <v>43763</v>
      </c>
      <c r="B894" s="36" t="s">
        <v>89</v>
      </c>
      <c r="C894" s="46"/>
      <c r="D894" s="46">
        <v>1.5604952700000001</v>
      </c>
      <c r="E894" s="39"/>
      <c r="F894" s="15"/>
      <c r="G894" s="47"/>
      <c r="H894" s="47"/>
      <c r="I894" s="42"/>
      <c r="J894" s="42">
        <f t="shared" si="66"/>
        <v>152.19331688547541</v>
      </c>
      <c r="K894" s="43"/>
      <c r="L894" s="43">
        <f t="shared" si="69"/>
        <v>2314.4367140399986</v>
      </c>
      <c r="M894" s="44">
        <f t="shared" si="70"/>
        <v>1.9984014443252818E-15</v>
      </c>
      <c r="N894" s="43"/>
      <c r="O894" s="22"/>
      <c r="P894" s="33">
        <v>97.528854980429003</v>
      </c>
      <c r="Q894" s="34"/>
    </row>
    <row r="895" spans="1:17" x14ac:dyDescent="0.25">
      <c r="A895" s="35">
        <v>43763</v>
      </c>
      <c r="B895" s="36" t="s">
        <v>89</v>
      </c>
      <c r="C895" s="46"/>
      <c r="D895" s="46">
        <v>1.5536421</v>
      </c>
      <c r="E895" s="39"/>
      <c r="F895" s="15"/>
      <c r="G895" s="47"/>
      <c r="H895" s="47"/>
      <c r="I895" s="42"/>
      <c r="J895" s="42">
        <f t="shared" si="66"/>
        <v>150.85948854730839</v>
      </c>
      <c r="K895" s="43"/>
      <c r="L895" s="43">
        <f t="shared" si="69"/>
        <v>2315.9903561399988</v>
      </c>
      <c r="M895" s="44">
        <f t="shared" si="70"/>
        <v>1.9984014443252818E-15</v>
      </c>
      <c r="N895" s="43"/>
      <c r="O895" s="22"/>
      <c r="P895" s="33">
        <v>97.100541075263337</v>
      </c>
      <c r="Q895" s="34"/>
    </row>
    <row r="896" spans="1:17" x14ac:dyDescent="0.25">
      <c r="A896" s="35">
        <v>43772</v>
      </c>
      <c r="B896" s="36" t="s">
        <v>89</v>
      </c>
      <c r="C896" s="46"/>
      <c r="D896" s="46">
        <v>1.5533338800000001</v>
      </c>
      <c r="E896" s="39"/>
      <c r="F896" s="15"/>
      <c r="G896" s="47"/>
      <c r="H896" s="47"/>
      <c r="I896" s="42"/>
      <c r="J896" s="42">
        <f t="shared" si="66"/>
        <v>174.2570979032684</v>
      </c>
      <c r="K896" s="43"/>
      <c r="L896" s="43">
        <f t="shared" si="69"/>
        <v>2317.5436900199988</v>
      </c>
      <c r="M896" s="44">
        <f t="shared" si="70"/>
        <v>1.9984014443252818E-15</v>
      </c>
      <c r="N896" s="43"/>
      <c r="O896" s="22"/>
      <c r="P896" s="33">
        <v>112.18264157301996</v>
      </c>
      <c r="Q896" s="34"/>
    </row>
    <row r="897" spans="1:17" x14ac:dyDescent="0.25">
      <c r="A897" s="35">
        <v>43772</v>
      </c>
      <c r="B897" s="36" t="s">
        <v>89</v>
      </c>
      <c r="C897" s="46"/>
      <c r="D897" s="46">
        <v>1.5538246899999999</v>
      </c>
      <c r="E897" s="39"/>
      <c r="F897" s="15"/>
      <c r="G897" s="47"/>
      <c r="H897" s="47"/>
      <c r="I897" s="42"/>
      <c r="J897" s="42">
        <f t="shared" si="66"/>
        <v>174.36723602542165</v>
      </c>
      <c r="K897" s="43"/>
      <c r="L897" s="43">
        <f t="shared" si="69"/>
        <v>2319.0975147099989</v>
      </c>
      <c r="M897" s="44">
        <f t="shared" si="70"/>
        <v>1.9984014443252818E-15</v>
      </c>
      <c r="N897" s="43"/>
      <c r="O897" s="22"/>
      <c r="P897" s="33">
        <v>112.2180881457236</v>
      </c>
      <c r="Q897" s="34"/>
    </row>
    <row r="898" spans="1:17" x14ac:dyDescent="0.25">
      <c r="A898" s="35">
        <v>43781</v>
      </c>
      <c r="B898" s="36" t="s">
        <v>89</v>
      </c>
      <c r="C898" s="46"/>
      <c r="D898" s="46">
        <v>1.6045183000000001</v>
      </c>
      <c r="E898" s="39"/>
      <c r="F898" s="15"/>
      <c r="G898" s="47"/>
      <c r="H898" s="47"/>
      <c r="I898" s="42"/>
      <c r="J898" s="42">
        <f t="shared" si="66"/>
        <v>180.56018118456262</v>
      </c>
      <c r="K898" s="43"/>
      <c r="L898" s="43">
        <f t="shared" si="69"/>
        <v>2320.702033009999</v>
      </c>
      <c r="M898" s="44">
        <f t="shared" si="70"/>
        <v>1.9984014443252818E-15</v>
      </c>
      <c r="N898" s="43"/>
      <c r="O898" s="22"/>
      <c r="P898" s="33">
        <v>112.5323289765923</v>
      </c>
      <c r="Q898" s="34"/>
    </row>
    <row r="899" spans="1:17" x14ac:dyDescent="0.25">
      <c r="A899" s="35">
        <v>43781</v>
      </c>
      <c r="B899" s="36" t="s">
        <v>89</v>
      </c>
      <c r="C899" s="46"/>
      <c r="D899" s="46">
        <v>1.5548378</v>
      </c>
      <c r="E899" s="39"/>
      <c r="F899" s="15"/>
      <c r="G899" s="47"/>
      <c r="H899" s="47"/>
      <c r="I899" s="42"/>
      <c r="J899" s="42">
        <f t="shared" ref="J899:J930" si="71">D899*P899</f>
        <v>169.55195942678</v>
      </c>
      <c r="K899" s="43"/>
      <c r="L899" s="43">
        <f t="shared" si="69"/>
        <v>2322.2568708099989</v>
      </c>
      <c r="M899" s="44">
        <f t="shared" si="70"/>
        <v>1.9984014443252818E-15</v>
      </c>
      <c r="N899" s="43"/>
      <c r="O899" s="22"/>
      <c r="P899" s="33">
        <v>109.04800451003956</v>
      </c>
      <c r="Q899" s="34"/>
    </row>
    <row r="900" spans="1:17" x14ac:dyDescent="0.25">
      <c r="A900" s="35">
        <v>43790</v>
      </c>
      <c r="B900" s="36" t="s">
        <v>89</v>
      </c>
      <c r="C900" s="46"/>
      <c r="D900" s="46">
        <v>1.5545850999999999</v>
      </c>
      <c r="E900" s="39"/>
      <c r="F900" s="15"/>
      <c r="G900" s="47"/>
      <c r="H900" s="47"/>
      <c r="I900" s="42"/>
      <c r="J900" s="42">
        <f t="shared" si="71"/>
        <v>153.79663054082081</v>
      </c>
      <c r="K900" s="43"/>
      <c r="L900" s="43">
        <f t="shared" si="69"/>
        <v>2323.811455909999</v>
      </c>
      <c r="M900" s="44">
        <f t="shared" si="70"/>
        <v>1.9984014443252818E-15</v>
      </c>
      <c r="N900" s="43"/>
      <c r="O900" s="22"/>
      <c r="P900" s="33">
        <v>98.930981996946201</v>
      </c>
      <c r="Q900" s="34"/>
    </row>
    <row r="901" spans="1:17" x14ac:dyDescent="0.25">
      <c r="A901" s="35">
        <v>43790</v>
      </c>
      <c r="B901" s="36" t="s">
        <v>89</v>
      </c>
      <c r="C901" s="46"/>
      <c r="D901" s="46">
        <v>1.55399329</v>
      </c>
      <c r="E901" s="39"/>
      <c r="F901" s="15"/>
      <c r="G901" s="47"/>
      <c r="H901" s="47"/>
      <c r="I901" s="42"/>
      <c r="J901" s="42">
        <f t="shared" si="71"/>
        <v>153.67955614049046</v>
      </c>
      <c r="K901" s="43"/>
      <c r="L901" s="43">
        <f t="shared" si="69"/>
        <v>2325.3654491999991</v>
      </c>
      <c r="M901" s="44">
        <f t="shared" si="70"/>
        <v>1.9984014443252818E-15</v>
      </c>
      <c r="N901" s="43"/>
      <c r="O901" s="22"/>
      <c r="P901" s="33">
        <v>98.893320279710125</v>
      </c>
      <c r="Q901" s="34"/>
    </row>
    <row r="902" spans="1:17" x14ac:dyDescent="0.25">
      <c r="A902" s="35">
        <v>43799</v>
      </c>
      <c r="B902" s="36" t="s">
        <v>89</v>
      </c>
      <c r="C902" s="46"/>
      <c r="D902" s="46">
        <v>1.5538388000000001</v>
      </c>
      <c r="E902" s="39"/>
      <c r="F902" s="15"/>
      <c r="G902" s="47"/>
      <c r="H902" s="47"/>
      <c r="I902" s="42"/>
      <c r="J902" s="42">
        <f t="shared" si="71"/>
        <v>137.28551174887357</v>
      </c>
      <c r="K902" s="43"/>
      <c r="L902" s="43">
        <f t="shared" si="69"/>
        <v>2326.9192879999991</v>
      </c>
      <c r="M902" s="44">
        <f t="shared" si="70"/>
        <v>1.9984014443252818E-15</v>
      </c>
      <c r="N902" s="43"/>
      <c r="O902" s="22"/>
      <c r="P902" s="33">
        <v>88.352480160022765</v>
      </c>
      <c r="Q902" s="34"/>
    </row>
    <row r="903" spans="1:17" x14ac:dyDescent="0.25">
      <c r="A903" s="35">
        <v>43799</v>
      </c>
      <c r="B903" s="36" t="s">
        <v>89</v>
      </c>
      <c r="C903" s="46"/>
      <c r="D903" s="46">
        <v>1.5534156699999999</v>
      </c>
      <c r="E903" s="39"/>
      <c r="F903" s="15"/>
      <c r="G903" s="47"/>
      <c r="H903" s="47"/>
      <c r="I903" s="42"/>
      <c r="J903" s="42">
        <f t="shared" si="71"/>
        <v>137.21075275930966</v>
      </c>
      <c r="K903" s="43"/>
      <c r="L903" s="43">
        <f t="shared" si="69"/>
        <v>2328.4727036699992</v>
      </c>
      <c r="M903" s="44">
        <f t="shared" si="70"/>
        <v>1.9984014443252818E-15</v>
      </c>
      <c r="N903" s="43"/>
      <c r="O903" s="22"/>
      <c r="P903" s="33">
        <v>88.328420659815848</v>
      </c>
      <c r="Q903" s="34"/>
    </row>
    <row r="904" spans="1:17" x14ac:dyDescent="0.25">
      <c r="A904" s="35">
        <v>43807</v>
      </c>
      <c r="B904" s="36" t="s">
        <v>89</v>
      </c>
      <c r="C904" s="46"/>
      <c r="D904" s="46">
        <v>1.55345223</v>
      </c>
      <c r="E904" s="39"/>
      <c r="F904" s="15"/>
      <c r="G904" s="47"/>
      <c r="H904" s="47"/>
      <c r="I904" s="42"/>
      <c r="J904" s="42">
        <f t="shared" si="71"/>
        <v>126.21275341085631</v>
      </c>
      <c r="K904" s="43"/>
      <c r="L904" s="43">
        <f t="shared" si="69"/>
        <v>2330.0261558999991</v>
      </c>
      <c r="M904" s="44">
        <f t="shared" si="70"/>
        <v>1.9984014443252818E-15</v>
      </c>
      <c r="N904" s="43"/>
      <c r="O904" s="22"/>
      <c r="P904" s="33">
        <v>81.246626689548293</v>
      </c>
      <c r="Q904" s="34"/>
    </row>
    <row r="905" spans="1:17" x14ac:dyDescent="0.25">
      <c r="A905" s="35">
        <v>43807</v>
      </c>
      <c r="B905" s="36" t="s">
        <v>89</v>
      </c>
      <c r="C905" s="46"/>
      <c r="D905" s="46">
        <v>1.55388087</v>
      </c>
      <c r="E905" s="39"/>
      <c r="F905" s="15"/>
      <c r="G905" s="47"/>
      <c r="H905" s="47"/>
      <c r="I905" s="42"/>
      <c r="J905" s="42">
        <f t="shared" si="71"/>
        <v>126.28241412830853</v>
      </c>
      <c r="K905" s="43"/>
      <c r="L905" s="43">
        <f t="shared" si="69"/>
        <v>2331.580036769999</v>
      </c>
      <c r="M905" s="44">
        <f t="shared" si="70"/>
        <v>1.9984014443252818E-15</v>
      </c>
      <c r="N905" s="43"/>
      <c r="O905" s="22"/>
      <c r="P905" s="33">
        <v>81.26904485818693</v>
      </c>
      <c r="Q905" s="34"/>
    </row>
    <row r="906" spans="1:17" x14ac:dyDescent="0.25">
      <c r="A906" s="35">
        <v>43816</v>
      </c>
      <c r="B906" s="36" t="s">
        <v>89</v>
      </c>
      <c r="C906" s="46"/>
      <c r="D906" s="46">
        <v>1.55362008</v>
      </c>
      <c r="E906" s="39"/>
      <c r="F906" s="15"/>
      <c r="G906" s="47"/>
      <c r="H906" s="47"/>
      <c r="I906" s="42"/>
      <c r="J906" s="42">
        <f t="shared" si="71"/>
        <v>111.22318106813709</v>
      </c>
      <c r="K906" s="43"/>
      <c r="L906" s="43">
        <f t="shared" si="69"/>
        <v>2333.1336568499992</v>
      </c>
      <c r="M906" s="44">
        <f t="shared" si="70"/>
        <v>1.9984014443252818E-15</v>
      </c>
      <c r="N906" s="43"/>
      <c r="O906" s="22"/>
      <c r="P906" s="33">
        <v>71.589690748678464</v>
      </c>
      <c r="Q906" s="34"/>
    </row>
    <row r="907" spans="1:17" x14ac:dyDescent="0.25">
      <c r="A907" s="35">
        <v>43816</v>
      </c>
      <c r="B907" s="36" t="s">
        <v>89</v>
      </c>
      <c r="C907" s="46"/>
      <c r="D907" s="46">
        <v>1.5552902799999999</v>
      </c>
      <c r="E907" s="39"/>
      <c r="F907" s="15"/>
      <c r="G907" s="47"/>
      <c r="H907" s="47"/>
      <c r="I907" s="42"/>
      <c r="J907" s="42">
        <f t="shared" si="71"/>
        <v>111.46244781239371</v>
      </c>
      <c r="K907" s="43"/>
      <c r="L907" s="43">
        <f t="shared" si="69"/>
        <v>2334.6889471299992</v>
      </c>
      <c r="M907" s="44">
        <f t="shared" si="70"/>
        <v>1.9984014443252818E-15</v>
      </c>
      <c r="N907" s="43"/>
      <c r="O907" s="22"/>
      <c r="P907" s="33">
        <v>71.666652357908205</v>
      </c>
      <c r="Q907" s="34"/>
    </row>
    <row r="908" spans="1:17" x14ac:dyDescent="0.25">
      <c r="A908" s="35">
        <v>43825</v>
      </c>
      <c r="B908" s="36" t="s">
        <v>89</v>
      </c>
      <c r="C908" s="46"/>
      <c r="D908" s="46">
        <v>1.5533522900000001</v>
      </c>
      <c r="E908" s="39"/>
      <c r="F908" s="15"/>
      <c r="G908" s="47"/>
      <c r="H908" s="47"/>
      <c r="I908" s="42"/>
      <c r="J908" s="42">
        <f t="shared" si="71"/>
        <v>98.265914723054479</v>
      </c>
      <c r="K908" s="43"/>
      <c r="L908" s="43">
        <f t="shared" si="69"/>
        <v>2336.2422994199992</v>
      </c>
      <c r="M908" s="44">
        <f t="shared" si="70"/>
        <v>1.9984014443252818E-15</v>
      </c>
      <c r="N908" s="43"/>
      <c r="O908" s="22"/>
      <c r="P908" s="33">
        <v>63.260546468215828</v>
      </c>
      <c r="Q908" s="34"/>
    </row>
    <row r="909" spans="1:17" x14ac:dyDescent="0.25">
      <c r="A909" s="35">
        <v>43825</v>
      </c>
      <c r="B909" s="36" t="s">
        <v>89</v>
      </c>
      <c r="C909" s="46"/>
      <c r="D909" s="46">
        <v>1.5533586800000001</v>
      </c>
      <c r="E909" s="39"/>
      <c r="F909" s="15"/>
      <c r="G909" s="47"/>
      <c r="H909" s="47"/>
      <c r="I909" s="42"/>
      <c r="J909" s="42">
        <f t="shared" si="71"/>
        <v>98.266723194501239</v>
      </c>
      <c r="K909" s="43"/>
      <c r="L909" s="43">
        <f t="shared" ref="L909:L940" si="72">L908+(D909-E909)</f>
        <v>2337.7956580999994</v>
      </c>
      <c r="M909" s="44">
        <f t="shared" ref="M909:M940" si="73">M908+(G909-H909)</f>
        <v>1.9984014443252818E-15</v>
      </c>
      <c r="N909" s="43"/>
      <c r="O909" s="22"/>
      <c r="P909" s="33">
        <v>63.260806702094861</v>
      </c>
      <c r="Q909" s="34"/>
    </row>
    <row r="910" spans="1:17" x14ac:dyDescent="0.25">
      <c r="A910" s="35">
        <v>43833</v>
      </c>
      <c r="B910" s="36" t="s">
        <v>89</v>
      </c>
      <c r="C910" s="46"/>
      <c r="D910" s="46">
        <v>1.5533134200000001</v>
      </c>
      <c r="E910" s="39"/>
      <c r="F910" s="15"/>
      <c r="G910" s="47"/>
      <c r="H910" s="47"/>
      <c r="I910" s="42"/>
      <c r="J910" s="42">
        <f t="shared" si="71"/>
        <v>96.433058950608725</v>
      </c>
      <c r="K910" s="43"/>
      <c r="L910" s="43">
        <f t="shared" si="72"/>
        <v>2339.3489715199994</v>
      </c>
      <c r="M910" s="44">
        <f t="shared" si="73"/>
        <v>1.9984014443252818E-15</v>
      </c>
      <c r="N910" s="43"/>
      <c r="O910" s="22"/>
      <c r="P910" s="33">
        <v>62.082164300498171</v>
      </c>
      <c r="Q910" s="34"/>
    </row>
    <row r="911" spans="1:17" x14ac:dyDescent="0.25">
      <c r="A911" s="35">
        <v>43833</v>
      </c>
      <c r="B911" s="36" t="s">
        <v>89</v>
      </c>
      <c r="C911" s="46"/>
      <c r="D911" s="46">
        <v>1.5537592899999999</v>
      </c>
      <c r="E911" s="39"/>
      <c r="F911" s="15"/>
      <c r="G911" s="47"/>
      <c r="H911" s="47"/>
      <c r="I911" s="42"/>
      <c r="J911" s="42">
        <f t="shared" si="71"/>
        <v>96.488428045357409</v>
      </c>
      <c r="K911" s="43"/>
      <c r="L911" s="43">
        <f t="shared" si="72"/>
        <v>2340.9027308099994</v>
      </c>
      <c r="M911" s="44">
        <f t="shared" si="73"/>
        <v>1.9984014443252818E-15</v>
      </c>
      <c r="N911" s="43"/>
      <c r="O911" s="22"/>
      <c r="P911" s="33">
        <v>62.099984641351632</v>
      </c>
      <c r="Q911" s="34"/>
    </row>
    <row r="912" spans="1:17" x14ac:dyDescent="0.25">
      <c r="A912" s="35">
        <v>43842</v>
      </c>
      <c r="B912" s="36" t="s">
        <v>89</v>
      </c>
      <c r="C912" s="46"/>
      <c r="D912" s="46">
        <v>1.5538362699999999</v>
      </c>
      <c r="E912" s="39"/>
      <c r="F912" s="15"/>
      <c r="G912" s="47"/>
      <c r="H912" s="47"/>
      <c r="I912" s="42"/>
      <c r="J912" s="42">
        <f t="shared" si="71"/>
        <v>152.94091786223757</v>
      </c>
      <c r="K912" s="43"/>
      <c r="L912" s="43">
        <f t="shared" si="72"/>
        <v>2342.4565670799993</v>
      </c>
      <c r="M912" s="44">
        <f t="shared" si="73"/>
        <v>1.9984014443252818E-15</v>
      </c>
      <c r="N912" s="43"/>
      <c r="O912" s="22"/>
      <c r="P912" s="33">
        <v>98.427949466154232</v>
      </c>
      <c r="Q912" s="34"/>
    </row>
    <row r="913" spans="1:17" x14ac:dyDescent="0.25">
      <c r="A913" s="35">
        <v>43842</v>
      </c>
      <c r="B913" s="36" t="s">
        <v>89</v>
      </c>
      <c r="C913" s="46"/>
      <c r="D913" s="46">
        <v>1.5533304699999999</v>
      </c>
      <c r="E913" s="39"/>
      <c r="F913" s="15"/>
      <c r="G913" s="47"/>
      <c r="H913" s="47"/>
      <c r="I913" s="42"/>
      <c r="J913" s="42">
        <f t="shared" si="71"/>
        <v>152.841364354371</v>
      </c>
      <c r="K913" s="43"/>
      <c r="L913" s="43">
        <f t="shared" si="72"/>
        <v>2344.0098975499996</v>
      </c>
      <c r="M913" s="44">
        <f t="shared" si="73"/>
        <v>1.9984014443252818E-15</v>
      </c>
      <c r="N913" s="43"/>
      <c r="O913" s="22"/>
      <c r="P913" s="33">
        <v>98.395909502999061</v>
      </c>
      <c r="Q913" s="34"/>
    </row>
    <row r="914" spans="1:17" x14ac:dyDescent="0.25">
      <c r="A914" s="35">
        <v>43850</v>
      </c>
      <c r="B914" s="36" t="s">
        <v>89</v>
      </c>
      <c r="C914" s="46"/>
      <c r="D914" s="46">
        <v>1.5549932900000001</v>
      </c>
      <c r="E914" s="39"/>
      <c r="F914" s="15"/>
      <c r="G914" s="47"/>
      <c r="H914" s="47"/>
      <c r="I914" s="42"/>
      <c r="J914" s="42">
        <f t="shared" si="71"/>
        <v>253.15437583149631</v>
      </c>
      <c r="K914" s="43"/>
      <c r="L914" s="43">
        <f t="shared" si="72"/>
        <v>2345.5648908399994</v>
      </c>
      <c r="M914" s="44">
        <f t="shared" si="73"/>
        <v>1.9984014443252818E-15</v>
      </c>
      <c r="N914" s="43"/>
      <c r="O914" s="22"/>
      <c r="P914" s="33">
        <v>162.80094419667643</v>
      </c>
      <c r="Q914" s="34"/>
    </row>
    <row r="915" spans="1:17" x14ac:dyDescent="0.25">
      <c r="A915" s="35">
        <v>43850</v>
      </c>
      <c r="B915" s="36" t="s">
        <v>89</v>
      </c>
      <c r="C915" s="46"/>
      <c r="D915" s="46">
        <v>1.5533272199999999</v>
      </c>
      <c r="E915" s="39"/>
      <c r="F915" s="15"/>
      <c r="G915" s="47"/>
      <c r="H915" s="47"/>
      <c r="I915" s="42"/>
      <c r="J915" s="42">
        <f t="shared" si="71"/>
        <v>252.61219090620102</v>
      </c>
      <c r="K915" s="43"/>
      <c r="L915" s="43">
        <f t="shared" si="72"/>
        <v>2347.1182180599994</v>
      </c>
      <c r="M915" s="44">
        <f t="shared" si="73"/>
        <v>1.9984014443252818E-15</v>
      </c>
      <c r="N915" s="43"/>
      <c r="O915" s="22"/>
      <c r="P915" s="33">
        <v>162.62651401048714</v>
      </c>
      <c r="Q915" s="34"/>
    </row>
    <row r="916" spans="1:17" x14ac:dyDescent="0.25">
      <c r="A916" s="35">
        <v>43858</v>
      </c>
      <c r="B916" s="36" t="s">
        <v>89</v>
      </c>
      <c r="C916" s="46"/>
      <c r="D916" s="46">
        <v>1.55334843</v>
      </c>
      <c r="E916" s="39"/>
      <c r="F916" s="15"/>
      <c r="G916" s="47"/>
      <c r="H916" s="47"/>
      <c r="I916" s="42"/>
      <c r="J916" s="42">
        <f t="shared" si="71"/>
        <v>271.86464512002095</v>
      </c>
      <c r="K916" s="43"/>
      <c r="L916" s="43">
        <f t="shared" si="72"/>
        <v>2348.6715664899993</v>
      </c>
      <c r="M916" s="44">
        <f t="shared" si="73"/>
        <v>1.9984014443252818E-15</v>
      </c>
      <c r="N916" s="43"/>
      <c r="O916" s="22"/>
      <c r="P916" s="33">
        <v>175.01845681848789</v>
      </c>
      <c r="Q916" s="34"/>
    </row>
    <row r="917" spans="1:17" x14ac:dyDescent="0.25">
      <c r="A917" s="35">
        <v>43858</v>
      </c>
      <c r="B917" s="36" t="s">
        <v>89</v>
      </c>
      <c r="C917" s="46"/>
      <c r="D917" s="46">
        <v>1.5534502100000001</v>
      </c>
      <c r="E917" s="39"/>
      <c r="F917" s="15"/>
      <c r="G917" s="47"/>
      <c r="H917" s="47"/>
      <c r="I917" s="42"/>
      <c r="J917" s="42">
        <f t="shared" si="71"/>
        <v>271.90027304427633</v>
      </c>
      <c r="K917" s="43"/>
      <c r="L917" s="43">
        <f t="shared" si="72"/>
        <v>2350.2250166999993</v>
      </c>
      <c r="M917" s="44">
        <f t="shared" si="73"/>
        <v>1.9984014443252818E-15</v>
      </c>
      <c r="N917" s="43"/>
      <c r="O917" s="22"/>
      <c r="P917" s="33">
        <v>175.02992454729292</v>
      </c>
      <c r="Q917" s="34"/>
    </row>
    <row r="918" spans="1:17" x14ac:dyDescent="0.25">
      <c r="A918" s="35">
        <v>43867</v>
      </c>
      <c r="B918" s="36" t="s">
        <v>89</v>
      </c>
      <c r="C918" s="46"/>
      <c r="D918" s="46">
        <v>1.6043630200000001</v>
      </c>
      <c r="E918" s="39"/>
      <c r="F918" s="15"/>
      <c r="G918" s="47"/>
      <c r="H918" s="47"/>
      <c r="I918" s="42"/>
      <c r="J918" s="42">
        <f t="shared" si="71"/>
        <v>314.38378328063948</v>
      </c>
      <c r="K918" s="43"/>
      <c r="L918" s="43">
        <f t="shared" si="72"/>
        <v>2351.8293797199995</v>
      </c>
      <c r="M918" s="44">
        <f t="shared" si="73"/>
        <v>1.9984014443252818E-15</v>
      </c>
      <c r="N918" s="43"/>
      <c r="O918" s="22"/>
      <c r="P918" s="33">
        <v>195.95551590352628</v>
      </c>
      <c r="Q918" s="34"/>
    </row>
    <row r="919" spans="1:17" x14ac:dyDescent="0.25">
      <c r="A919" s="35">
        <v>43867</v>
      </c>
      <c r="B919" s="36" t="s">
        <v>89</v>
      </c>
      <c r="C919" s="46"/>
      <c r="D919" s="46">
        <v>1.5536674699999999</v>
      </c>
      <c r="E919" s="39"/>
      <c r="F919" s="15"/>
      <c r="G919" s="47"/>
      <c r="H919" s="47"/>
      <c r="I919" s="42"/>
      <c r="J919" s="42">
        <f t="shared" si="71"/>
        <v>294.82954029388833</v>
      </c>
      <c r="K919" s="43"/>
      <c r="L919" s="43">
        <f t="shared" si="72"/>
        <v>2353.3830471899996</v>
      </c>
      <c r="M919" s="44">
        <f t="shared" si="73"/>
        <v>1.9984014443252818E-15</v>
      </c>
      <c r="N919" s="43"/>
      <c r="O919" s="22"/>
      <c r="P919" s="33">
        <v>189.76360513867766</v>
      </c>
      <c r="Q919" s="34"/>
    </row>
    <row r="920" spans="1:17" x14ac:dyDescent="0.25">
      <c r="A920" s="35">
        <v>43875</v>
      </c>
      <c r="B920" s="36" t="s">
        <v>89</v>
      </c>
      <c r="C920" s="46"/>
      <c r="D920" s="46">
        <v>1.5535311999999999</v>
      </c>
      <c r="E920" s="39"/>
      <c r="F920" s="15"/>
      <c r="G920" s="47"/>
      <c r="H920" s="47"/>
      <c r="I920" s="42"/>
      <c r="J920" s="42">
        <f t="shared" si="71"/>
        <v>315.9918336309193</v>
      </c>
      <c r="K920" s="43"/>
      <c r="L920" s="43">
        <f t="shared" si="72"/>
        <v>2354.9365783899998</v>
      </c>
      <c r="M920" s="44">
        <f t="shared" si="73"/>
        <v>1.9984014443252818E-15</v>
      </c>
      <c r="N920" s="43"/>
      <c r="O920" s="22"/>
      <c r="P920" s="33">
        <v>203.40230928797524</v>
      </c>
      <c r="Q920" s="34"/>
    </row>
    <row r="921" spans="1:17" x14ac:dyDescent="0.25">
      <c r="A921" s="35">
        <v>43875</v>
      </c>
      <c r="B921" s="36" t="s">
        <v>89</v>
      </c>
      <c r="C921" s="46"/>
      <c r="D921" s="46">
        <v>1.55332702</v>
      </c>
      <c r="E921" s="39"/>
      <c r="F921" s="15"/>
      <c r="G921" s="47"/>
      <c r="H921" s="47"/>
      <c r="I921" s="42"/>
      <c r="J921" s="42">
        <f t="shared" si="71"/>
        <v>315.90877772226003</v>
      </c>
      <c r="K921" s="43"/>
      <c r="L921" s="43">
        <f t="shared" si="72"/>
        <v>2356.4899054099997</v>
      </c>
      <c r="M921" s="44">
        <f t="shared" si="73"/>
        <v>1.9984014443252818E-15</v>
      </c>
      <c r="N921" s="43"/>
      <c r="O921" s="22"/>
      <c r="P921" s="33">
        <v>203.37557620175824</v>
      </c>
      <c r="Q921" s="34"/>
    </row>
    <row r="922" spans="1:17" x14ac:dyDescent="0.25">
      <c r="A922" s="35">
        <v>43884</v>
      </c>
      <c r="B922" s="36" t="s">
        <v>89</v>
      </c>
      <c r="C922" s="46"/>
      <c r="D922" s="46">
        <v>1.55486188</v>
      </c>
      <c r="E922" s="39"/>
      <c r="F922" s="15"/>
      <c r="G922" s="47"/>
      <c r="H922" s="47"/>
      <c r="I922" s="42"/>
      <c r="J922" s="42">
        <f t="shared" si="71"/>
        <v>251.23352762317825</v>
      </c>
      <c r="K922" s="43"/>
      <c r="L922" s="43">
        <f t="shared" si="72"/>
        <v>2358.0447672899995</v>
      </c>
      <c r="M922" s="44">
        <f t="shared" si="73"/>
        <v>1.9984014443252818E-15</v>
      </c>
      <c r="N922" s="43"/>
      <c r="O922" s="22"/>
      <c r="P922" s="33">
        <v>161.57932151708437</v>
      </c>
      <c r="Q922" s="34"/>
    </row>
    <row r="923" spans="1:17" x14ac:dyDescent="0.25">
      <c r="A923" s="35">
        <v>43884</v>
      </c>
      <c r="B923" s="36" t="s">
        <v>89</v>
      </c>
      <c r="C923" s="46"/>
      <c r="D923" s="46">
        <v>1.55334427</v>
      </c>
      <c r="E923" s="39"/>
      <c r="F923" s="15"/>
      <c r="G923" s="47"/>
      <c r="H923" s="47"/>
      <c r="I923" s="42"/>
      <c r="J923" s="42">
        <f t="shared" si="71"/>
        <v>250.74333817439211</v>
      </c>
      <c r="K923" s="43"/>
      <c r="L923" s="43">
        <f t="shared" si="72"/>
        <v>2359.5981115599993</v>
      </c>
      <c r="M923" s="44">
        <f t="shared" si="73"/>
        <v>1.9984014443252818E-15</v>
      </c>
      <c r="N923" s="43"/>
      <c r="O923" s="22"/>
      <c r="P923" s="33">
        <v>161.42161336481584</v>
      </c>
      <c r="Q923" s="34"/>
    </row>
    <row r="924" spans="1:17" x14ac:dyDescent="0.25">
      <c r="A924" s="35">
        <v>43892</v>
      </c>
      <c r="B924" s="36" t="s">
        <v>89</v>
      </c>
      <c r="C924" s="46"/>
      <c r="D924" s="46">
        <v>1.5553372000000001</v>
      </c>
      <c r="E924" s="39"/>
      <c r="F924" s="15"/>
      <c r="G924" s="47"/>
      <c r="H924" s="47"/>
      <c r="I924" s="42"/>
      <c r="J924" s="42">
        <f t="shared" si="71"/>
        <v>206.31082467235862</v>
      </c>
      <c r="K924" s="43"/>
      <c r="L924" s="43">
        <f t="shared" si="72"/>
        <v>2361.1534487599993</v>
      </c>
      <c r="M924" s="44">
        <f t="shared" si="73"/>
        <v>1.9984014443252818E-15</v>
      </c>
      <c r="N924" s="43"/>
      <c r="O924" s="22"/>
      <c r="P924" s="33">
        <v>132.64700713926126</v>
      </c>
      <c r="Q924" s="34"/>
    </row>
    <row r="925" spans="1:17" x14ac:dyDescent="0.25">
      <c r="A925" s="35">
        <v>43892</v>
      </c>
      <c r="B925" s="36" t="s">
        <v>89</v>
      </c>
      <c r="C925" s="46"/>
      <c r="D925" s="46">
        <v>1.5533500899999999</v>
      </c>
      <c r="E925" s="39"/>
      <c r="F925" s="15"/>
      <c r="G925" s="47"/>
      <c r="H925" s="47"/>
      <c r="I925" s="42"/>
      <c r="J925" s="42">
        <f t="shared" si="71"/>
        <v>205.78399304070922</v>
      </c>
      <c r="K925" s="43"/>
      <c r="L925" s="43">
        <f t="shared" si="72"/>
        <v>2362.7067988499994</v>
      </c>
      <c r="M925" s="44">
        <f t="shared" si="73"/>
        <v>1.9984014443252818E-15</v>
      </c>
      <c r="N925" s="43"/>
      <c r="O925" s="22"/>
      <c r="P925" s="33">
        <v>132.4775363683207</v>
      </c>
      <c r="Q925" s="34"/>
    </row>
    <row r="926" spans="1:17" x14ac:dyDescent="0.25">
      <c r="A926" s="35">
        <v>43901</v>
      </c>
      <c r="B926" s="36" t="s">
        <v>89</v>
      </c>
      <c r="C926" s="46"/>
      <c r="D926" s="46">
        <v>1.5536833999999999</v>
      </c>
      <c r="E926" s="39"/>
      <c r="F926" s="15"/>
      <c r="G926" s="47"/>
      <c r="H926" s="47"/>
      <c r="I926" s="42"/>
      <c r="J926" s="42">
        <f t="shared" si="71"/>
        <v>180.0567907138807</v>
      </c>
      <c r="K926" s="43"/>
      <c r="L926" s="43">
        <f t="shared" si="72"/>
        <v>2364.2604822499993</v>
      </c>
      <c r="M926" s="44">
        <f t="shared" si="73"/>
        <v>1.9984014443252818E-15</v>
      </c>
      <c r="N926" s="43"/>
      <c r="O926" s="22"/>
      <c r="P926" s="33">
        <v>115.89027128299158</v>
      </c>
      <c r="Q926" s="34"/>
    </row>
    <row r="927" spans="1:17" x14ac:dyDescent="0.25">
      <c r="A927" s="35">
        <v>43901</v>
      </c>
      <c r="B927" s="36" t="s">
        <v>89</v>
      </c>
      <c r="C927" s="46"/>
      <c r="D927" s="46">
        <v>1.5548118200000001</v>
      </c>
      <c r="E927" s="39"/>
      <c r="F927" s="15"/>
      <c r="G927" s="47"/>
      <c r="H927" s="47"/>
      <c r="I927" s="42"/>
      <c r="J927" s="42">
        <f t="shared" si="71"/>
        <v>180.31843149237551</v>
      </c>
      <c r="K927" s="43"/>
      <c r="L927" s="43">
        <f t="shared" si="72"/>
        <v>2365.8152940699993</v>
      </c>
      <c r="M927" s="44">
        <f t="shared" si="73"/>
        <v>1.9984014443252818E-15</v>
      </c>
      <c r="N927" s="43"/>
      <c r="O927" s="22"/>
      <c r="P927" s="33">
        <v>115.97444087630844</v>
      </c>
      <c r="Q927" s="34"/>
    </row>
    <row r="928" spans="1:17" x14ac:dyDescent="0.25">
      <c r="A928" s="35">
        <v>43909</v>
      </c>
      <c r="B928" s="36" t="s">
        <v>89</v>
      </c>
      <c r="C928" s="46"/>
      <c r="D928" s="46">
        <v>1.5535486000000001</v>
      </c>
      <c r="E928" s="39"/>
      <c r="F928" s="15"/>
      <c r="G928" s="47"/>
      <c r="H928" s="47"/>
      <c r="I928" s="42"/>
      <c r="J928" s="42">
        <f t="shared" si="71"/>
        <v>146.67981954775232</v>
      </c>
      <c r="K928" s="43"/>
      <c r="L928" s="43">
        <f t="shared" si="72"/>
        <v>2367.3688426699991</v>
      </c>
      <c r="M928" s="44">
        <f t="shared" si="73"/>
        <v>1.9984014443252818E-15</v>
      </c>
      <c r="N928" s="43"/>
      <c r="O928" s="22"/>
      <c r="P928" s="33">
        <v>94.415983862849416</v>
      </c>
      <c r="Q928" s="34"/>
    </row>
    <row r="929" spans="1:17" x14ac:dyDescent="0.25">
      <c r="A929" s="35">
        <v>43909</v>
      </c>
      <c r="B929" s="36" t="s">
        <v>89</v>
      </c>
      <c r="C929" s="46"/>
      <c r="D929" s="46">
        <v>1.5543434199999999</v>
      </c>
      <c r="E929" s="39"/>
      <c r="F929" s="15"/>
      <c r="G929" s="47"/>
      <c r="H929" s="47"/>
      <c r="I929" s="42"/>
      <c r="J929" s="42">
        <f t="shared" si="71"/>
        <v>146.82994536588845</v>
      </c>
      <c r="K929" s="43"/>
      <c r="L929" s="43">
        <f t="shared" si="72"/>
        <v>2368.923186089999</v>
      </c>
      <c r="M929" s="44">
        <f t="shared" si="73"/>
        <v>1.9984014443252818E-15</v>
      </c>
      <c r="N929" s="43"/>
      <c r="O929" s="22"/>
      <c r="P929" s="33">
        <v>94.464288571368897</v>
      </c>
      <c r="Q929" s="34"/>
    </row>
    <row r="930" spans="1:17" x14ac:dyDescent="0.25">
      <c r="A930" s="35">
        <v>43917</v>
      </c>
      <c r="B930" s="36" t="s">
        <v>89</v>
      </c>
      <c r="C930" s="46"/>
      <c r="D930" s="46">
        <v>1.5542268299999999</v>
      </c>
      <c r="E930" s="39"/>
      <c r="F930" s="15"/>
      <c r="G930" s="47"/>
      <c r="H930" s="47"/>
      <c r="I930" s="42"/>
      <c r="J930" s="42">
        <f t="shared" si="71"/>
        <v>165.85321618205865</v>
      </c>
      <c r="K930" s="43"/>
      <c r="L930" s="43">
        <f t="shared" si="72"/>
        <v>2370.4774129199991</v>
      </c>
      <c r="M930" s="44">
        <f t="shared" si="73"/>
        <v>1.9984014443252818E-15</v>
      </c>
      <c r="N930" s="43"/>
      <c r="O930" s="22"/>
      <c r="P930" s="33">
        <v>106.71107523092923</v>
      </c>
      <c r="Q930" s="34"/>
    </row>
    <row r="931" spans="1:17" x14ac:dyDescent="0.25">
      <c r="A931" s="35">
        <v>43917</v>
      </c>
      <c r="B931" s="36" t="s">
        <v>89</v>
      </c>
      <c r="C931" s="46"/>
      <c r="D931" s="46">
        <v>1.5533134200000001</v>
      </c>
      <c r="E931" s="39"/>
      <c r="F931" s="15"/>
      <c r="G931" s="47"/>
      <c r="H931" s="47"/>
      <c r="I931" s="42"/>
      <c r="J931" s="42">
        <f t="shared" ref="J931:J962" si="74">D931*P931</f>
        <v>165.65833153871921</v>
      </c>
      <c r="K931" s="43"/>
      <c r="L931" s="43">
        <f t="shared" si="72"/>
        <v>2372.0307263399991</v>
      </c>
      <c r="M931" s="44">
        <f t="shared" si="73"/>
        <v>1.9984014443252818E-15</v>
      </c>
      <c r="N931" s="43"/>
      <c r="O931" s="22"/>
      <c r="P931" s="33">
        <v>106.64836175735815</v>
      </c>
      <c r="Q931" s="34"/>
    </row>
    <row r="932" spans="1:17" x14ac:dyDescent="0.25">
      <c r="A932" s="35">
        <v>43926</v>
      </c>
      <c r="B932" s="36" t="s">
        <v>89</v>
      </c>
      <c r="C932" s="46"/>
      <c r="D932" s="46">
        <v>1.55333408</v>
      </c>
      <c r="E932" s="39"/>
      <c r="F932" s="15"/>
      <c r="G932" s="47"/>
      <c r="H932" s="47"/>
      <c r="I932" s="42"/>
      <c r="J932" s="42">
        <f t="shared" si="74"/>
        <v>165.35615643517042</v>
      </c>
      <c r="K932" s="43"/>
      <c r="L932" s="43">
        <f t="shared" si="72"/>
        <v>2373.5840604199989</v>
      </c>
      <c r="M932" s="44">
        <f t="shared" si="73"/>
        <v>1.9984014443252818E-15</v>
      </c>
      <c r="N932" s="43"/>
      <c r="O932" s="22"/>
      <c r="P932" s="33">
        <v>106.45241005410145</v>
      </c>
      <c r="Q932" s="34"/>
    </row>
    <row r="933" spans="1:17" x14ac:dyDescent="0.25">
      <c r="A933" s="35">
        <v>43926</v>
      </c>
      <c r="B933" s="36" t="s">
        <v>89</v>
      </c>
      <c r="C933" s="46"/>
      <c r="D933" s="46">
        <v>1.5535950999999999</v>
      </c>
      <c r="E933" s="39"/>
      <c r="F933" s="15"/>
      <c r="G933" s="47"/>
      <c r="H933" s="47"/>
      <c r="I933" s="42"/>
      <c r="J933" s="42">
        <f t="shared" si="74"/>
        <v>165.41173352046906</v>
      </c>
      <c r="K933" s="43"/>
      <c r="L933" s="43">
        <f t="shared" si="72"/>
        <v>2375.137655519999</v>
      </c>
      <c r="M933" s="44">
        <f t="shared" si="73"/>
        <v>1.9984014443252818E-15</v>
      </c>
      <c r="N933" s="43"/>
      <c r="O933" s="22"/>
      <c r="P933" s="33">
        <v>106.47029816228763</v>
      </c>
      <c r="Q933" s="34"/>
    </row>
    <row r="934" spans="1:17" x14ac:dyDescent="0.25">
      <c r="A934" s="35">
        <v>43934</v>
      </c>
      <c r="B934" s="36" t="s">
        <v>89</v>
      </c>
      <c r="C934" s="46"/>
      <c r="D934" s="46">
        <v>1.5535057999999999</v>
      </c>
      <c r="E934" s="39"/>
      <c r="F934" s="15"/>
      <c r="G934" s="47"/>
      <c r="H934" s="47"/>
      <c r="I934" s="42"/>
      <c r="J934" s="42">
        <f t="shared" si="74"/>
        <v>180.24471429202413</v>
      </c>
      <c r="K934" s="43"/>
      <c r="L934" s="43">
        <f t="shared" si="72"/>
        <v>2376.6911613199991</v>
      </c>
      <c r="M934" s="44">
        <f t="shared" si="73"/>
        <v>1.9984014443252818E-15</v>
      </c>
      <c r="N934" s="43"/>
      <c r="O934" s="22"/>
      <c r="P934" s="33">
        <v>116.02448751206731</v>
      </c>
      <c r="Q934" s="34"/>
    </row>
    <row r="935" spans="1:17" x14ac:dyDescent="0.25">
      <c r="A935" s="35">
        <v>43934</v>
      </c>
      <c r="B935" s="36" t="s">
        <v>89</v>
      </c>
      <c r="C935" s="46"/>
      <c r="D935" s="46">
        <v>1.5533134200000001</v>
      </c>
      <c r="E935" s="39"/>
      <c r="F935" s="15"/>
      <c r="G935" s="47"/>
      <c r="H935" s="47"/>
      <c r="I935" s="42"/>
      <c r="J935" s="42">
        <f t="shared" si="74"/>
        <v>180.20007547432726</v>
      </c>
      <c r="K935" s="43"/>
      <c r="L935" s="43">
        <f t="shared" si="72"/>
        <v>2378.2444747399991</v>
      </c>
      <c r="M935" s="44">
        <f t="shared" si="73"/>
        <v>1.9984014443252818E-15</v>
      </c>
      <c r="N935" s="43"/>
      <c r="O935" s="22"/>
      <c r="P935" s="33">
        <v>116.01011949946796</v>
      </c>
      <c r="Q935" s="34"/>
    </row>
    <row r="936" spans="1:17" x14ac:dyDescent="0.25">
      <c r="A936" s="35">
        <v>43942</v>
      </c>
      <c r="B936" s="36" t="s">
        <v>89</v>
      </c>
      <c r="C936" s="46"/>
      <c r="D936" s="46">
        <v>1.55350422</v>
      </c>
      <c r="E936" s="39"/>
      <c r="F936" s="15"/>
      <c r="G936" s="47"/>
      <c r="H936" s="47"/>
      <c r="I936" s="42"/>
      <c r="J936" s="42">
        <f t="shared" si="74"/>
        <v>179.78202307941777</v>
      </c>
      <c r="K936" s="43"/>
      <c r="L936" s="43">
        <f t="shared" si="72"/>
        <v>2379.797978959999</v>
      </c>
      <c r="M936" s="44">
        <f t="shared" si="73"/>
        <v>1.9984014443252818E-15</v>
      </c>
      <c r="N936" s="43"/>
      <c r="O936" s="22"/>
      <c r="P936" s="33">
        <v>115.72676840196659</v>
      </c>
      <c r="Q936" s="34"/>
    </row>
    <row r="937" spans="1:17" x14ac:dyDescent="0.25">
      <c r="A937" s="35">
        <v>43942</v>
      </c>
      <c r="B937" s="36" t="s">
        <v>89</v>
      </c>
      <c r="C937" s="46"/>
      <c r="D937" s="46">
        <v>1.5534403000000001</v>
      </c>
      <c r="E937" s="39"/>
      <c r="F937" s="15"/>
      <c r="G937" s="47"/>
      <c r="H937" s="47"/>
      <c r="I937" s="42"/>
      <c r="J937" s="42">
        <f t="shared" si="74"/>
        <v>179.76722887371042</v>
      </c>
      <c r="K937" s="43"/>
      <c r="L937" s="43">
        <f t="shared" si="72"/>
        <v>2381.3514192599991</v>
      </c>
      <c r="M937" s="44">
        <f t="shared" si="73"/>
        <v>1.9984014443252818E-15</v>
      </c>
      <c r="N937" s="43"/>
      <c r="O937" s="22"/>
      <c r="P937" s="33">
        <v>115.72200674445642</v>
      </c>
      <c r="Q937" s="34"/>
    </row>
    <row r="938" spans="1:17" x14ac:dyDescent="0.25">
      <c r="A938" s="35">
        <v>43951</v>
      </c>
      <c r="B938" s="36" t="s">
        <v>89</v>
      </c>
      <c r="C938" s="46"/>
      <c r="D938" s="46">
        <v>1.4424430100000001</v>
      </c>
      <c r="E938" s="39"/>
      <c r="F938" s="15"/>
      <c r="G938" s="47"/>
      <c r="H938" s="47"/>
      <c r="I938" s="42"/>
      <c r="J938" s="42">
        <f t="shared" si="74"/>
        <v>177.43226963455672</v>
      </c>
      <c r="K938" s="43"/>
      <c r="L938" s="43">
        <f t="shared" si="72"/>
        <v>2382.793862269999</v>
      </c>
      <c r="M938" s="44">
        <f t="shared" si="73"/>
        <v>1.9984014443252818E-15</v>
      </c>
      <c r="N938" s="43"/>
      <c r="O938" s="22"/>
      <c r="P938" s="33">
        <v>123.00816628766269</v>
      </c>
      <c r="Q938" s="34"/>
    </row>
    <row r="939" spans="1:17" x14ac:dyDescent="0.25">
      <c r="A939" s="35">
        <v>43951</v>
      </c>
      <c r="B939" s="36" t="s">
        <v>89</v>
      </c>
      <c r="C939" s="46"/>
      <c r="D939" s="46">
        <v>1.4425914799999999</v>
      </c>
      <c r="E939" s="39"/>
      <c r="F939" s="15"/>
      <c r="G939" s="47"/>
      <c r="H939" s="47"/>
      <c r="I939" s="42"/>
      <c r="J939" s="42">
        <f t="shared" si="74"/>
        <v>177.46879755925869</v>
      </c>
      <c r="K939" s="43"/>
      <c r="L939" s="43">
        <f t="shared" si="72"/>
        <v>2384.2364537499989</v>
      </c>
      <c r="M939" s="44">
        <f t="shared" si="73"/>
        <v>1.9984014443252818E-15</v>
      </c>
      <c r="N939" s="43"/>
      <c r="O939" s="22"/>
      <c r="P939" s="33">
        <v>123.02082746201904</v>
      </c>
      <c r="Q939" s="34"/>
    </row>
    <row r="940" spans="1:17" x14ac:dyDescent="0.25">
      <c r="A940" s="35">
        <v>43959</v>
      </c>
      <c r="B940" s="36" t="s">
        <v>89</v>
      </c>
      <c r="C940" s="46"/>
      <c r="D940" s="46">
        <v>1.4423821999999999</v>
      </c>
      <c r="E940" s="39"/>
      <c r="F940" s="15"/>
      <c r="G940" s="47"/>
      <c r="H940" s="47"/>
      <c r="I940" s="42"/>
      <c r="J940" s="42">
        <f t="shared" si="74"/>
        <v>163.92199224483593</v>
      </c>
      <c r="K940" s="43"/>
      <c r="L940" s="43">
        <f t="shared" si="72"/>
        <v>2385.6788359499988</v>
      </c>
      <c r="M940" s="44">
        <f t="shared" si="73"/>
        <v>1.9984014443252818E-15</v>
      </c>
      <c r="N940" s="43"/>
      <c r="O940" s="22"/>
      <c r="P940" s="33">
        <v>113.64671045221991</v>
      </c>
      <c r="Q940" s="34"/>
    </row>
    <row r="941" spans="1:17" x14ac:dyDescent="0.25">
      <c r="A941" s="35">
        <v>43959</v>
      </c>
      <c r="B941" s="36" t="s">
        <v>89</v>
      </c>
      <c r="C941" s="46"/>
      <c r="D941" s="46">
        <v>1.4424602099999999</v>
      </c>
      <c r="E941" s="39"/>
      <c r="F941" s="15"/>
      <c r="G941" s="47"/>
      <c r="H941" s="47"/>
      <c r="I941" s="42"/>
      <c r="J941" s="42">
        <f t="shared" si="74"/>
        <v>163.93972388408793</v>
      </c>
      <c r="K941" s="43"/>
      <c r="L941" s="43">
        <f t="shared" ref="L941:L972" si="75">L940+(D941-E941)</f>
        <v>2387.1212961599986</v>
      </c>
      <c r="M941" s="44">
        <f t="shared" ref="M941:M972" si="76">M940+(G941-H941)</f>
        <v>1.9984014443252818E-15</v>
      </c>
      <c r="N941" s="43"/>
      <c r="O941" s="22"/>
      <c r="P941" s="33">
        <v>113.65285693675249</v>
      </c>
      <c r="Q941" s="34"/>
    </row>
    <row r="942" spans="1:17" x14ac:dyDescent="0.25">
      <c r="A942" s="35">
        <v>43967</v>
      </c>
      <c r="B942" s="36" t="s">
        <v>89</v>
      </c>
      <c r="C942" s="46"/>
      <c r="D942" s="46">
        <v>1.4426242899999999</v>
      </c>
      <c r="E942" s="39"/>
      <c r="F942" s="15"/>
      <c r="G942" s="47"/>
      <c r="H942" s="47"/>
      <c r="I942" s="42"/>
      <c r="J942" s="42">
        <f t="shared" si="74"/>
        <v>150.16277570677656</v>
      </c>
      <c r="K942" s="43"/>
      <c r="L942" s="43">
        <f t="shared" si="75"/>
        <v>2388.5639204499985</v>
      </c>
      <c r="M942" s="44">
        <f t="shared" si="76"/>
        <v>1.9984014443252818E-15</v>
      </c>
      <c r="N942" s="43"/>
      <c r="O942" s="22"/>
      <c r="P942" s="33">
        <v>104.09000926136947</v>
      </c>
      <c r="Q942" s="34"/>
    </row>
    <row r="943" spans="1:17" x14ac:dyDescent="0.25">
      <c r="A943" s="35">
        <v>43967</v>
      </c>
      <c r="B943" s="36" t="s">
        <v>89</v>
      </c>
      <c r="C943" s="46"/>
      <c r="D943" s="46">
        <v>1.4427245</v>
      </c>
      <c r="E943" s="39"/>
      <c r="F943" s="15"/>
      <c r="G943" s="47"/>
      <c r="H943" s="47"/>
      <c r="I943" s="42"/>
      <c r="J943" s="42">
        <f t="shared" si="74"/>
        <v>150.18363815099869</v>
      </c>
      <c r="K943" s="43"/>
      <c r="L943" s="43">
        <f t="shared" si="75"/>
        <v>2390.0066449499986</v>
      </c>
      <c r="M943" s="44">
        <f t="shared" si="76"/>
        <v>1.9984014443252818E-15</v>
      </c>
      <c r="N943" s="43"/>
      <c r="O943" s="22"/>
      <c r="P943" s="33">
        <v>104.09723973703829</v>
      </c>
      <c r="Q943" s="34"/>
    </row>
    <row r="944" spans="1:17" x14ac:dyDescent="0.25">
      <c r="A944" s="35">
        <v>43976</v>
      </c>
      <c r="B944" s="36" t="s">
        <v>89</v>
      </c>
      <c r="C944" s="46"/>
      <c r="D944" s="46">
        <v>1.44236247</v>
      </c>
      <c r="E944" s="39"/>
      <c r="F944" s="15"/>
      <c r="G944" s="47"/>
      <c r="H944" s="47"/>
      <c r="I944" s="42"/>
      <c r="J944" s="42">
        <f t="shared" si="74"/>
        <v>148.71757819571553</v>
      </c>
      <c r="K944" s="43"/>
      <c r="L944" s="43">
        <f t="shared" si="75"/>
        <v>2391.4490074199985</v>
      </c>
      <c r="M944" s="44">
        <f t="shared" si="76"/>
        <v>1.9984014443252818E-15</v>
      </c>
      <c r="N944" s="43"/>
      <c r="O944" s="22"/>
      <c r="P944" s="33">
        <v>103.10693829666515</v>
      </c>
      <c r="Q944" s="34"/>
    </row>
    <row r="945" spans="1:17" x14ac:dyDescent="0.25">
      <c r="A945" s="35">
        <v>43976</v>
      </c>
      <c r="B945" s="36" t="s">
        <v>89</v>
      </c>
      <c r="C945" s="46"/>
      <c r="D945" s="46">
        <v>1.4444790000000001</v>
      </c>
      <c r="E945" s="39"/>
      <c r="F945" s="15"/>
      <c r="G945" s="47"/>
      <c r="H945" s="47"/>
      <c r="I945" s="42"/>
      <c r="J945" s="42">
        <f t="shared" si="74"/>
        <v>149.15435628217699</v>
      </c>
      <c r="K945" s="43"/>
      <c r="L945" s="43">
        <f t="shared" si="75"/>
        <v>2392.8934864199982</v>
      </c>
      <c r="M945" s="44">
        <f t="shared" si="76"/>
        <v>1.9984014443252818E-15</v>
      </c>
      <c r="N945" s="43"/>
      <c r="O945" s="22"/>
      <c r="P945" s="33">
        <v>103.2582379405841</v>
      </c>
      <c r="Q945" s="34"/>
    </row>
    <row r="946" spans="1:17" x14ac:dyDescent="0.25">
      <c r="A946" s="35">
        <v>43984</v>
      </c>
      <c r="B946" s="36" t="s">
        <v>89</v>
      </c>
      <c r="C946" s="46"/>
      <c r="D946" s="46">
        <v>1.44498868</v>
      </c>
      <c r="E946" s="39"/>
      <c r="F946" s="15"/>
      <c r="G946" s="47"/>
      <c r="H946" s="47"/>
      <c r="I946" s="42"/>
      <c r="J946" s="42">
        <f t="shared" si="74"/>
        <v>167.15407882127019</v>
      </c>
      <c r="K946" s="43"/>
      <c r="L946" s="43">
        <f t="shared" si="75"/>
        <v>2394.338475099998</v>
      </c>
      <c r="M946" s="44">
        <f t="shared" si="76"/>
        <v>1.9984014443252818E-15</v>
      </c>
      <c r="N946" s="43"/>
      <c r="O946" s="22"/>
      <c r="P946" s="33">
        <v>115.67846941283318</v>
      </c>
      <c r="Q946" s="34"/>
    </row>
    <row r="947" spans="1:17" x14ac:dyDescent="0.25">
      <c r="A947" s="35">
        <v>43984</v>
      </c>
      <c r="B947" s="36" t="s">
        <v>89</v>
      </c>
      <c r="C947" s="46"/>
      <c r="D947" s="46">
        <v>1.4424287</v>
      </c>
      <c r="E947" s="39"/>
      <c r="F947" s="15"/>
      <c r="G947" s="47"/>
      <c r="H947" s="47"/>
      <c r="I947" s="42"/>
      <c r="J947" s="42">
        <f t="shared" si="74"/>
        <v>166.562334324815</v>
      </c>
      <c r="K947" s="43"/>
      <c r="L947" s="43">
        <f t="shared" si="75"/>
        <v>2395.7809037999982</v>
      </c>
      <c r="M947" s="44">
        <f t="shared" si="76"/>
        <v>1.9984014443252818E-15</v>
      </c>
      <c r="N947" s="43"/>
      <c r="O947" s="22"/>
      <c r="P947" s="33">
        <v>115.47353038997005</v>
      </c>
      <c r="Q947" s="34"/>
    </row>
    <row r="948" spans="1:17" x14ac:dyDescent="0.25">
      <c r="A948" s="35">
        <v>43992</v>
      </c>
      <c r="B948" s="36" t="s">
        <v>89</v>
      </c>
      <c r="C948" s="46"/>
      <c r="D948" s="46">
        <v>1.44236247</v>
      </c>
      <c r="E948" s="39"/>
      <c r="F948" s="15"/>
      <c r="G948" s="47"/>
      <c r="H948" s="47"/>
      <c r="I948" s="42"/>
      <c r="J948" s="42">
        <f t="shared" si="74"/>
        <v>161.26605309515097</v>
      </c>
      <c r="K948" s="43"/>
      <c r="L948" s="43">
        <f t="shared" si="75"/>
        <v>2397.223266269998</v>
      </c>
      <c r="M948" s="44">
        <f t="shared" si="76"/>
        <v>1.9984014443252818E-15</v>
      </c>
      <c r="N948" s="43"/>
      <c r="O948" s="22"/>
      <c r="P948" s="33">
        <v>111.80688380996975</v>
      </c>
      <c r="Q948" s="34"/>
    </row>
    <row r="949" spans="1:17" x14ac:dyDescent="0.25">
      <c r="A949" s="35">
        <v>43992</v>
      </c>
      <c r="B949" s="36" t="s">
        <v>89</v>
      </c>
      <c r="C949" s="46"/>
      <c r="D949" s="46">
        <v>1.44236247</v>
      </c>
      <c r="E949" s="39"/>
      <c r="F949" s="15"/>
      <c r="G949" s="47"/>
      <c r="H949" s="47"/>
      <c r="I949" s="42"/>
      <c r="J949" s="42">
        <f t="shared" si="74"/>
        <v>161.26605309515097</v>
      </c>
      <c r="K949" s="43"/>
      <c r="L949" s="43">
        <f t="shared" si="75"/>
        <v>2398.6656287399978</v>
      </c>
      <c r="M949" s="44">
        <f t="shared" si="76"/>
        <v>1.9984014443252818E-15</v>
      </c>
      <c r="N949" s="43"/>
      <c r="O949" s="22"/>
      <c r="P949" s="33">
        <v>111.80688380996975</v>
      </c>
      <c r="Q949" s="34"/>
    </row>
    <row r="950" spans="1:17" x14ac:dyDescent="0.25">
      <c r="A950" s="35">
        <v>44001</v>
      </c>
      <c r="B950" s="36" t="s">
        <v>89</v>
      </c>
      <c r="C950" s="46"/>
      <c r="D950" s="46">
        <v>1.4456544</v>
      </c>
      <c r="E950" s="39"/>
      <c r="F950" s="15"/>
      <c r="G950" s="47"/>
      <c r="H950" s="47"/>
      <c r="I950" s="42"/>
      <c r="J950" s="42">
        <f t="shared" si="74"/>
        <v>149.45724168436308</v>
      </c>
      <c r="K950" s="43"/>
      <c r="L950" s="43">
        <f t="shared" si="75"/>
        <v>2400.1112831399978</v>
      </c>
      <c r="M950" s="44">
        <f t="shared" si="76"/>
        <v>1.9984014443252818E-15</v>
      </c>
      <c r="N950" s="43"/>
      <c r="O950" s="22"/>
      <c r="P950" s="33">
        <v>103.38379745834349</v>
      </c>
      <c r="Q950" s="34"/>
    </row>
    <row r="951" spans="1:17" x14ac:dyDescent="0.25">
      <c r="A951" s="35">
        <v>44001</v>
      </c>
      <c r="B951" s="36" t="s">
        <v>89</v>
      </c>
      <c r="C951" s="46"/>
      <c r="D951" s="46">
        <v>1.44236247</v>
      </c>
      <c r="E951" s="39"/>
      <c r="F951" s="15"/>
      <c r="G951" s="47"/>
      <c r="H951" s="47"/>
      <c r="I951" s="42"/>
      <c r="J951" s="42">
        <f t="shared" si="74"/>
        <v>148.77735221328572</v>
      </c>
      <c r="K951" s="43"/>
      <c r="L951" s="43">
        <f t="shared" si="75"/>
        <v>2401.5536456099976</v>
      </c>
      <c r="M951" s="44">
        <f t="shared" si="76"/>
        <v>1.9984014443252818E-15</v>
      </c>
      <c r="N951" s="43"/>
      <c r="O951" s="22"/>
      <c r="P951" s="33">
        <v>103.14838004158949</v>
      </c>
      <c r="Q951" s="34"/>
    </row>
    <row r="952" spans="1:17" x14ac:dyDescent="0.25">
      <c r="A952" s="35">
        <v>44009</v>
      </c>
      <c r="B952" s="36" t="s">
        <v>89</v>
      </c>
      <c r="C952" s="46"/>
      <c r="D952" s="46">
        <v>1.44299903</v>
      </c>
      <c r="E952" s="39"/>
      <c r="F952" s="15"/>
      <c r="G952" s="47"/>
      <c r="H952" s="47"/>
      <c r="I952" s="42"/>
      <c r="J952" s="42">
        <f t="shared" si="74"/>
        <v>147.26933825277109</v>
      </c>
      <c r="K952" s="43"/>
      <c r="L952" s="43">
        <f t="shared" si="75"/>
        <v>2402.9966446399976</v>
      </c>
      <c r="M952" s="44">
        <f t="shared" si="76"/>
        <v>1.9984014443252818E-15</v>
      </c>
      <c r="N952" s="43"/>
      <c r="O952" s="22"/>
      <c r="P952" s="33">
        <v>102.05782207128101</v>
      </c>
      <c r="Q952" s="34"/>
    </row>
    <row r="953" spans="1:17" x14ac:dyDescent="0.25">
      <c r="A953" s="35">
        <v>44009</v>
      </c>
      <c r="B953" s="36" t="s">
        <v>89</v>
      </c>
      <c r="C953" s="46"/>
      <c r="D953" s="46">
        <v>1.4437118200000001</v>
      </c>
      <c r="E953" s="39"/>
      <c r="F953" s="15"/>
      <c r="G953" s="47"/>
      <c r="H953" s="47"/>
      <c r="I953" s="42"/>
      <c r="J953" s="42">
        <f t="shared" si="74"/>
        <v>147.41486577658492</v>
      </c>
      <c r="K953" s="43"/>
      <c r="L953" s="43">
        <f t="shared" si="75"/>
        <v>2404.4403564599975</v>
      </c>
      <c r="M953" s="44">
        <f t="shared" si="76"/>
        <v>1.9984014443252818E-15</v>
      </c>
      <c r="N953" s="43"/>
      <c r="O953" s="22"/>
      <c r="P953" s="33">
        <v>102.10823499151299</v>
      </c>
      <c r="Q953" s="34"/>
    </row>
    <row r="954" spans="1:17" x14ac:dyDescent="0.25">
      <c r="A954" s="35">
        <v>44018</v>
      </c>
      <c r="B954" s="36" t="s">
        <v>89</v>
      </c>
      <c r="C954" s="46"/>
      <c r="D954" s="46">
        <v>1.44298248</v>
      </c>
      <c r="E954" s="39"/>
      <c r="F954" s="15"/>
      <c r="G954" s="47"/>
      <c r="H954" s="47"/>
      <c r="I954" s="42"/>
      <c r="J954" s="42">
        <f t="shared" si="74"/>
        <v>140.35503945272862</v>
      </c>
      <c r="K954" s="43"/>
      <c r="L954" s="43">
        <f t="shared" si="75"/>
        <v>2405.8833389399974</v>
      </c>
      <c r="M954" s="44">
        <f t="shared" si="76"/>
        <v>1.9984014443252818E-15</v>
      </c>
      <c r="N954" s="43"/>
      <c r="O954" s="22"/>
      <c r="P954" s="33">
        <v>97.267320565616714</v>
      </c>
      <c r="Q954" s="34"/>
    </row>
    <row r="955" spans="1:17" x14ac:dyDescent="0.25">
      <c r="A955" s="35">
        <v>44018</v>
      </c>
      <c r="B955" s="36" t="s">
        <v>89</v>
      </c>
      <c r="C955" s="46"/>
      <c r="D955" s="46">
        <v>1.44299187</v>
      </c>
      <c r="E955" s="39"/>
      <c r="F955" s="15"/>
      <c r="G955" s="47"/>
      <c r="H955" s="47"/>
      <c r="I955" s="42"/>
      <c r="J955" s="42">
        <f t="shared" si="74"/>
        <v>140.35686613895226</v>
      </c>
      <c r="K955" s="43"/>
      <c r="L955" s="43">
        <f t="shared" si="75"/>
        <v>2407.3263308099972</v>
      </c>
      <c r="M955" s="44">
        <f t="shared" si="76"/>
        <v>1.9984014443252818E-15</v>
      </c>
      <c r="N955" s="43"/>
      <c r="O955" s="22"/>
      <c r="P955" s="33">
        <v>97.26795351865168</v>
      </c>
      <c r="Q955" s="34"/>
    </row>
    <row r="956" spans="1:17" x14ac:dyDescent="0.25">
      <c r="A956" s="35">
        <v>44027</v>
      </c>
      <c r="B956" s="36" t="s">
        <v>89</v>
      </c>
      <c r="C956" s="46"/>
      <c r="D956" s="46">
        <v>1.4437380099999999</v>
      </c>
      <c r="E956" s="39"/>
      <c r="F956" s="15"/>
      <c r="G956" s="47"/>
      <c r="H956" s="47"/>
      <c r="I956" s="42"/>
      <c r="J956" s="42">
        <f t="shared" si="74"/>
        <v>149.95420148136304</v>
      </c>
      <c r="K956" s="43"/>
      <c r="L956" s="43">
        <f t="shared" si="75"/>
        <v>2408.7700688199971</v>
      </c>
      <c r="M956" s="44">
        <f t="shared" si="76"/>
        <v>1.9984014443252818E-15</v>
      </c>
      <c r="N956" s="43"/>
      <c r="O956" s="22"/>
      <c r="P956" s="33">
        <v>103.8652445545595</v>
      </c>
      <c r="Q956" s="34"/>
    </row>
    <row r="957" spans="1:17" x14ac:dyDescent="0.25">
      <c r="A957" s="35">
        <v>44027</v>
      </c>
      <c r="B957" s="36" t="s">
        <v>89</v>
      </c>
      <c r="C957" s="46"/>
      <c r="D957" s="46">
        <v>1.44260348</v>
      </c>
      <c r="E957" s="39"/>
      <c r="F957" s="15"/>
      <c r="G957" s="47"/>
      <c r="H957" s="47"/>
      <c r="I957" s="42"/>
      <c r="J957" s="42">
        <f t="shared" si="74"/>
        <v>149.71861761015953</v>
      </c>
      <c r="K957" s="43"/>
      <c r="L957" s="43">
        <f t="shared" si="75"/>
        <v>2410.2126722999969</v>
      </c>
      <c r="M957" s="44">
        <f t="shared" si="76"/>
        <v>1.9984014443252818E-15</v>
      </c>
      <c r="N957" s="43"/>
      <c r="O957" s="22"/>
      <c r="P957" s="33">
        <v>103.78362431938645</v>
      </c>
      <c r="Q957" s="34"/>
    </row>
    <row r="958" spans="1:17" x14ac:dyDescent="0.25">
      <c r="A958" s="35">
        <v>44035</v>
      </c>
      <c r="B958" s="36" t="s">
        <v>89</v>
      </c>
      <c r="C958" s="46"/>
      <c r="D958" s="46">
        <v>1.4426746699999999</v>
      </c>
      <c r="E958" s="39"/>
      <c r="F958" s="15"/>
      <c r="G958" s="47"/>
      <c r="H958" s="47"/>
      <c r="I958" s="42"/>
      <c r="J958" s="42">
        <f t="shared" si="74"/>
        <v>152.02547812187808</v>
      </c>
      <c r="K958" s="43"/>
      <c r="L958" s="43">
        <f t="shared" si="75"/>
        <v>2411.655346969997</v>
      </c>
      <c r="M958" s="44">
        <f t="shared" si="76"/>
        <v>1.9984014443252818E-15</v>
      </c>
      <c r="N958" s="43"/>
      <c r="O958" s="22"/>
      <c r="P958" s="33">
        <v>105.37751946658777</v>
      </c>
      <c r="Q958" s="34"/>
    </row>
    <row r="959" spans="1:17" x14ac:dyDescent="0.25">
      <c r="A959" s="35">
        <v>44035</v>
      </c>
      <c r="B959" s="36" t="s">
        <v>89</v>
      </c>
      <c r="C959" s="46"/>
      <c r="D959" s="46">
        <v>1.4423978200000001</v>
      </c>
      <c r="E959" s="39"/>
      <c r="F959" s="15"/>
      <c r="G959" s="47"/>
      <c r="H959" s="47"/>
      <c r="I959" s="42"/>
      <c r="J959" s="42">
        <f t="shared" si="74"/>
        <v>151.96713618780998</v>
      </c>
      <c r="K959" s="43"/>
      <c r="L959" s="43">
        <f t="shared" si="75"/>
        <v>2413.0977447899973</v>
      </c>
      <c r="M959" s="44">
        <f t="shared" si="76"/>
        <v>1.9984014443252818E-15</v>
      </c>
      <c r="N959" s="43"/>
      <c r="O959" s="22"/>
      <c r="P959" s="33">
        <v>105.35729746722022</v>
      </c>
      <c r="Q959" s="34"/>
    </row>
    <row r="960" spans="1:17" x14ac:dyDescent="0.25">
      <c r="A960" s="35">
        <v>44044</v>
      </c>
      <c r="B960" s="36" t="s">
        <v>89</v>
      </c>
      <c r="C960" s="46"/>
      <c r="D960" s="46">
        <v>1.4428008999999999</v>
      </c>
      <c r="E960" s="39"/>
      <c r="F960" s="15"/>
      <c r="G960" s="47"/>
      <c r="H960" s="47"/>
      <c r="I960" s="42"/>
      <c r="J960" s="42">
        <f t="shared" si="74"/>
        <v>171.58396713949438</v>
      </c>
      <c r="K960" s="43"/>
      <c r="L960" s="43">
        <f t="shared" si="75"/>
        <v>2414.5405456899971</v>
      </c>
      <c r="M960" s="44">
        <f t="shared" si="76"/>
        <v>1.9984014443252818E-15</v>
      </c>
      <c r="N960" s="43"/>
      <c r="O960" s="22"/>
      <c r="P960" s="33">
        <v>118.92421687531134</v>
      </c>
      <c r="Q960" s="34"/>
    </row>
    <row r="961" spans="1:17" x14ac:dyDescent="0.25">
      <c r="A961" s="35">
        <v>44044</v>
      </c>
      <c r="B961" s="36" t="s">
        <v>89</v>
      </c>
      <c r="C961" s="46"/>
      <c r="D961" s="46">
        <v>1.44236247</v>
      </c>
      <c r="E961" s="39"/>
      <c r="F961" s="15"/>
      <c r="G961" s="47"/>
      <c r="H961" s="47"/>
      <c r="I961" s="42"/>
      <c r="J961" s="42">
        <f t="shared" si="74"/>
        <v>171.47970309467013</v>
      </c>
      <c r="K961" s="43"/>
      <c r="L961" s="43">
        <f t="shared" si="75"/>
        <v>2415.9829081599969</v>
      </c>
      <c r="M961" s="44">
        <f t="shared" si="76"/>
        <v>1.9984014443252818E-15</v>
      </c>
      <c r="N961" s="43"/>
      <c r="O961" s="22"/>
      <c r="P961" s="33">
        <v>118.88807887151287</v>
      </c>
      <c r="Q961" s="34"/>
    </row>
    <row r="962" spans="1:17" x14ac:dyDescent="0.25">
      <c r="A962" s="35">
        <v>44053</v>
      </c>
      <c r="B962" s="36" t="s">
        <v>89</v>
      </c>
      <c r="C962" s="46"/>
      <c r="D962" s="46">
        <v>1.4449942200000001</v>
      </c>
      <c r="E962" s="39"/>
      <c r="F962" s="15"/>
      <c r="G962" s="47"/>
      <c r="H962" s="47"/>
      <c r="I962" s="42"/>
      <c r="J962" s="42">
        <f t="shared" si="74"/>
        <v>203.25392089075447</v>
      </c>
      <c r="K962" s="43"/>
      <c r="L962" s="43">
        <f t="shared" si="75"/>
        <v>2417.4279023799968</v>
      </c>
      <c r="M962" s="44">
        <f t="shared" si="76"/>
        <v>1.9984014443252818E-15</v>
      </c>
      <c r="N962" s="43"/>
      <c r="O962" s="22"/>
      <c r="P962" s="33">
        <v>140.66071550843606</v>
      </c>
      <c r="Q962" s="34"/>
    </row>
    <row r="963" spans="1:17" x14ac:dyDescent="0.25">
      <c r="A963" s="35">
        <v>44053</v>
      </c>
      <c r="B963" s="36" t="s">
        <v>89</v>
      </c>
      <c r="C963" s="46"/>
      <c r="D963" s="46">
        <v>1.4438134</v>
      </c>
      <c r="E963" s="39"/>
      <c r="F963" s="15"/>
      <c r="G963" s="47"/>
      <c r="H963" s="47"/>
      <c r="I963" s="42"/>
      <c r="J963" s="42">
        <f t="shared" ref="J963:J994" si="77">D963*P963</f>
        <v>202.9218666480385</v>
      </c>
      <c r="K963" s="43"/>
      <c r="L963" s="43">
        <f t="shared" si="75"/>
        <v>2418.871715779997</v>
      </c>
      <c r="M963" s="44">
        <f t="shared" si="76"/>
        <v>1.9984014443252818E-15</v>
      </c>
      <c r="N963" s="43"/>
      <c r="O963" s="22"/>
      <c r="P963" s="33">
        <v>140.54577042160608</v>
      </c>
      <c r="Q963" s="34"/>
    </row>
    <row r="964" spans="1:17" x14ac:dyDescent="0.25">
      <c r="A964" s="35">
        <v>44062</v>
      </c>
      <c r="B964" s="36" t="s">
        <v>89</v>
      </c>
      <c r="C964" s="46"/>
      <c r="D964" s="46">
        <v>1.4428882000000001</v>
      </c>
      <c r="E964" s="39"/>
      <c r="F964" s="15"/>
      <c r="G964" s="47"/>
      <c r="H964" s="47"/>
      <c r="I964" s="42"/>
      <c r="J964" s="42">
        <f t="shared" si="77"/>
        <v>193.33218299947052</v>
      </c>
      <c r="K964" s="43"/>
      <c r="L964" s="43">
        <f t="shared" si="75"/>
        <v>2420.3146039799972</v>
      </c>
      <c r="M964" s="44">
        <f t="shared" si="76"/>
        <v>1.9984014443252818E-15</v>
      </c>
      <c r="N964" s="43"/>
      <c r="O964" s="22"/>
      <c r="P964" s="33">
        <v>133.98971798332713</v>
      </c>
      <c r="Q964" s="34"/>
    </row>
    <row r="965" spans="1:17" x14ac:dyDescent="0.25">
      <c r="A965" s="35">
        <v>44062</v>
      </c>
      <c r="B965" s="36" t="s">
        <v>89</v>
      </c>
      <c r="C965" s="46"/>
      <c r="D965" s="46">
        <v>1.4426829000000001</v>
      </c>
      <c r="E965" s="39"/>
      <c r="F965" s="15"/>
      <c r="G965" s="47"/>
      <c r="H965" s="47"/>
      <c r="I965" s="42"/>
      <c r="J965" s="42">
        <f t="shared" si="77"/>
        <v>193.27717073522936</v>
      </c>
      <c r="K965" s="43"/>
      <c r="L965" s="43">
        <f t="shared" si="75"/>
        <v>2421.7572868799971</v>
      </c>
      <c r="M965" s="44">
        <f t="shared" si="76"/>
        <v>1.9984014443252818E-15</v>
      </c>
      <c r="N965" s="43"/>
      <c r="O965" s="22"/>
      <c r="P965" s="33">
        <v>133.97065338143909</v>
      </c>
      <c r="Q965" s="34"/>
    </row>
    <row r="966" spans="1:17" x14ac:dyDescent="0.25">
      <c r="A966" s="35">
        <v>44071</v>
      </c>
      <c r="B966" s="36" t="s">
        <v>89</v>
      </c>
      <c r="C966" s="46"/>
      <c r="D966" s="46">
        <v>1.44257122</v>
      </c>
      <c r="E966" s="39"/>
      <c r="F966" s="15"/>
      <c r="G966" s="47"/>
      <c r="H966" s="47"/>
      <c r="I966" s="42"/>
      <c r="J966" s="42">
        <f t="shared" si="77"/>
        <v>173.21134485144555</v>
      </c>
      <c r="K966" s="43"/>
      <c r="L966" s="43">
        <f t="shared" si="75"/>
        <v>2423.1998580999971</v>
      </c>
      <c r="M966" s="44">
        <f t="shared" si="76"/>
        <v>1.9984014443252818E-15</v>
      </c>
      <c r="N966" s="43"/>
      <c r="O966" s="22"/>
      <c r="P966" s="33">
        <v>120.07126057280246</v>
      </c>
      <c r="Q966" s="34"/>
    </row>
    <row r="967" spans="1:17" x14ac:dyDescent="0.25">
      <c r="A967" s="35">
        <v>44071</v>
      </c>
      <c r="B967" s="36" t="s">
        <v>89</v>
      </c>
      <c r="C967" s="46"/>
      <c r="D967" s="46">
        <v>1.44249023</v>
      </c>
      <c r="E967" s="39"/>
      <c r="F967" s="15"/>
      <c r="G967" s="47"/>
      <c r="H967" s="47"/>
      <c r="I967" s="42"/>
      <c r="J967" s="42">
        <f t="shared" si="77"/>
        <v>173.19189625462272</v>
      </c>
      <c r="K967" s="43"/>
      <c r="L967" s="43">
        <f t="shared" si="75"/>
        <v>2424.6423483299973</v>
      </c>
      <c r="M967" s="44">
        <f t="shared" si="76"/>
        <v>1.9984014443252818E-15</v>
      </c>
      <c r="N967" s="43"/>
      <c r="O967" s="22"/>
      <c r="P967" s="33">
        <v>120.06451943499313</v>
      </c>
      <c r="Q967" s="34"/>
    </row>
    <row r="968" spans="1:17" x14ac:dyDescent="0.25">
      <c r="A968" s="35">
        <v>44080</v>
      </c>
      <c r="B968" s="36" t="s">
        <v>89</v>
      </c>
      <c r="C968" s="46"/>
      <c r="D968" s="46">
        <v>1.44243802</v>
      </c>
      <c r="E968" s="39"/>
      <c r="F968" s="15"/>
      <c r="G968" s="47"/>
      <c r="H968" s="47"/>
      <c r="I968" s="42"/>
      <c r="J968" s="42">
        <f t="shared" si="77"/>
        <v>141.6805302332269</v>
      </c>
      <c r="K968" s="43"/>
      <c r="L968" s="43">
        <f t="shared" si="75"/>
        <v>2426.0847863499971</v>
      </c>
      <c r="M968" s="44">
        <f t="shared" si="76"/>
        <v>1.9984014443252818E-15</v>
      </c>
      <c r="N968" s="43"/>
      <c r="O968" s="22"/>
      <c r="P968" s="33">
        <v>98.222958816093126</v>
      </c>
      <c r="Q968" s="34"/>
    </row>
    <row r="969" spans="1:17" x14ac:dyDescent="0.25">
      <c r="A969" s="35">
        <v>44080</v>
      </c>
      <c r="B969" s="36" t="s">
        <v>89</v>
      </c>
      <c r="C969" s="46"/>
      <c r="D969" s="46">
        <v>1.44236247</v>
      </c>
      <c r="E969" s="39"/>
      <c r="F969" s="15"/>
      <c r="G969" s="47"/>
      <c r="H969" s="47"/>
      <c r="I969" s="42"/>
      <c r="J969" s="42">
        <f t="shared" si="77"/>
        <v>141.66568913282316</v>
      </c>
      <c r="K969" s="43"/>
      <c r="L969" s="43">
        <f t="shared" si="75"/>
        <v>2427.5271488199969</v>
      </c>
      <c r="M969" s="44">
        <f t="shared" si="76"/>
        <v>1.9984014443252818E-15</v>
      </c>
      <c r="N969" s="43"/>
      <c r="O969" s="22"/>
      <c r="P969" s="33">
        <v>98.217814231413797</v>
      </c>
      <c r="Q969" s="34"/>
    </row>
    <row r="970" spans="1:17" x14ac:dyDescent="0.25">
      <c r="A970" s="35">
        <v>44089</v>
      </c>
      <c r="B970" s="36" t="s">
        <v>89</v>
      </c>
      <c r="C970" s="46"/>
      <c r="D970" s="46">
        <v>1.4427082899999999</v>
      </c>
      <c r="E970" s="39"/>
      <c r="F970" s="15"/>
      <c r="G970" s="47"/>
      <c r="H970" s="47"/>
      <c r="I970" s="42"/>
      <c r="J970" s="42">
        <f t="shared" si="77"/>
        <v>156.44603003859282</v>
      </c>
      <c r="K970" s="43"/>
      <c r="L970" s="43">
        <f t="shared" si="75"/>
        <v>2428.9698571099971</v>
      </c>
      <c r="M970" s="44">
        <f t="shared" si="76"/>
        <v>1.9984014443252818E-15</v>
      </c>
      <c r="N970" s="43"/>
      <c r="O970" s="22"/>
      <c r="P970" s="33">
        <v>108.43912877120351</v>
      </c>
      <c r="Q970" s="34"/>
    </row>
    <row r="971" spans="1:17" x14ac:dyDescent="0.25">
      <c r="A971" s="35">
        <v>44089</v>
      </c>
      <c r="B971" s="36" t="s">
        <v>89</v>
      </c>
      <c r="C971" s="46"/>
      <c r="D971" s="46">
        <v>1.4431974000000001</v>
      </c>
      <c r="E971" s="39"/>
      <c r="F971" s="15"/>
      <c r="G971" s="47"/>
      <c r="H971" s="47"/>
      <c r="I971" s="42"/>
      <c r="J971" s="42">
        <f t="shared" si="77"/>
        <v>156.5521253444183</v>
      </c>
      <c r="K971" s="43"/>
      <c r="L971" s="43">
        <f t="shared" si="75"/>
        <v>2430.413054509997</v>
      </c>
      <c r="M971" s="44">
        <f t="shared" si="76"/>
        <v>1.9984014443252818E-15</v>
      </c>
      <c r="N971" s="43"/>
      <c r="O971" s="22"/>
      <c r="P971" s="33">
        <v>108.47589203280043</v>
      </c>
      <c r="Q971" s="34"/>
    </row>
    <row r="972" spans="1:17" x14ac:dyDescent="0.25">
      <c r="A972" s="35">
        <v>44098</v>
      </c>
      <c r="B972" s="36" t="s">
        <v>89</v>
      </c>
      <c r="C972" s="46"/>
      <c r="D972" s="46">
        <v>1.4435845</v>
      </c>
      <c r="E972" s="39"/>
      <c r="F972" s="15"/>
      <c r="G972" s="47"/>
      <c r="H972" s="47"/>
      <c r="I972" s="42"/>
      <c r="J972" s="42">
        <f t="shared" si="77"/>
        <v>134.84898363066219</v>
      </c>
      <c r="K972" s="43"/>
      <c r="L972" s="43">
        <f t="shared" si="75"/>
        <v>2431.8566390099968</v>
      </c>
      <c r="M972" s="44">
        <f t="shared" si="76"/>
        <v>1.9984014443252818E-15</v>
      </c>
      <c r="N972" s="43"/>
      <c r="O972" s="22"/>
      <c r="P972" s="33">
        <v>93.412601500405543</v>
      </c>
      <c r="Q972" s="34"/>
    </row>
    <row r="973" spans="1:17" x14ac:dyDescent="0.25">
      <c r="A973" s="35">
        <v>44098</v>
      </c>
      <c r="B973" s="36" t="s">
        <v>89</v>
      </c>
      <c r="C973" s="46"/>
      <c r="D973" s="46">
        <v>1.44258368</v>
      </c>
      <c r="E973" s="39"/>
      <c r="F973" s="15"/>
      <c r="G973" s="47"/>
      <c r="H973" s="47"/>
      <c r="I973" s="42"/>
      <c r="J973" s="42">
        <f t="shared" si="77"/>
        <v>134.66207004594753</v>
      </c>
      <c r="K973" s="43"/>
      <c r="L973" s="43">
        <f t="shared" ref="L973:L1005" si="78">L972+(D973-E973)</f>
        <v>2433.2992226899969</v>
      </c>
      <c r="M973" s="44">
        <f t="shared" ref="M973:M1005" si="79">M972+(G973-H973)</f>
        <v>1.9984014443252818E-15</v>
      </c>
      <c r="N973" s="43"/>
      <c r="O973" s="22"/>
      <c r="P973" s="33">
        <v>93.347839652495949</v>
      </c>
      <c r="Q973" s="34"/>
    </row>
    <row r="974" spans="1:17" x14ac:dyDescent="0.25">
      <c r="A974" s="35">
        <v>44107</v>
      </c>
      <c r="B974" s="36" t="s">
        <v>89</v>
      </c>
      <c r="C974" s="46"/>
      <c r="D974" s="46">
        <v>1.44236247</v>
      </c>
      <c r="E974" s="39"/>
      <c r="F974" s="15"/>
      <c r="G974" s="47"/>
      <c r="H974" s="47"/>
      <c r="I974" s="42"/>
      <c r="J974" s="42">
        <f t="shared" si="77"/>
        <v>137.47383910444421</v>
      </c>
      <c r="K974" s="43"/>
      <c r="L974" s="43">
        <f t="shared" si="78"/>
        <v>2434.7415851599967</v>
      </c>
      <c r="M974" s="44">
        <f t="shared" si="79"/>
        <v>1.9984014443252818E-15</v>
      </c>
      <c r="N974" s="43"/>
      <c r="O974" s="22"/>
      <c r="P974" s="33">
        <v>95.31157525503572</v>
      </c>
      <c r="Q974" s="34"/>
    </row>
    <row r="975" spans="1:17" x14ac:dyDescent="0.25">
      <c r="A975" s="35">
        <v>44107</v>
      </c>
      <c r="B975" s="36" t="s">
        <v>89</v>
      </c>
      <c r="C975" s="46"/>
      <c r="D975" s="46">
        <v>1.44244909</v>
      </c>
      <c r="E975" s="39"/>
      <c r="F975" s="15"/>
      <c r="G975" s="47"/>
      <c r="H975" s="47"/>
      <c r="I975" s="42"/>
      <c r="J975" s="42">
        <f t="shared" si="77"/>
        <v>137.49035137754259</v>
      </c>
      <c r="K975" s="43"/>
      <c r="L975" s="43">
        <f t="shared" si="78"/>
        <v>2436.1840342499968</v>
      </c>
      <c r="M975" s="44">
        <f t="shared" si="79"/>
        <v>1.9984014443252818E-15</v>
      </c>
      <c r="N975" s="43"/>
      <c r="O975" s="22"/>
      <c r="P975" s="33">
        <v>95.317299120444247</v>
      </c>
      <c r="Q975" s="34"/>
    </row>
    <row r="976" spans="1:17" x14ac:dyDescent="0.25">
      <c r="A976" s="35">
        <v>44116</v>
      </c>
      <c r="B976" s="36" t="s">
        <v>89</v>
      </c>
      <c r="C976" s="46"/>
      <c r="D976" s="46">
        <v>1.44236247</v>
      </c>
      <c r="E976" s="39"/>
      <c r="F976" s="15"/>
      <c r="G976" s="47"/>
      <c r="H976" s="47"/>
      <c r="I976" s="42"/>
      <c r="J976" s="42">
        <f t="shared" si="77"/>
        <v>149.25319951090785</v>
      </c>
      <c r="K976" s="43"/>
      <c r="L976" s="43">
        <f t="shared" si="78"/>
        <v>2437.6263967199966</v>
      </c>
      <c r="M976" s="44">
        <f t="shared" si="79"/>
        <v>1.9984014443252818E-15</v>
      </c>
      <c r="N976" s="43"/>
      <c r="O976" s="22"/>
      <c r="P976" s="33">
        <v>103.47828830495558</v>
      </c>
      <c r="Q976" s="34"/>
    </row>
    <row r="977" spans="1:17" x14ac:dyDescent="0.25">
      <c r="A977" s="35">
        <v>44116</v>
      </c>
      <c r="B977" s="36" t="s">
        <v>89</v>
      </c>
      <c r="C977" s="46"/>
      <c r="D977" s="46">
        <v>1.4424308100000001</v>
      </c>
      <c r="E977" s="39"/>
      <c r="F977" s="15"/>
      <c r="G977" s="47"/>
      <c r="H977" s="47"/>
      <c r="I977" s="42"/>
      <c r="J977" s="42">
        <f t="shared" si="77"/>
        <v>149.26734325841505</v>
      </c>
      <c r="K977" s="43"/>
      <c r="L977" s="43">
        <f t="shared" si="78"/>
        <v>2439.0688275299967</v>
      </c>
      <c r="M977" s="44">
        <f t="shared" si="79"/>
        <v>1.9984014443252818E-15</v>
      </c>
      <c r="N977" s="43"/>
      <c r="O977" s="22"/>
      <c r="P977" s="33">
        <v>103.48319116839653</v>
      </c>
      <c r="Q977" s="34"/>
    </row>
    <row r="978" spans="1:17" x14ac:dyDescent="0.25">
      <c r="A978" s="35">
        <v>44125</v>
      </c>
      <c r="B978" s="36" t="s">
        <v>89</v>
      </c>
      <c r="C978" s="46"/>
      <c r="D978" s="46">
        <v>1.44354523</v>
      </c>
      <c r="E978" s="39"/>
      <c r="F978" s="15"/>
      <c r="G978" s="47"/>
      <c r="H978" s="47"/>
      <c r="I978" s="42"/>
      <c r="J978" s="42">
        <f t="shared" si="77"/>
        <v>147.67746383977121</v>
      </c>
      <c r="K978" s="43"/>
      <c r="L978" s="43">
        <f t="shared" si="78"/>
        <v>2440.5123727599967</v>
      </c>
      <c r="M978" s="44">
        <f t="shared" si="79"/>
        <v>1.9984014443252818E-15</v>
      </c>
      <c r="N978" s="43"/>
      <c r="O978" s="22"/>
      <c r="P978" s="33">
        <v>102.30193053235415</v>
      </c>
      <c r="Q978" s="34"/>
    </row>
    <row r="979" spans="1:17" x14ac:dyDescent="0.25">
      <c r="A979" s="35">
        <v>44125</v>
      </c>
      <c r="B979" s="36" t="s">
        <v>89</v>
      </c>
      <c r="C979" s="46"/>
      <c r="D979" s="46">
        <v>1.4430178</v>
      </c>
      <c r="E979" s="39"/>
      <c r="F979" s="15"/>
      <c r="G979" s="47"/>
      <c r="H979" s="47"/>
      <c r="I979" s="42"/>
      <c r="J979" s="42">
        <f t="shared" si="77"/>
        <v>147.56956933970835</v>
      </c>
      <c r="K979" s="43"/>
      <c r="L979" s="43">
        <f t="shared" si="78"/>
        <v>2441.9553905599964</v>
      </c>
      <c r="M979" s="44">
        <f t="shared" si="79"/>
        <v>1.9984014443252818E-15</v>
      </c>
      <c r="N979" s="43"/>
      <c r="O979" s="22"/>
      <c r="P979" s="33">
        <v>102.26455234281126</v>
      </c>
      <c r="Q979" s="34"/>
    </row>
    <row r="980" spans="1:17" x14ac:dyDescent="0.25">
      <c r="A980" s="35">
        <v>44134</v>
      </c>
      <c r="B980" s="36" t="s">
        <v>89</v>
      </c>
      <c r="C980" s="46"/>
      <c r="D980" s="46">
        <v>1.4433668200000001</v>
      </c>
      <c r="E980" s="39"/>
      <c r="F980" s="15"/>
      <c r="G980" s="47"/>
      <c r="H980" s="47"/>
      <c r="I980" s="42"/>
      <c r="J980" s="42">
        <f t="shared" si="77"/>
        <v>139.30871814735369</v>
      </c>
      <c r="K980" s="43"/>
      <c r="L980" s="43">
        <f t="shared" si="78"/>
        <v>2443.3987573799964</v>
      </c>
      <c r="M980" s="44">
        <f t="shared" si="79"/>
        <v>1.9984014443252818E-15</v>
      </c>
      <c r="N980" s="43"/>
      <c r="O980" s="22"/>
      <c r="P980" s="33">
        <v>96.516503093339551</v>
      </c>
      <c r="Q980" s="34"/>
    </row>
    <row r="981" spans="1:17" x14ac:dyDescent="0.25">
      <c r="A981" s="35">
        <v>44134</v>
      </c>
      <c r="B981" s="36" t="s">
        <v>89</v>
      </c>
      <c r="C981" s="46"/>
      <c r="D981" s="46">
        <v>1.44242643</v>
      </c>
      <c r="E981" s="39"/>
      <c r="F981" s="15"/>
      <c r="G981" s="47"/>
      <c r="H981" s="47"/>
      <c r="I981" s="42"/>
      <c r="J981" s="42">
        <f t="shared" si="77"/>
        <v>139.12725097315712</v>
      </c>
      <c r="K981" s="43"/>
      <c r="L981" s="43">
        <f t="shared" si="78"/>
        <v>2444.8411838099964</v>
      </c>
      <c r="M981" s="44">
        <f t="shared" si="79"/>
        <v>1.9984014443252818E-15</v>
      </c>
      <c r="N981" s="43"/>
      <c r="O981" s="22"/>
      <c r="P981" s="33">
        <v>96.453620149734164</v>
      </c>
      <c r="Q981" s="34"/>
    </row>
    <row r="982" spans="1:17" x14ac:dyDescent="0.25">
      <c r="A982" s="35">
        <v>44143</v>
      </c>
      <c r="B982" s="36" t="s">
        <v>89</v>
      </c>
      <c r="C982" s="46"/>
      <c r="D982" s="46">
        <v>1.4424808200000001</v>
      </c>
      <c r="E982" s="39"/>
      <c r="F982" s="15"/>
      <c r="G982" s="47"/>
      <c r="H982" s="47"/>
      <c r="I982" s="42"/>
      <c r="J982" s="42">
        <f t="shared" si="77"/>
        <v>138.73279146447442</v>
      </c>
      <c r="K982" s="43"/>
      <c r="L982" s="43">
        <f t="shared" si="78"/>
        <v>2446.2836646299966</v>
      </c>
      <c r="M982" s="44">
        <f t="shared" si="79"/>
        <v>1.9984014443252818E-15</v>
      </c>
      <c r="N982" s="43"/>
      <c r="O982" s="22"/>
      <c r="P982" s="33">
        <v>96.176524180386949</v>
      </c>
      <c r="Q982" s="34"/>
    </row>
    <row r="983" spans="1:17" x14ac:dyDescent="0.25">
      <c r="A983" s="35">
        <v>44143</v>
      </c>
      <c r="B983" s="36" t="s">
        <v>89</v>
      </c>
      <c r="C983" s="46"/>
      <c r="D983" s="46">
        <v>1.44236247</v>
      </c>
      <c r="E983" s="39"/>
      <c r="F983" s="15"/>
      <c r="G983" s="47"/>
      <c r="H983" s="47"/>
      <c r="I983" s="42"/>
      <c r="J983" s="42">
        <f t="shared" si="77"/>
        <v>138.71002741509051</v>
      </c>
      <c r="K983" s="43"/>
      <c r="L983" s="43">
        <f t="shared" si="78"/>
        <v>2447.7260270999964</v>
      </c>
      <c r="M983" s="44">
        <f t="shared" si="79"/>
        <v>1.9984014443252818E-15</v>
      </c>
      <c r="N983" s="43"/>
      <c r="O983" s="22"/>
      <c r="P983" s="33">
        <v>96.168633266706195</v>
      </c>
      <c r="Q983" s="34"/>
    </row>
    <row r="984" spans="1:17" x14ac:dyDescent="0.25">
      <c r="A984" s="35">
        <v>44152</v>
      </c>
      <c r="B984" s="36" t="s">
        <v>89</v>
      </c>
      <c r="C984" s="46"/>
      <c r="D984" s="46">
        <v>1.44260948</v>
      </c>
      <c r="E984" s="39"/>
      <c r="F984" s="15"/>
      <c r="G984" s="47"/>
      <c r="H984" s="47"/>
      <c r="I984" s="42"/>
      <c r="J984" s="42">
        <f t="shared" si="77"/>
        <v>168.0059403039491</v>
      </c>
      <c r="K984" s="43"/>
      <c r="L984" s="43">
        <f t="shared" si="78"/>
        <v>2449.1686365799965</v>
      </c>
      <c r="M984" s="44">
        <f t="shared" si="79"/>
        <v>1.9984014443252818E-15</v>
      </c>
      <c r="N984" s="43"/>
      <c r="O984" s="22"/>
      <c r="P984" s="33">
        <v>116.45975063462711</v>
      </c>
      <c r="Q984" s="34"/>
    </row>
    <row r="985" spans="1:17" x14ac:dyDescent="0.25">
      <c r="A985" s="35">
        <v>44152</v>
      </c>
      <c r="B985" s="36" t="s">
        <v>89</v>
      </c>
      <c r="C985" s="46"/>
      <c r="D985" s="46">
        <v>1.44551969</v>
      </c>
      <c r="E985" s="39"/>
      <c r="F985" s="15"/>
      <c r="G985" s="47"/>
      <c r="H985" s="47"/>
      <c r="I985" s="42"/>
      <c r="J985" s="42">
        <f t="shared" si="77"/>
        <v>168.68446868171944</v>
      </c>
      <c r="K985" s="43"/>
      <c r="L985" s="43">
        <f t="shared" si="78"/>
        <v>2450.6141562699963</v>
      </c>
      <c r="M985" s="44">
        <f t="shared" si="79"/>
        <v>1.9984014443252818E-15</v>
      </c>
      <c r="N985" s="43"/>
      <c r="O985" s="22"/>
      <c r="P985" s="33">
        <v>116.69468762595646</v>
      </c>
      <c r="Q985" s="34"/>
    </row>
    <row r="986" spans="1:17" x14ac:dyDescent="0.25">
      <c r="A986" s="35">
        <v>44161</v>
      </c>
      <c r="B986" s="36" t="s">
        <v>89</v>
      </c>
      <c r="C986" s="46"/>
      <c r="D986" s="46">
        <v>1.44341082</v>
      </c>
      <c r="E986" s="39"/>
      <c r="F986" s="15"/>
      <c r="G986" s="47"/>
      <c r="H986" s="47"/>
      <c r="I986" s="42"/>
      <c r="J986" s="42">
        <f t="shared" si="77"/>
        <v>212.95124472552072</v>
      </c>
      <c r="K986" s="43"/>
      <c r="L986" s="43">
        <f t="shared" si="78"/>
        <v>2452.0575670899962</v>
      </c>
      <c r="M986" s="44">
        <f t="shared" si="79"/>
        <v>1.9984014443252818E-15</v>
      </c>
      <c r="N986" s="43"/>
      <c r="O986" s="22"/>
      <c r="P986" s="33">
        <v>147.53335763793203</v>
      </c>
      <c r="Q986" s="34"/>
    </row>
    <row r="987" spans="1:17" x14ac:dyDescent="0.25">
      <c r="A987" s="35">
        <v>44161</v>
      </c>
      <c r="B987" s="36" t="s">
        <v>89</v>
      </c>
      <c r="C987" s="46"/>
      <c r="D987" s="46">
        <v>1.44266849</v>
      </c>
      <c r="E987" s="39"/>
      <c r="F987" s="15"/>
      <c r="G987" s="47"/>
      <c r="H987" s="47"/>
      <c r="I987" s="42"/>
      <c r="J987" s="42">
        <f t="shared" si="77"/>
        <v>212.7322641748743</v>
      </c>
      <c r="K987" s="43"/>
      <c r="L987" s="43">
        <f t="shared" si="78"/>
        <v>2453.5002355799961</v>
      </c>
      <c r="M987" s="44">
        <f t="shared" si="79"/>
        <v>1.9984014443252818E-15</v>
      </c>
      <c r="N987" s="43"/>
      <c r="O987" s="22"/>
      <c r="P987" s="33">
        <v>147.45748288636588</v>
      </c>
      <c r="Q987" s="34"/>
    </row>
    <row r="988" spans="1:17" x14ac:dyDescent="0.25">
      <c r="A988" s="35">
        <v>44169</v>
      </c>
      <c r="B988" s="36" t="s">
        <v>89</v>
      </c>
      <c r="C988" s="46"/>
      <c r="D988" s="46">
        <v>1.48027347</v>
      </c>
      <c r="E988" s="39"/>
      <c r="F988" s="15"/>
      <c r="G988" s="47"/>
      <c r="H988" s="47"/>
      <c r="I988" s="42"/>
      <c r="J988" s="42">
        <f t="shared" si="77"/>
        <v>235.93964866895277</v>
      </c>
      <c r="K988" s="43"/>
      <c r="L988" s="43">
        <f t="shared" si="78"/>
        <v>2454.9805090499963</v>
      </c>
      <c r="M988" s="44">
        <f t="shared" si="79"/>
        <v>1.9984014443252818E-15</v>
      </c>
      <c r="N988" s="43"/>
      <c r="O988" s="22"/>
      <c r="P988" s="33">
        <v>159.38923006500465</v>
      </c>
      <c r="Q988" s="34"/>
    </row>
    <row r="989" spans="1:17" x14ac:dyDescent="0.25">
      <c r="A989" s="35">
        <v>44169</v>
      </c>
      <c r="B989" s="36" t="s">
        <v>89</v>
      </c>
      <c r="C989" s="46"/>
      <c r="D989" s="46">
        <v>1.48011778</v>
      </c>
      <c r="E989" s="39"/>
      <c r="F989" s="15"/>
      <c r="G989" s="47"/>
      <c r="H989" s="47"/>
      <c r="I989" s="42"/>
      <c r="J989" s="42">
        <f t="shared" si="77"/>
        <v>235.8900206604828</v>
      </c>
      <c r="K989" s="43"/>
      <c r="L989" s="43">
        <f t="shared" si="78"/>
        <v>2456.4606268299963</v>
      </c>
      <c r="M989" s="44">
        <f t="shared" si="79"/>
        <v>1.9984014443252818E-15</v>
      </c>
      <c r="N989" s="43"/>
      <c r="O989" s="22"/>
      <c r="P989" s="33">
        <v>159.37246606177706</v>
      </c>
      <c r="Q989" s="34"/>
    </row>
    <row r="990" spans="1:17" x14ac:dyDescent="0.25">
      <c r="A990" s="35">
        <v>44178</v>
      </c>
      <c r="B990" s="36" t="s">
        <v>89</v>
      </c>
      <c r="C990" s="46"/>
      <c r="D990" s="46">
        <v>1.48015853</v>
      </c>
      <c r="E990" s="39"/>
      <c r="F990" s="15"/>
      <c r="G990" s="47"/>
      <c r="H990" s="47"/>
      <c r="I990" s="42"/>
      <c r="J990" s="42">
        <f t="shared" si="77"/>
        <v>207.36688998648594</v>
      </c>
      <c r="K990" s="43"/>
      <c r="L990" s="43">
        <f t="shared" si="78"/>
        <v>2457.9407853599964</v>
      </c>
      <c r="M990" s="44">
        <f t="shared" si="79"/>
        <v>1.9984014443252818E-15</v>
      </c>
      <c r="N990" s="43"/>
      <c r="O990" s="22"/>
      <c r="P990" s="33">
        <v>140.09775695207861</v>
      </c>
      <c r="Q990" s="34"/>
    </row>
    <row r="991" spans="1:17" x14ac:dyDescent="0.25">
      <c r="A991" s="35">
        <v>44178</v>
      </c>
      <c r="B991" s="36" t="s">
        <v>89</v>
      </c>
      <c r="C991" s="46"/>
      <c r="D991" s="46">
        <v>1.4804237200000001</v>
      </c>
      <c r="E991" s="39"/>
      <c r="F991" s="15"/>
      <c r="G991" s="47"/>
      <c r="H991" s="47"/>
      <c r="I991" s="42"/>
      <c r="J991" s="42">
        <f t="shared" si="77"/>
        <v>207.44120169118489</v>
      </c>
      <c r="K991" s="43"/>
      <c r="L991" s="43">
        <f t="shared" si="78"/>
        <v>2459.4212090799965</v>
      </c>
      <c r="M991" s="44">
        <f t="shared" si="79"/>
        <v>1.9984014443252818E-15</v>
      </c>
      <c r="N991" s="43"/>
      <c r="O991" s="22"/>
      <c r="P991" s="33">
        <v>140.12285732032507</v>
      </c>
      <c r="Q991" s="34"/>
    </row>
    <row r="992" spans="1:17" x14ac:dyDescent="0.25">
      <c r="A992" s="35">
        <v>44186</v>
      </c>
      <c r="B992" s="36" t="s">
        <v>89</v>
      </c>
      <c r="C992" s="46"/>
      <c r="D992" s="46">
        <v>1.48020708</v>
      </c>
      <c r="E992" s="39"/>
      <c r="F992" s="15"/>
      <c r="G992" s="47"/>
      <c r="H992" s="47"/>
      <c r="I992" s="42"/>
      <c r="J992" s="42">
        <f t="shared" si="77"/>
        <v>239.90237048742006</v>
      </c>
      <c r="K992" s="43"/>
      <c r="L992" s="43">
        <f t="shared" si="78"/>
        <v>2460.9014161599966</v>
      </c>
      <c r="M992" s="44">
        <f t="shared" si="79"/>
        <v>1.9984014443252818E-15</v>
      </c>
      <c r="N992" s="43"/>
      <c r="O992" s="22"/>
      <c r="P992" s="33">
        <v>162.07351912370265</v>
      </c>
      <c r="Q992" s="34"/>
    </row>
    <row r="993" spans="1:17" x14ac:dyDescent="0.25">
      <c r="A993" s="35">
        <v>44186</v>
      </c>
      <c r="B993" s="36" t="s">
        <v>89</v>
      </c>
      <c r="C993" s="46"/>
      <c r="D993" s="46">
        <v>1.48089045</v>
      </c>
      <c r="E993" s="39"/>
      <c r="F993" s="15"/>
      <c r="G993" s="47"/>
      <c r="H993" s="47"/>
      <c r="I993" s="42"/>
      <c r="J993" s="42">
        <f t="shared" si="77"/>
        <v>240.12393398196249</v>
      </c>
      <c r="K993" s="43"/>
      <c r="L993" s="43">
        <f t="shared" si="78"/>
        <v>2462.3823066099967</v>
      </c>
      <c r="M993" s="44">
        <f t="shared" si="79"/>
        <v>1.9984014443252818E-15</v>
      </c>
      <c r="N993" s="43"/>
      <c r="O993" s="22"/>
      <c r="P993" s="33">
        <v>162.14834391157191</v>
      </c>
      <c r="Q993" s="34"/>
    </row>
    <row r="994" spans="1:17" x14ac:dyDescent="0.25">
      <c r="A994" s="35">
        <v>44195</v>
      </c>
      <c r="B994" s="36" t="s">
        <v>89</v>
      </c>
      <c r="C994" s="46"/>
      <c r="D994" s="46">
        <v>1.4804848900000001</v>
      </c>
      <c r="E994" s="39"/>
      <c r="F994" s="15"/>
      <c r="G994" s="47"/>
      <c r="H994" s="47"/>
      <c r="I994" s="42"/>
      <c r="J994" s="42">
        <f t="shared" si="77"/>
        <v>228.60310180144933</v>
      </c>
      <c r="K994" s="43"/>
      <c r="L994" s="43">
        <f t="shared" si="78"/>
        <v>2463.8627914999965</v>
      </c>
      <c r="M994" s="44">
        <f t="shared" si="79"/>
        <v>1.9984014443252818E-15</v>
      </c>
      <c r="N994" s="43"/>
      <c r="O994" s="22"/>
      <c r="P994" s="33">
        <v>154.41096585690201</v>
      </c>
      <c r="Q994" s="34"/>
    </row>
    <row r="995" spans="1:17" x14ac:dyDescent="0.25">
      <c r="A995" s="35">
        <v>44195</v>
      </c>
      <c r="B995" s="36" t="s">
        <v>89</v>
      </c>
      <c r="C995" s="46"/>
      <c r="D995" s="46">
        <v>1.4798639200000001</v>
      </c>
      <c r="E995" s="39"/>
      <c r="F995" s="15"/>
      <c r="G995" s="47"/>
      <c r="H995" s="47"/>
      <c r="I995" s="42"/>
      <c r="J995" s="42">
        <f t="shared" ref="J995:J1005" si="80">D995*P995</f>
        <v>228.41137286404341</v>
      </c>
      <c r="K995" s="43"/>
      <c r="L995" s="43">
        <f t="shared" si="78"/>
        <v>2465.3426554199964</v>
      </c>
      <c r="M995" s="44">
        <f t="shared" si="79"/>
        <v>1.9984014443252818E-15</v>
      </c>
      <c r="N995" s="43"/>
      <c r="O995" s="22"/>
      <c r="P995" s="33">
        <v>154.34620019930171</v>
      </c>
      <c r="Q995" s="34"/>
    </row>
    <row r="996" spans="1:17" x14ac:dyDescent="0.25">
      <c r="A996" s="35">
        <v>44204</v>
      </c>
      <c r="B996" s="36" t="s">
        <v>89</v>
      </c>
      <c r="C996" s="46"/>
      <c r="D996" s="46">
        <v>1.48176245</v>
      </c>
      <c r="E996" s="39"/>
      <c r="F996" s="15"/>
      <c r="G996" s="47"/>
      <c r="H996" s="47"/>
      <c r="I996" s="42"/>
      <c r="J996" s="42">
        <f t="shared" si="80"/>
        <v>218.27811447130676</v>
      </c>
      <c r="K996" s="43"/>
      <c r="L996" s="43">
        <f t="shared" si="78"/>
        <v>2466.8244178699965</v>
      </c>
      <c r="M996" s="44">
        <f t="shared" si="79"/>
        <v>1.9984014443252818E-15</v>
      </c>
      <c r="N996" s="43"/>
      <c r="O996" s="22"/>
      <c r="P996" s="33">
        <v>147.30978941415796</v>
      </c>
      <c r="Q996" s="34"/>
    </row>
    <row r="997" spans="1:17" x14ac:dyDescent="0.25">
      <c r="A997" s="35">
        <v>44204</v>
      </c>
      <c r="B997" s="36" t="s">
        <v>89</v>
      </c>
      <c r="C997" s="46"/>
      <c r="D997" s="46">
        <v>1.4799819700000001</v>
      </c>
      <c r="E997" s="39"/>
      <c r="F997" s="15"/>
      <c r="G997" s="47"/>
      <c r="H997" s="47"/>
      <c r="I997" s="42"/>
      <c r="J997" s="42">
        <f t="shared" si="80"/>
        <v>217.75386536078707</v>
      </c>
      <c r="K997" s="43"/>
      <c r="L997" s="43">
        <f t="shared" si="78"/>
        <v>2468.3043998399967</v>
      </c>
      <c r="M997" s="44">
        <f t="shared" si="79"/>
        <v>1.9984014443252818E-15</v>
      </c>
      <c r="N997" s="43"/>
      <c r="O997" s="22"/>
      <c r="P997" s="33">
        <v>147.13278254382183</v>
      </c>
      <c r="Q997" s="34"/>
    </row>
    <row r="998" spans="1:17" x14ac:dyDescent="0.25">
      <c r="A998" s="35">
        <v>44212</v>
      </c>
      <c r="B998" s="36" t="s">
        <v>89</v>
      </c>
      <c r="C998" s="46"/>
      <c r="D998" s="46">
        <v>1.48224931</v>
      </c>
      <c r="E998" s="39"/>
      <c r="F998" s="15"/>
      <c r="G998" s="47"/>
      <c r="H998" s="47"/>
      <c r="I998" s="42"/>
      <c r="J998" s="42">
        <f t="shared" si="80"/>
        <v>274.18989014257886</v>
      </c>
      <c r="K998" s="43"/>
      <c r="L998" s="43">
        <f t="shared" si="78"/>
        <v>2469.7866491499967</v>
      </c>
      <c r="M998" s="44">
        <f t="shared" si="79"/>
        <v>1.9984014443252818E-15</v>
      </c>
      <c r="N998" s="43"/>
      <c r="O998" s="22"/>
      <c r="P998" s="33">
        <v>184.98230243236128</v>
      </c>
      <c r="Q998" s="34"/>
    </row>
    <row r="999" spans="1:17" x14ac:dyDescent="0.25">
      <c r="A999" s="35">
        <v>44212</v>
      </c>
      <c r="B999" s="36" t="s">
        <v>89</v>
      </c>
      <c r="C999" s="46"/>
      <c r="D999" s="46">
        <v>1.48160223</v>
      </c>
      <c r="E999" s="39"/>
      <c r="F999" s="15"/>
      <c r="G999" s="47"/>
      <c r="H999" s="47"/>
      <c r="I999" s="42"/>
      <c r="J999" s="42">
        <f t="shared" si="80"/>
        <v>273.95054570070511</v>
      </c>
      <c r="K999" s="43"/>
      <c r="L999" s="43">
        <f t="shared" si="78"/>
        <v>2471.2682513799969</v>
      </c>
      <c r="M999" s="44">
        <f t="shared" si="79"/>
        <v>1.9984014443252818E-15</v>
      </c>
      <c r="N999" s="43"/>
      <c r="O999" s="22"/>
      <c r="P999" s="33">
        <v>184.90154790108886</v>
      </c>
      <c r="Q999" s="34"/>
    </row>
    <row r="1000" spans="1:17" x14ac:dyDescent="0.25">
      <c r="A1000" s="35">
        <v>44221</v>
      </c>
      <c r="B1000" s="36" t="s">
        <v>89</v>
      </c>
      <c r="C1000" s="46"/>
      <c r="D1000" s="46">
        <v>1.48051128</v>
      </c>
      <c r="E1000" s="39"/>
      <c r="F1000" s="15"/>
      <c r="G1000" s="47"/>
      <c r="H1000" s="47"/>
      <c r="I1000" s="42"/>
      <c r="J1000" s="42">
        <f t="shared" si="80"/>
        <v>232.95586421734885</v>
      </c>
      <c r="K1000" s="43"/>
      <c r="L1000" s="43">
        <f t="shared" si="78"/>
        <v>2472.7487626599968</v>
      </c>
      <c r="M1000" s="44">
        <f t="shared" si="79"/>
        <v>1.9984014443252818E-15</v>
      </c>
      <c r="N1000" s="43"/>
      <c r="O1000" s="22"/>
      <c r="P1000" s="33">
        <v>157.34825351506194</v>
      </c>
      <c r="Q1000" s="34"/>
    </row>
    <row r="1001" spans="1:17" x14ac:dyDescent="0.25">
      <c r="A1001" s="35">
        <v>44221</v>
      </c>
      <c r="B1001" s="36" t="s">
        <v>89</v>
      </c>
      <c r="C1001" s="46"/>
      <c r="D1001" s="46">
        <v>1.4798682599999999</v>
      </c>
      <c r="E1001" s="39"/>
      <c r="F1001" s="15"/>
      <c r="G1001" s="47"/>
      <c r="H1001" s="47"/>
      <c r="I1001" s="42"/>
      <c r="J1001" s="42">
        <f t="shared" si="80"/>
        <v>232.75355201335611</v>
      </c>
      <c r="K1001" s="43"/>
      <c r="L1001" s="43">
        <f t="shared" si="78"/>
        <v>2474.2286309199967</v>
      </c>
      <c r="M1001" s="44">
        <f t="shared" si="79"/>
        <v>1.9984014443252818E-15</v>
      </c>
      <c r="N1001" s="43"/>
      <c r="O1001" s="22"/>
      <c r="P1001" s="33">
        <v>157.27991356024901</v>
      </c>
      <c r="Q1001" s="34"/>
    </row>
    <row r="1002" spans="1:17" x14ac:dyDescent="0.25">
      <c r="A1002" s="35">
        <v>44230</v>
      </c>
      <c r="B1002" s="36" t="s">
        <v>89</v>
      </c>
      <c r="C1002" s="46"/>
      <c r="D1002" s="46">
        <v>1.47990804</v>
      </c>
      <c r="E1002" s="39"/>
      <c r="F1002" s="15"/>
      <c r="G1002" s="47"/>
      <c r="H1002" s="47"/>
      <c r="I1002" s="42"/>
      <c r="J1002" s="42">
        <f t="shared" si="80"/>
        <v>241.13108986831861</v>
      </c>
      <c r="K1002" s="43"/>
      <c r="L1002" s="43">
        <f t="shared" si="78"/>
        <v>2475.7085389599965</v>
      </c>
      <c r="M1002" s="44">
        <f t="shared" si="79"/>
        <v>1.9984014443252818E-15</v>
      </c>
      <c r="N1002" s="43"/>
      <c r="O1002" s="22"/>
      <c r="P1002" s="33">
        <v>162.93653615688081</v>
      </c>
      <c r="Q1002" s="34"/>
    </row>
    <row r="1003" spans="1:17" x14ac:dyDescent="0.25">
      <c r="A1003" s="35">
        <v>44230</v>
      </c>
      <c r="B1003" s="36" t="s">
        <v>89</v>
      </c>
      <c r="C1003" s="46"/>
      <c r="D1003" s="46">
        <v>1.48002715</v>
      </c>
      <c r="E1003" s="39"/>
      <c r="F1003" s="15"/>
      <c r="G1003" s="47"/>
      <c r="H1003" s="47"/>
      <c r="I1003" s="42"/>
      <c r="J1003" s="42">
        <f t="shared" si="80"/>
        <v>241.1699061719589</v>
      </c>
      <c r="K1003" s="43"/>
      <c r="L1003" s="43">
        <f t="shared" si="78"/>
        <v>2477.1885661099964</v>
      </c>
      <c r="M1003" s="44">
        <f t="shared" si="79"/>
        <v>1.9984014443252818E-15</v>
      </c>
      <c r="N1003" s="43"/>
      <c r="O1003" s="22"/>
      <c r="P1003" s="33">
        <v>162.94965006010796</v>
      </c>
      <c r="Q1003" s="34"/>
    </row>
    <row r="1004" spans="1:17" x14ac:dyDescent="0.25">
      <c r="A1004" s="35">
        <v>44239</v>
      </c>
      <c r="B1004" s="36" t="s">
        <v>89</v>
      </c>
      <c r="C1004" s="46"/>
      <c r="D1004" s="46">
        <v>1.4801903599999999</v>
      </c>
      <c r="E1004" s="39"/>
      <c r="F1004" s="15"/>
      <c r="G1004" s="47"/>
      <c r="H1004" s="47"/>
      <c r="I1004" s="42"/>
      <c r="J1004" s="42">
        <f t="shared" si="80"/>
        <v>361.54320261952859</v>
      </c>
      <c r="K1004" s="43"/>
      <c r="L1004" s="43">
        <f t="shared" si="78"/>
        <v>2478.6687564699964</v>
      </c>
      <c r="M1004" s="44">
        <f t="shared" si="79"/>
        <v>1.9984014443252818E-15</v>
      </c>
      <c r="N1004" s="43"/>
      <c r="O1004" s="22"/>
      <c r="P1004" s="33">
        <v>244.25453130199321</v>
      </c>
      <c r="Q1004" s="34"/>
    </row>
    <row r="1005" spans="1:17" x14ac:dyDescent="0.25">
      <c r="A1005" s="35">
        <v>44239</v>
      </c>
      <c r="B1005" s="36" t="s">
        <v>89</v>
      </c>
      <c r="C1005" s="46"/>
      <c r="D1005" s="46">
        <v>1.4808452700000001</v>
      </c>
      <c r="E1005" s="39"/>
      <c r="F1005" s="15"/>
      <c r="G1005" s="47"/>
      <c r="H1005" s="47"/>
      <c r="I1005" s="42"/>
      <c r="J1005" s="42">
        <f t="shared" si="80"/>
        <v>361.8632028660914</v>
      </c>
      <c r="K1005" s="43"/>
      <c r="L1005" s="43">
        <f t="shared" si="78"/>
        <v>2480.1496017399963</v>
      </c>
      <c r="M1005" s="44">
        <f t="shared" si="79"/>
        <v>1.9984014443252818E-15</v>
      </c>
      <c r="N1005" s="43"/>
      <c r="O1005" s="22"/>
      <c r="P1005" s="33">
        <v>244.36260168227528</v>
      </c>
      <c r="Q1005" s="34"/>
    </row>
    <row r="1006" spans="1:17" x14ac:dyDescent="0.25">
      <c r="A1006" s="35">
        <v>44247</v>
      </c>
      <c r="B1006" s="36" t="s">
        <v>89</v>
      </c>
      <c r="C1006" s="46"/>
      <c r="D1006" s="46">
        <v>1.4821534599999999</v>
      </c>
      <c r="E1006" s="39"/>
      <c r="F1006" s="15"/>
      <c r="G1006" s="47"/>
      <c r="H1006" s="47"/>
      <c r="I1006" s="42"/>
      <c r="J1006" s="42">
        <f t="shared" ref="J1006:J1011" si="81">D1006*P1006</f>
        <v>485.15875551743545</v>
      </c>
      <c r="K1006" s="43"/>
      <c r="L1006" s="43">
        <f t="shared" ref="L1006:L1011" si="82">L1005+(D1006-E1006)</f>
        <v>2481.6317551999964</v>
      </c>
      <c r="M1006" s="44">
        <f t="shared" ref="M1006:M1011" si="83">M1005+(G1006-H1006)</f>
        <v>1.9984014443252818E-15</v>
      </c>
      <c r="N1006" s="43"/>
      <c r="O1006" s="22"/>
      <c r="P1006" s="33">
        <f>VLOOKUP(A1006,'DASH USD History'!A:D,2,FALSE)</f>
        <v>327.33368616056498</v>
      </c>
      <c r="Q1006" s="34"/>
    </row>
    <row r="1007" spans="1:17" x14ac:dyDescent="0.25">
      <c r="A1007" s="35">
        <v>44247</v>
      </c>
      <c r="B1007" s="36" t="s">
        <v>89</v>
      </c>
      <c r="C1007" s="46"/>
      <c r="D1007" s="46">
        <v>1.48075479</v>
      </c>
      <c r="E1007" s="39"/>
      <c r="F1007" s="15"/>
      <c r="G1007" s="47"/>
      <c r="H1007" s="47"/>
      <c r="I1007" s="42"/>
      <c r="J1007" s="42">
        <f t="shared" si="81"/>
        <v>484.70092371061332</v>
      </c>
      <c r="K1007" s="43"/>
      <c r="L1007" s="43">
        <f t="shared" si="82"/>
        <v>2483.1125099899964</v>
      </c>
      <c r="M1007" s="44">
        <f t="shared" si="83"/>
        <v>1.9984014443252818E-15</v>
      </c>
      <c r="N1007" s="43"/>
      <c r="O1007" s="22"/>
      <c r="P1007" s="33">
        <f>VLOOKUP(A1007,'DASH USD History'!A:D,2,FALSE)</f>
        <v>327.33368616056498</v>
      </c>
      <c r="Q1007" s="34"/>
    </row>
    <row r="1008" spans="1:17" x14ac:dyDescent="0.25">
      <c r="A1008" s="35">
        <v>44256</v>
      </c>
      <c r="B1008" s="36" t="s">
        <v>89</v>
      </c>
      <c r="C1008" s="46"/>
      <c r="D1008" s="46">
        <v>1.51803709</v>
      </c>
      <c r="E1008" s="39"/>
      <c r="F1008" s="15"/>
      <c r="G1008" s="47"/>
      <c r="H1008" s="47"/>
      <c r="I1008" s="42"/>
      <c r="J1008" s="42">
        <f t="shared" si="81"/>
        <v>297.39356557679758</v>
      </c>
      <c r="K1008" s="43"/>
      <c r="L1008" s="43">
        <f t="shared" si="82"/>
        <v>2484.6305470799962</v>
      </c>
      <c r="M1008" s="44">
        <f t="shared" si="83"/>
        <v>1.9984014443252818E-15</v>
      </c>
      <c r="N1008" s="43"/>
      <c r="O1008" s="22"/>
      <c r="P1008" s="33">
        <f>VLOOKUP(A1008,'DASH USD History'!A:D,2,FALSE)</f>
        <v>195.90665309554299</v>
      </c>
      <c r="Q1008" s="34"/>
    </row>
    <row r="1009" spans="1:17" x14ac:dyDescent="0.25">
      <c r="A1009" s="35">
        <v>44256</v>
      </c>
      <c r="B1009" s="36" t="s">
        <v>89</v>
      </c>
      <c r="C1009" s="46"/>
      <c r="D1009" s="46">
        <v>1.5186409199999999</v>
      </c>
      <c r="E1009" s="39"/>
      <c r="F1009" s="15"/>
      <c r="G1009" s="47"/>
      <c r="H1009" s="47"/>
      <c r="I1009" s="42"/>
      <c r="J1009" s="42">
        <f t="shared" si="81"/>
        <v>297.51185989113623</v>
      </c>
      <c r="K1009" s="43"/>
      <c r="L1009" s="43">
        <f t="shared" si="82"/>
        <v>2486.1491879999962</v>
      </c>
      <c r="M1009" s="44">
        <f t="shared" si="83"/>
        <v>1.9984014443252818E-15</v>
      </c>
      <c r="N1009" s="43"/>
      <c r="O1009" s="22"/>
      <c r="P1009" s="33">
        <f>VLOOKUP(A1009,'DASH USD History'!A:D,2,FALSE)</f>
        <v>195.90665309554299</v>
      </c>
      <c r="Q1009" s="34"/>
    </row>
    <row r="1010" spans="1:17" x14ac:dyDescent="0.25">
      <c r="A1010" s="35">
        <v>44264</v>
      </c>
      <c r="B1010" s="36" t="s">
        <v>89</v>
      </c>
      <c r="C1010" s="46"/>
      <c r="D1010" s="46">
        <v>1.5178486899999999</v>
      </c>
      <c r="E1010" s="39"/>
      <c r="F1010" s="15"/>
      <c r="G1010" s="47"/>
      <c r="H1010" s="47"/>
      <c r="I1010" s="42"/>
      <c r="J1010" s="42">
        <f t="shared" si="81"/>
        <v>328.73472350123922</v>
      </c>
      <c r="K1010" s="43"/>
      <c r="L1010" s="43">
        <f t="shared" si="82"/>
        <v>2487.6670366899962</v>
      </c>
      <c r="M1010" s="44">
        <f t="shared" si="83"/>
        <v>1.9984014443252818E-15</v>
      </c>
      <c r="N1010" s="43"/>
      <c r="O1010" s="22"/>
      <c r="P1010" s="33">
        <f>VLOOKUP(A1010,'DASH USD History'!A:D,2,FALSE)</f>
        <v>216.579376895097</v>
      </c>
      <c r="Q1010" s="34"/>
    </row>
    <row r="1011" spans="1:17" x14ac:dyDescent="0.25">
      <c r="A1011" s="35">
        <v>44264</v>
      </c>
      <c r="B1011" s="36" t="s">
        <v>89</v>
      </c>
      <c r="C1011" s="46"/>
      <c r="D1011" s="46">
        <v>1.5185985099999999</v>
      </c>
      <c r="E1011" s="39"/>
      <c r="F1011" s="15"/>
      <c r="G1011" s="47"/>
      <c r="H1011" s="47"/>
      <c r="I1011" s="42"/>
      <c r="J1011" s="42">
        <f t="shared" si="81"/>
        <v>328.89711904962269</v>
      </c>
      <c r="K1011" s="43"/>
      <c r="L1011" s="43">
        <f t="shared" si="82"/>
        <v>2489.1856351999963</v>
      </c>
      <c r="M1011" s="44">
        <f t="shared" si="83"/>
        <v>1.9984014443252818E-15</v>
      </c>
      <c r="N1011" s="43"/>
      <c r="O1011" s="22"/>
      <c r="P1011" s="33">
        <f>VLOOKUP(A1011,'DASH USD History'!A:D,2,FALSE)</f>
        <v>216.579376895097</v>
      </c>
      <c r="Q1011" s="34"/>
    </row>
    <row r="1012" spans="1:17" x14ac:dyDescent="0.25">
      <c r="A1012" s="35">
        <v>44273</v>
      </c>
      <c r="B1012" s="36" t="s">
        <v>89</v>
      </c>
      <c r="C1012" s="46"/>
      <c r="D1012" s="46">
        <v>1.5177219</v>
      </c>
      <c r="E1012" s="39"/>
      <c r="F1012" s="15"/>
      <c r="G1012" s="47"/>
      <c r="H1012" s="47"/>
      <c r="I1012" s="42"/>
      <c r="J1012" s="42">
        <f t="shared" ref="J1012:J1050" si="84">D1012*P1012</f>
        <v>349.21307024593585</v>
      </c>
      <c r="K1012" s="43"/>
      <c r="L1012" s="43">
        <f t="shared" ref="L1012:L1050" si="85">L1011+(D1012-E1012)</f>
        <v>2490.7033570999965</v>
      </c>
      <c r="M1012" s="44">
        <f t="shared" ref="M1012:M1015" si="86">M1011+(G1012-H1012)</f>
        <v>1.9984014443252818E-15</v>
      </c>
      <c r="N1012" s="43"/>
      <c r="O1012" s="22"/>
      <c r="P1012" s="33">
        <f>VLOOKUP(A1012,'DASH USD History'!A:D,2,FALSE)</f>
        <v>230.09028877156999</v>
      </c>
      <c r="Q1012" s="34"/>
    </row>
    <row r="1013" spans="1:17" x14ac:dyDescent="0.25">
      <c r="A1013" s="35">
        <v>44273</v>
      </c>
      <c r="B1013" s="36" t="s">
        <v>89</v>
      </c>
      <c r="C1013" s="46"/>
      <c r="D1013" s="46">
        <v>1.5176955999999999</v>
      </c>
      <c r="E1013" s="39"/>
      <c r="F1013" s="15"/>
      <c r="G1013" s="47"/>
      <c r="H1013" s="47"/>
      <c r="I1013" s="42"/>
      <c r="J1013" s="42">
        <f t="shared" si="84"/>
        <v>349.20701887134118</v>
      </c>
      <c r="K1013" s="43"/>
      <c r="L1013" s="43">
        <f t="shared" si="85"/>
        <v>2492.2210526999966</v>
      </c>
      <c r="M1013" s="44">
        <f t="shared" si="86"/>
        <v>1.9984014443252818E-15</v>
      </c>
      <c r="N1013" s="43"/>
      <c r="O1013" s="22"/>
      <c r="P1013" s="33">
        <f>VLOOKUP(A1013,'DASH USD History'!A:D,2,FALSE)</f>
        <v>230.09028877156999</v>
      </c>
      <c r="Q1013" s="34"/>
    </row>
    <row r="1014" spans="1:17" x14ac:dyDescent="0.25">
      <c r="A1014" s="35">
        <v>44281</v>
      </c>
      <c r="B1014" s="36" t="s">
        <v>89</v>
      </c>
      <c r="C1014" s="46"/>
      <c r="D1014" s="46">
        <v>1.517927</v>
      </c>
      <c r="E1014" s="39"/>
      <c r="F1014" s="15"/>
      <c r="G1014" s="47"/>
      <c r="H1014" s="47"/>
      <c r="I1014" s="42"/>
      <c r="J1014" s="42">
        <f t="shared" si="84"/>
        <v>285.79788837134896</v>
      </c>
      <c r="K1014" s="43"/>
      <c r="L1014" s="43">
        <f t="shared" si="85"/>
        <v>2493.7389796999964</v>
      </c>
      <c r="M1014" s="44">
        <f t="shared" si="86"/>
        <v>1.9984014443252818E-15</v>
      </c>
      <c r="N1014" s="43"/>
      <c r="O1014" s="22"/>
      <c r="P1014" s="33">
        <f>VLOOKUP(A1014,'DASH USD History'!A:D,2,FALSE)</f>
        <v>188.28170812651001</v>
      </c>
      <c r="Q1014" s="34"/>
    </row>
    <row r="1015" spans="1:17" x14ac:dyDescent="0.25">
      <c r="A1015" s="35">
        <v>44281</v>
      </c>
      <c r="B1015" s="36" t="s">
        <v>89</v>
      </c>
      <c r="C1015" s="46"/>
      <c r="D1015" s="46">
        <v>1.5173677299999999</v>
      </c>
      <c r="E1015" s="39"/>
      <c r="F1015" s="15"/>
      <c r="G1015" s="47"/>
      <c r="H1015" s="47"/>
      <c r="I1015" s="42"/>
      <c r="J1015" s="42">
        <f t="shared" si="84"/>
        <v>285.69258806044502</v>
      </c>
      <c r="K1015" s="43"/>
      <c r="L1015" s="43">
        <f t="shared" si="85"/>
        <v>2495.2563474299964</v>
      </c>
      <c r="M1015" s="44">
        <f t="shared" si="86"/>
        <v>1.9984014443252818E-15</v>
      </c>
      <c r="N1015" s="43"/>
      <c r="O1015" s="22"/>
      <c r="P1015" s="33">
        <f>VLOOKUP(A1015,'DASH USD History'!A:D,2,FALSE)</f>
        <v>188.28170812651001</v>
      </c>
      <c r="Q1015" s="34"/>
    </row>
    <row r="1016" spans="1:17" x14ac:dyDescent="0.25">
      <c r="A1016" s="35">
        <v>44289</v>
      </c>
      <c r="B1016" s="36" t="s">
        <v>89</v>
      </c>
      <c r="C1016" s="46"/>
      <c r="D1016">
        <v>1.5174784699999999</v>
      </c>
      <c r="E1016" s="39"/>
      <c r="F1016" s="15"/>
      <c r="G1016" s="47"/>
      <c r="H1016" s="47"/>
      <c r="I1016" s="42"/>
      <c r="J1016" s="42">
        <f t="shared" si="84"/>
        <v>370.09610634659305</v>
      </c>
      <c r="K1016" s="43"/>
      <c r="L1016" s="43">
        <f t="shared" si="85"/>
        <v>2496.7738258999962</v>
      </c>
      <c r="M1016" s="44"/>
      <c r="N1016" s="43"/>
      <c r="O1016" s="22"/>
      <c r="P1016" s="33">
        <f>VLOOKUP(A1016,'DASH USD History'!A:D,2,FALSE)</f>
        <v>243.88886805530299</v>
      </c>
      <c r="Q1016" s="34"/>
    </row>
    <row r="1017" spans="1:17" x14ac:dyDescent="0.25">
      <c r="A1017" s="35">
        <v>44289</v>
      </c>
      <c r="B1017" s="36" t="s">
        <v>89</v>
      </c>
      <c r="C1017" s="46"/>
      <c r="D1017">
        <v>1.5196701800000001</v>
      </c>
      <c r="E1017" s="39"/>
      <c r="F1017" s="15"/>
      <c r="G1017" s="47"/>
      <c r="H1017" s="47"/>
      <c r="I1017" s="42"/>
      <c r="J1017" s="42">
        <f t="shared" si="84"/>
        <v>370.63064001759858</v>
      </c>
      <c r="K1017" s="43"/>
      <c r="L1017" s="43">
        <f t="shared" si="85"/>
        <v>2498.2934960799962</v>
      </c>
      <c r="M1017" s="44"/>
      <c r="N1017" s="43"/>
      <c r="O1017" s="22"/>
      <c r="P1017" s="33">
        <f>VLOOKUP(A1017,'DASH USD History'!A:D,2,FALSE)</f>
        <v>243.88886805530299</v>
      </c>
      <c r="Q1017" s="34"/>
    </row>
    <row r="1018" spans="1:17" x14ac:dyDescent="0.25">
      <c r="A1018" s="35">
        <v>44298</v>
      </c>
      <c r="B1018" s="36" t="s">
        <v>89</v>
      </c>
      <c r="C1018" s="46"/>
      <c r="D1018">
        <v>1.5198903699999999</v>
      </c>
      <c r="E1018" s="39"/>
      <c r="F1018" s="15"/>
      <c r="G1018" s="47"/>
      <c r="H1018" s="47"/>
      <c r="I1018" s="42"/>
      <c r="J1018" s="42">
        <f t="shared" si="84"/>
        <v>436.13345992557356</v>
      </c>
      <c r="K1018" s="43"/>
      <c r="L1018" s="43">
        <f t="shared" si="85"/>
        <v>2499.8133864499964</v>
      </c>
      <c r="M1018" s="44"/>
      <c r="N1018" s="43"/>
      <c r="O1018" s="22"/>
      <c r="P1018" s="33">
        <f>VLOOKUP(A1018,'DASH USD History'!A:D,2,FALSE)</f>
        <v>286.95060415809701</v>
      </c>
      <c r="Q1018" s="34"/>
    </row>
    <row r="1019" spans="1:17" x14ac:dyDescent="0.25">
      <c r="A1019" s="35">
        <v>44298</v>
      </c>
      <c r="B1019" s="36" t="s">
        <v>89</v>
      </c>
      <c r="C1019" s="46"/>
      <c r="D1019">
        <v>1.5181843100000001</v>
      </c>
      <c r="E1019" s="39"/>
      <c r="F1019" s="15"/>
      <c r="G1019" s="47"/>
      <c r="H1019" s="47"/>
      <c r="I1019" s="42"/>
      <c r="J1019" s="42">
        <f t="shared" si="84"/>
        <v>435.64390497784365</v>
      </c>
      <c r="K1019" s="43"/>
      <c r="L1019" s="43">
        <f t="shared" si="85"/>
        <v>2501.3315707599963</v>
      </c>
      <c r="M1019" s="44"/>
      <c r="N1019" s="43"/>
      <c r="O1019" s="22"/>
      <c r="P1019" s="33">
        <f>VLOOKUP(A1019,'DASH USD History'!A:D,2,FALSE)</f>
        <v>286.95060415809701</v>
      </c>
      <c r="Q1019" s="34"/>
    </row>
    <row r="1020" spans="1:17" x14ac:dyDescent="0.25">
      <c r="A1020" s="35">
        <v>44306</v>
      </c>
      <c r="B1020" s="36" t="s">
        <v>89</v>
      </c>
      <c r="C1020" s="46"/>
      <c r="D1020">
        <v>1.51781783</v>
      </c>
      <c r="E1020" s="39"/>
      <c r="F1020" s="15"/>
      <c r="G1020" s="47"/>
      <c r="H1020" s="47"/>
      <c r="I1020" s="42"/>
      <c r="J1020" s="42">
        <f t="shared" si="84"/>
        <v>448.0995182905379</v>
      </c>
      <c r="K1020" s="43"/>
      <c r="L1020" s="43">
        <f t="shared" si="85"/>
        <v>2502.8493885899961</v>
      </c>
      <c r="M1020" s="44"/>
      <c r="N1020" s="43"/>
      <c r="O1020" s="22"/>
      <c r="P1020" s="33">
        <f>VLOOKUP(A1020,'DASH USD History'!A:D,2,FALSE)</f>
        <v>295.22615259470098</v>
      </c>
      <c r="Q1020" s="34"/>
    </row>
    <row r="1021" spans="1:17" x14ac:dyDescent="0.25">
      <c r="A1021" s="35">
        <v>44306</v>
      </c>
      <c r="B1021" s="36" t="s">
        <v>89</v>
      </c>
      <c r="C1021" s="46"/>
      <c r="D1021">
        <v>1.5181899700000001</v>
      </c>
      <c r="E1021" s="39"/>
      <c r="F1021" s="15"/>
      <c r="G1021" s="47"/>
      <c r="H1021" s="47"/>
      <c r="I1021" s="42"/>
      <c r="J1021" s="42">
        <f t="shared" si="84"/>
        <v>448.20938375096455</v>
      </c>
      <c r="K1021" s="43"/>
      <c r="L1021" s="43">
        <f t="shared" si="85"/>
        <v>2504.3675785599962</v>
      </c>
      <c r="M1021" s="44"/>
      <c r="N1021" s="43"/>
      <c r="O1021" s="22"/>
      <c r="P1021" s="33">
        <f>VLOOKUP(A1021,'DASH USD History'!A:D,2,FALSE)</f>
        <v>295.22615259470098</v>
      </c>
      <c r="Q1021" s="34"/>
    </row>
    <row r="1022" spans="1:17" x14ac:dyDescent="0.25">
      <c r="A1022" s="35">
        <v>44315</v>
      </c>
      <c r="B1022" s="36" t="s">
        <v>89</v>
      </c>
      <c r="C1022" s="46"/>
      <c r="D1022">
        <v>1.51744733</v>
      </c>
      <c r="E1022" s="39"/>
      <c r="F1022" s="15"/>
      <c r="G1022" s="47"/>
      <c r="H1022" s="47"/>
      <c r="I1022" s="42"/>
      <c r="J1022" s="42">
        <f t="shared" si="84"/>
        <v>438.26596561240586</v>
      </c>
      <c r="K1022" s="43"/>
      <c r="L1022" s="43">
        <f t="shared" si="85"/>
        <v>2505.8850258899961</v>
      </c>
      <c r="M1022" s="44"/>
      <c r="N1022" s="43"/>
      <c r="O1022" s="22"/>
      <c r="P1022" s="33">
        <f>VLOOKUP(A1022,'DASH USD History'!A:D,2,FALSE)</f>
        <v>288.81790949041101</v>
      </c>
      <c r="Q1022" s="34"/>
    </row>
    <row r="1023" spans="1:17" x14ac:dyDescent="0.25">
      <c r="A1023" s="35">
        <v>44315</v>
      </c>
      <c r="B1023" s="36" t="s">
        <v>89</v>
      </c>
      <c r="C1023" s="46"/>
      <c r="D1023">
        <v>1.5174141299999999</v>
      </c>
      <c r="E1023" s="39"/>
      <c r="F1023" s="15"/>
      <c r="G1023" s="47"/>
      <c r="H1023" s="47"/>
      <c r="I1023" s="42"/>
      <c r="J1023" s="42">
        <f t="shared" si="84"/>
        <v>438.25637685781072</v>
      </c>
      <c r="K1023" s="43"/>
      <c r="L1023" s="43">
        <f t="shared" si="85"/>
        <v>2507.402440019996</v>
      </c>
      <c r="M1023" s="44"/>
      <c r="N1023" s="43"/>
      <c r="O1023" s="22"/>
      <c r="P1023" s="33">
        <f>VLOOKUP(A1023,'DASH USD History'!A:D,2,FALSE)</f>
        <v>288.81790949041101</v>
      </c>
      <c r="Q1023" s="34"/>
    </row>
    <row r="1024" spans="1:17" x14ac:dyDescent="0.25">
      <c r="A1024" s="35">
        <v>44323</v>
      </c>
      <c r="B1024" s="36" t="s">
        <v>89</v>
      </c>
      <c r="C1024" s="46"/>
      <c r="D1024">
        <v>1.5173653499999999</v>
      </c>
      <c r="E1024" s="39"/>
      <c r="F1024" s="15"/>
      <c r="G1024" s="47"/>
      <c r="H1024" s="47"/>
      <c r="I1024" s="42"/>
      <c r="J1024" s="42">
        <f t="shared" si="84"/>
        <v>670.62163089786179</v>
      </c>
      <c r="K1024" s="43"/>
      <c r="L1024" s="43">
        <f t="shared" si="85"/>
        <v>2508.9198053699961</v>
      </c>
      <c r="M1024" s="44"/>
      <c r="N1024" s="43"/>
      <c r="O1024" s="22"/>
      <c r="P1024" s="33">
        <f>VLOOKUP(A1024,'DASH USD History'!A:D,2,FALSE)</f>
        <v>441.96450834854102</v>
      </c>
      <c r="Q1024" s="34"/>
    </row>
    <row r="1025" spans="1:17" x14ac:dyDescent="0.25">
      <c r="A1025" s="35">
        <v>44323</v>
      </c>
      <c r="B1025" s="36" t="s">
        <v>89</v>
      </c>
      <c r="C1025" s="46"/>
      <c r="D1025">
        <v>1.5175949</v>
      </c>
      <c r="E1025" s="39"/>
      <c r="F1025" s="15"/>
      <c r="G1025" s="47"/>
      <c r="H1025" s="47"/>
      <c r="I1025" s="42"/>
      <c r="J1025" s="42">
        <f t="shared" si="84"/>
        <v>670.72308385075326</v>
      </c>
      <c r="K1025" s="43"/>
      <c r="L1025" s="43">
        <f t="shared" si="85"/>
        <v>2510.437400269996</v>
      </c>
      <c r="M1025" s="44"/>
      <c r="N1025" s="43"/>
      <c r="O1025" s="22"/>
      <c r="P1025" s="33">
        <f>VLOOKUP(A1025,'DASH USD History'!A:D,2,FALSE)</f>
        <v>441.96450834854102</v>
      </c>
      <c r="Q1025" s="34"/>
    </row>
    <row r="1026" spans="1:17" x14ac:dyDescent="0.25">
      <c r="A1026" s="35">
        <v>44331</v>
      </c>
      <c r="B1026" s="36" t="s">
        <v>89</v>
      </c>
      <c r="C1026" s="46"/>
      <c r="D1026">
        <v>1.5202821500000001</v>
      </c>
      <c r="E1026" s="39"/>
      <c r="F1026" s="15"/>
      <c r="G1026" s="47"/>
      <c r="H1026" s="47"/>
      <c r="I1026" s="42"/>
      <c r="J1026" s="42">
        <f t="shared" si="84"/>
        <v>564.64159194633589</v>
      </c>
      <c r="K1026" s="43"/>
      <c r="L1026" s="43">
        <f t="shared" si="85"/>
        <v>2511.9576824199962</v>
      </c>
      <c r="M1026" s="44"/>
      <c r="N1026" s="43"/>
      <c r="O1026" s="22"/>
      <c r="P1026" s="33">
        <f>VLOOKUP(A1026,'DASH USD History'!A:D,2,FALSE)</f>
        <v>371.40578934399502</v>
      </c>
      <c r="Q1026" s="34"/>
    </row>
    <row r="1027" spans="1:17" x14ac:dyDescent="0.25">
      <c r="A1027" s="35">
        <v>44339</v>
      </c>
      <c r="B1027" s="36" t="s">
        <v>89</v>
      </c>
      <c r="C1027" s="46"/>
      <c r="D1027">
        <v>1.40898686</v>
      </c>
      <c r="E1027" s="39"/>
      <c r="F1027" s="15"/>
      <c r="G1027" s="47"/>
      <c r="H1027" s="47"/>
      <c r="I1027" s="42"/>
      <c r="J1027" s="42">
        <f t="shared" si="84"/>
        <v>252.99047930867249</v>
      </c>
      <c r="K1027" s="43"/>
      <c r="L1027" s="43">
        <f t="shared" si="85"/>
        <v>2513.3666692799961</v>
      </c>
      <c r="M1027" s="44"/>
      <c r="N1027" s="43"/>
      <c r="O1027" s="22"/>
      <c r="P1027" s="33">
        <f>VLOOKUP(A1027,'DASH USD History'!A:D,2,FALSE)</f>
        <v>179.554889041813</v>
      </c>
      <c r="Q1027" s="34"/>
    </row>
    <row r="1028" spans="1:17" x14ac:dyDescent="0.25">
      <c r="A1028" s="35">
        <v>44347</v>
      </c>
      <c r="B1028" s="36" t="s">
        <v>89</v>
      </c>
      <c r="C1028" s="46"/>
      <c r="D1028">
        <v>1.4288988</v>
      </c>
      <c r="E1028" s="39"/>
      <c r="F1028" s="15"/>
      <c r="G1028" s="47"/>
      <c r="H1028" s="47"/>
      <c r="I1028" s="42"/>
      <c r="J1028" s="42">
        <f t="shared" si="84"/>
        <v>260.5869749045375</v>
      </c>
      <c r="K1028" s="43"/>
      <c r="L1028" s="43">
        <f t="shared" si="85"/>
        <v>2514.795568079996</v>
      </c>
      <c r="M1028" s="44"/>
      <c r="N1028" s="43"/>
      <c r="O1028" s="22"/>
      <c r="P1028" s="33">
        <f>VLOOKUP(A1028,'DASH USD History'!A:D,2,FALSE)</f>
        <v>182.36909073234401</v>
      </c>
      <c r="Q1028" s="34"/>
    </row>
    <row r="1029" spans="1:17" x14ac:dyDescent="0.25">
      <c r="A1029" s="35">
        <v>44356</v>
      </c>
      <c r="B1029" s="36" t="s">
        <v>89</v>
      </c>
      <c r="C1029" s="46"/>
      <c r="D1029">
        <v>1.42789462</v>
      </c>
      <c r="E1029" s="39"/>
      <c r="F1029" s="15"/>
      <c r="G1029" s="47"/>
      <c r="H1029" s="47"/>
      <c r="I1029" s="42"/>
      <c r="J1029" s="42">
        <f t="shared" si="84"/>
        <v>237.75166645588016</v>
      </c>
      <c r="K1029" s="43"/>
      <c r="L1029" s="43">
        <f t="shared" si="85"/>
        <v>2516.2234626999962</v>
      </c>
      <c r="M1029" s="44"/>
      <c r="N1029" s="43"/>
      <c r="O1029" s="22"/>
      <c r="P1029" s="33">
        <f>VLOOKUP(A1029,'DASH USD History'!A:D,2,FALSE)</f>
        <v>166.505050951085</v>
      </c>
      <c r="Q1029" s="34"/>
    </row>
    <row r="1030" spans="1:17" x14ac:dyDescent="0.25">
      <c r="A1030" s="35">
        <v>44364</v>
      </c>
      <c r="B1030" s="36" t="s">
        <v>89</v>
      </c>
      <c r="C1030" s="46"/>
      <c r="D1030">
        <v>1.4306052600000001</v>
      </c>
      <c r="E1030" s="39"/>
      <c r="F1030" s="15"/>
      <c r="G1030" s="47"/>
      <c r="H1030" s="47"/>
      <c r="I1030" s="42"/>
      <c r="J1030" s="42">
        <f t="shared" si="84"/>
        <v>234.72257821108789</v>
      </c>
      <c r="K1030" s="43"/>
      <c r="L1030" s="43">
        <f t="shared" si="85"/>
        <v>2517.6540679599962</v>
      </c>
      <c r="M1030" s="44"/>
      <c r="N1030" s="43"/>
      <c r="O1030" s="22"/>
      <c r="P1030" s="33">
        <f>VLOOKUP(A1030,'DASH USD History'!A:D,2,FALSE)</f>
        <v>164.07221808417501</v>
      </c>
      <c r="Q1030" s="34"/>
    </row>
    <row r="1031" spans="1:17" x14ac:dyDescent="0.25">
      <c r="A1031" s="35">
        <v>44372</v>
      </c>
      <c r="B1031" s="36" t="s">
        <v>89</v>
      </c>
      <c r="C1031" s="46"/>
      <c r="D1031">
        <v>1.4284262700000001</v>
      </c>
      <c r="E1031" s="39"/>
      <c r="F1031" s="15"/>
      <c r="G1031" s="47"/>
      <c r="H1031" s="47"/>
      <c r="I1031" s="42"/>
      <c r="J1031" s="42">
        <f t="shared" si="84"/>
        <v>187.00189921459639</v>
      </c>
      <c r="K1031" s="43"/>
      <c r="L1031" s="43">
        <f t="shared" si="85"/>
        <v>2519.082494229996</v>
      </c>
      <c r="M1031" s="44"/>
      <c r="N1031" s="43"/>
      <c r="O1031" s="22"/>
      <c r="P1031" s="33">
        <f>VLOOKUP(A1031,'DASH USD History'!A:D,2,FALSE)</f>
        <v>130.91463181687101</v>
      </c>
      <c r="Q1031" s="34"/>
    </row>
    <row r="1032" spans="1:17" x14ac:dyDescent="0.25">
      <c r="A1032" s="35">
        <v>44379</v>
      </c>
      <c r="B1032" s="36" t="s">
        <v>89</v>
      </c>
      <c r="C1032" s="46"/>
      <c r="D1032">
        <v>1.42803762</v>
      </c>
      <c r="E1032" s="39"/>
      <c r="F1032" s="15"/>
      <c r="G1032" s="47"/>
      <c r="H1032" s="47"/>
      <c r="I1032" s="42"/>
      <c r="J1032" s="42">
        <f t="shared" si="84"/>
        <v>199.09596922638076</v>
      </c>
      <c r="K1032" s="43"/>
      <c r="L1032" s="43">
        <f t="shared" si="85"/>
        <v>2520.5105318499959</v>
      </c>
      <c r="M1032" s="44"/>
      <c r="N1032" s="43"/>
      <c r="O1032" s="22"/>
      <c r="P1032" s="33">
        <f>VLOOKUP(A1032,'DASH USD History'!A:D,2,FALSE)</f>
        <v>139.41927470116701</v>
      </c>
      <c r="Q1032" s="34"/>
    </row>
    <row r="1033" spans="1:17" x14ac:dyDescent="0.25">
      <c r="A1033" s="35">
        <v>44387</v>
      </c>
      <c r="B1033" s="36" t="s">
        <v>89</v>
      </c>
      <c r="C1033" s="46"/>
      <c r="D1033">
        <v>1.4283675</v>
      </c>
      <c r="E1033" s="39"/>
      <c r="F1033" s="15"/>
      <c r="G1033" s="47"/>
      <c r="H1033" s="47"/>
      <c r="I1033" s="42"/>
      <c r="J1033" s="42">
        <f t="shared" si="84"/>
        <v>184.06737416404957</v>
      </c>
      <c r="K1033" s="43"/>
      <c r="L1033" s="43">
        <f t="shared" si="85"/>
        <v>2521.9388993499961</v>
      </c>
      <c r="M1033" s="44"/>
      <c r="N1033" s="43"/>
      <c r="O1033" s="22"/>
      <c r="P1033" s="33">
        <f>VLOOKUP(A1033,'DASH USD History'!A:D,2,FALSE)</f>
        <v>128.86555747316399</v>
      </c>
      <c r="Q1033" s="34"/>
    </row>
    <row r="1034" spans="1:17" x14ac:dyDescent="0.25">
      <c r="A1034" s="35">
        <v>44395</v>
      </c>
      <c r="B1034" s="36" t="s">
        <v>89</v>
      </c>
      <c r="C1034" s="46"/>
      <c r="D1034">
        <v>1.4297890799999999</v>
      </c>
      <c r="E1034" s="39"/>
      <c r="F1034" s="15"/>
      <c r="G1034" s="47"/>
      <c r="H1034" s="47"/>
      <c r="I1034" s="42"/>
      <c r="J1034" s="42">
        <f t="shared" si="84"/>
        <v>166.6121271280405</v>
      </c>
      <c r="K1034" s="43"/>
      <c r="L1034" s="43">
        <f t="shared" si="85"/>
        <v>2523.3686884299959</v>
      </c>
      <c r="M1034" s="44"/>
      <c r="N1034" s="43"/>
      <c r="O1034" s="22"/>
      <c r="P1034" s="33">
        <f>VLOOKUP(A1034,'DASH USD History'!A:D,2,FALSE)</f>
        <v>116.529164656958</v>
      </c>
      <c r="Q1034" s="34"/>
    </row>
    <row r="1035" spans="1:17" x14ac:dyDescent="0.25">
      <c r="A1035" s="35">
        <v>44403</v>
      </c>
      <c r="B1035" s="36" t="s">
        <v>89</v>
      </c>
      <c r="C1035" s="46"/>
      <c r="D1035">
        <v>1.4277328199999999</v>
      </c>
      <c r="E1035" s="39"/>
      <c r="F1035" s="15"/>
      <c r="G1035" s="47"/>
      <c r="H1035" s="47"/>
      <c r="I1035" s="42"/>
      <c r="J1035" s="42">
        <f t="shared" si="84"/>
        <v>200.26095482557403</v>
      </c>
      <c r="K1035" s="43"/>
      <c r="L1035" s="43">
        <f t="shared" si="85"/>
        <v>2524.796421249996</v>
      </c>
      <c r="M1035" s="44"/>
      <c r="N1035" s="43"/>
      <c r="O1035" s="22"/>
      <c r="P1035" s="33">
        <f>VLOOKUP(A1035,'DASH USD History'!A:D,2,FALSE)</f>
        <v>140.26500758424399</v>
      </c>
      <c r="Q1035" s="34"/>
    </row>
    <row r="1036" spans="1:17" x14ac:dyDescent="0.25">
      <c r="A1036" s="35">
        <v>44411</v>
      </c>
      <c r="B1036" s="36" t="s">
        <v>89</v>
      </c>
      <c r="C1036" s="46"/>
      <c r="D1036">
        <v>1.4286247999999999</v>
      </c>
      <c r="E1036" s="39"/>
      <c r="F1036" s="15"/>
      <c r="G1036" s="47"/>
      <c r="H1036" s="47"/>
      <c r="I1036" s="42"/>
      <c r="J1036" s="42">
        <f t="shared" si="84"/>
        <v>231.30990011789655</v>
      </c>
      <c r="K1036" s="43"/>
      <c r="L1036" s="43">
        <f t="shared" si="85"/>
        <v>2526.2250460499959</v>
      </c>
      <c r="M1036" s="44"/>
      <c r="N1036" s="43"/>
      <c r="O1036" s="22"/>
      <c r="P1036" s="33">
        <f>VLOOKUP(A1036,'DASH USD History'!A:D,2,FALSE)</f>
        <v>161.91088109200999</v>
      </c>
      <c r="Q1036" s="34"/>
    </row>
    <row r="1037" spans="1:17" x14ac:dyDescent="0.25">
      <c r="A1037" s="35">
        <v>44419</v>
      </c>
      <c r="B1037" s="36" t="s">
        <v>89</v>
      </c>
      <c r="C1037" s="46"/>
      <c r="D1037">
        <v>1.4279877599999999</v>
      </c>
      <c r="E1037" s="39"/>
      <c r="F1037" s="15"/>
      <c r="G1037" s="47"/>
      <c r="H1037" s="47"/>
      <c r="I1037" s="42"/>
      <c r="J1037" s="42">
        <f t="shared" si="84"/>
        <v>251.85051679436827</v>
      </c>
      <c r="K1037" s="43"/>
      <c r="L1037" s="43">
        <f t="shared" si="85"/>
        <v>2527.653033809996</v>
      </c>
      <c r="M1037" s="44"/>
      <c r="N1037" s="43"/>
      <c r="O1037" s="22"/>
      <c r="P1037" s="33">
        <f>VLOOKUP(A1037,'DASH USD History'!A:D,2,FALSE)</f>
        <v>176.36741984004701</v>
      </c>
      <c r="Q1037" s="34"/>
    </row>
    <row r="1038" spans="1:17" x14ac:dyDescent="0.25">
      <c r="A1038" s="35">
        <v>44426</v>
      </c>
      <c r="B1038" s="36" t="s">
        <v>89</v>
      </c>
      <c r="C1038" s="46"/>
      <c r="D1038">
        <v>1.4277328199999999</v>
      </c>
      <c r="E1038" s="39"/>
      <c r="F1038" s="15"/>
      <c r="G1038" s="47"/>
      <c r="H1038" s="47"/>
      <c r="I1038" s="42"/>
      <c r="J1038" s="42">
        <f t="shared" si="84"/>
        <v>279.75716966035594</v>
      </c>
      <c r="K1038" s="43"/>
      <c r="L1038" s="43">
        <f t="shared" si="85"/>
        <v>2529.0807666299961</v>
      </c>
      <c r="M1038" s="44"/>
      <c r="N1038" s="43"/>
      <c r="O1038" s="22"/>
      <c r="P1038" s="33">
        <f>VLOOKUP(A1038,'DASH USD History'!A:D,2,FALSE)</f>
        <v>195.945043597412</v>
      </c>
      <c r="Q1038" s="34"/>
    </row>
    <row r="1039" spans="1:17" x14ac:dyDescent="0.25">
      <c r="A1039" s="35">
        <v>44435</v>
      </c>
      <c r="B1039" s="36" t="s">
        <v>89</v>
      </c>
      <c r="C1039" s="46"/>
      <c r="D1039">
        <v>1.42903274</v>
      </c>
      <c r="E1039" s="39"/>
      <c r="F1039" s="15"/>
      <c r="G1039" s="47"/>
      <c r="H1039" s="47"/>
      <c r="I1039" s="42"/>
      <c r="J1039" s="42">
        <f t="shared" si="84"/>
        <v>338.04110762673253</v>
      </c>
      <c r="K1039" s="43"/>
      <c r="L1039" s="43">
        <f t="shared" si="85"/>
        <v>2530.509799369996</v>
      </c>
      <c r="M1039" s="44"/>
      <c r="N1039" s="43"/>
      <c r="O1039" s="22"/>
      <c r="P1039" s="33">
        <f>VLOOKUP(A1039,'DASH USD History'!A:D,2,FALSE)</f>
        <v>236.552388314583</v>
      </c>
      <c r="Q1039" s="34"/>
    </row>
    <row r="1040" spans="1:17" x14ac:dyDescent="0.25">
      <c r="A1040" s="35">
        <v>44443</v>
      </c>
      <c r="B1040" s="36" t="s">
        <v>89</v>
      </c>
      <c r="C1040" s="46"/>
      <c r="D1040">
        <v>1.4472602800000001</v>
      </c>
      <c r="E1040" s="39"/>
      <c r="F1040" s="15"/>
      <c r="G1040" s="47"/>
      <c r="H1040" s="47"/>
      <c r="I1040" s="42"/>
      <c r="J1040" s="42">
        <f t="shared" si="84"/>
        <v>357.8911382432625</v>
      </c>
      <c r="K1040" s="43"/>
      <c r="L1040" s="43">
        <f t="shared" si="85"/>
        <v>2531.9570596499962</v>
      </c>
      <c r="M1040" s="44"/>
      <c r="N1040" s="43"/>
      <c r="O1040" s="22"/>
      <c r="P1040" s="33">
        <f>VLOOKUP(A1040,'DASH USD History'!A:D,2,FALSE)</f>
        <v>247.28871730195101</v>
      </c>
      <c r="Q1040" s="34"/>
    </row>
    <row r="1041" spans="1:17" x14ac:dyDescent="0.25">
      <c r="A1041" s="35">
        <v>44451</v>
      </c>
      <c r="B1041" s="36" t="s">
        <v>89</v>
      </c>
      <c r="C1041" s="46"/>
      <c r="D1041">
        <v>1.4464861499999999</v>
      </c>
      <c r="E1041" s="39"/>
      <c r="F1041" s="15"/>
      <c r="G1041" s="47"/>
      <c r="H1041" s="47"/>
      <c r="I1041" s="42"/>
      <c r="J1041" s="42">
        <f t="shared" si="84"/>
        <v>280.13285844563717</v>
      </c>
      <c r="K1041" s="43"/>
      <c r="L1041" s="43">
        <f t="shared" si="85"/>
        <v>2533.4035457999962</v>
      </c>
      <c r="M1041" s="44"/>
      <c r="N1041" s="43"/>
      <c r="O1041" s="22"/>
      <c r="P1041" s="33">
        <f>VLOOKUP(A1041,'DASH USD History'!A:D,2,FALSE)</f>
        <v>193.66439038883101</v>
      </c>
      <c r="Q1041" s="34"/>
    </row>
    <row r="1042" spans="1:17" x14ac:dyDescent="0.25">
      <c r="A1042" s="35">
        <v>44460</v>
      </c>
      <c r="B1042" s="36" t="s">
        <v>89</v>
      </c>
      <c r="C1042" s="46"/>
      <c r="D1042">
        <v>1.44676889</v>
      </c>
      <c r="E1042" s="39"/>
      <c r="F1042" s="15"/>
      <c r="G1042" s="47"/>
      <c r="H1042" s="47"/>
      <c r="I1042" s="42"/>
      <c r="J1042" s="42">
        <f t="shared" si="84"/>
        <v>245.7379475683492</v>
      </c>
      <c r="K1042" s="43"/>
      <c r="L1042" s="43">
        <f t="shared" si="85"/>
        <v>2534.8503146899961</v>
      </c>
      <c r="M1042" s="44"/>
      <c r="N1042" s="43"/>
      <c r="O1042" s="22"/>
      <c r="P1042" s="33">
        <f>VLOOKUP(A1042,'DASH USD History'!A:D,2,FALSE)</f>
        <v>169.852938687636</v>
      </c>
      <c r="Q1042" s="34"/>
    </row>
    <row r="1043" spans="1:17" x14ac:dyDescent="0.25">
      <c r="A1043" s="35">
        <v>44468</v>
      </c>
      <c r="B1043" s="36" t="s">
        <v>89</v>
      </c>
      <c r="C1043" s="46"/>
      <c r="D1043">
        <v>1.4471286400000001</v>
      </c>
      <c r="E1043" s="39"/>
      <c r="F1043" s="15"/>
      <c r="G1043" s="47"/>
      <c r="H1043" s="47"/>
      <c r="I1043" s="42"/>
      <c r="J1043" s="42">
        <f t="shared" si="84"/>
        <v>213.64075841033747</v>
      </c>
      <c r="K1043" s="43"/>
      <c r="L1043" s="43">
        <f t="shared" si="85"/>
        <v>2536.297443329996</v>
      </c>
      <c r="M1043" s="44"/>
      <c r="N1043" s="43"/>
      <c r="O1043" s="22"/>
      <c r="P1043" s="33">
        <f>VLOOKUP(A1043,'DASH USD History'!A:D,2,FALSE)</f>
        <v>147.63079971268999</v>
      </c>
      <c r="Q1043" s="34"/>
    </row>
    <row r="1044" spans="1:17" x14ac:dyDescent="0.25">
      <c r="A1044" s="35">
        <v>44477</v>
      </c>
      <c r="B1044" s="36" t="s">
        <v>89</v>
      </c>
      <c r="C1044" s="46"/>
      <c r="D1044">
        <v>1.4464835300000001</v>
      </c>
      <c r="E1044" s="39"/>
      <c r="F1044" s="15"/>
      <c r="G1044" s="47"/>
      <c r="H1044" s="47"/>
      <c r="I1044" s="42"/>
      <c r="J1044" s="42">
        <f t="shared" si="84"/>
        <v>273.27056054759134</v>
      </c>
      <c r="K1044" s="43"/>
      <c r="L1044" s="43">
        <f t="shared" si="85"/>
        <v>2537.743926859996</v>
      </c>
      <c r="M1044" s="44"/>
      <c r="N1044" s="43"/>
      <c r="O1044" s="22"/>
      <c r="P1044" s="33">
        <f>VLOOKUP(A1044,'DASH USD History'!A:D,2,FALSE)</f>
        <v>188.920616709401</v>
      </c>
      <c r="Q1044" s="34"/>
    </row>
    <row r="1045" spans="1:17" x14ac:dyDescent="0.25">
      <c r="A1045" s="35">
        <v>44485</v>
      </c>
      <c r="B1045" s="36" t="s">
        <v>89</v>
      </c>
      <c r="C1045" s="46"/>
      <c r="D1045">
        <v>1.4469083199999999</v>
      </c>
      <c r="E1045" s="39"/>
      <c r="F1045" s="15"/>
      <c r="G1045" s="47"/>
      <c r="H1045" s="47"/>
      <c r="I1045" s="42"/>
      <c r="J1045" s="42">
        <f t="shared" si="84"/>
        <v>281.17351229325675</v>
      </c>
      <c r="K1045" s="43"/>
      <c r="L1045" s="43">
        <f t="shared" si="85"/>
        <v>2539.1908351799962</v>
      </c>
      <c r="M1045" s="44"/>
      <c r="N1045" s="43"/>
      <c r="O1045" s="22"/>
      <c r="P1045" s="33">
        <f>VLOOKUP(A1045,'DASH USD History'!A:D,2,FALSE)</f>
        <v>194.327110022601</v>
      </c>
      <c r="Q1045" s="34"/>
    </row>
    <row r="1046" spans="1:17" x14ac:dyDescent="0.25">
      <c r="A1046" s="35">
        <v>44493</v>
      </c>
      <c r="B1046" s="36" t="s">
        <v>89</v>
      </c>
      <c r="C1046" s="46"/>
      <c r="D1046">
        <v>1.44875961</v>
      </c>
      <c r="E1046" s="39"/>
      <c r="F1046" s="15"/>
      <c r="G1046" s="47"/>
      <c r="H1046" s="47"/>
      <c r="I1046" s="42"/>
      <c r="J1046" s="42">
        <f t="shared" si="84"/>
        <v>287.85240693046671</v>
      </c>
      <c r="K1046" s="43"/>
      <c r="L1046" s="43">
        <f t="shared" si="85"/>
        <v>2540.639594789996</v>
      </c>
      <c r="M1046" s="44"/>
      <c r="N1046" s="43"/>
      <c r="O1046" s="22"/>
      <c r="P1046" s="33">
        <f>VLOOKUP(A1046,'DASH USD History'!A:D,2,FALSE)</f>
        <v>198.688868010661</v>
      </c>
      <c r="Q1046" s="34"/>
    </row>
    <row r="1047" spans="1:17" x14ac:dyDescent="0.25">
      <c r="A1047" s="35">
        <v>44502</v>
      </c>
      <c r="B1047" s="36" t="s">
        <v>89</v>
      </c>
      <c r="C1047" s="46"/>
      <c r="D1047">
        <v>1.4541048000000001</v>
      </c>
      <c r="E1047" s="39"/>
      <c r="F1047" s="15"/>
      <c r="G1047" s="47"/>
      <c r="H1047" s="47"/>
      <c r="I1047" s="42"/>
      <c r="J1047" s="42">
        <f t="shared" si="84"/>
        <v>276.84950777336604</v>
      </c>
      <c r="K1047" s="43"/>
      <c r="L1047" s="43">
        <f t="shared" si="85"/>
        <v>2542.093699589996</v>
      </c>
      <c r="M1047" s="44"/>
      <c r="N1047" s="43"/>
      <c r="O1047" s="22"/>
      <c r="P1047" s="33">
        <f>VLOOKUP(A1047,'DASH USD History'!A:D,2,FALSE)</f>
        <v>190.39171576448001</v>
      </c>
      <c r="Q1047" s="34"/>
    </row>
    <row r="1048" spans="1:17" x14ac:dyDescent="0.25">
      <c r="A1048" s="35">
        <v>44510</v>
      </c>
      <c r="B1048" s="36" t="s">
        <v>89</v>
      </c>
      <c r="C1048" s="46"/>
      <c r="D1048">
        <v>1.44718955</v>
      </c>
      <c r="E1048" s="39"/>
      <c r="F1048" s="15"/>
      <c r="G1048" s="47"/>
      <c r="H1048" s="47"/>
      <c r="I1048" s="42"/>
      <c r="J1048" s="42">
        <f t="shared" si="84"/>
        <v>340.729383763003</v>
      </c>
      <c r="K1048" s="43"/>
      <c r="L1048" s="43">
        <f t="shared" si="85"/>
        <v>2543.5408891399961</v>
      </c>
      <c r="M1048" s="44"/>
      <c r="N1048" s="43"/>
      <c r="O1048" s="22"/>
      <c r="P1048" s="33">
        <f>VLOOKUP(A1048,'DASH USD History'!A:D,2,FALSE)</f>
        <v>235.44212557574301</v>
      </c>
      <c r="Q1048" s="34"/>
    </row>
    <row r="1049" spans="1:17" x14ac:dyDescent="0.25">
      <c r="A1049" s="35">
        <v>44518</v>
      </c>
      <c r="B1049" s="36" t="s">
        <v>89</v>
      </c>
      <c r="C1049" s="46"/>
      <c r="D1049">
        <v>1.4474650499999999</v>
      </c>
      <c r="E1049" s="39"/>
      <c r="F1049" s="15"/>
      <c r="G1049" s="47"/>
      <c r="H1049" s="47"/>
      <c r="I1049" s="42"/>
      <c r="J1049" s="42">
        <f t="shared" si="84"/>
        <v>275.46346984129082</v>
      </c>
      <c r="K1049" s="43"/>
      <c r="L1049" s="43">
        <f t="shared" si="85"/>
        <v>2544.9883541899962</v>
      </c>
      <c r="M1049" s="44"/>
      <c r="N1049" s="43"/>
      <c r="O1049" s="22"/>
      <c r="P1049" s="33">
        <f>VLOOKUP(A1049,'DASH USD History'!A:D,2,FALSE)</f>
        <v>190.30751025131201</v>
      </c>
      <c r="Q1049" s="34"/>
    </row>
    <row r="1050" spans="1:17" x14ac:dyDescent="0.25">
      <c r="A1050" s="35">
        <v>44526</v>
      </c>
      <c r="B1050" s="36" t="s">
        <v>89</v>
      </c>
      <c r="C1050" s="46"/>
      <c r="D1050">
        <v>1.44648475</v>
      </c>
      <c r="E1050" s="39"/>
      <c r="F1050" s="15"/>
      <c r="G1050" s="47"/>
      <c r="H1050" s="47"/>
      <c r="I1050" s="42"/>
      <c r="J1050" s="42">
        <f t="shared" si="84"/>
        <v>308.66512928873988</v>
      </c>
      <c r="K1050" s="43"/>
      <c r="L1050" s="43">
        <f t="shared" si="85"/>
        <v>2546.4348389399961</v>
      </c>
      <c r="M1050" s="44"/>
      <c r="N1050" s="43"/>
      <c r="O1050" s="22"/>
      <c r="P1050" s="33">
        <f>VLOOKUP(A1050,'DASH USD History'!A:D,2,FALSE)</f>
        <v>213.38982612069699</v>
      </c>
      <c r="Q1050" s="34"/>
    </row>
    <row r="1051" spans="1:17" x14ac:dyDescent="0.25">
      <c r="A1051" s="35">
        <v>44534</v>
      </c>
      <c r="B1051" s="36" t="s">
        <v>89</v>
      </c>
      <c r="C1051" s="46"/>
      <c r="D1051">
        <v>1.46658259</v>
      </c>
      <c r="E1051" s="39"/>
      <c r="F1051" s="15"/>
      <c r="G1051" s="47"/>
      <c r="H1051" s="47"/>
      <c r="I1051" s="42"/>
      <c r="J1051" s="42">
        <f t="shared" ref="J1051:J1054" si="87">D1051*P1051</f>
        <v>247.2627541171895</v>
      </c>
      <c r="K1051" s="43"/>
      <c r="L1051" s="43">
        <f t="shared" ref="L1051:L1054" si="88">L1050+(D1051-E1051)</f>
        <v>2547.9014215299962</v>
      </c>
      <c r="M1051" s="44"/>
      <c r="N1051" s="43"/>
      <c r="O1051" s="22"/>
      <c r="P1051" s="33">
        <f>VLOOKUP(A1051,'DASH USD History'!A:D,2,FALSE)</f>
        <v>168.597906318518</v>
      </c>
      <c r="Q1051" s="34"/>
    </row>
    <row r="1052" spans="1:17" x14ac:dyDescent="0.25">
      <c r="A1052" s="35">
        <v>44542</v>
      </c>
      <c r="B1052" s="36" t="s">
        <v>89</v>
      </c>
      <c r="C1052" s="46"/>
      <c r="D1052">
        <v>1.46298518</v>
      </c>
      <c r="E1052" s="39"/>
      <c r="F1052" s="15"/>
      <c r="G1052" s="47"/>
      <c r="H1052" s="47"/>
      <c r="I1052" s="42"/>
      <c r="J1052" s="42">
        <f t="shared" si="87"/>
        <v>205.65848136983129</v>
      </c>
      <c r="K1052" s="43"/>
      <c r="L1052" s="43">
        <f t="shared" si="88"/>
        <v>2549.3644067099963</v>
      </c>
      <c r="M1052" s="44"/>
      <c r="N1052" s="43"/>
      <c r="O1052" s="22"/>
      <c r="P1052" s="33">
        <f>VLOOKUP(A1052,'DASH USD History'!A:D,2,FALSE)</f>
        <v>140.57454865662501</v>
      </c>
      <c r="Q1052" s="34"/>
    </row>
    <row r="1053" spans="1:17" x14ac:dyDescent="0.25">
      <c r="A1053" s="35">
        <v>44550</v>
      </c>
      <c r="B1053" s="36" t="s">
        <v>89</v>
      </c>
      <c r="C1053" s="46"/>
      <c r="D1053">
        <v>1.4628809899999999</v>
      </c>
      <c r="E1053" s="39"/>
      <c r="F1053" s="15"/>
      <c r="G1053" s="47"/>
      <c r="H1053" s="47"/>
      <c r="I1053" s="42"/>
      <c r="J1053" s="42">
        <f t="shared" si="87"/>
        <v>189.62059593459787</v>
      </c>
      <c r="K1053" s="43"/>
      <c r="L1053" s="43">
        <f t="shared" si="88"/>
        <v>2550.8272876999963</v>
      </c>
      <c r="M1053" s="44"/>
      <c r="N1053" s="43"/>
      <c r="O1053" s="22"/>
      <c r="P1053" s="33">
        <f>VLOOKUP(A1053,'DASH USD History'!A:D,2,FALSE)</f>
        <v>129.62134119645501</v>
      </c>
      <c r="Q1053" s="34"/>
    </row>
    <row r="1054" spans="1:17" x14ac:dyDescent="0.25">
      <c r="A1054" s="35">
        <v>44558</v>
      </c>
      <c r="B1054" s="36" t="s">
        <v>89</v>
      </c>
      <c r="C1054" s="46"/>
      <c r="D1054">
        <v>1.4626788500000001</v>
      </c>
      <c r="E1054" s="39"/>
      <c r="F1054" s="15"/>
      <c r="G1054" s="47"/>
      <c r="H1054" s="47"/>
      <c r="I1054" s="42"/>
      <c r="J1054" s="42">
        <f t="shared" si="87"/>
        <v>221.25546609930944</v>
      </c>
      <c r="K1054" s="43"/>
      <c r="L1054" s="43">
        <f t="shared" si="88"/>
        <v>2552.2899665499963</v>
      </c>
      <c r="M1054" s="44"/>
      <c r="N1054" s="43"/>
      <c r="O1054" s="22"/>
      <c r="P1054" s="33">
        <f>VLOOKUP(A1054,'DASH USD History'!A:D,2,FALSE)</f>
        <v>151.26729021842999</v>
      </c>
      <c r="Q1054" s="34"/>
    </row>
    <row r="1055" spans="1:17" x14ac:dyDescent="0.25">
      <c r="A1055" s="35">
        <v>44566</v>
      </c>
      <c r="B1055" s="36" t="s">
        <v>89</v>
      </c>
      <c r="C1055" s="46"/>
      <c r="D1055">
        <v>1.46263561</v>
      </c>
      <c r="E1055" s="39"/>
      <c r="F1055" s="15"/>
      <c r="G1055" s="47"/>
      <c r="H1055" s="47"/>
      <c r="I1055" s="42"/>
      <c r="J1055" s="42">
        <f t="shared" ref="J1055:J1102" si="89">D1055*P1055</f>
        <v>197.94768743130254</v>
      </c>
      <c r="K1055" s="43"/>
      <c r="L1055" s="43">
        <f t="shared" ref="L1055:L1102" si="90">L1054+(D1055-E1055)</f>
        <v>2553.7526021599961</v>
      </c>
      <c r="M1055" s="44"/>
      <c r="N1055" s="43"/>
      <c r="O1055" s="22"/>
      <c r="P1055" s="33">
        <f>VLOOKUP(A1055,'DASH USD History'!A:D,2,FALSE)</f>
        <v>135.33629707764501</v>
      </c>
      <c r="Q1055" s="34"/>
    </row>
    <row r="1056" spans="1:17" x14ac:dyDescent="0.25">
      <c r="A1056" s="35">
        <v>44574</v>
      </c>
      <c r="B1056" s="36" t="s">
        <v>89</v>
      </c>
      <c r="C1056" s="46"/>
      <c r="D1056">
        <v>1.4625555699999999</v>
      </c>
      <c r="E1056" s="39"/>
      <c r="F1056" s="15"/>
      <c r="G1056" s="47"/>
      <c r="H1056" s="47"/>
      <c r="I1056" s="42"/>
      <c r="J1056" s="42">
        <f t="shared" si="89"/>
        <v>210.71963645100737</v>
      </c>
      <c r="K1056" s="43"/>
      <c r="L1056" s="43">
        <f t="shared" si="90"/>
        <v>2555.215157729996</v>
      </c>
      <c r="M1056" s="44"/>
      <c r="N1056" s="43"/>
      <c r="O1056" s="22"/>
      <c r="P1056" s="33">
        <f>VLOOKUP(A1056,'DASH USD History'!A:D,2,FALSE)</f>
        <v>144.076328293637</v>
      </c>
      <c r="Q1056" s="34"/>
    </row>
    <row r="1057" spans="1:17" x14ac:dyDescent="0.25">
      <c r="A1057" s="35">
        <v>44582</v>
      </c>
      <c r="B1057" s="36" t="s">
        <v>89</v>
      </c>
      <c r="C1057" s="46"/>
      <c r="D1057">
        <v>1.4625596599999999</v>
      </c>
      <c r="E1057" s="39"/>
      <c r="F1057" s="15"/>
      <c r="G1057" s="47"/>
      <c r="H1057" s="47"/>
      <c r="I1057" s="42"/>
      <c r="J1057" s="42">
        <f t="shared" si="89"/>
        <v>177.29173698132715</v>
      </c>
      <c r="K1057" s="43"/>
      <c r="L1057" s="43">
        <f t="shared" si="90"/>
        <v>2556.6777173899959</v>
      </c>
      <c r="M1057" s="44"/>
      <c r="N1057" s="43"/>
      <c r="O1057" s="22"/>
      <c r="P1057" s="33">
        <f>VLOOKUP(A1057,'DASH USD History'!A:D,2,FALSE)</f>
        <v>121.22017434921401</v>
      </c>
      <c r="Q1057" s="34"/>
    </row>
    <row r="1058" spans="1:17" x14ac:dyDescent="0.25">
      <c r="A1058" s="35">
        <v>44590</v>
      </c>
      <c r="B1058" s="36" t="s">
        <v>89</v>
      </c>
      <c r="C1058" s="46"/>
      <c r="D1058">
        <v>1.46261643</v>
      </c>
      <c r="E1058" s="39"/>
      <c r="F1058" s="15"/>
      <c r="G1058" s="47"/>
      <c r="H1058" s="47"/>
      <c r="I1058" s="42"/>
      <c r="J1058" s="42">
        <f t="shared" si="89"/>
        <v>139.99424941203867</v>
      </c>
      <c r="K1058" s="43"/>
      <c r="L1058" s="43">
        <f t="shared" si="90"/>
        <v>2558.1403338199957</v>
      </c>
      <c r="M1058" s="44"/>
      <c r="N1058" s="43"/>
      <c r="O1058" s="22"/>
      <c r="P1058" s="33">
        <f>VLOOKUP(A1058,'DASH USD History'!A:D,2,FALSE)</f>
        <v>95.714943809320303</v>
      </c>
      <c r="Q1058" s="34"/>
    </row>
    <row r="1059" spans="1:17" x14ac:dyDescent="0.25">
      <c r="A1059" s="35">
        <v>44598</v>
      </c>
      <c r="B1059" s="36" t="s">
        <v>89</v>
      </c>
      <c r="C1059" s="46"/>
      <c r="D1059">
        <v>1.46410711</v>
      </c>
      <c r="E1059" s="39"/>
      <c r="F1059" s="15"/>
      <c r="G1059" s="47"/>
      <c r="H1059" s="47"/>
      <c r="I1059" s="42"/>
      <c r="J1059" s="42">
        <f t="shared" si="89"/>
        <v>152.53560397211518</v>
      </c>
      <c r="K1059" s="43"/>
      <c r="L1059" s="43">
        <f t="shared" si="90"/>
        <v>2559.6044409299957</v>
      </c>
      <c r="M1059" s="44"/>
      <c r="N1059" s="43"/>
      <c r="O1059" s="22"/>
      <c r="P1059" s="33">
        <f>VLOOKUP(A1059,'DASH USD History'!A:D,2,FALSE)</f>
        <v>104.183363997266</v>
      </c>
      <c r="Q1059" s="34"/>
    </row>
    <row r="1060" spans="1:17" x14ac:dyDescent="0.25">
      <c r="A1060" s="35">
        <v>44606</v>
      </c>
      <c r="B1060" s="36" t="s">
        <v>89</v>
      </c>
      <c r="C1060" s="46"/>
      <c r="D1060">
        <v>1.46698493</v>
      </c>
      <c r="E1060" s="39"/>
      <c r="F1060" s="15"/>
      <c r="G1060" s="47"/>
      <c r="H1060" s="47"/>
      <c r="I1060" s="42"/>
      <c r="J1060" s="42">
        <f t="shared" si="89"/>
        <v>150.82728262308135</v>
      </c>
      <c r="K1060" s="43"/>
      <c r="L1060" s="43">
        <f t="shared" si="90"/>
        <v>2561.0714258599955</v>
      </c>
      <c r="M1060" s="44"/>
      <c r="N1060" s="43"/>
      <c r="O1060" s="22"/>
      <c r="P1060" s="33">
        <f>VLOOKUP(A1060,'DASH USD History'!A:D,2,FALSE)</f>
        <v>102.814473099653</v>
      </c>
      <c r="Q1060" s="34"/>
    </row>
    <row r="1061" spans="1:17" x14ac:dyDescent="0.25">
      <c r="A1061" s="35">
        <v>44614</v>
      </c>
      <c r="B1061" s="36" t="s">
        <v>89</v>
      </c>
      <c r="C1061" s="46"/>
      <c r="D1061">
        <v>1.46256611</v>
      </c>
      <c r="E1061" s="39"/>
      <c r="F1061" s="15"/>
      <c r="G1061" s="47"/>
      <c r="H1061" s="47"/>
      <c r="I1061" s="42"/>
      <c r="J1061" s="42">
        <f t="shared" si="89"/>
        <v>127.681770681134</v>
      </c>
      <c r="K1061" s="43"/>
      <c r="L1061" s="43">
        <f t="shared" si="90"/>
        <v>2562.5339919699954</v>
      </c>
      <c r="M1061" s="44"/>
      <c r="N1061" s="43"/>
      <c r="O1061" s="22"/>
      <c r="P1061" s="33">
        <f>VLOOKUP(A1061,'DASH USD History'!A:D,2,FALSE)</f>
        <v>87.299828573994503</v>
      </c>
      <c r="Q1061" s="34"/>
    </row>
    <row r="1062" spans="1:17" x14ac:dyDescent="0.25">
      <c r="A1062" s="35">
        <v>44622</v>
      </c>
      <c r="B1062" s="36" t="s">
        <v>89</v>
      </c>
      <c r="C1062" s="46"/>
      <c r="D1062">
        <v>1.4786340499999999</v>
      </c>
      <c r="E1062" s="39"/>
      <c r="F1062" s="15"/>
      <c r="G1062" s="47"/>
      <c r="H1062" s="47"/>
      <c r="I1062" s="42"/>
      <c r="J1062" s="42">
        <f t="shared" si="89"/>
        <v>147.81051228860287</v>
      </c>
      <c r="K1062" s="43"/>
      <c r="L1062" s="43">
        <f t="shared" si="90"/>
        <v>2564.0126260199954</v>
      </c>
      <c r="M1062" s="44"/>
      <c r="N1062" s="43"/>
      <c r="O1062" s="22"/>
      <c r="P1062" s="33">
        <f>VLOOKUP(A1062,'DASH USD History'!A:D,2,FALSE)</f>
        <v>99.964228666723102</v>
      </c>
      <c r="Q1062" s="34"/>
    </row>
    <row r="1063" spans="1:17" x14ac:dyDescent="0.25">
      <c r="A1063" s="35">
        <v>44630</v>
      </c>
      <c r="B1063" s="36" t="s">
        <v>89</v>
      </c>
      <c r="C1063" s="46"/>
      <c r="D1063">
        <v>1.4793207500000001</v>
      </c>
      <c r="E1063" s="39"/>
      <c r="F1063" s="15"/>
      <c r="G1063" s="47"/>
      <c r="H1063" s="47"/>
      <c r="I1063" s="42"/>
      <c r="J1063" s="42">
        <f t="shared" si="89"/>
        <v>147.56638392837561</v>
      </c>
      <c r="K1063" s="43"/>
      <c r="L1063" s="43">
        <f t="shared" si="90"/>
        <v>2565.4919467699956</v>
      </c>
      <c r="M1063" s="44"/>
      <c r="N1063" s="43"/>
      <c r="O1063" s="22"/>
      <c r="P1063" s="33">
        <f>VLOOKUP(A1063,'DASH USD History'!A:D,2,FALSE)</f>
        <v>99.752797984058304</v>
      </c>
      <c r="Q1063" s="34"/>
    </row>
    <row r="1064" spans="1:17" x14ac:dyDescent="0.25">
      <c r="A1064" s="35">
        <v>44638</v>
      </c>
      <c r="B1064" s="36" t="s">
        <v>89</v>
      </c>
      <c r="C1064" s="46"/>
      <c r="D1064">
        <v>1.48206595</v>
      </c>
      <c r="E1064" s="39"/>
      <c r="F1064" s="15"/>
      <c r="G1064" s="47"/>
      <c r="H1064" s="47"/>
      <c r="I1064" s="42"/>
      <c r="J1064" s="42">
        <f t="shared" si="89"/>
        <v>143.00471749892702</v>
      </c>
      <c r="K1064" s="43"/>
      <c r="L1064" s="43">
        <f t="shared" si="90"/>
        <v>2566.9740127199957</v>
      </c>
      <c r="M1064" s="44"/>
      <c r="N1064" s="43"/>
      <c r="O1064" s="22"/>
      <c r="P1064" s="33">
        <f>VLOOKUP(A1064,'DASH USD History'!A:D,2,FALSE)</f>
        <v>96.490117392499997</v>
      </c>
      <c r="Q1064" s="34"/>
    </row>
    <row r="1065" spans="1:17" x14ac:dyDescent="0.25">
      <c r="A1065" s="35">
        <v>44646</v>
      </c>
      <c r="B1065" s="36" t="s">
        <v>89</v>
      </c>
      <c r="C1065" s="46"/>
      <c r="D1065">
        <v>1.47862761</v>
      </c>
      <c r="E1065" s="39"/>
      <c r="F1065" s="15"/>
      <c r="G1065" s="47"/>
      <c r="H1065" s="47"/>
      <c r="I1065" s="42"/>
      <c r="J1065" s="42">
        <f t="shared" si="89"/>
        <v>186.39512456735224</v>
      </c>
      <c r="K1065" s="43"/>
      <c r="L1065" s="43">
        <f t="shared" si="90"/>
        <v>2568.4526403299956</v>
      </c>
      <c r="M1065" s="44"/>
      <c r="N1065" s="43"/>
      <c r="O1065" s="22"/>
      <c r="P1065" s="33">
        <f>VLOOKUP(A1065,'DASH USD History'!A:D,2,FALSE)</f>
        <v>126.05954555883901</v>
      </c>
      <c r="Q1065" s="34"/>
    </row>
    <row r="1066" spans="1:17" x14ac:dyDescent="0.25">
      <c r="A1066" s="35">
        <v>44653</v>
      </c>
      <c r="B1066" s="36" t="s">
        <v>89</v>
      </c>
      <c r="D1066">
        <v>1.47884587</v>
      </c>
      <c r="I1066" s="42"/>
      <c r="J1066" s="42">
        <f t="shared" si="89"/>
        <v>189.74070228768619</v>
      </c>
      <c r="K1066" s="43"/>
      <c r="L1066" s="43">
        <f t="shared" si="90"/>
        <v>2569.9314861999956</v>
      </c>
      <c r="M1066" s="44"/>
      <c r="N1066" s="43"/>
      <c r="P1066" s="33">
        <f>VLOOKUP(A1066,'DASH USD History'!A:D,2,FALSE)</f>
        <v>128.30323033440001</v>
      </c>
      <c r="Q1066" s="34"/>
    </row>
    <row r="1067" spans="1:17" x14ac:dyDescent="0.25">
      <c r="A1067" s="35">
        <v>44661</v>
      </c>
      <c r="B1067" s="36" t="s">
        <v>89</v>
      </c>
      <c r="D1067">
        <v>1.47937977</v>
      </c>
      <c r="I1067" s="42"/>
      <c r="J1067" s="42">
        <f t="shared" si="89"/>
        <v>169.88532843209038</v>
      </c>
      <c r="K1067" s="43"/>
      <c r="L1067" s="43">
        <f t="shared" si="90"/>
        <v>2571.4108659699955</v>
      </c>
      <c r="M1067" s="44"/>
      <c r="N1067" s="43"/>
      <c r="P1067" s="33">
        <f>VLOOKUP(A1067,'DASH USD History'!A:D,2,FALSE)</f>
        <v>114.83550868894901</v>
      </c>
      <c r="Q1067" s="34"/>
    </row>
    <row r="1068" spans="1:17" x14ac:dyDescent="0.25">
      <c r="A1068" s="35">
        <v>44669</v>
      </c>
      <c r="B1068" s="36" t="s">
        <v>89</v>
      </c>
      <c r="D1068">
        <v>1.4786342400000001</v>
      </c>
      <c r="J1068" s="42">
        <f t="shared" si="89"/>
        <v>154.70172260064533</v>
      </c>
      <c r="K1068" s="43"/>
      <c r="L1068" s="43">
        <f t="shared" si="90"/>
        <v>2572.8895002099953</v>
      </c>
      <c r="P1068" s="33">
        <f>VLOOKUP(A1068,'DASH USD History'!A:D,2,FALSE)</f>
        <v>104.624739787336</v>
      </c>
    </row>
    <row r="1069" spans="1:17" x14ac:dyDescent="0.25">
      <c r="A1069" s="35">
        <v>44677</v>
      </c>
      <c r="B1069" s="36" t="s">
        <v>89</v>
      </c>
      <c r="D1069">
        <v>1.4787303599999999</v>
      </c>
      <c r="J1069" s="42">
        <f t="shared" si="89"/>
        <v>147.53692333160419</v>
      </c>
      <c r="K1069" s="43"/>
      <c r="L1069" s="43">
        <f t="shared" si="90"/>
        <v>2574.3682305699954</v>
      </c>
      <c r="P1069" s="33">
        <f>VLOOKUP(A1069,'DASH USD History'!A:D,2,FALSE)</f>
        <v>99.772701854585705</v>
      </c>
    </row>
    <row r="1070" spans="1:17" x14ac:dyDescent="0.25">
      <c r="A1070" s="35">
        <v>44685</v>
      </c>
      <c r="B1070" s="36" t="s">
        <v>89</v>
      </c>
      <c r="D1070">
        <v>1.47864043</v>
      </c>
      <c r="J1070" s="42">
        <f t="shared" si="89"/>
        <v>130.37871871515082</v>
      </c>
      <c r="K1070" s="43"/>
      <c r="L1070" s="43">
        <f t="shared" si="90"/>
        <v>2575.8468709999952</v>
      </c>
      <c r="P1070" s="33">
        <f>VLOOKUP(A1070,'DASH USD History'!A:D,2,FALSE)</f>
        <v>88.1747286696001</v>
      </c>
    </row>
    <row r="1071" spans="1:17" x14ac:dyDescent="0.25">
      <c r="A1071" s="35">
        <v>44692</v>
      </c>
      <c r="B1071" s="36" t="s">
        <v>89</v>
      </c>
      <c r="D1071">
        <v>1.4814967999999999</v>
      </c>
      <c r="J1071" s="42">
        <f t="shared" si="89"/>
        <v>108.62221902139079</v>
      </c>
      <c r="K1071" s="43"/>
      <c r="L1071" s="43">
        <f t="shared" si="90"/>
        <v>2577.3283677999952</v>
      </c>
      <c r="P1071" s="33">
        <f>VLOOKUP(A1071,'DASH USD History'!A:D,2,FALSE)</f>
        <v>73.3192397185001</v>
      </c>
    </row>
    <row r="1072" spans="1:17" x14ac:dyDescent="0.25">
      <c r="A1072" s="35">
        <v>44700</v>
      </c>
      <c r="B1072" s="36" t="s">
        <v>89</v>
      </c>
      <c r="D1072">
        <v>1.47906706</v>
      </c>
      <c r="J1072" s="42">
        <f t="shared" si="89"/>
        <v>82.292632301969391</v>
      </c>
      <c r="K1072" s="43"/>
      <c r="L1072" s="43">
        <f t="shared" si="90"/>
        <v>2578.8074348599953</v>
      </c>
      <c r="P1072" s="33">
        <f>VLOOKUP(A1072,'DASH USD History'!A:D,2,FALSE)</f>
        <v>55.638202301638302</v>
      </c>
    </row>
    <row r="1073" spans="1:16" x14ac:dyDescent="0.25">
      <c r="A1073" s="35">
        <v>44707</v>
      </c>
      <c r="B1073" s="36" t="s">
        <v>89</v>
      </c>
      <c r="D1073">
        <v>1.4788492</v>
      </c>
      <c r="J1073" s="42">
        <f t="shared" si="89"/>
        <v>92.153139675785411</v>
      </c>
      <c r="K1073" s="43"/>
      <c r="L1073" s="43">
        <f t="shared" si="90"/>
        <v>2580.2862840599951</v>
      </c>
      <c r="P1073" s="33">
        <f>VLOOKUP(A1073,'DASH USD History'!A:D,2,FALSE)</f>
        <v>62.314088330159301</v>
      </c>
    </row>
    <row r="1074" spans="1:16" x14ac:dyDescent="0.25">
      <c r="A1074" s="35">
        <v>44715</v>
      </c>
      <c r="B1074" s="36" t="s">
        <v>89</v>
      </c>
      <c r="D1074">
        <v>1.49214264</v>
      </c>
      <c r="H1074" s="148"/>
      <c r="J1074" s="42">
        <f t="shared" si="89"/>
        <v>89.517797547484946</v>
      </c>
      <c r="K1074" s="43"/>
      <c r="L1074" s="43">
        <f t="shared" si="90"/>
        <v>2581.7784266999952</v>
      </c>
      <c r="P1074" s="33">
        <f>VLOOKUP(A1074,'DASH USD History'!A:D,2,FALSE)</f>
        <v>59.992788321822196</v>
      </c>
    </row>
    <row r="1075" spans="1:16" x14ac:dyDescent="0.25">
      <c r="A1075" s="35">
        <v>44723</v>
      </c>
      <c r="B1075" s="36" t="s">
        <v>89</v>
      </c>
      <c r="D1075">
        <v>1.3854753200000001</v>
      </c>
      <c r="J1075" s="42">
        <f t="shared" si="89"/>
        <v>74.752062882293572</v>
      </c>
      <c r="K1075" s="43"/>
      <c r="L1075" s="43">
        <f t="shared" si="90"/>
        <v>2583.163902019995</v>
      </c>
      <c r="P1075" s="33">
        <f>VLOOKUP(A1075,'DASH USD History'!A:D,2,FALSE)</f>
        <v>53.954092002370402</v>
      </c>
    </row>
    <row r="1076" spans="1:16" x14ac:dyDescent="0.25">
      <c r="A1076" s="35">
        <v>44739</v>
      </c>
      <c r="B1076" s="36" t="s">
        <v>89</v>
      </c>
      <c r="D1076">
        <v>1.3869301300000001</v>
      </c>
      <c r="J1076" s="42">
        <f t="shared" si="89"/>
        <v>68.915563662418649</v>
      </c>
      <c r="K1076" s="43"/>
      <c r="L1076" s="43">
        <f t="shared" si="90"/>
        <v>2584.5508321499951</v>
      </c>
      <c r="P1076" s="33">
        <f>VLOOKUP(A1076,'DASH USD History'!A:D,2,FALSE)</f>
        <v>49.6892829506982</v>
      </c>
    </row>
    <row r="1077" spans="1:16" x14ac:dyDescent="0.25">
      <c r="A1077" s="35">
        <v>44747</v>
      </c>
      <c r="B1077" s="36" t="s">
        <v>89</v>
      </c>
      <c r="D1077">
        <v>1.38775358</v>
      </c>
      <c r="J1077" s="42">
        <f t="shared" si="89"/>
        <v>61.752071931966576</v>
      </c>
      <c r="K1077" s="43"/>
      <c r="L1077" s="43">
        <f t="shared" si="90"/>
        <v>2585.9385857299953</v>
      </c>
      <c r="P1077" s="33">
        <f>VLOOKUP(A1077,'DASH USD History'!A:D,2,FALSE)</f>
        <v>44.497865342899402</v>
      </c>
    </row>
    <row r="1078" spans="1:16" x14ac:dyDescent="0.25">
      <c r="A1078" s="35">
        <v>44754</v>
      </c>
      <c r="B1078" s="36" t="s">
        <v>89</v>
      </c>
      <c r="D1078">
        <v>1.38558289</v>
      </c>
      <c r="J1078" s="42">
        <f t="shared" si="89"/>
        <v>57.755023092751252</v>
      </c>
      <c r="K1078" s="43"/>
      <c r="L1078" s="43">
        <f t="shared" si="90"/>
        <v>2587.3241686199954</v>
      </c>
      <c r="P1078" s="33">
        <f>VLOOKUP(A1078,'DASH USD History'!A:D,2,FALSE)</f>
        <v>41.682835079430902</v>
      </c>
    </row>
    <row r="1079" spans="1:16" x14ac:dyDescent="0.25">
      <c r="A1079" s="35">
        <v>44762</v>
      </c>
      <c r="B1079" s="36" t="s">
        <v>89</v>
      </c>
      <c r="D1079">
        <v>1.3855794299999999</v>
      </c>
      <c r="J1079" s="42">
        <f t="shared" si="89"/>
        <v>69.317357684593674</v>
      </c>
      <c r="K1079" s="43"/>
      <c r="L1079" s="43">
        <f t="shared" si="90"/>
        <v>2588.7097480499951</v>
      </c>
      <c r="P1079" s="33">
        <f>VLOOKUP(A1079,'DASH USD History'!A:D,2,FALSE)</f>
        <v>50.027704066445096</v>
      </c>
    </row>
    <row r="1080" spans="1:16" x14ac:dyDescent="0.25">
      <c r="A1080" s="35">
        <v>44770</v>
      </c>
      <c r="B1080" s="36" t="s">
        <v>89</v>
      </c>
      <c r="D1080">
        <v>1.3855910899999999</v>
      </c>
      <c r="J1080" s="42">
        <f t="shared" si="89"/>
        <v>66.5693534621916</v>
      </c>
      <c r="K1080" s="43"/>
      <c r="L1080" s="43">
        <f t="shared" si="90"/>
        <v>2590.0953391399953</v>
      </c>
      <c r="P1080" s="33">
        <f>VLOOKUP(A1080,'DASH USD History'!A:D,2,FALSE)</f>
        <v>48.044010922581499</v>
      </c>
    </row>
    <row r="1081" spans="1:16" x14ac:dyDescent="0.25">
      <c r="A1081" s="35">
        <v>44777</v>
      </c>
      <c r="B1081" s="36" t="s">
        <v>89</v>
      </c>
      <c r="D1081">
        <v>1.3857822500000001</v>
      </c>
      <c r="J1081" s="42">
        <f t="shared" si="89"/>
        <v>67.656910975144399</v>
      </c>
      <c r="K1081" s="43"/>
      <c r="L1081" s="43">
        <f t="shared" si="90"/>
        <v>2591.4811213899952</v>
      </c>
      <c r="P1081" s="33">
        <f>VLOOKUP(A1081,'DASH USD History'!A:D,2,FALSE)</f>
        <v>48.822180378731503</v>
      </c>
    </row>
    <row r="1082" spans="1:16" x14ac:dyDescent="0.25">
      <c r="A1082" s="35">
        <v>44785</v>
      </c>
      <c r="B1082" s="36" t="s">
        <v>89</v>
      </c>
      <c r="D1082">
        <v>1.3860653199999999</v>
      </c>
      <c r="J1082" s="42">
        <f t="shared" si="89"/>
        <v>77.115822219548619</v>
      </c>
      <c r="K1082" s="43"/>
      <c r="L1082" s="43">
        <f t="shared" si="90"/>
        <v>2592.8671867099952</v>
      </c>
      <c r="P1082" s="33">
        <f>VLOOKUP(A1082,'DASH USD History'!A:D,2,FALSE)</f>
        <v>55.636499309822298</v>
      </c>
    </row>
    <row r="1083" spans="1:16" x14ac:dyDescent="0.25">
      <c r="A1083" s="35">
        <v>44792</v>
      </c>
      <c r="B1083" s="36" t="s">
        <v>89</v>
      </c>
      <c r="D1083">
        <v>1.3855463299999999</v>
      </c>
      <c r="J1083" s="42">
        <f t="shared" si="89"/>
        <v>69.96457118336788</v>
      </c>
      <c r="K1083" s="43"/>
      <c r="L1083" s="43">
        <f t="shared" si="90"/>
        <v>2594.2527330399953</v>
      </c>
      <c r="P1083" s="33">
        <f>VLOOKUP(A1083,'DASH USD History'!A:D,2,FALSE)</f>
        <v>50.496017107827697</v>
      </c>
    </row>
    <row r="1084" spans="1:16" x14ac:dyDescent="0.25">
      <c r="A1084" s="35">
        <v>44799</v>
      </c>
      <c r="B1084" s="36" t="s">
        <v>89</v>
      </c>
      <c r="D1084">
        <v>1.38571219</v>
      </c>
      <c r="J1084" s="42">
        <f t="shared" si="89"/>
        <v>68.274606949258768</v>
      </c>
      <c r="K1084" s="43"/>
      <c r="L1084" s="43">
        <f t="shared" si="90"/>
        <v>2595.6384452299953</v>
      </c>
      <c r="P1084" s="33">
        <f>VLOOKUP(A1084,'DASH USD History'!A:D,2,FALSE)</f>
        <v>49.270409426981203</v>
      </c>
    </row>
    <row r="1085" spans="1:16" x14ac:dyDescent="0.25">
      <c r="A1085" s="35">
        <v>44806</v>
      </c>
      <c r="B1085" s="36" t="s">
        <v>89</v>
      </c>
      <c r="D1085">
        <v>1.3980201999999999</v>
      </c>
      <c r="J1085" s="42">
        <f t="shared" si="89"/>
        <v>62.585101104383646</v>
      </c>
      <c r="K1085" s="43"/>
      <c r="L1085" s="43">
        <f t="shared" si="90"/>
        <v>2597.0364654299951</v>
      </c>
      <c r="P1085" s="33">
        <f>VLOOKUP(A1085,'DASH USD History'!A:D,2,FALSE)</f>
        <v>44.766950509287099</v>
      </c>
    </row>
    <row r="1086" spans="1:16" x14ac:dyDescent="0.25">
      <c r="A1086" s="35">
        <v>44813</v>
      </c>
      <c r="B1086" s="36" t="s">
        <v>89</v>
      </c>
      <c r="D1086">
        <v>1.39849237</v>
      </c>
      <c r="J1086" s="42">
        <f t="shared" si="89"/>
        <v>64.727961262411796</v>
      </c>
      <c r="K1086" s="43"/>
      <c r="L1086" s="43">
        <f t="shared" si="90"/>
        <v>2598.4349577999951</v>
      </c>
      <c r="P1086" s="33">
        <f>VLOOKUP(A1086,'DASH USD History'!A:D,2,FALSE)</f>
        <v>46.284100400499</v>
      </c>
    </row>
    <row r="1087" spans="1:16" x14ac:dyDescent="0.25">
      <c r="A1087" s="35">
        <v>44820</v>
      </c>
      <c r="B1087" s="36" t="s">
        <v>89</v>
      </c>
      <c r="D1087">
        <v>1.39794559</v>
      </c>
      <c r="J1087" s="42">
        <f t="shared" si="89"/>
        <v>61.192513273906798</v>
      </c>
      <c r="K1087" s="43"/>
      <c r="L1087" s="43">
        <f t="shared" si="90"/>
        <v>2599.832903389995</v>
      </c>
      <c r="P1087" s="33">
        <f>VLOOKUP(A1087,'DASH USD History'!A:D,2,FALSE)</f>
        <v>43.773172369252798</v>
      </c>
    </row>
    <row r="1088" spans="1:16" x14ac:dyDescent="0.25">
      <c r="A1088" s="35">
        <v>44826</v>
      </c>
      <c r="B1088" s="36" t="s">
        <v>89</v>
      </c>
      <c r="D1088">
        <v>1.3981500600000001</v>
      </c>
      <c r="J1088" s="42">
        <f t="shared" si="89"/>
        <v>55.769082721446445</v>
      </c>
      <c r="K1088" s="43"/>
      <c r="L1088" s="43">
        <f t="shared" si="90"/>
        <v>2601.2310534499948</v>
      </c>
      <c r="P1088" s="33">
        <f>VLOOKUP(A1088,'DASH USD History'!A:D,2,FALSE)</f>
        <v>39.8877662111937</v>
      </c>
    </row>
    <row r="1089" spans="1:16" x14ac:dyDescent="0.25">
      <c r="A1089" s="35">
        <v>44833</v>
      </c>
      <c r="B1089" s="36" t="s">
        <v>89</v>
      </c>
      <c r="D1089">
        <v>1.40715188</v>
      </c>
      <c r="J1089" s="42">
        <f t="shared" si="89"/>
        <v>58.298211969416087</v>
      </c>
      <c r="K1089" s="43"/>
      <c r="L1089" s="43">
        <f t="shared" si="90"/>
        <v>2602.6382053299949</v>
      </c>
      <c r="P1089" s="33">
        <f>VLOOKUP(A1089,'DASH USD History'!A:D,2,FALSE)</f>
        <v>41.4299357432661</v>
      </c>
    </row>
    <row r="1090" spans="1:16" x14ac:dyDescent="0.25">
      <c r="A1090" s="35">
        <v>44839</v>
      </c>
      <c r="B1090" s="36" t="s">
        <v>89</v>
      </c>
      <c r="D1090">
        <v>1.3978860200000001</v>
      </c>
      <c r="J1090" s="42">
        <f t="shared" si="89"/>
        <v>59.200182198076988</v>
      </c>
      <c r="K1090" s="43"/>
      <c r="L1090" s="43">
        <f t="shared" si="90"/>
        <v>2604.0360913499949</v>
      </c>
      <c r="P1090" s="33">
        <f>VLOOKUP(A1090,'DASH USD History'!A:D,2,FALSE)</f>
        <v>42.3497920081331</v>
      </c>
    </row>
    <row r="1091" spans="1:16" x14ac:dyDescent="0.25">
      <c r="A1091" s="35">
        <v>44846</v>
      </c>
      <c r="B1091" s="36" t="s">
        <v>89</v>
      </c>
      <c r="D1091">
        <v>1.39797594</v>
      </c>
      <c r="J1091" s="42">
        <f t="shared" si="89"/>
        <v>57.586322871935103</v>
      </c>
      <c r="K1091" s="43"/>
      <c r="L1091" s="43">
        <f t="shared" si="90"/>
        <v>2605.4340672899948</v>
      </c>
      <c r="P1091" s="33">
        <f>VLOOKUP(A1091,'DASH USD History'!A:D,2,FALSE)</f>
        <v>41.192642322538902</v>
      </c>
    </row>
    <row r="1092" spans="1:16" x14ac:dyDescent="0.25">
      <c r="A1092" s="35">
        <v>44853</v>
      </c>
      <c r="B1092" s="36" t="s">
        <v>89</v>
      </c>
      <c r="D1092">
        <v>1.39788475</v>
      </c>
      <c r="J1092" s="42">
        <f t="shared" si="89"/>
        <v>57.078421219520841</v>
      </c>
      <c r="K1092" s="43"/>
      <c r="L1092" s="43">
        <f t="shared" si="90"/>
        <v>2606.8319520399946</v>
      </c>
      <c r="P1092" s="33">
        <f>VLOOKUP(A1092,'DASH USD History'!A:D,2,FALSE)</f>
        <v>40.831993638617803</v>
      </c>
    </row>
    <row r="1093" spans="1:16" x14ac:dyDescent="0.25">
      <c r="A1093" s="35">
        <v>44859</v>
      </c>
      <c r="B1093" s="36" t="s">
        <v>89</v>
      </c>
      <c r="D1093">
        <v>1.39808815</v>
      </c>
      <c r="J1093" s="42">
        <f t="shared" si="89"/>
        <v>56.035981607106059</v>
      </c>
      <c r="K1093" s="43"/>
      <c r="L1093" s="43">
        <f t="shared" si="90"/>
        <v>2608.2300401899947</v>
      </c>
      <c r="P1093" s="33">
        <f>VLOOKUP(A1093,'DASH USD History'!A:D,2,FALSE)</f>
        <v>40.080435276635498</v>
      </c>
    </row>
    <row r="1094" spans="1:16" x14ac:dyDescent="0.25">
      <c r="A1094" s="35">
        <v>44866</v>
      </c>
      <c r="B1094" s="36" t="s">
        <v>89</v>
      </c>
      <c r="D1094">
        <v>1.3979422100000001</v>
      </c>
      <c r="J1094" s="42">
        <f t="shared" si="89"/>
        <v>58.570763384489389</v>
      </c>
      <c r="K1094" s="43"/>
      <c r="L1094" s="43">
        <f t="shared" si="90"/>
        <v>2609.6279823999948</v>
      </c>
      <c r="P1094" s="33">
        <f>VLOOKUP(A1094,'DASH USD History'!A:D,2,FALSE)</f>
        <v>41.897843105037502</v>
      </c>
    </row>
    <row r="1095" spans="1:16" x14ac:dyDescent="0.25">
      <c r="A1095" s="35">
        <v>44873</v>
      </c>
      <c r="B1095" s="36" t="s">
        <v>89</v>
      </c>
      <c r="D1095">
        <v>1.3979918200000001</v>
      </c>
      <c r="J1095" s="42">
        <f t="shared" si="89"/>
        <v>64.116841695547052</v>
      </c>
      <c r="K1095" s="43"/>
      <c r="L1095" s="43">
        <f t="shared" si="90"/>
        <v>2611.0259742199946</v>
      </c>
      <c r="P1095" s="33">
        <f>VLOOKUP(A1095,'DASH USD History'!A:D,2,FALSE)</f>
        <v>45.863531372842402</v>
      </c>
    </row>
    <row r="1096" spans="1:16" x14ac:dyDescent="0.25">
      <c r="A1096" s="35">
        <v>44880</v>
      </c>
      <c r="B1096" s="36" t="s">
        <v>89</v>
      </c>
      <c r="D1096">
        <v>1.3982616699999999</v>
      </c>
      <c r="J1096" s="42">
        <f t="shared" si="89"/>
        <v>48.200026405958752</v>
      </c>
      <c r="K1096" s="43"/>
      <c r="L1096" s="43">
        <f t="shared" si="90"/>
        <v>2612.4242358899946</v>
      </c>
      <c r="P1096" s="33">
        <f>VLOOKUP(A1096,'DASH USD History'!A:D,2,FALSE)</f>
        <v>34.471392186527403</v>
      </c>
    </row>
    <row r="1097" spans="1:16" x14ac:dyDescent="0.25">
      <c r="A1097" s="35">
        <v>44887</v>
      </c>
      <c r="B1097" s="36" t="s">
        <v>89</v>
      </c>
      <c r="D1097">
        <v>1.39795051</v>
      </c>
      <c r="J1097" s="42">
        <f t="shared" si="89"/>
        <v>48.329674284975759</v>
      </c>
      <c r="K1097" s="43"/>
      <c r="L1097" s="43">
        <f t="shared" si="90"/>
        <v>2613.8221863999947</v>
      </c>
      <c r="P1097" s="33">
        <f>VLOOKUP(A1097,'DASH USD History'!A:D,2,FALSE)</f>
        <v>34.571806325944799</v>
      </c>
    </row>
    <row r="1098" spans="1:16" x14ac:dyDescent="0.25">
      <c r="A1098" s="35">
        <v>44894</v>
      </c>
      <c r="B1098" s="36" t="s">
        <v>89</v>
      </c>
      <c r="D1098">
        <v>1.41059994</v>
      </c>
      <c r="J1098" s="42">
        <f t="shared" si="89"/>
        <v>56.456280165830364</v>
      </c>
      <c r="K1098" s="43"/>
      <c r="L1098" s="43">
        <f t="shared" si="90"/>
        <v>2615.2327863399946</v>
      </c>
      <c r="P1098" s="33">
        <f>VLOOKUP(A1098,'DASH USD History'!A:D,2,FALSE)</f>
        <v>40.022885699137603</v>
      </c>
    </row>
    <row r="1099" spans="1:16" x14ac:dyDescent="0.25">
      <c r="A1099" s="35">
        <v>44901</v>
      </c>
      <c r="B1099" s="36" t="s">
        <v>89</v>
      </c>
      <c r="D1099">
        <v>1.41099749</v>
      </c>
      <c r="J1099" s="42">
        <f t="shared" si="89"/>
        <v>66.431599448392319</v>
      </c>
      <c r="K1099" s="43"/>
      <c r="L1099" s="43">
        <f t="shared" si="90"/>
        <v>2616.6437838299948</v>
      </c>
      <c r="P1099" s="33">
        <f>VLOOKUP(A1099,'DASH USD History'!A:D,2,FALSE)</f>
        <v>47.081302354685498</v>
      </c>
    </row>
    <row r="1100" spans="1:16" x14ac:dyDescent="0.25">
      <c r="A1100" s="35">
        <v>44908</v>
      </c>
      <c r="B1100" s="36" t="s">
        <v>89</v>
      </c>
      <c r="D1100">
        <v>1.4103265199999999</v>
      </c>
      <c r="J1100" s="42">
        <f t="shared" si="89"/>
        <v>68.851236581915288</v>
      </c>
      <c r="K1100" s="43"/>
      <c r="L1100" s="43">
        <f t="shared" si="90"/>
        <v>2618.054110349995</v>
      </c>
      <c r="P1100" s="33">
        <f>VLOOKUP(A1100,'DASH USD History'!A:D,2,FALSE)</f>
        <v>48.819358925417703</v>
      </c>
    </row>
    <row r="1101" spans="1:16" x14ac:dyDescent="0.25">
      <c r="A1101" s="35">
        <v>44915</v>
      </c>
      <c r="B1101" s="36" t="s">
        <v>89</v>
      </c>
      <c r="D1101">
        <v>1.4123034299999999</v>
      </c>
      <c r="J1101" s="42">
        <f t="shared" si="89"/>
        <v>58.323038034104329</v>
      </c>
      <c r="K1101" s="43"/>
      <c r="L1101" s="43">
        <f t="shared" si="90"/>
        <v>2619.466413779995</v>
      </c>
      <c r="P1101" s="33">
        <f>VLOOKUP(A1101,'DASH USD History'!A:D,2,FALSE)</f>
        <v>41.296393391967001</v>
      </c>
    </row>
    <row r="1102" spans="1:16" x14ac:dyDescent="0.25">
      <c r="A1102" s="35">
        <v>44922</v>
      </c>
      <c r="B1102" s="36" t="s">
        <v>89</v>
      </c>
      <c r="D1102">
        <v>1.4112901799999999</v>
      </c>
      <c r="J1102" s="42">
        <f t="shared" si="89"/>
        <v>63.265279354426418</v>
      </c>
      <c r="K1102" s="43"/>
      <c r="L1102" s="43">
        <f t="shared" si="90"/>
        <v>2620.877703959995</v>
      </c>
      <c r="P1102" s="33">
        <f>VLOOKUP(A1102,'DASH USD History'!A:D,2,FALSE)</f>
        <v>44.827973900042601</v>
      </c>
    </row>
    <row r="1103" spans="1:16" x14ac:dyDescent="0.25">
      <c r="A1103" s="35">
        <v>44929</v>
      </c>
      <c r="B1103" s="36" t="s">
        <v>89</v>
      </c>
      <c r="D1103">
        <v>1.4103214500000001</v>
      </c>
      <c r="J1103" s="42">
        <f t="shared" ref="J1103:J1166" si="91">D1103*P1103</f>
        <v>61.517044315359662</v>
      </c>
      <c r="K1103" s="43"/>
      <c r="L1103" s="43">
        <f t="shared" ref="L1103:L1166" si="92">L1102+(D1103-E1103)</f>
        <v>2622.288025409995</v>
      </c>
      <c r="P1103" s="33">
        <f>VLOOKUP(A1103,'DASH USD History'!A:D,2,FALSE)</f>
        <v>43.619165201918797</v>
      </c>
    </row>
    <row r="1104" spans="1:16" x14ac:dyDescent="0.25">
      <c r="A1104" s="35">
        <v>44936</v>
      </c>
      <c r="B1104" s="36" t="s">
        <v>89</v>
      </c>
      <c r="D1104">
        <v>1.4103227300000001</v>
      </c>
      <c r="J1104" s="42">
        <f t="shared" si="91"/>
        <v>69.08057724967054</v>
      </c>
      <c r="K1104" s="43"/>
      <c r="L1104" s="43">
        <f t="shared" si="92"/>
        <v>2623.6983481399952</v>
      </c>
      <c r="P1104" s="33">
        <f>VLOOKUP(A1104,'DASH USD History'!A:D,2,FALSE)</f>
        <v>48.982105854360398</v>
      </c>
    </row>
    <row r="1105" spans="1:16" x14ac:dyDescent="0.25">
      <c r="A1105" s="35">
        <v>44943</v>
      </c>
      <c r="B1105" s="36" t="s">
        <v>89</v>
      </c>
      <c r="D1105">
        <v>1.41118469</v>
      </c>
      <c r="J1105" s="42">
        <f t="shared" si="91"/>
        <v>69.520820014447409</v>
      </c>
      <c r="K1105" s="43"/>
      <c r="L1105" s="43">
        <f t="shared" si="92"/>
        <v>2625.1095328299953</v>
      </c>
      <c r="P1105" s="33">
        <f>VLOOKUP(A1105,'DASH USD History'!A:D,2,FALSE)</f>
        <v>49.2641540877597</v>
      </c>
    </row>
    <row r="1106" spans="1:16" x14ac:dyDescent="0.25">
      <c r="A1106" s="35">
        <v>44950</v>
      </c>
      <c r="B1106" s="36" t="s">
        <v>89</v>
      </c>
      <c r="D1106">
        <v>1.4110559499999999</v>
      </c>
      <c r="J1106" s="42">
        <f t="shared" si="91"/>
        <v>73.541381295487696</v>
      </c>
      <c r="K1106" s="43"/>
      <c r="L1106" s="43">
        <f t="shared" si="92"/>
        <v>2626.5205887799953</v>
      </c>
      <c r="P1106" s="33">
        <f>VLOOKUP(A1106,'DASH USD History'!A:D,2,FALSE)</f>
        <v>52.117976821179703</v>
      </c>
    </row>
    <row r="1107" spans="1:16" x14ac:dyDescent="0.25">
      <c r="A1107" s="35">
        <v>44957</v>
      </c>
      <c r="B1107" s="36" t="s">
        <v>89</v>
      </c>
      <c r="D1107">
        <v>1.41336101</v>
      </c>
      <c r="J1107" s="42">
        <f t="shared" si="91"/>
        <v>83.744406621379895</v>
      </c>
      <c r="K1107" s="43"/>
      <c r="L1107" s="43">
        <f t="shared" si="92"/>
        <v>2627.933949789995</v>
      </c>
      <c r="P1107" s="33">
        <f>VLOOKUP(A1107,'DASH USD History'!A:D,2,FALSE)</f>
        <v>59.251957588231399</v>
      </c>
    </row>
    <row r="1108" spans="1:16" x14ac:dyDescent="0.25">
      <c r="A1108" s="35">
        <v>44964</v>
      </c>
      <c r="B1108" s="36" t="s">
        <v>89</v>
      </c>
      <c r="D1108">
        <v>1.4103248500000001</v>
      </c>
      <c r="J1108" s="42">
        <f t="shared" si="91"/>
        <v>87.437973124169616</v>
      </c>
      <c r="K1108" s="43"/>
      <c r="L1108" s="43">
        <f t="shared" si="92"/>
        <v>2629.3442746399951</v>
      </c>
      <c r="P1108" s="33">
        <f>VLOOKUP(A1108,'DASH USD History'!A:D,2,FALSE)</f>
        <v>61.998463066271299</v>
      </c>
    </row>
    <row r="1109" spans="1:16" x14ac:dyDescent="0.25">
      <c r="A1109" s="35">
        <v>44971</v>
      </c>
      <c r="B1109" s="36" t="s">
        <v>89</v>
      </c>
      <c r="D1109">
        <v>1.4103534799999999</v>
      </c>
      <c r="J1109" s="42">
        <f t="shared" si="91"/>
        <v>89.213251618745076</v>
      </c>
      <c r="K1109" s="43"/>
      <c r="L1109" s="43">
        <f t="shared" si="92"/>
        <v>2630.7546281199952</v>
      </c>
      <c r="P1109" s="33">
        <f>VLOOKUP(A1109,'DASH USD History'!A:D,2,FALSE)</f>
        <v>63.255951705628497</v>
      </c>
    </row>
    <row r="1110" spans="1:16" x14ac:dyDescent="0.25">
      <c r="A1110" s="35">
        <v>44978</v>
      </c>
      <c r="B1110" s="36" t="s">
        <v>89</v>
      </c>
      <c r="D1110">
        <v>1.4119571799999999</v>
      </c>
      <c r="J1110" s="42">
        <f t="shared" si="91"/>
        <v>101.85366684586333</v>
      </c>
      <c r="K1110" s="43"/>
      <c r="L1110" s="43">
        <f t="shared" si="92"/>
        <v>2632.1665852999954</v>
      </c>
      <c r="P1110" s="33">
        <f>VLOOKUP(A1110,'DASH USD History'!A:D,2,FALSE)</f>
        <v>72.1365125575999</v>
      </c>
    </row>
    <row r="1111" spans="1:16" x14ac:dyDescent="0.25">
      <c r="A1111" s="35">
        <v>44985</v>
      </c>
      <c r="B1111" s="36" t="s">
        <v>89</v>
      </c>
      <c r="D1111">
        <v>1.4229873</v>
      </c>
      <c r="J1111" s="42">
        <f t="shared" si="91"/>
        <v>105.66762774437353</v>
      </c>
      <c r="K1111" s="43"/>
      <c r="L1111" s="43">
        <f t="shared" si="92"/>
        <v>2633.5895725999953</v>
      </c>
      <c r="P1111" s="33">
        <f>VLOOKUP(A1111,'DASH USD History'!A:D,2,FALSE)</f>
        <v>74.257604227650901</v>
      </c>
    </row>
    <row r="1112" spans="1:16" x14ac:dyDescent="0.25">
      <c r="A1112" s="35">
        <v>44992</v>
      </c>
      <c r="B1112" s="36" t="s">
        <v>89</v>
      </c>
      <c r="D1112">
        <v>1.4227847300000001</v>
      </c>
      <c r="J1112" s="42">
        <f t="shared" si="91"/>
        <v>88.938370380855744</v>
      </c>
      <c r="K1112" s="43"/>
      <c r="L1112" s="43">
        <f t="shared" si="92"/>
        <v>2635.0123573299952</v>
      </c>
      <c r="P1112" s="33">
        <f>VLOOKUP(A1112,'DASH USD History'!A:D,2,FALSE)</f>
        <v>62.510068111889098</v>
      </c>
    </row>
    <row r="1113" spans="1:16" x14ac:dyDescent="0.25">
      <c r="A1113" s="35">
        <v>44999</v>
      </c>
      <c r="B1113" s="36" t="s">
        <v>89</v>
      </c>
      <c r="D1113">
        <v>1.4236780600000001</v>
      </c>
      <c r="J1113" s="42">
        <f t="shared" si="91"/>
        <v>80.316972886932902</v>
      </c>
      <c r="K1113" s="43"/>
      <c r="L1113" s="43">
        <f t="shared" si="92"/>
        <v>2636.4360353899951</v>
      </c>
      <c r="P1113" s="33">
        <f>VLOOKUP(A1113,'DASH USD History'!A:D,2,FALSE)</f>
        <v>56.415123013789298</v>
      </c>
    </row>
    <row r="1114" spans="1:16" x14ac:dyDescent="0.25">
      <c r="A1114" s="35">
        <v>45006</v>
      </c>
      <c r="B1114" s="36" t="s">
        <v>89</v>
      </c>
      <c r="D1114">
        <v>1.42331922</v>
      </c>
      <c r="J1114" s="42">
        <f t="shared" si="91"/>
        <v>79.923331052858842</v>
      </c>
      <c r="K1114" s="43"/>
      <c r="L1114" s="43">
        <f t="shared" si="92"/>
        <v>2637.8593546099951</v>
      </c>
      <c r="P1114" s="33">
        <f>VLOOKUP(A1114,'DASH USD History'!A:D,2,FALSE)</f>
        <v>56.152780015757003</v>
      </c>
    </row>
    <row r="1115" spans="1:16" x14ac:dyDescent="0.25">
      <c r="A1115" s="35">
        <v>45013</v>
      </c>
      <c r="B1115" s="36" t="s">
        <v>89</v>
      </c>
      <c r="D1115">
        <v>1.4227594400000001</v>
      </c>
      <c r="J1115" s="42">
        <f t="shared" si="91"/>
        <v>80.106380299937186</v>
      </c>
      <c r="K1115" s="43"/>
      <c r="L1115" s="43">
        <f t="shared" si="92"/>
        <v>2639.282114049995</v>
      </c>
      <c r="P1115" s="33">
        <f>VLOOKUP(A1115,'DASH USD History'!A:D,2,FALSE)</f>
        <v>56.303531045232198</v>
      </c>
    </row>
    <row r="1116" spans="1:16" x14ac:dyDescent="0.25">
      <c r="A1116" s="35">
        <v>45020</v>
      </c>
      <c r="B1116" s="36" t="s">
        <v>89</v>
      </c>
      <c r="D1116">
        <v>1.42680729</v>
      </c>
      <c r="J1116" s="42">
        <f t="shared" si="91"/>
        <v>82.797629145236144</v>
      </c>
      <c r="K1116" s="43"/>
      <c r="L1116" s="43">
        <f t="shared" si="92"/>
        <v>2640.708921339995</v>
      </c>
      <c r="P1116" s="33">
        <f>VLOOKUP(A1116,'DASH USD History'!A:D,2,FALSE)</f>
        <v>58.030001476398503</v>
      </c>
    </row>
    <row r="1117" spans="1:16" x14ac:dyDescent="0.25">
      <c r="A1117" s="35">
        <v>45027</v>
      </c>
      <c r="B1117" s="36" t="s">
        <v>89</v>
      </c>
      <c r="D1117">
        <v>1.42275814</v>
      </c>
      <c r="J1117" s="42">
        <f t="shared" si="91"/>
        <v>81.935794337061807</v>
      </c>
      <c r="K1117" s="43"/>
      <c r="L1117" s="43">
        <f t="shared" si="92"/>
        <v>2642.131679479995</v>
      </c>
      <c r="P1117" s="33">
        <f>VLOOKUP(A1117,'DASH USD History'!A:D,2,FALSE)</f>
        <v>57.589404715731803</v>
      </c>
    </row>
    <row r="1118" spans="1:16" x14ac:dyDescent="0.25">
      <c r="A1118" s="35">
        <v>45034</v>
      </c>
      <c r="B1118" s="36" t="s">
        <v>89</v>
      </c>
      <c r="D1118">
        <v>1.42437605</v>
      </c>
      <c r="J1118" s="42">
        <f t="shared" si="91"/>
        <v>83.367547363357346</v>
      </c>
      <c r="K1118" s="43"/>
      <c r="L1118" s="43">
        <f t="shared" si="92"/>
        <v>2643.5560555299949</v>
      </c>
      <c r="P1118" s="33">
        <f>VLOOKUP(A1118,'DASH USD History'!A:D,2,FALSE)</f>
        <v>58.529169571025399</v>
      </c>
    </row>
    <row r="1119" spans="1:16" x14ac:dyDescent="0.25">
      <c r="A1119" s="35">
        <v>45041</v>
      </c>
      <c r="B1119" s="36" t="s">
        <v>89</v>
      </c>
      <c r="D1119">
        <v>1.4236534300000001</v>
      </c>
      <c r="J1119" s="42">
        <f t="shared" si="91"/>
        <v>71.471518560837993</v>
      </c>
      <c r="K1119" s="43"/>
      <c r="L1119" s="43">
        <f t="shared" si="92"/>
        <v>2644.9797089599947</v>
      </c>
      <c r="P1119" s="33">
        <f>VLOOKUP(A1119,'DASH USD History'!A:D,2,FALSE)</f>
        <v>50.202891416373703</v>
      </c>
    </row>
    <row r="1120" spans="1:16" x14ac:dyDescent="0.25">
      <c r="A1120" s="35">
        <v>45048</v>
      </c>
      <c r="B1120" s="36" t="s">
        <v>89</v>
      </c>
      <c r="D1120">
        <v>1.42398669</v>
      </c>
      <c r="J1120" s="42">
        <f t="shared" si="91"/>
        <v>69.178066424046023</v>
      </c>
      <c r="K1120" s="43"/>
      <c r="L1120" s="43">
        <f t="shared" si="92"/>
        <v>2646.4036956499949</v>
      </c>
      <c r="P1120" s="33">
        <f>VLOOKUP(A1120,'DASH USD History'!A:D,2,FALSE)</f>
        <v>48.580556903973601</v>
      </c>
    </row>
    <row r="1121" spans="1:16" x14ac:dyDescent="0.25">
      <c r="A1121" s="35">
        <v>45055</v>
      </c>
      <c r="B1121" s="36" t="s">
        <v>89</v>
      </c>
      <c r="D1121">
        <v>1.4228995200000001</v>
      </c>
      <c r="J1121" s="42">
        <f t="shared" si="91"/>
        <v>59.262208633093714</v>
      </c>
      <c r="K1121" s="43"/>
      <c r="L1121" s="43">
        <f t="shared" si="92"/>
        <v>2647.826595169995</v>
      </c>
      <c r="P1121" s="33">
        <f>VLOOKUP(A1121,'DASH USD History'!A:D,2,FALSE)</f>
        <v>41.648906194791401</v>
      </c>
    </row>
    <row r="1122" spans="1:16" x14ac:dyDescent="0.25">
      <c r="A1122" s="35">
        <v>45062</v>
      </c>
      <c r="B1122" s="36" t="s">
        <v>89</v>
      </c>
      <c r="D1122">
        <v>1.4241385799999999</v>
      </c>
      <c r="J1122" s="42">
        <f t="shared" si="91"/>
        <v>60.004576165474873</v>
      </c>
      <c r="K1122" s="43"/>
      <c r="L1122" s="43">
        <f t="shared" si="92"/>
        <v>2649.2507337499951</v>
      </c>
      <c r="P1122" s="33">
        <f>VLOOKUP(A1122,'DASH USD History'!A:D,2,FALSE)</f>
        <v>42.133944693412403</v>
      </c>
    </row>
    <row r="1123" spans="1:16" x14ac:dyDescent="0.25">
      <c r="A1123" s="35">
        <v>45069</v>
      </c>
      <c r="B1123" s="36" t="s">
        <v>89</v>
      </c>
      <c r="D1123">
        <v>1.42275814</v>
      </c>
      <c r="J1123" s="42">
        <f t="shared" si="91"/>
        <v>61.923241480756182</v>
      </c>
      <c r="K1123" s="43"/>
      <c r="L1123" s="43">
        <f t="shared" si="92"/>
        <v>2650.6734918899951</v>
      </c>
      <c r="P1123" s="33">
        <f>VLOOKUP(A1123,'DASH USD History'!A:D,2,FALSE)</f>
        <v>43.5233788089634</v>
      </c>
    </row>
    <row r="1124" spans="1:16" x14ac:dyDescent="0.25">
      <c r="A1124" s="35">
        <v>45075</v>
      </c>
      <c r="B1124" s="36" t="s">
        <v>89</v>
      </c>
      <c r="D1124">
        <v>1.43534976</v>
      </c>
      <c r="J1124" s="42">
        <f t="shared" si="91"/>
        <v>63.029176781388308</v>
      </c>
      <c r="K1124" s="43"/>
      <c r="L1124" s="43">
        <f t="shared" si="92"/>
        <v>2652.1088416499952</v>
      </c>
      <c r="P1124" s="33">
        <f>VLOOKUP(A1124,'DASH USD History'!A:D,2,FALSE)</f>
        <v>43.912068359831899</v>
      </c>
    </row>
    <row r="1125" spans="1:16" x14ac:dyDescent="0.25">
      <c r="A1125" s="35">
        <v>45081</v>
      </c>
      <c r="B1125" s="36" t="s">
        <v>89</v>
      </c>
      <c r="D1125">
        <v>1.43519961</v>
      </c>
      <c r="J1125" s="42">
        <f t="shared" si="91"/>
        <v>61.209995443122715</v>
      </c>
      <c r="K1125" s="43"/>
      <c r="L1125" s="43">
        <f t="shared" si="92"/>
        <v>2653.5440412599951</v>
      </c>
      <c r="P1125" s="33">
        <f>VLOOKUP(A1125,'DASH USD History'!A:D,2,FALSE)</f>
        <v>42.649116552590698</v>
      </c>
    </row>
    <row r="1126" spans="1:16" x14ac:dyDescent="0.25">
      <c r="A1126" s="35">
        <v>45087</v>
      </c>
      <c r="B1126" s="36" t="s">
        <v>89</v>
      </c>
      <c r="D1126">
        <v>1.43540812</v>
      </c>
      <c r="J1126" s="42">
        <f t="shared" si="91"/>
        <v>55.158466822096791</v>
      </c>
      <c r="K1126" s="43"/>
      <c r="L1126" s="43">
        <f t="shared" si="92"/>
        <v>2654.979449379995</v>
      </c>
      <c r="P1126" s="33">
        <f>VLOOKUP(A1126,'DASH USD History'!A:D,2,FALSE)</f>
        <v>38.427027166389998</v>
      </c>
    </row>
    <row r="1127" spans="1:16" x14ac:dyDescent="0.25">
      <c r="A1127" s="35">
        <v>45094</v>
      </c>
      <c r="B1127" s="36" t="s">
        <v>89</v>
      </c>
      <c r="D1127">
        <v>1.43562218</v>
      </c>
      <c r="J1127" s="42">
        <f t="shared" si="91"/>
        <v>43.95353842418023</v>
      </c>
      <c r="K1127" s="43"/>
      <c r="L1127" s="43">
        <f t="shared" si="92"/>
        <v>2656.4150715599949</v>
      </c>
      <c r="P1127" s="33">
        <f>VLOOKUP(A1127,'DASH USD History'!A:D,2,FALSE)</f>
        <v>30.616369011643599</v>
      </c>
    </row>
    <row r="1128" spans="1:16" x14ac:dyDescent="0.25">
      <c r="A1128" s="35">
        <v>45100</v>
      </c>
      <c r="B1128" s="36" t="s">
        <v>89</v>
      </c>
      <c r="D1128">
        <v>1.3327412199999999</v>
      </c>
      <c r="J1128" s="42">
        <f t="shared" si="91"/>
        <v>43.921223199455049</v>
      </c>
      <c r="K1128" s="43"/>
      <c r="L1128" s="43">
        <f t="shared" si="92"/>
        <v>2657.747812779995</v>
      </c>
      <c r="P1128" s="33">
        <f>VLOOKUP(A1128,'DASH USD History'!A:D,2,FALSE)</f>
        <v>32.955552466108202</v>
      </c>
    </row>
    <row r="1129" spans="1:16" x14ac:dyDescent="0.25">
      <c r="A1129" s="35">
        <v>45107</v>
      </c>
      <c r="B1129" s="36" t="s">
        <v>89</v>
      </c>
      <c r="D1129">
        <v>1.33338479</v>
      </c>
      <c r="J1129" s="42">
        <f t="shared" si="91"/>
        <v>45.713528973893752</v>
      </c>
      <c r="K1129" s="43"/>
      <c r="L1129" s="43">
        <f t="shared" si="92"/>
        <v>2659.0811975699949</v>
      </c>
      <c r="P1129" s="33">
        <f>VLOOKUP(A1129,'DASH USD History'!A:D,2,FALSE)</f>
        <v>34.2838236319568</v>
      </c>
    </row>
    <row r="1130" spans="1:16" x14ac:dyDescent="0.25">
      <c r="A1130" s="35">
        <v>45113</v>
      </c>
      <c r="B1130" s="36" t="s">
        <v>89</v>
      </c>
      <c r="D1130">
        <v>1.33273862</v>
      </c>
      <c r="J1130" s="42">
        <f t="shared" si="91"/>
        <v>46.756509906457509</v>
      </c>
      <c r="K1130" s="43"/>
      <c r="L1130" s="43">
        <f t="shared" si="92"/>
        <v>2660.4139361899947</v>
      </c>
      <c r="P1130" s="33">
        <f>VLOOKUP(A1130,'DASH USD History'!A:D,2,FALSE)</f>
        <v>35.083030689436697</v>
      </c>
    </row>
    <row r="1131" spans="1:16" x14ac:dyDescent="0.25">
      <c r="A1131" s="35">
        <v>45119</v>
      </c>
      <c r="B1131" s="36" t="s">
        <v>89</v>
      </c>
      <c r="D1131">
        <v>1.33281279</v>
      </c>
      <c r="J1131" s="42">
        <f t="shared" si="91"/>
        <v>44.629167997109882</v>
      </c>
      <c r="K1131" s="43"/>
      <c r="L1131" s="43">
        <f t="shared" si="92"/>
        <v>2661.7467489799947</v>
      </c>
      <c r="P1131" s="33">
        <f>VLOOKUP(A1131,'DASH USD History'!A:D,2,FALSE)</f>
        <v>33.484948772970498</v>
      </c>
    </row>
    <row r="1132" spans="1:16" x14ac:dyDescent="0.25">
      <c r="A1132" s="35">
        <v>45125</v>
      </c>
      <c r="B1132" s="36" t="s">
        <v>89</v>
      </c>
      <c r="D1132">
        <v>1.33273993</v>
      </c>
      <c r="J1132" s="42">
        <f t="shared" si="91"/>
        <v>44.043263400289888</v>
      </c>
      <c r="K1132" s="43"/>
      <c r="L1132" s="43">
        <f t="shared" si="92"/>
        <v>2663.0794889099948</v>
      </c>
      <c r="P1132" s="33">
        <f>VLOOKUP(A1132,'DASH USD History'!A:D,2,FALSE)</f>
        <v>33.047155269287899</v>
      </c>
    </row>
    <row r="1133" spans="1:16" x14ac:dyDescent="0.25">
      <c r="A1133" s="35">
        <v>45132</v>
      </c>
      <c r="B1133" s="36" t="s">
        <v>89</v>
      </c>
      <c r="D1133">
        <v>1.3331080399999999</v>
      </c>
      <c r="J1133" s="42">
        <f t="shared" si="91"/>
        <v>42.68604032044842</v>
      </c>
      <c r="K1133" s="43"/>
      <c r="L1133" s="43">
        <f t="shared" si="92"/>
        <v>2664.4125969499946</v>
      </c>
      <c r="P1133" s="33">
        <f>VLOOKUP(A1133,'DASH USD History'!A:D,2,FALSE)</f>
        <v>32.019940649707898</v>
      </c>
    </row>
    <row r="1134" spans="1:16" x14ac:dyDescent="0.25">
      <c r="A1134" s="35">
        <v>45138</v>
      </c>
      <c r="B1134" s="36" t="s">
        <v>89</v>
      </c>
      <c r="D1134">
        <v>1.3326831299999999</v>
      </c>
      <c r="J1134" s="42">
        <f t="shared" si="91"/>
        <v>42.785655752038807</v>
      </c>
      <c r="K1134" s="43"/>
      <c r="L1134" s="43">
        <f t="shared" si="92"/>
        <v>2665.7452800799947</v>
      </c>
      <c r="P1134" s="33">
        <f>VLOOKUP(A1134,'DASH USD History'!A:D,2,FALSE)</f>
        <v>32.104897847726797</v>
      </c>
    </row>
    <row r="1135" spans="1:16" x14ac:dyDescent="0.25">
      <c r="A1135" s="35">
        <v>45145</v>
      </c>
      <c r="B1135" s="36" t="s">
        <v>89</v>
      </c>
      <c r="D1135">
        <v>1.33268092</v>
      </c>
      <c r="J1135" s="42">
        <f t="shared" si="91"/>
        <v>43.177711425853715</v>
      </c>
      <c r="K1135" s="43"/>
      <c r="L1135" s="43">
        <f t="shared" si="92"/>
        <v>2667.0779609999945</v>
      </c>
      <c r="P1135" s="33">
        <f>VLOOKUP(A1135,'DASH USD History'!A:D,2,FALSE)</f>
        <v>32.399136791013497</v>
      </c>
    </row>
    <row r="1136" spans="1:16" x14ac:dyDescent="0.25">
      <c r="A1136" s="35">
        <v>45151</v>
      </c>
      <c r="B1136" s="36" t="s">
        <v>89</v>
      </c>
      <c r="D1136">
        <v>1.33268092</v>
      </c>
      <c r="J1136" s="42">
        <f t="shared" si="91"/>
        <v>42.972458638878408</v>
      </c>
      <c r="K1136" s="43"/>
      <c r="L1136" s="43">
        <f t="shared" si="92"/>
        <v>2668.4106419199943</v>
      </c>
      <c r="P1136" s="33">
        <f>VLOOKUP(A1136,'DASH USD History'!A:D,2,FALSE)</f>
        <v>32.245121839726202</v>
      </c>
    </row>
    <row r="1137" spans="1:16" x14ac:dyDescent="0.25">
      <c r="A1137" s="35">
        <v>45158</v>
      </c>
      <c r="B1137" s="36" t="s">
        <v>89</v>
      </c>
      <c r="D1137">
        <v>1.3329640899999999</v>
      </c>
      <c r="J1137" s="42">
        <f t="shared" si="91"/>
        <v>35.638091480359009</v>
      </c>
      <c r="K1137" s="43"/>
      <c r="L1137" s="43">
        <f t="shared" si="92"/>
        <v>2669.7436060099944</v>
      </c>
      <c r="P1137" s="33">
        <f>VLOOKUP(A1137,'DASH USD History'!A:D,2,FALSE)</f>
        <v>26.735972670020701</v>
      </c>
    </row>
    <row r="1138" spans="1:16" x14ac:dyDescent="0.25">
      <c r="A1138" s="35">
        <v>45164</v>
      </c>
      <c r="B1138" s="36" t="s">
        <v>89</v>
      </c>
      <c r="D1138">
        <v>1.34488827</v>
      </c>
      <c r="J1138" s="42">
        <f t="shared" si="91"/>
        <v>34.398295602962563</v>
      </c>
      <c r="K1138" s="43"/>
      <c r="L1138" s="43">
        <f t="shared" si="92"/>
        <v>2671.0884942799944</v>
      </c>
      <c r="P1138" s="33">
        <f>VLOOKUP(A1138,'DASH USD History'!A:D,2,FALSE)</f>
        <v>25.577065671754699</v>
      </c>
    </row>
    <row r="1139" spans="1:16" x14ac:dyDescent="0.25">
      <c r="A1139" s="35">
        <v>45171</v>
      </c>
      <c r="B1139" s="36" t="s">
        <v>89</v>
      </c>
      <c r="D1139">
        <v>1.3442305999999999</v>
      </c>
      <c r="J1139" s="42">
        <f t="shared" si="91"/>
        <v>34.003895009544351</v>
      </c>
      <c r="K1139" s="43"/>
      <c r="L1139" s="43">
        <f t="shared" si="92"/>
        <v>2672.4327248799946</v>
      </c>
      <c r="P1139" s="33">
        <f>VLOOKUP(A1139,'DASH USD History'!A:D,2,FALSE)</f>
        <v>25.296176868421501</v>
      </c>
    </row>
    <row r="1140" spans="1:16" x14ac:dyDescent="0.25">
      <c r="A1140" s="35">
        <v>45177</v>
      </c>
      <c r="B1140" s="36" t="s">
        <v>89</v>
      </c>
      <c r="D1140">
        <v>1.3442292899999999</v>
      </c>
      <c r="J1140" s="42">
        <f t="shared" si="91"/>
        <v>34.998533199454606</v>
      </c>
      <c r="K1140" s="43"/>
      <c r="L1140" s="43">
        <f t="shared" si="92"/>
        <v>2673.7769541699945</v>
      </c>
      <c r="P1140" s="33">
        <f>VLOOKUP(A1140,'DASH USD History'!A:D,2,FALSE)</f>
        <v>26.0361334631048</v>
      </c>
    </row>
    <row r="1141" spans="1:16" x14ac:dyDescent="0.25">
      <c r="A1141" s="35">
        <v>45184</v>
      </c>
      <c r="B1141" s="36" t="s">
        <v>89</v>
      </c>
      <c r="D1141">
        <v>1.3451568700000001</v>
      </c>
      <c r="J1141" s="42">
        <f t="shared" si="91"/>
        <v>34.435116328684813</v>
      </c>
      <c r="K1141" s="43"/>
      <c r="L1141" s="43">
        <f t="shared" si="92"/>
        <v>2675.1221110399947</v>
      </c>
      <c r="P1141" s="33">
        <f>VLOOKUP(A1141,'DASH USD History'!A:D,2,FALSE)</f>
        <v>25.599331272556199</v>
      </c>
    </row>
    <row r="1142" spans="1:16" x14ac:dyDescent="0.25">
      <c r="A1142" s="35">
        <v>45191</v>
      </c>
      <c r="B1142" s="36" t="s">
        <v>89</v>
      </c>
      <c r="D1142">
        <v>1.3463690500000001</v>
      </c>
      <c r="J1142" s="42">
        <f t="shared" si="91"/>
        <v>35.311332284020196</v>
      </c>
      <c r="K1142" s="43"/>
      <c r="L1142" s="43">
        <f t="shared" si="92"/>
        <v>2676.4684800899945</v>
      </c>
      <c r="P1142" s="33">
        <f>VLOOKUP(A1142,'DASH USD History'!A:D,2,FALSE)</f>
        <v>26.227082599692999</v>
      </c>
    </row>
    <row r="1143" spans="1:16" x14ac:dyDescent="0.25">
      <c r="A1143" s="35">
        <v>45198</v>
      </c>
      <c r="B1143" s="36" t="s">
        <v>89</v>
      </c>
      <c r="D1143">
        <v>1.34465787</v>
      </c>
      <c r="J1143" s="42">
        <f t="shared" si="91"/>
        <v>36.179712952941792</v>
      </c>
      <c r="K1143" s="43"/>
      <c r="L1143" s="43">
        <f t="shared" si="92"/>
        <v>2677.8131379599945</v>
      </c>
      <c r="P1143" s="33">
        <f>VLOOKUP(A1143,'DASH USD History'!A:D,2,FALSE)</f>
        <v>26.906259027020599</v>
      </c>
    </row>
    <row r="1144" spans="1:16" x14ac:dyDescent="0.25">
      <c r="A1144" s="35">
        <v>45204</v>
      </c>
      <c r="B1144" s="36" t="s">
        <v>89</v>
      </c>
      <c r="D1144">
        <v>1.34479583</v>
      </c>
      <c r="J1144" s="42">
        <f t="shared" si="91"/>
        <v>36.355756667939204</v>
      </c>
      <c r="K1144" s="43"/>
      <c r="L1144" s="43">
        <f t="shared" si="92"/>
        <v>2679.1579337899943</v>
      </c>
      <c r="P1144" s="33">
        <f>VLOOKUP(A1144,'DASH USD History'!A:D,2,FALSE)</f>
        <v>27.034406158100001</v>
      </c>
    </row>
    <row r="1145" spans="1:16" x14ac:dyDescent="0.25">
      <c r="A1145" s="35">
        <v>45211</v>
      </c>
      <c r="B1145" s="36" t="s">
        <v>89</v>
      </c>
      <c r="D1145">
        <v>1.3442292899999999</v>
      </c>
      <c r="J1145" s="42">
        <f t="shared" si="91"/>
        <v>34.420644653704386</v>
      </c>
      <c r="K1145" s="43"/>
      <c r="L1145" s="43">
        <f t="shared" si="92"/>
        <v>2680.5021630799943</v>
      </c>
      <c r="P1145" s="33">
        <f>VLOOKUP(A1145,'DASH USD History'!A:D,2,FALSE)</f>
        <v>25.606230209211098</v>
      </c>
    </row>
    <row r="1146" spans="1:16" x14ac:dyDescent="0.25">
      <c r="A1146" s="35">
        <v>45218</v>
      </c>
      <c r="B1146" s="36" t="s">
        <v>89</v>
      </c>
      <c r="D1146">
        <v>1.34479886</v>
      </c>
      <c r="J1146" s="42">
        <f t="shared" si="91"/>
        <v>33.384999399148214</v>
      </c>
      <c r="K1146" s="43"/>
      <c r="L1146" s="43">
        <f t="shared" si="92"/>
        <v>2681.8469619399943</v>
      </c>
      <c r="P1146" s="33">
        <f>VLOOKUP(A1146,'DASH USD History'!A:D,2,FALSE)</f>
        <v>24.825273423527602</v>
      </c>
    </row>
    <row r="1147" spans="1:16" x14ac:dyDescent="0.25">
      <c r="A1147" s="35">
        <v>45225</v>
      </c>
      <c r="B1147" s="36" t="s">
        <v>89</v>
      </c>
      <c r="D1147">
        <v>1.34459288</v>
      </c>
      <c r="J1147" s="42">
        <f t="shared" si="91"/>
        <v>37.148909536248453</v>
      </c>
      <c r="K1147" s="43"/>
      <c r="L1147" s="43">
        <f t="shared" si="92"/>
        <v>2683.1915548199945</v>
      </c>
      <c r="P1147" s="33">
        <f>VLOOKUP(A1147,'DASH USD History'!A:D,2,FALSE)</f>
        <v>27.6283699615072</v>
      </c>
    </row>
    <row r="1148" spans="1:16" x14ac:dyDescent="0.25">
      <c r="A1148" s="35">
        <v>45231</v>
      </c>
      <c r="B1148" s="36" t="s">
        <v>89</v>
      </c>
      <c r="D1148">
        <v>1.3442874899999999</v>
      </c>
      <c r="J1148" s="42">
        <f t="shared" si="91"/>
        <v>39.505611482479608</v>
      </c>
      <c r="K1148" s="43"/>
      <c r="L1148" s="43">
        <f t="shared" si="92"/>
        <v>2684.5358423099947</v>
      </c>
      <c r="P1148" s="33">
        <f>VLOOKUP(A1148,'DASH USD History'!A:D,2,FALSE)</f>
        <v>29.3877699348966</v>
      </c>
    </row>
    <row r="1149" spans="1:16" x14ac:dyDescent="0.25">
      <c r="A1149" s="35">
        <v>45238</v>
      </c>
      <c r="B1149" s="36" t="s">
        <v>89</v>
      </c>
      <c r="D1149">
        <v>1.3442317399999999</v>
      </c>
      <c r="J1149" s="42">
        <f t="shared" si="91"/>
        <v>41.492705196916603</v>
      </c>
      <c r="K1149" s="43"/>
      <c r="L1149" s="43">
        <f t="shared" si="92"/>
        <v>2685.8800740499946</v>
      </c>
      <c r="P1149" s="33">
        <f>VLOOKUP(A1149,'DASH USD History'!A:D,2,FALSE)</f>
        <v>30.867226209758002</v>
      </c>
    </row>
    <row r="1150" spans="1:16" x14ac:dyDescent="0.25">
      <c r="A1150" s="35">
        <v>45245</v>
      </c>
      <c r="B1150" s="36" t="s">
        <v>89</v>
      </c>
      <c r="D1150">
        <v>1.3444887299999999</v>
      </c>
      <c r="J1150" s="42">
        <f t="shared" si="91"/>
        <v>41.464648005888243</v>
      </c>
      <c r="K1150" s="43"/>
      <c r="L1150" s="43">
        <f t="shared" si="92"/>
        <v>2687.2245627799948</v>
      </c>
      <c r="P1150" s="33">
        <f>VLOOKUP(A1150,'DASH USD History'!A:D,2,FALSE)</f>
        <v>30.8404578489016</v>
      </c>
    </row>
    <row r="1151" spans="1:16" x14ac:dyDescent="0.25">
      <c r="A1151" s="35">
        <v>45251</v>
      </c>
      <c r="B1151" s="36" t="s">
        <v>89</v>
      </c>
      <c r="D1151">
        <v>1.3444537299999999</v>
      </c>
      <c r="J1151" s="42">
        <f t="shared" si="91"/>
        <v>41.429132600446884</v>
      </c>
      <c r="K1151" s="43"/>
      <c r="L1151" s="43">
        <f t="shared" si="92"/>
        <v>2688.569016509995</v>
      </c>
      <c r="P1151" s="33">
        <f>VLOOKUP(A1151,'DASH USD History'!A:D,2,FALSE)</f>
        <v>30.814844479956101</v>
      </c>
    </row>
    <row r="1152" spans="1:16" x14ac:dyDescent="0.25">
      <c r="A1152" s="35">
        <v>45258</v>
      </c>
      <c r="B1152" s="36" t="s">
        <v>89</v>
      </c>
      <c r="D1152">
        <v>1.35169984</v>
      </c>
      <c r="J1152" s="42">
        <f t="shared" si="91"/>
        <v>40.31991833615141</v>
      </c>
      <c r="K1152" s="43"/>
      <c r="L1152" s="43">
        <f t="shared" si="92"/>
        <v>2689.920716349995</v>
      </c>
      <c r="P1152" s="33">
        <f>VLOOKUP(A1152,'DASH USD History'!A:D,2,FALSE)</f>
        <v>29.829047206332</v>
      </c>
    </row>
    <row r="1153" spans="1:16" x14ac:dyDescent="0.25">
      <c r="A1153" s="35">
        <v>45264</v>
      </c>
      <c r="B1153" s="36" t="s">
        <v>89</v>
      </c>
      <c r="D1153">
        <v>1.3526082699999999</v>
      </c>
      <c r="J1153" s="42">
        <f t="shared" si="91"/>
        <v>42.562562219980954</v>
      </c>
      <c r="K1153" s="43"/>
      <c r="L1153" s="43">
        <f t="shared" si="92"/>
        <v>2691.273324619995</v>
      </c>
      <c r="P1153" s="33">
        <f>VLOOKUP(A1153,'DASH USD History'!A:D,2,FALSE)</f>
        <v>31.4670279370545</v>
      </c>
    </row>
    <row r="1154" spans="1:16" x14ac:dyDescent="0.25">
      <c r="A1154" s="35">
        <v>45271</v>
      </c>
      <c r="B1154" s="36" t="s">
        <v>89</v>
      </c>
      <c r="D1154">
        <v>1.3524463200000001</v>
      </c>
      <c r="J1154" s="42">
        <f t="shared" si="91"/>
        <v>47.317038269102667</v>
      </c>
      <c r="K1154" s="43"/>
      <c r="L1154" s="43">
        <f t="shared" si="92"/>
        <v>2692.6257709399952</v>
      </c>
      <c r="P1154" s="33">
        <f>VLOOKUP(A1154,'DASH USD History'!A:D,2,FALSE)</f>
        <v>34.986259764529997</v>
      </c>
    </row>
    <row r="1155" spans="1:16" x14ac:dyDescent="0.25">
      <c r="A1155" s="35">
        <v>45277</v>
      </c>
      <c r="B1155" s="36" t="s">
        <v>89</v>
      </c>
      <c r="D1155">
        <v>1.5401670199999999</v>
      </c>
      <c r="J1155" s="42">
        <f t="shared" si="91"/>
        <v>50.371543899121875</v>
      </c>
      <c r="K1155" s="43"/>
      <c r="L1155" s="43">
        <f t="shared" si="92"/>
        <v>2694.1659379599951</v>
      </c>
      <c r="P1155" s="33">
        <f>VLOOKUP(A1155,'DASH USD History'!A:D,2,FALSE)</f>
        <v>32.7052477069155</v>
      </c>
    </row>
    <row r="1156" spans="1:16" x14ac:dyDescent="0.25">
      <c r="A1156" s="35">
        <v>45283</v>
      </c>
      <c r="B1156" s="36" t="s">
        <v>89</v>
      </c>
      <c r="D1156">
        <v>1.54007535</v>
      </c>
      <c r="J1156" s="42">
        <f t="shared" si="91"/>
        <v>50.981699484067327</v>
      </c>
      <c r="K1156" s="43"/>
      <c r="L1156" s="43">
        <f t="shared" si="92"/>
        <v>2695.7060133099949</v>
      </c>
      <c r="P1156" s="33">
        <f>VLOOKUP(A1156,'DASH USD History'!A:D,2,FALSE)</f>
        <v>33.103379963887697</v>
      </c>
    </row>
    <row r="1157" spans="1:16" x14ac:dyDescent="0.25">
      <c r="A1157" s="35">
        <v>45289</v>
      </c>
      <c r="B1157" s="36" t="s">
        <v>89</v>
      </c>
      <c r="D1157">
        <v>1.53998697</v>
      </c>
      <c r="J1157" s="42">
        <f t="shared" si="91"/>
        <v>56.872799219580969</v>
      </c>
      <c r="K1157" s="43"/>
      <c r="L1157" s="43">
        <f t="shared" si="92"/>
        <v>2697.2460002799949</v>
      </c>
      <c r="P1157" s="33">
        <f>VLOOKUP(A1157,'DASH USD History'!A:D,2,FALSE)</f>
        <v>36.930701575728897</v>
      </c>
    </row>
    <row r="1158" spans="1:16" x14ac:dyDescent="0.25">
      <c r="A1158" s="35">
        <v>45295</v>
      </c>
      <c r="B1158" s="36" t="s">
        <v>89</v>
      </c>
      <c r="D1158">
        <v>1.5401964500000001</v>
      </c>
      <c r="J1158" s="42">
        <f t="shared" si="91"/>
        <v>44.55245937271058</v>
      </c>
      <c r="L1158" s="43">
        <f t="shared" si="92"/>
        <v>2698.786196729995</v>
      </c>
      <c r="P1158" s="33">
        <v>28.926478419496799</v>
      </c>
    </row>
    <row r="1159" spans="1:16" x14ac:dyDescent="0.25">
      <c r="A1159" s="35">
        <v>45301</v>
      </c>
      <c r="B1159" s="36" t="s">
        <v>89</v>
      </c>
      <c r="D1159">
        <v>1.53978324</v>
      </c>
      <c r="J1159" s="42">
        <f t="shared" si="91"/>
        <v>42.033869722538576</v>
      </c>
      <c r="L1159" s="43">
        <f t="shared" si="92"/>
        <v>2700.3259799699949</v>
      </c>
      <c r="P1159" s="33">
        <v>27.2985629604194</v>
      </c>
    </row>
    <row r="1160" spans="1:16" x14ac:dyDescent="0.25">
      <c r="A1160" s="35">
        <v>45307</v>
      </c>
      <c r="B1160" s="36" t="s">
        <v>89</v>
      </c>
      <c r="D1160">
        <v>1.54072689</v>
      </c>
      <c r="J1160" s="42">
        <f t="shared" si="91"/>
        <v>45.004152512178798</v>
      </c>
      <c r="L1160" s="43">
        <f t="shared" si="92"/>
        <v>2701.8667068599948</v>
      </c>
      <c r="P1160" s="33">
        <v>29.209688494616199</v>
      </c>
    </row>
    <row r="1161" spans="1:16" x14ac:dyDescent="0.25">
      <c r="A1161" s="35">
        <v>45313</v>
      </c>
      <c r="B1161" s="36" t="s">
        <v>89</v>
      </c>
      <c r="D1161">
        <v>1.5401134000000001</v>
      </c>
      <c r="J1161" s="42">
        <f t="shared" si="91"/>
        <v>44.140842110334589</v>
      </c>
      <c r="L1161" s="43">
        <f t="shared" si="92"/>
        <v>2703.4068202599947</v>
      </c>
      <c r="P1161" s="33">
        <v>28.660774012053</v>
      </c>
    </row>
    <row r="1162" spans="1:16" x14ac:dyDescent="0.25">
      <c r="A1162" s="35">
        <v>45319</v>
      </c>
      <c r="B1162" s="36" t="s">
        <v>89</v>
      </c>
      <c r="D1162">
        <v>1.5398085800000001</v>
      </c>
      <c r="J1162" s="42">
        <f t="shared" si="91"/>
        <v>43.26723867069888</v>
      </c>
      <c r="L1162" s="43">
        <f t="shared" si="92"/>
        <v>2704.9466288399949</v>
      </c>
      <c r="P1162" s="33">
        <v>28.09910220834</v>
      </c>
    </row>
    <row r="1163" spans="1:16" x14ac:dyDescent="0.25">
      <c r="A1163" s="35">
        <v>45326</v>
      </c>
      <c r="B1163" s="36" t="s">
        <v>89</v>
      </c>
      <c r="D1163">
        <v>1.5397815399999999</v>
      </c>
      <c r="J1163" s="42">
        <f t="shared" si="91"/>
        <v>42.589277950379284</v>
      </c>
      <c r="L1163" s="43">
        <f t="shared" si="92"/>
        <v>2706.486410379995</v>
      </c>
      <c r="P1163" s="33">
        <v>27.659298961578202</v>
      </c>
    </row>
    <row r="1164" spans="1:16" x14ac:dyDescent="0.25">
      <c r="A1164" s="35">
        <v>45332</v>
      </c>
      <c r="B1164" s="36" t="s">
        <v>89</v>
      </c>
      <c r="D1164">
        <v>1.5400275299999999</v>
      </c>
      <c r="J1164" s="42">
        <f t="shared" si="91"/>
        <v>42.370744411664049</v>
      </c>
      <c r="L1164" s="43">
        <f t="shared" si="92"/>
        <v>2708.0264379099949</v>
      </c>
      <c r="P1164" s="33">
        <v>27.512978558028799</v>
      </c>
    </row>
    <row r="1165" spans="1:16" x14ac:dyDescent="0.25">
      <c r="A1165" s="35">
        <v>45338</v>
      </c>
      <c r="B1165" s="36" t="s">
        <v>89</v>
      </c>
      <c r="D1165">
        <v>1.5398443399999999</v>
      </c>
      <c r="J1165" s="42">
        <f t="shared" si="91"/>
        <v>44.644859104284528</v>
      </c>
      <c r="L1165" s="43">
        <f t="shared" si="92"/>
        <v>2709.5662822499949</v>
      </c>
      <c r="P1165" s="33">
        <v>28.9930988117179</v>
      </c>
    </row>
    <row r="1166" spans="1:16" x14ac:dyDescent="0.25">
      <c r="A1166" s="35">
        <v>45344</v>
      </c>
      <c r="B1166" s="36" t="s">
        <v>89</v>
      </c>
      <c r="D1166">
        <v>1.54108874</v>
      </c>
      <c r="J1166" s="42">
        <f t="shared" si="91"/>
        <v>45.425185503348992</v>
      </c>
      <c r="L1166" s="43">
        <f t="shared" si="92"/>
        <v>2711.1073709899947</v>
      </c>
      <c r="P1166" s="33">
        <v>29.476034912401602</v>
      </c>
    </row>
    <row r="1167" spans="1:16" x14ac:dyDescent="0.25">
      <c r="A1167" s="35">
        <v>45350</v>
      </c>
      <c r="B1167" s="36" t="s">
        <v>89</v>
      </c>
      <c r="D1167">
        <v>1.54002945</v>
      </c>
      <c r="J1167" s="42">
        <f t="shared" ref="J1167:J1195" si="93">D1167*P1167</f>
        <v>49.471980615751775</v>
      </c>
      <c r="L1167" s="43">
        <f t="shared" ref="L1167:L1195" si="94">L1166+(D1167-E1167)</f>
        <v>2712.6474004399947</v>
      </c>
      <c r="P1167" s="33">
        <v>32.1240484172246</v>
      </c>
    </row>
    <row r="1168" spans="1:16" x14ac:dyDescent="0.25">
      <c r="A1168" s="35">
        <v>45356</v>
      </c>
      <c r="B1168" s="36" t="s">
        <v>89</v>
      </c>
      <c r="D1168">
        <v>1.5406765099999999</v>
      </c>
      <c r="J1168" s="42">
        <f t="shared" si="93"/>
        <v>60.77607563563879</v>
      </c>
      <c r="L1168" s="43">
        <f t="shared" si="94"/>
        <v>2714.1880769499949</v>
      </c>
      <c r="P1168" s="33">
        <v>39.447655131471301</v>
      </c>
    </row>
    <row r="1169" spans="1:16" x14ac:dyDescent="0.25">
      <c r="A1169" s="35">
        <v>45363</v>
      </c>
      <c r="B1169" s="36" t="s">
        <v>89</v>
      </c>
      <c r="D1169">
        <v>1.5397815399999999</v>
      </c>
      <c r="J1169" s="42">
        <f t="shared" si="93"/>
        <v>66.543445340352775</v>
      </c>
      <c r="L1169" s="43">
        <f t="shared" si="94"/>
        <v>2715.727858489995</v>
      </c>
      <c r="P1169" s="33">
        <v>43.216159962765097</v>
      </c>
    </row>
    <row r="1170" spans="1:16" x14ac:dyDescent="0.25">
      <c r="A1170" s="35">
        <v>45369</v>
      </c>
      <c r="B1170" s="36" t="s">
        <v>89</v>
      </c>
      <c r="D1170">
        <v>1.54011114</v>
      </c>
      <c r="J1170" s="42">
        <f t="shared" si="93"/>
        <v>57.335363306814173</v>
      </c>
      <c r="L1170" s="43">
        <f t="shared" si="94"/>
        <v>2717.2679696299952</v>
      </c>
      <c r="P1170" s="33">
        <v>37.228068687831303</v>
      </c>
    </row>
    <row r="1171" spans="1:16" x14ac:dyDescent="0.25">
      <c r="A1171" s="35">
        <v>45375</v>
      </c>
      <c r="B1171" s="36" t="s">
        <v>89</v>
      </c>
      <c r="D1171">
        <v>1.5424813799999999</v>
      </c>
      <c r="J1171" s="42">
        <f t="shared" si="93"/>
        <v>55.452601136679782</v>
      </c>
      <c r="L1171" s="43">
        <f t="shared" si="94"/>
        <v>2718.8104510099952</v>
      </c>
      <c r="P1171" s="33">
        <v>35.950256421688401</v>
      </c>
    </row>
    <row r="1172" spans="1:16" x14ac:dyDescent="0.25">
      <c r="A1172" s="35">
        <v>45381</v>
      </c>
      <c r="B1172" s="36" t="s">
        <v>89</v>
      </c>
      <c r="D1172">
        <v>1.53992445</v>
      </c>
      <c r="J1172" s="42">
        <f t="shared" si="93"/>
        <v>61.162518176755022</v>
      </c>
      <c r="L1172" s="43">
        <f t="shared" si="94"/>
        <v>2720.3503754599951</v>
      </c>
      <c r="P1172" s="33">
        <v>39.717869390771099</v>
      </c>
    </row>
    <row r="1173" spans="1:16" x14ac:dyDescent="0.25">
      <c r="A1173" s="35">
        <v>45387</v>
      </c>
      <c r="B1173" s="36" t="s">
        <v>89</v>
      </c>
      <c r="D1173">
        <v>1.5404051700000001</v>
      </c>
      <c r="J1173" s="42">
        <f t="shared" si="93"/>
        <v>56.850270225744509</v>
      </c>
      <c r="L1173" s="43">
        <f t="shared" si="94"/>
        <v>2721.8907806299953</v>
      </c>
      <c r="P1173" s="33">
        <v>36.906050000951701</v>
      </c>
    </row>
    <row r="1174" spans="1:16" x14ac:dyDescent="0.25">
      <c r="A1174" s="35">
        <v>45393</v>
      </c>
      <c r="B1174" s="36" t="s">
        <v>89</v>
      </c>
      <c r="D1174">
        <v>1.5407284400000001</v>
      </c>
      <c r="J1174" s="42">
        <f t="shared" si="93"/>
        <v>56.941094713376437</v>
      </c>
      <c r="L1174" s="43">
        <f t="shared" si="94"/>
        <v>2723.4315090699952</v>
      </c>
      <c r="P1174" s="33">
        <v>36.9572555650212</v>
      </c>
    </row>
    <row r="1175" spans="1:16" x14ac:dyDescent="0.25">
      <c r="A1175" s="35">
        <v>45399</v>
      </c>
      <c r="B1175" s="36" t="s">
        <v>89</v>
      </c>
      <c r="D1175">
        <v>1.53978937</v>
      </c>
      <c r="J1175" s="42">
        <f t="shared" si="93"/>
        <v>43.381372742019053</v>
      </c>
      <c r="L1175" s="43">
        <f t="shared" si="94"/>
        <v>2724.9712984399953</v>
      </c>
      <c r="P1175" s="33">
        <v>28.173575936570501</v>
      </c>
    </row>
    <row r="1176" spans="1:16" x14ac:dyDescent="0.25">
      <c r="A1176" s="35">
        <v>45405</v>
      </c>
      <c r="B1176" s="36" t="s">
        <v>89</v>
      </c>
      <c r="D1176">
        <v>1.5462067100000001</v>
      </c>
      <c r="J1176" s="42">
        <f t="shared" si="93"/>
        <v>48.971622371958752</v>
      </c>
      <c r="L1176" s="43">
        <f t="shared" si="94"/>
        <v>2726.5175051499955</v>
      </c>
      <c r="P1176" s="33">
        <v>31.672105712152</v>
      </c>
    </row>
    <row r="1177" spans="1:16" x14ac:dyDescent="0.25">
      <c r="A1177" s="35">
        <v>45412</v>
      </c>
      <c r="B1177" s="36" t="s">
        <v>89</v>
      </c>
      <c r="D1177">
        <v>1.53979325</v>
      </c>
      <c r="J1177" s="42">
        <f t="shared" si="93"/>
        <v>45.347766724816303</v>
      </c>
      <c r="L1177" s="43">
        <f t="shared" si="94"/>
        <v>2728.0572983999955</v>
      </c>
      <c r="P1177" s="33">
        <v>29.4505556020695</v>
      </c>
    </row>
    <row r="1178" spans="1:16" x14ac:dyDescent="0.25">
      <c r="A1178" s="35">
        <v>45418</v>
      </c>
      <c r="B1178" s="36" t="s">
        <v>89</v>
      </c>
      <c r="D1178">
        <v>1.5402873100000001</v>
      </c>
      <c r="J1178" s="42">
        <f t="shared" si="93"/>
        <v>44.986946647057856</v>
      </c>
      <c r="L1178" s="43">
        <f t="shared" si="94"/>
        <v>2729.5975857099957</v>
      </c>
      <c r="P1178" s="33">
        <v>29.206854042742101</v>
      </c>
    </row>
    <row r="1179" spans="1:16" x14ac:dyDescent="0.25">
      <c r="A1179" s="35">
        <v>45424</v>
      </c>
      <c r="B1179" s="36" t="s">
        <v>89</v>
      </c>
      <c r="D1179">
        <v>1.54049039</v>
      </c>
      <c r="J1179" s="42">
        <f t="shared" si="93"/>
        <v>44.057502073905098</v>
      </c>
      <c r="L1179" s="43">
        <f t="shared" si="94"/>
        <v>2731.1380760999955</v>
      </c>
      <c r="P1179" s="33">
        <v>28.599660445726698</v>
      </c>
    </row>
    <row r="1180" spans="1:16" x14ac:dyDescent="0.25">
      <c r="A1180" s="35">
        <v>45430</v>
      </c>
      <c r="B1180" s="36" t="s">
        <v>89</v>
      </c>
      <c r="D1180">
        <v>1.54007085</v>
      </c>
      <c r="J1180" s="42">
        <f t="shared" si="93"/>
        <v>46.054356909090536</v>
      </c>
      <c r="L1180" s="43">
        <f t="shared" si="94"/>
        <v>2732.6781469499956</v>
      </c>
      <c r="P1180" s="33">
        <v>29.9040507838263</v>
      </c>
    </row>
    <row r="1181" spans="1:16" x14ac:dyDescent="0.25">
      <c r="A1181" s="35">
        <v>45436</v>
      </c>
      <c r="B1181" s="36" t="s">
        <v>89</v>
      </c>
      <c r="D1181">
        <v>1.5404601</v>
      </c>
      <c r="J1181" s="42">
        <f t="shared" si="93"/>
        <v>46.823603761141023</v>
      </c>
      <c r="L1181" s="43">
        <f t="shared" si="94"/>
        <v>2734.2186070499956</v>
      </c>
      <c r="P1181" s="33">
        <v>30.39585625174</v>
      </c>
    </row>
    <row r="1182" spans="1:16" x14ac:dyDescent="0.25">
      <c r="A1182" s="35">
        <v>45442</v>
      </c>
      <c r="B1182" s="36" t="s">
        <v>89</v>
      </c>
      <c r="D1182">
        <v>1.5397815399999999</v>
      </c>
      <c r="J1182" s="42">
        <f t="shared" si="93"/>
        <v>45.820389503519323</v>
      </c>
      <c r="L1182" s="43">
        <f t="shared" si="94"/>
        <v>2735.7583885899958</v>
      </c>
      <c r="P1182" s="33">
        <v>29.757721022892198</v>
      </c>
    </row>
    <row r="1183" spans="1:16" x14ac:dyDescent="0.25">
      <c r="A1183" s="35">
        <v>45449</v>
      </c>
      <c r="B1183" s="36" t="s">
        <v>89</v>
      </c>
      <c r="D1183">
        <v>1.54099695</v>
      </c>
      <c r="J1183" s="42">
        <f t="shared" si="93"/>
        <v>46.77551473770184</v>
      </c>
      <c r="L1183" s="43">
        <f t="shared" si="94"/>
        <v>2737.2993855399959</v>
      </c>
      <c r="P1183" s="33">
        <v>30.354060556513002</v>
      </c>
    </row>
    <row r="1184" spans="1:16" x14ac:dyDescent="0.25">
      <c r="A1184" s="35">
        <v>45455</v>
      </c>
      <c r="B1184" s="36" t="s">
        <v>89</v>
      </c>
      <c r="D1184">
        <v>1.53979161</v>
      </c>
      <c r="J1184" s="42">
        <f t="shared" si="93"/>
        <v>39.315008077878673</v>
      </c>
      <c r="L1184" s="43">
        <f t="shared" si="94"/>
        <v>2738.839177149996</v>
      </c>
      <c r="P1184" s="33">
        <v>25.5326810605746</v>
      </c>
    </row>
    <row r="1185" spans="1:16" x14ac:dyDescent="0.25">
      <c r="A1185" s="35">
        <v>45461</v>
      </c>
      <c r="B1185" s="36" t="s">
        <v>89</v>
      </c>
      <c r="D1185">
        <v>1.54817066</v>
      </c>
      <c r="J1185" s="42">
        <f t="shared" si="93"/>
        <v>38.585119143272649</v>
      </c>
      <c r="L1185" s="43">
        <f t="shared" si="94"/>
        <v>2740.3873478099958</v>
      </c>
      <c r="P1185" s="33">
        <v>24.923039907804899</v>
      </c>
    </row>
    <row r="1186" spans="1:16" x14ac:dyDescent="0.25">
      <c r="A1186" s="35">
        <v>45467</v>
      </c>
      <c r="B1186" s="36" t="s">
        <v>89</v>
      </c>
      <c r="D1186">
        <v>1.5475977299999999</v>
      </c>
      <c r="J1186" s="42">
        <f t="shared" si="93"/>
        <v>36.370849238003899</v>
      </c>
      <c r="L1186" s="43">
        <f t="shared" si="94"/>
        <v>2741.9349455399956</v>
      </c>
      <c r="P1186" s="33">
        <v>23.501487843358301</v>
      </c>
    </row>
    <row r="1187" spans="1:16" x14ac:dyDescent="0.25">
      <c r="A1187" s="35">
        <v>45473</v>
      </c>
      <c r="B1187" s="36" t="s">
        <v>89</v>
      </c>
      <c r="D1187">
        <v>1.54047318</v>
      </c>
      <c r="J1187" s="42">
        <f t="shared" si="93"/>
        <v>37.431463911894916</v>
      </c>
      <c r="L1187" s="43">
        <f t="shared" si="94"/>
        <v>2743.4754187199956</v>
      </c>
      <c r="P1187" s="33">
        <v>24.298679391415899</v>
      </c>
    </row>
    <row r="1188" spans="1:16" x14ac:dyDescent="0.25">
      <c r="A1188" s="35">
        <v>45480</v>
      </c>
      <c r="B1188" s="36" t="s">
        <v>89</v>
      </c>
      <c r="D1188">
        <v>1.5399332400000001</v>
      </c>
      <c r="J1188" s="42">
        <f t="shared" si="93"/>
        <v>35.925957116797846</v>
      </c>
      <c r="L1188" s="43">
        <f t="shared" si="94"/>
        <v>2745.0153519599958</v>
      </c>
      <c r="P1188" s="33">
        <v>23.3295549336917</v>
      </c>
    </row>
    <row r="1189" spans="1:16" x14ac:dyDescent="0.25">
      <c r="A1189" s="35">
        <v>45486</v>
      </c>
      <c r="B1189" s="36" t="s">
        <v>89</v>
      </c>
      <c r="D1189">
        <v>1.4298738499999999</v>
      </c>
      <c r="J1189" s="42">
        <f t="shared" si="93"/>
        <v>35.017633794110701</v>
      </c>
      <c r="L1189" s="43">
        <f t="shared" si="94"/>
        <v>2746.4452258099959</v>
      </c>
      <c r="P1189" s="33">
        <v>24.490016230530198</v>
      </c>
    </row>
    <row r="1190" spans="1:16" x14ac:dyDescent="0.25">
      <c r="A1190" s="35">
        <v>45492</v>
      </c>
      <c r="B1190" s="36" t="s">
        <v>89</v>
      </c>
      <c r="D1190">
        <v>1.4301754499999999</v>
      </c>
      <c r="J1190" s="42">
        <f t="shared" si="93"/>
        <v>39.24247189337293</v>
      </c>
      <c r="L1190" s="43">
        <f t="shared" si="94"/>
        <v>2747.8754012599961</v>
      </c>
      <c r="P1190" s="33">
        <v>27.4389214927252</v>
      </c>
    </row>
    <row r="1191" spans="1:16" x14ac:dyDescent="0.25">
      <c r="A1191" s="35">
        <v>45498</v>
      </c>
      <c r="B1191" s="36" t="s">
        <v>89</v>
      </c>
      <c r="D1191">
        <v>1.42979883</v>
      </c>
      <c r="J1191" s="42">
        <f t="shared" si="93"/>
        <v>38.239892565245434</v>
      </c>
      <c r="L1191" s="43">
        <f t="shared" si="94"/>
        <v>2749.3052000899961</v>
      </c>
      <c r="P1191" s="33">
        <v>26.7449460461829</v>
      </c>
    </row>
    <row r="1192" spans="1:16" x14ac:dyDescent="0.25">
      <c r="A1192" s="35">
        <v>45505</v>
      </c>
      <c r="B1192" s="36" t="s">
        <v>89</v>
      </c>
      <c r="D1192">
        <v>1.4300744700000001</v>
      </c>
      <c r="J1192" s="42">
        <f t="shared" si="93"/>
        <v>38.129325014298601</v>
      </c>
      <c r="L1192" s="43">
        <f t="shared" si="94"/>
        <v>2750.735274559996</v>
      </c>
      <c r="P1192" s="33">
        <v>26.6624751466954</v>
      </c>
    </row>
    <row r="1193" spans="1:16" x14ac:dyDescent="0.25">
      <c r="A1193" s="35">
        <v>45646</v>
      </c>
      <c r="B1193" s="36" t="s">
        <v>89</v>
      </c>
      <c r="D1193">
        <v>0.89362322000000005</v>
      </c>
      <c r="J1193" s="42">
        <f t="shared" si="93"/>
        <v>32.627177568137746</v>
      </c>
      <c r="L1193" s="43">
        <f t="shared" si="94"/>
        <v>2751.6288977799959</v>
      </c>
      <c r="P1193" s="33">
        <v>36.5111121084541</v>
      </c>
    </row>
    <row r="1194" spans="1:16" x14ac:dyDescent="0.25">
      <c r="A1194" s="35">
        <v>45650</v>
      </c>
      <c r="B1194" s="36" t="s">
        <v>89</v>
      </c>
      <c r="D1194">
        <v>0.89402689999999996</v>
      </c>
      <c r="J1194" s="42">
        <f t="shared" si="93"/>
        <v>34.760341523318353</v>
      </c>
      <c r="L1194" s="43">
        <f t="shared" si="94"/>
        <v>2752.5229246799959</v>
      </c>
      <c r="P1194" s="33">
        <v>38.880643885903602</v>
      </c>
    </row>
    <row r="1195" spans="1:16" x14ac:dyDescent="0.25">
      <c r="A1195" s="35">
        <v>45654</v>
      </c>
      <c r="B1195" s="36" t="s">
        <v>89</v>
      </c>
      <c r="D1195">
        <v>0.89410778000000002</v>
      </c>
      <c r="J1195" s="42">
        <f t="shared" si="93"/>
        <v>34.949340839699985</v>
      </c>
      <c r="L1195" s="43">
        <f t="shared" si="94"/>
        <v>2753.4170324599959</v>
      </c>
      <c r="P1195" s="33">
        <v>39.088509932997098</v>
      </c>
    </row>
  </sheetData>
  <autoFilter ref="A1:Q1067" xr:uid="{00000000-0009-0000-0000-000001000000}"/>
  <printOptions horizontalCentered="1" gridLines="1"/>
  <pageMargins left="0.25" right="0.25" top="0.75" bottom="0.75" header="0" footer="0"/>
  <pageSetup fitToHeight="0" pageOrder="overThenDown" orientation="landscape" cellComments="atEnd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fitToPage="1"/>
  </sheetPr>
  <dimension ref="A1:I3669"/>
  <sheetViews>
    <sheetView topLeftCell="A3226" workbookViewId="0">
      <selection activeCell="H3246" sqref="H3246"/>
    </sheetView>
  </sheetViews>
  <sheetFormatPr defaultColWidth="14.33203125" defaultRowHeight="15.75" customHeight="1" x14ac:dyDescent="0.25"/>
  <cols>
    <col min="1" max="1" width="15.109375" customWidth="1"/>
  </cols>
  <sheetData>
    <row r="1" spans="1:4" ht="15.75" customHeight="1" x14ac:dyDescent="0.25">
      <c r="A1" s="13" t="s">
        <v>1012</v>
      </c>
      <c r="B1" s="18" t="s">
        <v>988</v>
      </c>
      <c r="C1" s="16" t="s">
        <v>1013</v>
      </c>
      <c r="D1" s="16" t="s">
        <v>1014</v>
      </c>
    </row>
    <row r="2" spans="1:4" ht="15.75" customHeight="1" x14ac:dyDescent="0.25">
      <c r="A2" s="13">
        <v>41684</v>
      </c>
      <c r="B2" s="18">
        <v>0.21389900000000001</v>
      </c>
      <c r="C2" s="16">
        <v>702537</v>
      </c>
      <c r="D2" s="16">
        <v>7485</v>
      </c>
    </row>
    <row r="3" spans="1:4" ht="15.75" customHeight="1" x14ac:dyDescent="0.25">
      <c r="A3" s="13">
        <v>41685</v>
      </c>
      <c r="B3" s="18">
        <v>0.31776799999999999</v>
      </c>
      <c r="C3" s="16">
        <v>1054626</v>
      </c>
      <c r="D3" s="16">
        <v>21466</v>
      </c>
    </row>
    <row r="4" spans="1:4" ht="15.75" customHeight="1" x14ac:dyDescent="0.25">
      <c r="A4" s="13">
        <v>41687</v>
      </c>
      <c r="B4" s="18">
        <v>0.56140000000000001</v>
      </c>
      <c r="C4" s="16">
        <v>1882753</v>
      </c>
      <c r="D4" s="16">
        <v>58209</v>
      </c>
    </row>
    <row r="5" spans="1:4" ht="15.75" customHeight="1" x14ac:dyDescent="0.25">
      <c r="A5" s="13">
        <v>41688</v>
      </c>
      <c r="B5" s="18">
        <v>1.1147199999999999</v>
      </c>
      <c r="C5" s="16">
        <v>3766068</v>
      </c>
      <c r="D5" s="16">
        <v>185870</v>
      </c>
    </row>
    <row r="6" spans="1:4" ht="15.75" customHeight="1" x14ac:dyDescent="0.25">
      <c r="A6" s="13">
        <v>41689</v>
      </c>
      <c r="B6" s="18">
        <v>0.90701699999999996</v>
      </c>
      <c r="C6" s="16">
        <v>3038521</v>
      </c>
      <c r="D6" s="16">
        <v>69585</v>
      </c>
    </row>
    <row r="7" spans="1:4" ht="15.75" customHeight="1" x14ac:dyDescent="0.25">
      <c r="A7" s="13">
        <v>41690</v>
      </c>
      <c r="B7" s="18">
        <v>1.06836</v>
      </c>
      <c r="C7" s="16">
        <v>3638632</v>
      </c>
      <c r="D7" s="16">
        <v>93135</v>
      </c>
    </row>
    <row r="8" spans="1:4" ht="15.75" customHeight="1" x14ac:dyDescent="0.25">
      <c r="A8" s="13">
        <v>41691</v>
      </c>
      <c r="B8" s="18">
        <v>1.0702499999999999</v>
      </c>
      <c r="C8" s="16">
        <v>3659097</v>
      </c>
      <c r="D8" s="16">
        <v>82530</v>
      </c>
    </row>
    <row r="9" spans="1:4" ht="15.75" customHeight="1" x14ac:dyDescent="0.25">
      <c r="A9" s="13">
        <v>41692</v>
      </c>
      <c r="B9" s="18">
        <v>1.0775699999999999</v>
      </c>
      <c r="C9" s="16">
        <v>3698161</v>
      </c>
      <c r="D9" s="16">
        <v>95555</v>
      </c>
    </row>
    <row r="10" spans="1:4" ht="15.75" customHeight="1" x14ac:dyDescent="0.25">
      <c r="A10" s="13">
        <v>41693</v>
      </c>
      <c r="B10" s="18">
        <v>1.13523</v>
      </c>
      <c r="C10" s="16">
        <v>3910531</v>
      </c>
      <c r="D10" s="16">
        <v>119208</v>
      </c>
    </row>
    <row r="11" spans="1:4" ht="15.75" customHeight="1" x14ac:dyDescent="0.25">
      <c r="A11" s="13">
        <v>41695</v>
      </c>
      <c r="B11" s="18">
        <v>0.57847400000000004</v>
      </c>
      <c r="C11" s="16">
        <v>2001131</v>
      </c>
      <c r="D11" s="16">
        <v>100678</v>
      </c>
    </row>
    <row r="12" spans="1:4" ht="15.75" customHeight="1" x14ac:dyDescent="0.25">
      <c r="A12" s="13">
        <v>41696</v>
      </c>
      <c r="B12" s="18">
        <v>0.57626900000000003</v>
      </c>
      <c r="C12" s="16">
        <v>2001459</v>
      </c>
      <c r="D12" s="16">
        <v>61934</v>
      </c>
    </row>
    <row r="13" spans="1:4" ht="15.75" customHeight="1" x14ac:dyDescent="0.25">
      <c r="A13" s="13">
        <v>41697</v>
      </c>
      <c r="B13" s="18">
        <v>0.62794099999999997</v>
      </c>
      <c r="C13" s="16">
        <v>2189013</v>
      </c>
      <c r="D13" s="16">
        <v>41632</v>
      </c>
    </row>
    <row r="14" spans="1:4" ht="15.75" customHeight="1" x14ac:dyDescent="0.25">
      <c r="A14" s="13">
        <v>41698</v>
      </c>
      <c r="B14" s="18">
        <v>0.55202700000000005</v>
      </c>
      <c r="C14" s="16">
        <v>1932078</v>
      </c>
      <c r="D14" s="16">
        <v>51284</v>
      </c>
    </row>
    <row r="15" spans="1:4" ht="15.75" customHeight="1" x14ac:dyDescent="0.25">
      <c r="A15" s="13">
        <v>41699</v>
      </c>
      <c r="B15" s="18">
        <v>0.67771300000000001</v>
      </c>
      <c r="C15" s="16">
        <v>2381005</v>
      </c>
      <c r="D15" s="16">
        <v>86293</v>
      </c>
    </row>
    <row r="16" spans="1:4" ht="15.75" customHeight="1" x14ac:dyDescent="0.25">
      <c r="A16" s="13">
        <v>41700</v>
      </c>
      <c r="B16" s="18">
        <v>1.01349</v>
      </c>
      <c r="C16" s="16">
        <v>3574321</v>
      </c>
      <c r="D16" s="16">
        <v>272666</v>
      </c>
    </row>
    <row r="17" spans="1:4" ht="15.75" customHeight="1" x14ac:dyDescent="0.25">
      <c r="A17" s="13">
        <v>41701</v>
      </c>
      <c r="B17" s="18">
        <v>1.01406</v>
      </c>
      <c r="C17" s="16">
        <v>3589216</v>
      </c>
      <c r="D17" s="16">
        <v>188719</v>
      </c>
    </row>
    <row r="18" spans="1:4" ht="15.75" customHeight="1" x14ac:dyDescent="0.25">
      <c r="A18" s="13">
        <v>41702</v>
      </c>
      <c r="B18" s="18">
        <v>1.0107200000000001</v>
      </c>
      <c r="C18" s="16">
        <v>3590031</v>
      </c>
      <c r="D18" s="16">
        <v>177511</v>
      </c>
    </row>
    <row r="19" spans="1:4" ht="15.75" customHeight="1" x14ac:dyDescent="0.25">
      <c r="A19" s="13">
        <v>41703</v>
      </c>
      <c r="B19" s="18">
        <v>1.0122599999999999</v>
      </c>
      <c r="C19" s="16">
        <v>3609381</v>
      </c>
      <c r="D19" s="16">
        <v>99566</v>
      </c>
    </row>
    <row r="20" spans="1:4" ht="15.75" customHeight="1" x14ac:dyDescent="0.25">
      <c r="A20" s="13">
        <v>41704</v>
      </c>
      <c r="B20" s="18">
        <v>0.98905799999999999</v>
      </c>
      <c r="C20" s="16">
        <v>3539114</v>
      </c>
      <c r="D20" s="16">
        <v>86204</v>
      </c>
    </row>
    <row r="21" spans="1:4" ht="15.75" customHeight="1" x14ac:dyDescent="0.25">
      <c r="A21" s="13">
        <v>41705</v>
      </c>
      <c r="B21" s="18">
        <v>0.97957799999999995</v>
      </c>
      <c r="C21" s="16">
        <v>3517018</v>
      </c>
      <c r="D21" s="16">
        <v>107102</v>
      </c>
    </row>
    <row r="22" spans="1:4" ht="15.75" customHeight="1" x14ac:dyDescent="0.25">
      <c r="A22" s="13">
        <v>41706</v>
      </c>
      <c r="B22" s="18">
        <v>0.92340299999999997</v>
      </c>
      <c r="C22" s="16">
        <v>3333235</v>
      </c>
      <c r="D22" s="16">
        <v>72470</v>
      </c>
    </row>
    <row r="23" spans="1:4" ht="15.75" customHeight="1" x14ac:dyDescent="0.25">
      <c r="A23" s="13">
        <v>41707</v>
      </c>
      <c r="B23" s="18">
        <v>0.87205999999999995</v>
      </c>
      <c r="C23" s="16">
        <v>3158554</v>
      </c>
      <c r="D23" s="16">
        <v>57330</v>
      </c>
    </row>
    <row r="24" spans="1:4" ht="15.75" customHeight="1" x14ac:dyDescent="0.25">
      <c r="A24" s="13">
        <v>41708</v>
      </c>
      <c r="B24" s="18">
        <v>0.78709399999999996</v>
      </c>
      <c r="C24" s="16">
        <v>2859971</v>
      </c>
      <c r="D24" s="16">
        <v>47879</v>
      </c>
    </row>
    <row r="25" spans="1:4" ht="15.75" customHeight="1" x14ac:dyDescent="0.25">
      <c r="A25" s="13">
        <v>41709</v>
      </c>
      <c r="B25" s="18">
        <v>0.88397499999999996</v>
      </c>
      <c r="C25" s="16">
        <v>3222672</v>
      </c>
      <c r="D25" s="16">
        <v>52698</v>
      </c>
    </row>
    <row r="26" spans="1:4" ht="15.75" customHeight="1" x14ac:dyDescent="0.25">
      <c r="A26" s="13">
        <v>41710</v>
      </c>
      <c r="B26" s="18">
        <v>0.86029800000000001</v>
      </c>
      <c r="C26" s="16">
        <v>3146444</v>
      </c>
      <c r="D26" s="16">
        <v>38802</v>
      </c>
    </row>
    <row r="27" spans="1:4" ht="15.75" customHeight="1" x14ac:dyDescent="0.25">
      <c r="A27" s="13">
        <v>41711</v>
      </c>
      <c r="B27" s="18">
        <v>0.81128800000000001</v>
      </c>
      <c r="C27" s="16">
        <v>2976105</v>
      </c>
      <c r="D27" s="16">
        <v>30885</v>
      </c>
    </row>
    <row r="28" spans="1:4" ht="13.2" x14ac:dyDescent="0.25">
      <c r="A28" s="13">
        <v>41712</v>
      </c>
      <c r="B28" s="18">
        <v>0.81134099999999998</v>
      </c>
      <c r="C28" s="16">
        <v>2976299</v>
      </c>
      <c r="D28" s="16">
        <v>26274</v>
      </c>
    </row>
    <row r="29" spans="1:4" ht="13.2" x14ac:dyDescent="0.25">
      <c r="A29" s="13">
        <v>41713</v>
      </c>
      <c r="B29" s="18">
        <v>0.81207700000000005</v>
      </c>
      <c r="C29" s="16">
        <v>2978999</v>
      </c>
      <c r="D29" s="16">
        <v>26298</v>
      </c>
    </row>
    <row r="30" spans="1:4" ht="13.2" x14ac:dyDescent="0.25">
      <c r="A30" s="13">
        <v>41714</v>
      </c>
      <c r="B30" s="18">
        <v>0.79060799999999998</v>
      </c>
      <c r="C30" s="16">
        <v>2923684</v>
      </c>
      <c r="D30" s="16">
        <v>26173</v>
      </c>
    </row>
    <row r="31" spans="1:4" ht="13.2" x14ac:dyDescent="0.25">
      <c r="A31" s="13">
        <v>41715</v>
      </c>
      <c r="B31" s="18">
        <v>0.77891900000000003</v>
      </c>
      <c r="C31" s="16">
        <v>2890355</v>
      </c>
      <c r="D31" s="16">
        <v>40168</v>
      </c>
    </row>
    <row r="32" spans="1:4" ht="13.2" x14ac:dyDescent="0.25">
      <c r="A32" s="13">
        <v>41716</v>
      </c>
      <c r="B32" s="18">
        <v>0.75740099999999999</v>
      </c>
      <c r="C32" s="16">
        <v>2819730</v>
      </c>
      <c r="D32" s="16">
        <v>32720</v>
      </c>
    </row>
    <row r="33" spans="1:4" ht="13.2" x14ac:dyDescent="0.25">
      <c r="A33" s="13">
        <v>41717</v>
      </c>
      <c r="B33" s="18">
        <v>0.74416499999999997</v>
      </c>
      <c r="C33" s="16">
        <v>2779390</v>
      </c>
      <c r="D33" s="16">
        <v>38450</v>
      </c>
    </row>
    <row r="34" spans="1:4" ht="13.2" x14ac:dyDescent="0.25">
      <c r="A34" s="13">
        <v>41718</v>
      </c>
      <c r="B34" s="18">
        <v>0.73566799999999999</v>
      </c>
      <c r="C34" s="16">
        <v>2756448</v>
      </c>
      <c r="D34" s="16">
        <v>4277</v>
      </c>
    </row>
    <row r="35" spans="1:4" ht="13.2" x14ac:dyDescent="0.25">
      <c r="A35" s="13">
        <v>41719</v>
      </c>
      <c r="B35" s="18">
        <v>0.73944299999999996</v>
      </c>
      <c r="C35" s="16">
        <v>2779345</v>
      </c>
      <c r="D35" s="16">
        <v>34904</v>
      </c>
    </row>
    <row r="36" spans="1:4" ht="13.2" x14ac:dyDescent="0.25">
      <c r="A36" s="13">
        <v>41720</v>
      </c>
      <c r="B36" s="18">
        <v>0.70214500000000002</v>
      </c>
      <c r="C36" s="16">
        <v>2647584</v>
      </c>
      <c r="D36" s="16">
        <v>26345</v>
      </c>
    </row>
    <row r="37" spans="1:4" ht="13.2" x14ac:dyDescent="0.25">
      <c r="A37" s="13">
        <v>41721</v>
      </c>
      <c r="B37" s="18">
        <v>0.71494899999999995</v>
      </c>
      <c r="C37" s="16">
        <v>2704444</v>
      </c>
      <c r="D37" s="16">
        <v>30448</v>
      </c>
    </row>
    <row r="38" spans="1:4" ht="13.2" x14ac:dyDescent="0.25">
      <c r="A38" s="13">
        <v>41722</v>
      </c>
      <c r="B38" s="18">
        <v>0.76224899999999995</v>
      </c>
      <c r="C38" s="16">
        <v>2892334</v>
      </c>
      <c r="D38" s="16">
        <v>61250</v>
      </c>
    </row>
    <row r="39" spans="1:4" ht="13.2" x14ac:dyDescent="0.25">
      <c r="A39" s="13">
        <v>41723</v>
      </c>
      <c r="B39" s="18">
        <v>0.87714999999999999</v>
      </c>
      <c r="C39" s="16">
        <v>3338007</v>
      </c>
      <c r="D39" s="16">
        <v>117623</v>
      </c>
    </row>
    <row r="40" spans="1:4" ht="13.2" x14ac:dyDescent="0.25">
      <c r="A40" s="13">
        <v>41724</v>
      </c>
      <c r="B40" s="18">
        <v>0.84228800000000004</v>
      </c>
      <c r="C40" s="16">
        <v>3215928</v>
      </c>
      <c r="D40" s="16">
        <v>71192</v>
      </c>
    </row>
    <row r="41" spans="1:4" ht="13.2" x14ac:dyDescent="0.25">
      <c r="A41" s="13">
        <v>41725</v>
      </c>
      <c r="B41" s="18">
        <v>0.75903100000000001</v>
      </c>
      <c r="C41" s="16">
        <v>2908430</v>
      </c>
      <c r="D41" s="16">
        <v>33544</v>
      </c>
    </row>
    <row r="42" spans="1:4" ht="13.2" x14ac:dyDescent="0.25">
      <c r="A42" s="13">
        <v>41726</v>
      </c>
      <c r="B42" s="18">
        <v>0.69800600000000002</v>
      </c>
      <c r="C42" s="16">
        <v>2682926</v>
      </c>
      <c r="D42" s="16">
        <v>27519</v>
      </c>
    </row>
    <row r="43" spans="1:4" ht="13.2" x14ac:dyDescent="0.25">
      <c r="A43" s="13">
        <v>41727</v>
      </c>
      <c r="B43" s="18">
        <v>0.70347499999999996</v>
      </c>
      <c r="C43" s="16">
        <v>2712446</v>
      </c>
      <c r="D43" s="16">
        <v>23667</v>
      </c>
    </row>
    <row r="44" spans="1:4" ht="13.2" x14ac:dyDescent="0.25">
      <c r="A44" s="13">
        <v>41728</v>
      </c>
      <c r="B44" s="18">
        <v>0.70044700000000004</v>
      </c>
      <c r="C44" s="16">
        <v>2701624</v>
      </c>
      <c r="D44" s="16">
        <v>23181</v>
      </c>
    </row>
    <row r="45" spans="1:4" ht="13.2" x14ac:dyDescent="0.25">
      <c r="A45" s="13">
        <v>41729</v>
      </c>
      <c r="B45" s="18">
        <v>0.671705</v>
      </c>
      <c r="C45" s="16">
        <v>2597922</v>
      </c>
      <c r="D45" s="16">
        <v>31810</v>
      </c>
    </row>
    <row r="46" spans="1:4" ht="13.2" x14ac:dyDescent="0.25">
      <c r="A46" s="13">
        <v>41730</v>
      </c>
      <c r="B46" s="18">
        <v>0.686704170861</v>
      </c>
      <c r="C46" s="16">
        <v>2815062</v>
      </c>
      <c r="D46" s="16">
        <v>36211</v>
      </c>
    </row>
    <row r="47" spans="1:4" ht="13.2" x14ac:dyDescent="0.25">
      <c r="A47" s="13">
        <v>41731</v>
      </c>
      <c r="B47" s="18">
        <v>0.62303448544999995</v>
      </c>
      <c r="C47" s="16">
        <v>2397479</v>
      </c>
      <c r="D47" s="16">
        <v>21722</v>
      </c>
    </row>
    <row r="48" spans="1:4" ht="13.2" x14ac:dyDescent="0.25">
      <c r="A48" s="13">
        <v>41732</v>
      </c>
      <c r="B48" s="18">
        <v>0.61836833246400003</v>
      </c>
      <c r="C48" s="16">
        <v>2494273</v>
      </c>
      <c r="D48" s="16">
        <v>18610</v>
      </c>
    </row>
    <row r="49" spans="1:4" ht="13.2" x14ac:dyDescent="0.25">
      <c r="A49" s="13">
        <v>41733</v>
      </c>
      <c r="B49" s="18">
        <v>0.631631388696</v>
      </c>
      <c r="C49" s="16">
        <v>2543398</v>
      </c>
      <c r="D49" s="16">
        <v>11863</v>
      </c>
    </row>
    <row r="50" spans="1:4" ht="13.2" x14ac:dyDescent="0.25">
      <c r="A50" s="13">
        <v>41734</v>
      </c>
      <c r="B50" s="18">
        <v>0.65550213243900002</v>
      </c>
      <c r="C50" s="16">
        <v>2752711</v>
      </c>
      <c r="D50" s="16">
        <v>28674</v>
      </c>
    </row>
    <row r="51" spans="1:4" ht="13.2" x14ac:dyDescent="0.25">
      <c r="A51" s="13">
        <v>41735</v>
      </c>
      <c r="B51" s="18">
        <v>0.64456007342400001</v>
      </c>
      <c r="C51" s="16">
        <v>2527895</v>
      </c>
      <c r="D51" s="16">
        <v>13167</v>
      </c>
    </row>
    <row r="52" spans="1:4" ht="13.2" x14ac:dyDescent="0.25">
      <c r="A52" s="13">
        <v>41736</v>
      </c>
      <c r="B52" s="18">
        <v>0.62331599999999998</v>
      </c>
      <c r="C52" s="16">
        <v>2457512</v>
      </c>
      <c r="D52" s="16">
        <v>18670</v>
      </c>
    </row>
    <row r="53" spans="1:4" ht="13.2" x14ac:dyDescent="0.25">
      <c r="A53" s="13">
        <v>41737</v>
      </c>
      <c r="B53" s="18">
        <v>0.60659004844200004</v>
      </c>
      <c r="C53" s="16">
        <v>2389171</v>
      </c>
      <c r="D53" s="16">
        <v>21411</v>
      </c>
    </row>
    <row r="54" spans="1:4" ht="13.2" x14ac:dyDescent="0.25">
      <c r="A54" s="13">
        <v>41738</v>
      </c>
      <c r="B54" s="18">
        <v>0.57743892399100005</v>
      </c>
      <c r="C54" s="16">
        <v>2333706</v>
      </c>
      <c r="D54" s="16">
        <v>9604</v>
      </c>
    </row>
    <row r="55" spans="1:4" ht="13.2" x14ac:dyDescent="0.25">
      <c r="A55" s="13">
        <v>41739</v>
      </c>
      <c r="B55" s="18">
        <v>0.46517417999799998</v>
      </c>
      <c r="C55" s="16">
        <v>1820468</v>
      </c>
      <c r="D55" s="16">
        <v>16417</v>
      </c>
    </row>
    <row r="56" spans="1:4" ht="13.2" x14ac:dyDescent="0.25">
      <c r="A56" s="13">
        <v>41740</v>
      </c>
      <c r="B56" s="18">
        <v>0.53791989721699995</v>
      </c>
      <c r="C56" s="16">
        <v>2192256</v>
      </c>
      <c r="D56" s="16">
        <v>18946</v>
      </c>
    </row>
    <row r="57" spans="1:4" ht="13.2" x14ac:dyDescent="0.25">
      <c r="A57" s="13">
        <v>41741</v>
      </c>
      <c r="B57" s="18">
        <v>0.56210271840000003</v>
      </c>
      <c r="C57" s="16">
        <v>2289956</v>
      </c>
      <c r="D57" s="16">
        <v>18959</v>
      </c>
    </row>
    <row r="58" spans="1:4" ht="13.2" x14ac:dyDescent="0.25">
      <c r="A58" s="13">
        <v>41742</v>
      </c>
      <c r="B58" s="18">
        <v>0.54348840661499997</v>
      </c>
      <c r="C58" s="16">
        <v>2164286</v>
      </c>
      <c r="D58" s="16">
        <v>15789</v>
      </c>
    </row>
    <row r="59" spans="1:4" ht="13.2" x14ac:dyDescent="0.25">
      <c r="A59" s="13">
        <v>41743</v>
      </c>
      <c r="B59" s="18">
        <v>0.58406428992600001</v>
      </c>
      <c r="C59" s="16">
        <v>2350853</v>
      </c>
      <c r="D59" s="16">
        <v>29214</v>
      </c>
    </row>
    <row r="60" spans="1:4" ht="13.2" x14ac:dyDescent="0.25">
      <c r="A60" s="13">
        <v>41744</v>
      </c>
      <c r="B60" s="18">
        <v>0.65015412500000003</v>
      </c>
      <c r="C60" s="16">
        <v>2614207</v>
      </c>
      <c r="D60" s="16">
        <v>28751</v>
      </c>
    </row>
    <row r="61" spans="1:4" ht="13.2" x14ac:dyDescent="0.25">
      <c r="A61" s="13">
        <v>41745</v>
      </c>
      <c r="B61" s="18">
        <v>0.68197933837500002</v>
      </c>
      <c r="C61" s="16">
        <v>2654214</v>
      </c>
      <c r="D61" s="16">
        <v>23860</v>
      </c>
    </row>
    <row r="62" spans="1:4" ht="13.2" x14ac:dyDescent="0.25">
      <c r="A62" s="13">
        <v>41746</v>
      </c>
      <c r="B62" s="18">
        <v>0.60811694400000005</v>
      </c>
      <c r="C62" s="16">
        <v>2499800</v>
      </c>
      <c r="D62" s="16">
        <v>19435</v>
      </c>
    </row>
    <row r="63" spans="1:4" ht="13.2" x14ac:dyDescent="0.25">
      <c r="A63" s="13">
        <v>41747</v>
      </c>
      <c r="B63" s="18">
        <v>0.78439003192800005</v>
      </c>
      <c r="C63" s="16">
        <v>3214345</v>
      </c>
      <c r="D63" s="16">
        <v>293384</v>
      </c>
    </row>
    <row r="64" spans="1:4" ht="13.2" x14ac:dyDescent="0.25">
      <c r="A64" s="13">
        <v>41748</v>
      </c>
      <c r="B64" s="18">
        <v>0.73030412363499997</v>
      </c>
      <c r="C64" s="16">
        <v>3006893</v>
      </c>
      <c r="D64" s="16">
        <v>57416</v>
      </c>
    </row>
    <row r="65" spans="1:4" ht="13.2" x14ac:dyDescent="0.25">
      <c r="A65" s="13">
        <v>41749</v>
      </c>
      <c r="B65" s="18">
        <v>0.72114050406200003</v>
      </c>
      <c r="C65" s="16">
        <v>2958104</v>
      </c>
      <c r="D65" s="16">
        <v>30229</v>
      </c>
    </row>
    <row r="66" spans="1:4" ht="13.2" x14ac:dyDescent="0.25">
      <c r="A66" s="13">
        <v>41750</v>
      </c>
      <c r="B66" s="18">
        <v>0.70353747239999997</v>
      </c>
      <c r="C66" s="16">
        <v>2905581</v>
      </c>
      <c r="D66" s="16">
        <v>29266</v>
      </c>
    </row>
    <row r="67" spans="1:4" ht="13.2" x14ac:dyDescent="0.25">
      <c r="A67" s="13">
        <v>41751</v>
      </c>
      <c r="B67" s="18">
        <v>0.71699136297400001</v>
      </c>
      <c r="C67" s="16">
        <v>2970874</v>
      </c>
      <c r="D67" s="16">
        <v>61291.023573977</v>
      </c>
    </row>
    <row r="68" spans="1:4" ht="13.2" x14ac:dyDescent="0.25">
      <c r="A68" s="13">
        <v>41752</v>
      </c>
      <c r="B68" s="18">
        <v>0.86779450000000002</v>
      </c>
      <c r="C68" s="16">
        <v>3601159</v>
      </c>
      <c r="D68" s="16">
        <v>177159.83533723399</v>
      </c>
    </row>
    <row r="69" spans="1:4" ht="13.2" x14ac:dyDescent="0.25">
      <c r="A69" s="13">
        <v>41753</v>
      </c>
      <c r="B69" s="18">
        <v>1.0325270382339999</v>
      </c>
      <c r="C69" s="16">
        <v>4375511</v>
      </c>
      <c r="D69" s="16">
        <v>288863.55394663801</v>
      </c>
    </row>
    <row r="70" spans="1:4" ht="13.2" x14ac:dyDescent="0.25">
      <c r="A70" s="13">
        <v>41754</v>
      </c>
      <c r="B70" s="18">
        <v>1.725113192</v>
      </c>
      <c r="C70" s="16">
        <v>6988284</v>
      </c>
      <c r="D70" s="16">
        <v>655077.73262583697</v>
      </c>
    </row>
    <row r="71" spans="1:4" ht="13.2" x14ac:dyDescent="0.25">
      <c r="A71" s="13">
        <v>41755</v>
      </c>
      <c r="B71" s="18">
        <v>1.72444</v>
      </c>
      <c r="C71" s="16">
        <v>7161605</v>
      </c>
      <c r="D71" s="16">
        <v>1122714.6719355299</v>
      </c>
    </row>
    <row r="72" spans="1:4" ht="13.2" x14ac:dyDescent="0.25">
      <c r="A72" s="13">
        <v>41756</v>
      </c>
      <c r="B72" s="18">
        <v>1.673837077168</v>
      </c>
      <c r="C72" s="16">
        <v>7100822</v>
      </c>
      <c r="D72" s="16">
        <v>430583.08610187302</v>
      </c>
    </row>
    <row r="73" spans="1:4" ht="13.2" x14ac:dyDescent="0.25">
      <c r="A73" s="13">
        <v>41757</v>
      </c>
      <c r="B73" s="18">
        <v>1.6952452307999999</v>
      </c>
      <c r="C73" s="16">
        <v>6957755</v>
      </c>
      <c r="D73" s="16">
        <v>168996.13499599299</v>
      </c>
    </row>
    <row r="74" spans="1:4" ht="13.2" x14ac:dyDescent="0.25">
      <c r="A74" s="13">
        <v>41758</v>
      </c>
      <c r="B74" s="18">
        <v>1.6179355</v>
      </c>
      <c r="C74" s="16">
        <v>6832234</v>
      </c>
      <c r="D74" s="16">
        <v>262867.299978189</v>
      </c>
    </row>
    <row r="75" spans="1:4" ht="13.2" x14ac:dyDescent="0.25">
      <c r="A75" s="13">
        <v>41759</v>
      </c>
      <c r="B75" s="18">
        <v>1.517981984096</v>
      </c>
      <c r="C75" s="16">
        <v>6438676</v>
      </c>
      <c r="D75" s="16">
        <v>79668.1540076815</v>
      </c>
    </row>
    <row r="76" spans="1:4" ht="13.2" x14ac:dyDescent="0.25">
      <c r="A76" s="13">
        <v>41760</v>
      </c>
      <c r="B76" s="18">
        <v>1.4608430729999999</v>
      </c>
      <c r="C76" s="16">
        <v>6351408</v>
      </c>
      <c r="D76" s="16">
        <v>193476.09004901399</v>
      </c>
    </row>
    <row r="77" spans="1:4" ht="13.2" x14ac:dyDescent="0.25">
      <c r="A77" s="13">
        <v>41761</v>
      </c>
      <c r="B77" s="18">
        <v>1.3259854659999999</v>
      </c>
      <c r="C77" s="16">
        <v>5662270</v>
      </c>
      <c r="D77" s="16">
        <v>164610.689579153</v>
      </c>
    </row>
    <row r="78" spans="1:4" ht="13.2" x14ac:dyDescent="0.25">
      <c r="A78" s="13">
        <v>41762</v>
      </c>
      <c r="B78" s="18">
        <v>1.171955014995</v>
      </c>
      <c r="C78" s="16">
        <v>5032190</v>
      </c>
      <c r="D78" s="16">
        <v>79831.363029150496</v>
      </c>
    </row>
    <row r="79" spans="1:4" ht="13.2" x14ac:dyDescent="0.25">
      <c r="A79" s="13">
        <v>41763</v>
      </c>
      <c r="B79" s="18">
        <v>1.58918678704</v>
      </c>
      <c r="C79" s="16">
        <v>6537952</v>
      </c>
      <c r="D79" s="16">
        <v>249774.86935603601</v>
      </c>
    </row>
    <row r="80" spans="1:4" ht="13.2" x14ac:dyDescent="0.25">
      <c r="A80" s="13">
        <v>41764</v>
      </c>
      <c r="B80" s="18">
        <v>1.6407870064000001</v>
      </c>
      <c r="C80" s="16">
        <v>7076205</v>
      </c>
      <c r="D80" s="16">
        <v>267347.63012077101</v>
      </c>
    </row>
    <row r="81" spans="1:4" ht="13.2" x14ac:dyDescent="0.25">
      <c r="A81" s="13">
        <v>41765</v>
      </c>
      <c r="B81" s="18">
        <v>1.57902458</v>
      </c>
      <c r="C81" s="16">
        <v>6811777</v>
      </c>
      <c r="D81" s="16">
        <v>63757.408376187399</v>
      </c>
    </row>
    <row r="82" spans="1:4" ht="13.2" x14ac:dyDescent="0.25">
      <c r="A82" s="13">
        <v>41766</v>
      </c>
      <c r="B82" s="18">
        <v>1.647375</v>
      </c>
      <c r="C82" s="16">
        <v>6914885</v>
      </c>
      <c r="D82" s="16">
        <v>90350.068562979199</v>
      </c>
    </row>
    <row r="83" spans="1:4" ht="13.2" x14ac:dyDescent="0.25">
      <c r="A83" s="13">
        <v>41767</v>
      </c>
      <c r="B83" s="18">
        <v>1.618270451798</v>
      </c>
      <c r="C83" s="16">
        <v>7011558</v>
      </c>
      <c r="D83" s="16">
        <v>78368.568879338098</v>
      </c>
    </row>
    <row r="84" spans="1:4" ht="13.2" x14ac:dyDescent="0.25">
      <c r="A84" s="13">
        <v>41768</v>
      </c>
      <c r="B84" s="18">
        <v>2.3251751868000001</v>
      </c>
      <c r="C84" s="16">
        <v>9466773</v>
      </c>
      <c r="D84" s="16">
        <v>448193.86949315201</v>
      </c>
    </row>
    <row r="85" spans="1:4" ht="13.2" x14ac:dyDescent="0.25">
      <c r="A85" s="13">
        <v>41769</v>
      </c>
      <c r="B85" s="18">
        <v>2.6245289999999999</v>
      </c>
      <c r="C85" s="16">
        <v>10944066</v>
      </c>
      <c r="D85" s="16">
        <v>743863.27885864198</v>
      </c>
    </row>
    <row r="86" spans="1:4" ht="13.2" x14ac:dyDescent="0.25">
      <c r="A86" s="13">
        <v>41770</v>
      </c>
      <c r="B86" s="18">
        <v>2.5740714699999998</v>
      </c>
      <c r="C86" s="16">
        <v>10966982</v>
      </c>
      <c r="D86" s="16">
        <v>501946.57854449202</v>
      </c>
    </row>
    <row r="87" spans="1:4" ht="13.2" x14ac:dyDescent="0.25">
      <c r="A87" s="13">
        <v>41771</v>
      </c>
      <c r="B87" s="18">
        <v>2.5034049595000001</v>
      </c>
      <c r="C87" s="16">
        <v>10559386</v>
      </c>
      <c r="D87" s="16">
        <v>639149.69071625604</v>
      </c>
    </row>
    <row r="88" spans="1:4" ht="13.2" x14ac:dyDescent="0.25">
      <c r="A88" s="13">
        <v>41772</v>
      </c>
      <c r="B88" s="18">
        <v>2.7244101500000002</v>
      </c>
      <c r="C88" s="16">
        <v>11854415</v>
      </c>
      <c r="D88" s="16">
        <v>359164.45001383702</v>
      </c>
    </row>
    <row r="89" spans="1:4" ht="13.2" x14ac:dyDescent="0.25">
      <c r="A89" s="13">
        <v>41773</v>
      </c>
      <c r="B89" s="18">
        <v>3.5317612650000001</v>
      </c>
      <c r="C89" s="16">
        <v>17164361</v>
      </c>
      <c r="D89" s="16">
        <v>1000265.23228599</v>
      </c>
    </row>
    <row r="90" spans="1:4" ht="13.2" x14ac:dyDescent="0.25">
      <c r="A90" s="13">
        <v>41774</v>
      </c>
      <c r="B90" s="18">
        <v>6.3749874999999996</v>
      </c>
      <c r="C90" s="16">
        <v>24714019</v>
      </c>
      <c r="D90" s="16">
        <v>4379350.7538847802</v>
      </c>
    </row>
    <row r="91" spans="1:4" ht="13.2" x14ac:dyDescent="0.25">
      <c r="A91" s="13">
        <v>41775</v>
      </c>
      <c r="B91" s="18">
        <v>5.7871494516500004</v>
      </c>
      <c r="C91" s="16">
        <v>25426996</v>
      </c>
      <c r="D91" s="16">
        <v>2186016.55628329</v>
      </c>
    </row>
    <row r="92" spans="1:4" ht="13.2" x14ac:dyDescent="0.25">
      <c r="A92" s="13">
        <v>41776</v>
      </c>
      <c r="B92" s="18">
        <v>4.7550254445000002</v>
      </c>
      <c r="C92" s="16">
        <v>20364605</v>
      </c>
      <c r="D92" s="16">
        <v>1584346.26208756</v>
      </c>
    </row>
    <row r="93" spans="1:4" ht="13.2" x14ac:dyDescent="0.25">
      <c r="A93" s="13">
        <v>41777</v>
      </c>
      <c r="B93" s="18">
        <v>6.1301435399999997</v>
      </c>
      <c r="C93" s="16">
        <v>27439501</v>
      </c>
      <c r="D93" s="16">
        <v>1708311.0532504199</v>
      </c>
    </row>
    <row r="94" spans="1:4" ht="13.2" x14ac:dyDescent="0.25">
      <c r="A94" s="13">
        <v>41778</v>
      </c>
      <c r="B94" s="18">
        <v>6.9265913499999998</v>
      </c>
      <c r="C94" s="16">
        <v>29880547</v>
      </c>
      <c r="D94" s="16">
        <v>1590927.5235323799</v>
      </c>
    </row>
    <row r="95" spans="1:4" ht="13.2" x14ac:dyDescent="0.25">
      <c r="A95" s="13">
        <v>41779</v>
      </c>
      <c r="B95" s="18">
        <v>6.8877211416000002</v>
      </c>
      <c r="C95" s="16">
        <v>29659427</v>
      </c>
      <c r="D95" s="16">
        <v>1177392.1164412899</v>
      </c>
    </row>
    <row r="96" spans="1:4" ht="13.2" x14ac:dyDescent="0.25">
      <c r="A96" s="13">
        <v>41780</v>
      </c>
      <c r="B96" s="18">
        <v>7.9424814723960004</v>
      </c>
      <c r="C96" s="16">
        <v>34449263</v>
      </c>
      <c r="D96" s="16">
        <v>1356247.16261677</v>
      </c>
    </row>
    <row r="97" spans="1:4" ht="13.2" x14ac:dyDescent="0.25">
      <c r="A97" s="13">
        <v>41781</v>
      </c>
      <c r="B97" s="18">
        <v>10.180409684000001</v>
      </c>
      <c r="C97" s="16">
        <v>48495634</v>
      </c>
      <c r="D97" s="16">
        <v>3427050.7620726</v>
      </c>
    </row>
    <row r="98" spans="1:4" ht="13.2" x14ac:dyDescent="0.25">
      <c r="A98" s="13">
        <v>41782</v>
      </c>
      <c r="B98" s="18">
        <v>13.132854</v>
      </c>
      <c r="C98" s="16">
        <v>58279461</v>
      </c>
      <c r="D98" s="16">
        <v>6738630.9420037996</v>
      </c>
    </row>
    <row r="99" spans="1:4" ht="13.2" x14ac:dyDescent="0.25">
      <c r="A99" s="13">
        <v>41783</v>
      </c>
      <c r="B99" s="18">
        <v>11.926890164332001</v>
      </c>
      <c r="C99" s="16">
        <v>52323392</v>
      </c>
      <c r="D99" s="16">
        <v>3389497.4629980498</v>
      </c>
    </row>
    <row r="100" spans="1:4" ht="13.2" x14ac:dyDescent="0.25">
      <c r="A100" s="13">
        <v>41784</v>
      </c>
      <c r="B100" s="18">
        <v>15.086774419899999</v>
      </c>
      <c r="C100" s="16">
        <v>65445382</v>
      </c>
      <c r="D100" s="16">
        <v>3382196.27557594</v>
      </c>
    </row>
    <row r="101" spans="1:4" ht="13.2" x14ac:dyDescent="0.25">
      <c r="A101" s="13">
        <v>41785</v>
      </c>
      <c r="B101" s="18">
        <v>9.9115310700000006</v>
      </c>
      <c r="C101" s="16">
        <v>48856716</v>
      </c>
      <c r="D101" s="16">
        <v>4753808.68085072</v>
      </c>
    </row>
    <row r="102" spans="1:4" ht="13.2" x14ac:dyDescent="0.25">
      <c r="A102" s="13">
        <v>41786</v>
      </c>
      <c r="B102" s="18">
        <v>10.478339999999999</v>
      </c>
      <c r="C102" s="16">
        <v>45792845</v>
      </c>
      <c r="D102" s="16">
        <v>4893233.2940444499</v>
      </c>
    </row>
    <row r="103" spans="1:4" ht="13.2" x14ac:dyDescent="0.25">
      <c r="A103" s="13">
        <v>41787</v>
      </c>
      <c r="B103" s="18">
        <v>6.9329472445329996</v>
      </c>
      <c r="C103" s="16">
        <v>31243840</v>
      </c>
      <c r="D103" s="16">
        <v>3243695.8348119399</v>
      </c>
    </row>
    <row r="104" spans="1:4" ht="13.2" x14ac:dyDescent="0.25">
      <c r="A104" s="13">
        <v>41788</v>
      </c>
      <c r="B104" s="18">
        <v>9.5698518000000004</v>
      </c>
      <c r="C104" s="16">
        <v>40679365</v>
      </c>
      <c r="D104" s="16">
        <v>4765297.9091573004</v>
      </c>
    </row>
    <row r="105" spans="1:4" ht="13.2" x14ac:dyDescent="0.25">
      <c r="A105" s="13">
        <v>41789</v>
      </c>
      <c r="B105" s="18">
        <v>11.161993776066</v>
      </c>
      <c r="C105" s="16">
        <v>47982000</v>
      </c>
      <c r="D105" s="16">
        <v>5161315.2859861897</v>
      </c>
    </row>
    <row r="106" spans="1:4" ht="13.2" x14ac:dyDescent="0.25">
      <c r="A106" s="13">
        <v>41790</v>
      </c>
      <c r="B106" s="18">
        <v>11.293100000000001</v>
      </c>
      <c r="C106" s="16">
        <v>49244145</v>
      </c>
      <c r="D106" s="16">
        <v>2339601.8449625499</v>
      </c>
    </row>
    <row r="107" spans="1:4" ht="13.2" x14ac:dyDescent="0.25">
      <c r="A107" s="13">
        <v>41791</v>
      </c>
      <c r="B107" s="18">
        <v>13.520215104</v>
      </c>
      <c r="C107" s="16">
        <v>56208979</v>
      </c>
      <c r="D107" s="16">
        <v>2992876.5926574999</v>
      </c>
    </row>
    <row r="108" spans="1:4" ht="13.2" x14ac:dyDescent="0.25">
      <c r="A108" s="13">
        <v>41792</v>
      </c>
      <c r="B108" s="18">
        <v>15.425635</v>
      </c>
      <c r="C108" s="16">
        <v>62997549</v>
      </c>
      <c r="D108" s="16">
        <v>4155898.3136899001</v>
      </c>
    </row>
    <row r="109" spans="1:4" ht="13.2" x14ac:dyDescent="0.25">
      <c r="A109" s="13">
        <v>41793</v>
      </c>
      <c r="B109" s="18">
        <v>13.961344836</v>
      </c>
      <c r="C109" s="16">
        <v>60529077</v>
      </c>
      <c r="D109" s="16">
        <v>2874476.3483507698</v>
      </c>
    </row>
    <row r="110" spans="1:4" ht="13.2" x14ac:dyDescent="0.25">
      <c r="A110" s="13">
        <v>41794</v>
      </c>
      <c r="B110" s="18">
        <v>12.373805384887</v>
      </c>
      <c r="C110" s="16">
        <v>54457164</v>
      </c>
      <c r="D110" s="16">
        <v>1254839.49386749</v>
      </c>
    </row>
    <row r="111" spans="1:4" ht="13.2" x14ac:dyDescent="0.25">
      <c r="A111" s="13">
        <v>41795</v>
      </c>
      <c r="B111" s="18">
        <v>11.25351</v>
      </c>
      <c r="C111" s="16">
        <v>46262763</v>
      </c>
      <c r="D111" s="16">
        <v>1609262.6709099801</v>
      </c>
    </row>
    <row r="112" spans="1:4" ht="13.2" x14ac:dyDescent="0.25">
      <c r="A112" s="13">
        <v>41796</v>
      </c>
      <c r="B112" s="18">
        <v>11.5521327315</v>
      </c>
      <c r="C112" s="16">
        <v>51338096</v>
      </c>
      <c r="D112" s="16">
        <v>1351792.0262152699</v>
      </c>
    </row>
    <row r="113" spans="1:4" ht="13.2" x14ac:dyDescent="0.25">
      <c r="A113" s="13">
        <v>41797</v>
      </c>
      <c r="B113" s="18">
        <v>10.4273328</v>
      </c>
      <c r="C113" s="16">
        <v>45296280</v>
      </c>
      <c r="D113" s="16">
        <v>609122.69876863901</v>
      </c>
    </row>
    <row r="114" spans="1:4" ht="13.2" x14ac:dyDescent="0.25">
      <c r="A114" s="13">
        <v>41798</v>
      </c>
      <c r="B114" s="18">
        <v>9.4235253499999896</v>
      </c>
      <c r="C114" s="16">
        <v>41481497</v>
      </c>
      <c r="D114" s="16">
        <v>877719.85045373801</v>
      </c>
    </row>
    <row r="115" spans="1:4" ht="13.2" x14ac:dyDescent="0.25">
      <c r="A115" s="13">
        <v>41799</v>
      </c>
      <c r="B115" s="18">
        <v>9.4138911000000007</v>
      </c>
      <c r="C115" s="16">
        <v>41135936.4230166</v>
      </c>
      <c r="D115" s="16">
        <v>1063630.5029375099</v>
      </c>
    </row>
    <row r="116" spans="1:4" ht="13.2" x14ac:dyDescent="0.25">
      <c r="A116" s="13">
        <v>41800</v>
      </c>
      <c r="B116" s="18">
        <v>11.682955694329999</v>
      </c>
      <c r="C116" s="16">
        <v>51079868.398078799</v>
      </c>
      <c r="D116" s="16">
        <v>1288989.6632026699</v>
      </c>
    </row>
    <row r="117" spans="1:4" ht="13.2" x14ac:dyDescent="0.25">
      <c r="A117" s="13">
        <v>41801</v>
      </c>
      <c r="B117" s="18">
        <v>10.382941812329999</v>
      </c>
      <c r="C117" s="16">
        <v>45395986.703614801</v>
      </c>
      <c r="D117" s="16">
        <v>606014.91538082401</v>
      </c>
    </row>
    <row r="118" spans="1:4" ht="13.2" x14ac:dyDescent="0.25">
      <c r="A118" s="13">
        <v>41802</v>
      </c>
      <c r="B118" s="18">
        <v>9.9255624999999998</v>
      </c>
      <c r="C118" s="16">
        <v>43448584.086687498</v>
      </c>
      <c r="D118" s="16">
        <v>811973.10636900296</v>
      </c>
    </row>
    <row r="119" spans="1:4" ht="13.2" x14ac:dyDescent="0.25">
      <c r="A119" s="13">
        <v>41803</v>
      </c>
      <c r="B119" s="18">
        <v>10.555652362331999</v>
      </c>
      <c r="C119" s="16">
        <v>46206766.543923602</v>
      </c>
      <c r="D119" s="16">
        <v>380103.01314296899</v>
      </c>
    </row>
    <row r="120" spans="1:4" ht="13.2" x14ac:dyDescent="0.25">
      <c r="A120" s="13">
        <v>41804</v>
      </c>
      <c r="B120" s="18">
        <v>10.128981441132</v>
      </c>
      <c r="C120" s="16">
        <v>44401301.755531803</v>
      </c>
      <c r="D120" s="16">
        <v>373773.55488553399</v>
      </c>
    </row>
    <row r="121" spans="1:4" ht="13.2" x14ac:dyDescent="0.25">
      <c r="A121" s="13">
        <v>41805</v>
      </c>
      <c r="B121" s="18">
        <v>10.13499852</v>
      </c>
      <c r="C121" s="16">
        <v>44462258.777236998</v>
      </c>
      <c r="D121" s="16">
        <v>303790.66852372902</v>
      </c>
    </row>
    <row r="122" spans="1:4" ht="13.2" x14ac:dyDescent="0.25">
      <c r="A122" s="13">
        <v>41806</v>
      </c>
      <c r="B122" s="18">
        <v>10.167643200000001</v>
      </c>
      <c r="C122" s="16">
        <v>44632862.684467196</v>
      </c>
      <c r="D122" s="16">
        <v>348229.31914056902</v>
      </c>
    </row>
    <row r="123" spans="1:4" ht="13.2" x14ac:dyDescent="0.25">
      <c r="A123" s="13">
        <v>41807</v>
      </c>
      <c r="B123" s="18">
        <v>10.13954361</v>
      </c>
      <c r="C123" s="16">
        <v>44538949.121742398</v>
      </c>
      <c r="D123" s="16">
        <v>330846.48989172099</v>
      </c>
    </row>
    <row r="124" spans="1:4" ht="13.2" x14ac:dyDescent="0.25">
      <c r="A124" s="13">
        <v>41808</v>
      </c>
      <c r="B124" s="18">
        <v>10.306816790999999</v>
      </c>
      <c r="C124" s="16">
        <v>45302242.398207299</v>
      </c>
      <c r="D124" s="16">
        <v>393863.71278208902</v>
      </c>
    </row>
    <row r="125" spans="1:4" ht="13.2" x14ac:dyDescent="0.25">
      <c r="A125" s="13">
        <v>41809</v>
      </c>
      <c r="B125" s="18">
        <v>10.7200536043547</v>
      </c>
      <c r="C125" s="16">
        <v>47149872.407336801</v>
      </c>
      <c r="D125" s="16">
        <v>819182.42339264299</v>
      </c>
    </row>
    <row r="126" spans="1:4" ht="13.2" x14ac:dyDescent="0.25">
      <c r="A126" s="13">
        <v>41810</v>
      </c>
      <c r="B126" s="18">
        <v>10.271757365665399</v>
      </c>
      <c r="C126" s="16">
        <v>45207000.526758</v>
      </c>
      <c r="D126" s="16">
        <v>3903579.82858781</v>
      </c>
    </row>
    <row r="127" spans="1:4" ht="13.2" x14ac:dyDescent="0.25">
      <c r="A127" s="13">
        <v>41811</v>
      </c>
      <c r="B127" s="18">
        <v>9.2153642605725192</v>
      </c>
      <c r="C127" s="16">
        <v>40584648.5108466</v>
      </c>
      <c r="D127" s="16">
        <v>1074220.2220604301</v>
      </c>
    </row>
    <row r="128" spans="1:4" ht="13.2" x14ac:dyDescent="0.25">
      <c r="A128" s="13">
        <v>41812</v>
      </c>
      <c r="B128" s="18">
        <v>9.4022669510244707</v>
      </c>
      <c r="C128" s="16">
        <v>41433815.977105103</v>
      </c>
      <c r="D128" s="16">
        <v>380116.46482196002</v>
      </c>
    </row>
    <row r="129" spans="1:4" ht="13.2" x14ac:dyDescent="0.25">
      <c r="A129" s="13">
        <v>41813</v>
      </c>
      <c r="B129" s="18">
        <v>9.7858847970690395</v>
      </c>
      <c r="C129" s="16">
        <v>43156769.687093303</v>
      </c>
      <c r="D129" s="16">
        <v>470210.744098355</v>
      </c>
    </row>
    <row r="130" spans="1:4" ht="13.2" x14ac:dyDescent="0.25">
      <c r="A130" s="13">
        <v>41814</v>
      </c>
      <c r="B130" s="18">
        <v>9.4233106422553092</v>
      </c>
      <c r="C130" s="16">
        <v>41583675.2142976</v>
      </c>
      <c r="D130" s="16">
        <v>326318.60120505601</v>
      </c>
    </row>
    <row r="131" spans="1:4" ht="13.2" x14ac:dyDescent="0.25">
      <c r="A131" s="13">
        <v>41815</v>
      </c>
      <c r="B131" s="18">
        <v>8.9045642892684604</v>
      </c>
      <c r="C131" s="16">
        <v>39318433.088143602</v>
      </c>
      <c r="D131" s="16">
        <v>326611.40549494699</v>
      </c>
    </row>
    <row r="132" spans="1:4" ht="13.2" x14ac:dyDescent="0.25">
      <c r="A132" s="13">
        <v>41816</v>
      </c>
      <c r="B132" s="18">
        <v>9.9657724862110602</v>
      </c>
      <c r="C132" s="16">
        <v>44032121.377863303</v>
      </c>
      <c r="D132" s="16">
        <v>939568.03888940404</v>
      </c>
    </row>
    <row r="133" spans="1:4" ht="13.2" x14ac:dyDescent="0.25">
      <c r="A133" s="13">
        <v>41817</v>
      </c>
      <c r="B133" s="18">
        <v>9.9771864286676593</v>
      </c>
      <c r="C133" s="16">
        <v>44110079.056663997</v>
      </c>
      <c r="D133" s="16">
        <v>363215.146483491</v>
      </c>
    </row>
    <row r="134" spans="1:4" ht="13.2" x14ac:dyDescent="0.25">
      <c r="A134" s="13">
        <v>41818</v>
      </c>
      <c r="B134" s="18">
        <v>9.4541212785056405</v>
      </c>
      <c r="C134" s="16">
        <v>41823510.422583103</v>
      </c>
      <c r="D134" s="16">
        <v>410622.13251126203</v>
      </c>
    </row>
    <row r="135" spans="1:4" ht="13.2" x14ac:dyDescent="0.25">
      <c r="A135" s="13">
        <v>41819</v>
      </c>
      <c r="B135" s="18">
        <v>9.1985323696695307</v>
      </c>
      <c r="C135" s="16">
        <v>40718278.578773297</v>
      </c>
      <c r="D135" s="16">
        <v>370239.78356465697</v>
      </c>
    </row>
    <row r="136" spans="1:4" ht="13.2" x14ac:dyDescent="0.25">
      <c r="A136" s="13">
        <v>41820</v>
      </c>
      <c r="B136" s="18">
        <v>8.9059151447882794</v>
      </c>
      <c r="C136" s="16">
        <v>39447913.977816001</v>
      </c>
      <c r="D136" s="16">
        <v>1176852.6379465701</v>
      </c>
    </row>
    <row r="137" spans="1:4" ht="13.2" x14ac:dyDescent="0.25">
      <c r="A137" s="13">
        <v>41821</v>
      </c>
      <c r="B137" s="18">
        <v>7.9735130193373998</v>
      </c>
      <c r="C137" s="16">
        <v>35339454.894083403</v>
      </c>
      <c r="D137" s="16">
        <v>683385.881790324</v>
      </c>
    </row>
    <row r="138" spans="1:4" ht="13.2" x14ac:dyDescent="0.25">
      <c r="A138" s="13">
        <v>41822</v>
      </c>
      <c r="B138" s="18">
        <v>6.9586844191406296</v>
      </c>
      <c r="C138" s="16">
        <v>30861006.902286999</v>
      </c>
      <c r="D138" s="16">
        <v>1042636.45965134</v>
      </c>
    </row>
    <row r="139" spans="1:4" ht="13.2" x14ac:dyDescent="0.25">
      <c r="A139" s="13">
        <v>41823</v>
      </c>
      <c r="B139" s="18">
        <v>7.7201502977597798</v>
      </c>
      <c r="C139" s="16">
        <v>34259224.606899798</v>
      </c>
      <c r="D139" s="16">
        <v>947815.03120017995</v>
      </c>
    </row>
    <row r="140" spans="1:4" ht="13.2" x14ac:dyDescent="0.25">
      <c r="A140" s="13">
        <v>41824</v>
      </c>
      <c r="B140" s="18">
        <v>7.4636227794438001</v>
      </c>
      <c r="C140" s="16">
        <v>33141291.462895501</v>
      </c>
      <c r="D140" s="16">
        <v>246044.300980236</v>
      </c>
    </row>
    <row r="141" spans="1:4" ht="13.2" x14ac:dyDescent="0.25">
      <c r="A141" s="13">
        <v>41825</v>
      </c>
      <c r="B141" s="18">
        <v>6.9948407488342497</v>
      </c>
      <c r="C141" s="16">
        <v>31079322.528723899</v>
      </c>
      <c r="D141" s="16">
        <v>405793.47529390402</v>
      </c>
    </row>
    <row r="142" spans="1:4" ht="13.2" x14ac:dyDescent="0.25">
      <c r="A142" s="13">
        <v>41826</v>
      </c>
      <c r="B142" s="18">
        <v>6.4006852837263999</v>
      </c>
      <c r="C142" s="16">
        <v>28458099.641346499</v>
      </c>
      <c r="D142" s="16">
        <v>430228.25914610899</v>
      </c>
    </row>
    <row r="143" spans="1:4" ht="13.2" x14ac:dyDescent="0.25">
      <c r="A143" s="13">
        <v>41827</v>
      </c>
      <c r="B143" s="18">
        <v>6.74573951102417</v>
      </c>
      <c r="C143" s="16">
        <v>30011990.710992299</v>
      </c>
      <c r="D143" s="16">
        <v>374244.44357029902</v>
      </c>
    </row>
    <row r="144" spans="1:4" ht="13.2" x14ac:dyDescent="0.25">
      <c r="A144" s="13">
        <v>41828</v>
      </c>
      <c r="B144" s="18">
        <v>7.0775987432356597</v>
      </c>
      <c r="C144" s="16">
        <v>31508075.317932699</v>
      </c>
      <c r="D144" s="16">
        <v>572713.94100518397</v>
      </c>
    </row>
    <row r="145" spans="1:4" ht="13.2" x14ac:dyDescent="0.25">
      <c r="A145" s="13">
        <v>41829</v>
      </c>
      <c r="B145" s="18">
        <v>7.0554199260964499</v>
      </c>
      <c r="C145" s="16">
        <v>31412683.862300899</v>
      </c>
      <c r="D145" s="16">
        <v>242168.87535528999</v>
      </c>
    </row>
    <row r="146" spans="1:4" ht="13.2" x14ac:dyDescent="0.25">
      <c r="A146" s="13">
        <v>41830</v>
      </c>
      <c r="B146" s="18">
        <v>6.6829747403581798</v>
      </c>
      <c r="C146" s="16">
        <v>29754454.728077698</v>
      </c>
      <c r="D146" s="16">
        <v>290502.15106561</v>
      </c>
    </row>
    <row r="147" spans="1:4" ht="13.2" x14ac:dyDescent="0.25">
      <c r="A147" s="13">
        <v>41831</v>
      </c>
      <c r="B147" s="18">
        <v>6.4874283387864704</v>
      </c>
      <c r="C147" s="16">
        <v>28883827.981927201</v>
      </c>
      <c r="D147" s="16">
        <v>349605.48075761099</v>
      </c>
    </row>
    <row r="148" spans="1:4" ht="13.2" x14ac:dyDescent="0.25">
      <c r="A148" s="13">
        <v>41832</v>
      </c>
      <c r="B148" s="18">
        <v>6.4963893889227204</v>
      </c>
      <c r="C148" s="16">
        <v>28923725.059344701</v>
      </c>
      <c r="D148" s="16">
        <v>125978.030114441</v>
      </c>
    </row>
    <row r="149" spans="1:4" ht="13.2" x14ac:dyDescent="0.25">
      <c r="A149" s="13">
        <v>41833</v>
      </c>
      <c r="B149" s="18">
        <v>6.3256317039671499</v>
      </c>
      <c r="C149" s="16">
        <v>28163464.546043701</v>
      </c>
      <c r="D149" s="16">
        <v>187590.20809527501</v>
      </c>
    </row>
    <row r="150" spans="1:4" ht="13.2" x14ac:dyDescent="0.25">
      <c r="A150" s="13">
        <v>41834</v>
      </c>
      <c r="B150" s="18">
        <v>6.1455829099763601</v>
      </c>
      <c r="C150" s="16">
        <v>27361837.4416808</v>
      </c>
      <c r="D150" s="16">
        <v>242473.66098365199</v>
      </c>
    </row>
    <row r="151" spans="1:4" ht="13.2" x14ac:dyDescent="0.25">
      <c r="A151" s="13">
        <v>41835</v>
      </c>
      <c r="B151" s="18">
        <v>6.2715410748185096</v>
      </c>
      <c r="C151" s="16">
        <v>27922638.081969701</v>
      </c>
      <c r="D151" s="16">
        <v>384400.14881431498</v>
      </c>
    </row>
    <row r="152" spans="1:4" ht="13.2" x14ac:dyDescent="0.25">
      <c r="A152" s="13">
        <v>41836</v>
      </c>
      <c r="B152" s="18">
        <v>6.3259107143079296</v>
      </c>
      <c r="C152" s="16">
        <v>28164706.777366702</v>
      </c>
      <c r="D152" s="16">
        <v>339733.40705884102</v>
      </c>
    </row>
    <row r="153" spans="1:4" ht="13.2" x14ac:dyDescent="0.25">
      <c r="A153" s="13">
        <v>41837</v>
      </c>
      <c r="B153" s="18">
        <v>7.5306161353609102</v>
      </c>
      <c r="C153" s="16">
        <v>33528389.015296198</v>
      </c>
      <c r="D153" s="16">
        <v>693616.21604277496</v>
      </c>
    </row>
    <row r="154" spans="1:4" ht="13.2" x14ac:dyDescent="0.25">
      <c r="A154" s="13">
        <v>41838</v>
      </c>
      <c r="B154" s="18">
        <v>7.1916729723122801</v>
      </c>
      <c r="C154" s="16">
        <v>32234588.513227802</v>
      </c>
      <c r="D154" s="16">
        <v>710373.98079057503</v>
      </c>
    </row>
    <row r="155" spans="1:4" ht="13.2" x14ac:dyDescent="0.25">
      <c r="A155" s="13">
        <v>41839</v>
      </c>
      <c r="B155" s="18">
        <v>7.0370444384830604</v>
      </c>
      <c r="C155" s="16">
        <v>31563325.790372401</v>
      </c>
      <c r="D155" s="16">
        <v>86357.837303527893</v>
      </c>
    </row>
    <row r="156" spans="1:4" ht="13.2" x14ac:dyDescent="0.25">
      <c r="A156" s="13">
        <v>41840</v>
      </c>
      <c r="B156" s="18">
        <v>7.0817479614111001</v>
      </c>
      <c r="C156" s="16">
        <v>31783805.478048</v>
      </c>
      <c r="D156" s="16">
        <v>127452.205051798</v>
      </c>
    </row>
    <row r="157" spans="1:4" ht="13.2" x14ac:dyDescent="0.25">
      <c r="A157" s="13">
        <v>41841</v>
      </c>
      <c r="B157" s="18">
        <v>6.7488805348182996</v>
      </c>
      <c r="C157" s="16">
        <v>30308682.571426202</v>
      </c>
      <c r="D157" s="16">
        <v>119005.48289834301</v>
      </c>
    </row>
    <row r="158" spans="1:4" ht="13.2" x14ac:dyDescent="0.25">
      <c r="A158" s="13">
        <v>41842</v>
      </c>
      <c r="B158" s="18">
        <v>6.3812186943634996</v>
      </c>
      <c r="C158" s="16">
        <v>28675601.5077959</v>
      </c>
      <c r="D158" s="16">
        <v>181955.511627342</v>
      </c>
    </row>
    <row r="159" spans="1:4" ht="13.2" x14ac:dyDescent="0.25">
      <c r="A159" s="13">
        <v>41843</v>
      </c>
      <c r="B159" s="18">
        <v>6.3440004635418497</v>
      </c>
      <c r="C159" s="16">
        <v>28526432.4843623</v>
      </c>
      <c r="D159" s="16">
        <v>132980.20287628999</v>
      </c>
    </row>
    <row r="160" spans="1:4" ht="13.2" x14ac:dyDescent="0.25">
      <c r="A160" s="13">
        <v>41844</v>
      </c>
      <c r="B160" s="18">
        <v>6.1563920973341002</v>
      </c>
      <c r="C160" s="16">
        <v>27699393.399614301</v>
      </c>
      <c r="D160" s="16">
        <v>168021.727656395</v>
      </c>
    </row>
    <row r="161" spans="1:4" ht="13.2" x14ac:dyDescent="0.25">
      <c r="A161" s="13">
        <v>41845</v>
      </c>
      <c r="B161" s="18">
        <v>6.1340268332588099</v>
      </c>
      <c r="C161" s="16">
        <v>27610481.581864499</v>
      </c>
      <c r="D161" s="16">
        <v>236137.536295294</v>
      </c>
    </row>
    <row r="162" spans="1:4" ht="13.2" x14ac:dyDescent="0.25">
      <c r="A162" s="13">
        <v>41846</v>
      </c>
      <c r="B162" s="18">
        <v>5.94775455646114</v>
      </c>
      <c r="C162" s="16">
        <v>26795823.827768698</v>
      </c>
      <c r="D162" s="16">
        <v>172373.451786969</v>
      </c>
    </row>
    <row r="163" spans="1:4" ht="13.2" x14ac:dyDescent="0.25">
      <c r="A163" s="13">
        <v>41847</v>
      </c>
      <c r="B163" s="18">
        <v>5.7944466863552497</v>
      </c>
      <c r="C163" s="16">
        <v>26121945.106758099</v>
      </c>
      <c r="D163" s="16">
        <v>172400.67533729901</v>
      </c>
    </row>
    <row r="164" spans="1:4" ht="13.2" x14ac:dyDescent="0.25">
      <c r="A164" s="13">
        <v>41848</v>
      </c>
      <c r="B164" s="18">
        <v>5.1762613318350796</v>
      </c>
      <c r="C164" s="16">
        <v>23349343.604969598</v>
      </c>
      <c r="D164" s="16">
        <v>400029.69176760298</v>
      </c>
    </row>
    <row r="165" spans="1:4" ht="13.2" x14ac:dyDescent="0.25">
      <c r="A165" s="13">
        <v>41849</v>
      </c>
      <c r="B165" s="18">
        <v>4.7595433836656698</v>
      </c>
      <c r="C165" s="16">
        <v>21482989.146376699</v>
      </c>
      <c r="D165" s="16">
        <v>287249.68806769</v>
      </c>
    </row>
    <row r="166" spans="1:4" ht="13.2" x14ac:dyDescent="0.25">
      <c r="A166" s="13">
        <v>41850</v>
      </c>
      <c r="B166" s="18">
        <v>4.3919534494791002</v>
      </c>
      <c r="C166" s="16">
        <v>19836701.341870699</v>
      </c>
      <c r="D166" s="16">
        <v>317912.97499279602</v>
      </c>
    </row>
    <row r="167" spans="1:4" ht="13.2" x14ac:dyDescent="0.25">
      <c r="A167" s="13">
        <v>41851</v>
      </c>
      <c r="B167" s="18">
        <v>5.5571971311995796</v>
      </c>
      <c r="C167" s="16">
        <v>25118275.4019541</v>
      </c>
      <c r="D167" s="16">
        <v>381497.68025938299</v>
      </c>
    </row>
    <row r="168" spans="1:4" ht="13.2" x14ac:dyDescent="0.25">
      <c r="A168" s="13">
        <v>41852</v>
      </c>
      <c r="B168" s="18">
        <v>5.6356686936941802</v>
      </c>
      <c r="C168" s="16">
        <v>25492090.7142841</v>
      </c>
      <c r="D168" s="16">
        <v>249264.533330562</v>
      </c>
    </row>
    <row r="169" spans="1:4" ht="13.2" x14ac:dyDescent="0.25">
      <c r="A169" s="13">
        <v>41853</v>
      </c>
      <c r="B169" s="18">
        <v>5.6843133687654701</v>
      </c>
      <c r="C169" s="16">
        <v>25729709.089228101</v>
      </c>
      <c r="D169" s="16">
        <v>179323.39714444501</v>
      </c>
    </row>
    <row r="170" spans="1:4" ht="13.2" x14ac:dyDescent="0.25">
      <c r="A170" s="13">
        <v>41854</v>
      </c>
      <c r="B170" s="18">
        <v>5.7935506299369202</v>
      </c>
      <c r="C170" s="16">
        <v>26240416.016439199</v>
      </c>
      <c r="D170" s="16">
        <v>277507.45973352698</v>
      </c>
    </row>
    <row r="171" spans="1:4" ht="13.2" x14ac:dyDescent="0.25">
      <c r="A171" s="13">
        <v>41855</v>
      </c>
      <c r="B171" s="18">
        <v>5.2768153038309702</v>
      </c>
      <c r="C171" s="16">
        <v>23914426.697471201</v>
      </c>
      <c r="D171" s="16">
        <v>175222.80127696201</v>
      </c>
    </row>
    <row r="172" spans="1:4" ht="13.2" x14ac:dyDescent="0.25">
      <c r="A172" s="13">
        <v>41856</v>
      </c>
      <c r="B172" s="18">
        <v>5.3635377838915597</v>
      </c>
      <c r="C172" s="16">
        <v>24322426.326871201</v>
      </c>
      <c r="D172" s="16">
        <v>106543.528495185</v>
      </c>
    </row>
    <row r="173" spans="1:4" ht="13.2" x14ac:dyDescent="0.25">
      <c r="A173" s="13">
        <v>41857</v>
      </c>
      <c r="B173" s="18">
        <v>5.7633274497139704</v>
      </c>
      <c r="C173" s="16">
        <v>26151173.226333901</v>
      </c>
      <c r="D173" s="16">
        <v>210840.920662711</v>
      </c>
    </row>
    <row r="174" spans="1:4" ht="13.2" x14ac:dyDescent="0.25">
      <c r="A174" s="13">
        <v>41858</v>
      </c>
      <c r="B174" s="18">
        <v>5.6610544038568396</v>
      </c>
      <c r="C174" s="16">
        <v>25703060.802517701</v>
      </c>
      <c r="D174" s="16">
        <v>138565.76296729001</v>
      </c>
    </row>
    <row r="175" spans="1:4" ht="13.2" x14ac:dyDescent="0.25">
      <c r="A175" s="13">
        <v>41859</v>
      </c>
      <c r="B175" s="18">
        <v>5.9834435825887899</v>
      </c>
      <c r="C175" s="16">
        <v>27183436.3910513</v>
      </c>
      <c r="D175" s="16">
        <v>266857.22812996601</v>
      </c>
    </row>
    <row r="176" spans="1:4" ht="13.2" x14ac:dyDescent="0.25">
      <c r="A176" s="13">
        <v>41860</v>
      </c>
      <c r="B176" s="18">
        <v>5.5913738150094803</v>
      </c>
      <c r="C176" s="16">
        <v>25417569.022456098</v>
      </c>
      <c r="D176" s="16">
        <v>235267.90300532599</v>
      </c>
    </row>
    <row r="177" spans="1:4" ht="13.2" x14ac:dyDescent="0.25">
      <c r="A177" s="13">
        <v>41861</v>
      </c>
      <c r="B177" s="18">
        <v>5.6341282496914902</v>
      </c>
      <c r="C177" s="16">
        <v>25626798.538952202</v>
      </c>
      <c r="D177" s="16">
        <v>211254.58863814801</v>
      </c>
    </row>
    <row r="178" spans="1:4" ht="13.2" x14ac:dyDescent="0.25">
      <c r="A178" s="13">
        <v>41862</v>
      </c>
      <c r="B178" s="18">
        <v>5.0179765759665296</v>
      </c>
      <c r="C178" s="16">
        <v>22838602.814861201</v>
      </c>
      <c r="D178" s="16">
        <v>217867.722626701</v>
      </c>
    </row>
    <row r="179" spans="1:4" ht="13.2" x14ac:dyDescent="0.25">
      <c r="A179" s="13">
        <v>41863</v>
      </c>
      <c r="B179" s="18">
        <v>5.0016376824510198</v>
      </c>
      <c r="C179" s="16">
        <v>22778028.192577701</v>
      </c>
      <c r="D179" s="16">
        <v>90570.569535704504</v>
      </c>
    </row>
    <row r="180" spans="1:4" ht="13.2" x14ac:dyDescent="0.25">
      <c r="A180" s="13">
        <v>41864</v>
      </c>
      <c r="B180" s="18">
        <v>4.8122093597239699</v>
      </c>
      <c r="C180" s="16">
        <v>21929117.747028101</v>
      </c>
      <c r="D180" s="16">
        <v>280024.86678928701</v>
      </c>
    </row>
    <row r="181" spans="1:4" ht="13.2" x14ac:dyDescent="0.25">
      <c r="A181" s="13">
        <v>41865</v>
      </c>
      <c r="B181" s="18">
        <v>4.0365461422726403</v>
      </c>
      <c r="C181" s="16">
        <v>18405386.969820701</v>
      </c>
      <c r="D181" s="16">
        <v>190730.047524781</v>
      </c>
    </row>
    <row r="182" spans="1:4" ht="13.2" x14ac:dyDescent="0.25">
      <c r="A182" s="13">
        <v>41866</v>
      </c>
      <c r="B182" s="18">
        <v>3.65699862380841</v>
      </c>
      <c r="C182" s="16">
        <v>16684858.7432002</v>
      </c>
      <c r="D182" s="16">
        <v>273130.88490407198</v>
      </c>
    </row>
    <row r="183" spans="1:4" ht="13.2" x14ac:dyDescent="0.25">
      <c r="A183" s="13">
        <v>41867</v>
      </c>
      <c r="B183" s="18">
        <v>2.9213365325981702</v>
      </c>
      <c r="C183" s="16">
        <v>13336473.853271</v>
      </c>
      <c r="D183" s="16">
        <v>283032.49519628502</v>
      </c>
    </row>
    <row r="184" spans="1:4" ht="13.2" x14ac:dyDescent="0.25">
      <c r="A184" s="13">
        <v>41868</v>
      </c>
      <c r="B184" s="18">
        <v>2.4613670674719699</v>
      </c>
      <c r="C184" s="16">
        <v>11243411.5413268</v>
      </c>
      <c r="D184" s="16">
        <v>368912.78168225603</v>
      </c>
    </row>
    <row r="185" spans="1:4" ht="13.2" x14ac:dyDescent="0.25">
      <c r="A185" s="13">
        <v>41869</v>
      </c>
      <c r="B185" s="18">
        <v>1.5420336553931</v>
      </c>
      <c r="C185" s="16">
        <v>7048342.85240734</v>
      </c>
      <c r="D185" s="16">
        <v>693530.30827972398</v>
      </c>
    </row>
    <row r="186" spans="1:4" ht="13.2" x14ac:dyDescent="0.25">
      <c r="A186" s="13">
        <v>41870</v>
      </c>
      <c r="B186" s="18">
        <v>3.3036222916779399</v>
      </c>
      <c r="C186" s="16">
        <v>15109684.774023199</v>
      </c>
      <c r="D186" s="16">
        <v>712036.50265180599</v>
      </c>
    </row>
    <row r="187" spans="1:4" ht="13.2" x14ac:dyDescent="0.25">
      <c r="A187" s="13">
        <v>41871</v>
      </c>
      <c r="B187" s="18">
        <v>3.8223545963846401</v>
      </c>
      <c r="C187" s="16">
        <v>17492818.514979102</v>
      </c>
      <c r="D187" s="16">
        <v>719614.74108503095</v>
      </c>
    </row>
    <row r="188" spans="1:4" ht="13.2" x14ac:dyDescent="0.25">
      <c r="A188" s="13">
        <v>41872</v>
      </c>
      <c r="B188" s="18">
        <v>3.4011148800845801</v>
      </c>
      <c r="C188" s="16">
        <v>15574497.495674299</v>
      </c>
      <c r="D188" s="16">
        <v>235947.17602192101</v>
      </c>
    </row>
    <row r="189" spans="1:4" ht="13.2" x14ac:dyDescent="0.25">
      <c r="A189" s="13">
        <v>41873</v>
      </c>
      <c r="B189" s="18">
        <v>3.1815734678932599</v>
      </c>
      <c r="C189" s="16">
        <v>14578185.9768827</v>
      </c>
      <c r="D189" s="16">
        <v>282949.59575349302</v>
      </c>
    </row>
    <row r="190" spans="1:4" ht="13.2" x14ac:dyDescent="0.25">
      <c r="A190" s="13">
        <v>41874</v>
      </c>
      <c r="B190" s="18">
        <v>2.9818802289742701</v>
      </c>
      <c r="C190" s="16">
        <v>13671640.5531055</v>
      </c>
      <c r="D190" s="16">
        <v>129251.220105714</v>
      </c>
    </row>
    <row r="191" spans="1:4" ht="13.2" x14ac:dyDescent="0.25">
      <c r="A191" s="13">
        <v>41875</v>
      </c>
      <c r="B191" s="18">
        <v>3.0778651544370801</v>
      </c>
      <c r="C191" s="16">
        <v>14120241.944517</v>
      </c>
      <c r="D191" s="16">
        <v>64845.120774288698</v>
      </c>
    </row>
    <row r="192" spans="1:4" ht="13.2" x14ac:dyDescent="0.25">
      <c r="A192" s="13">
        <v>41876</v>
      </c>
      <c r="B192" s="18">
        <v>2.6394065853839499</v>
      </c>
      <c r="C192" s="16">
        <v>12116193.2907984</v>
      </c>
      <c r="D192" s="16">
        <v>127503.225991058</v>
      </c>
    </row>
    <row r="193" spans="1:4" ht="13.2" x14ac:dyDescent="0.25">
      <c r="A193" s="13">
        <v>41877</v>
      </c>
      <c r="B193" s="18">
        <v>2.7185770722169198</v>
      </c>
      <c r="C193" s="16">
        <v>12487231.9100827</v>
      </c>
      <c r="D193" s="16">
        <v>152806.11666319301</v>
      </c>
    </row>
    <row r="194" spans="1:4" ht="13.2" x14ac:dyDescent="0.25">
      <c r="A194" s="13">
        <v>41878</v>
      </c>
      <c r="B194" s="18">
        <v>2.28797196988257</v>
      </c>
      <c r="C194" s="16">
        <v>10515988.2078341</v>
      </c>
      <c r="D194" s="16">
        <v>323354.65095856797</v>
      </c>
    </row>
    <row r="195" spans="1:4" ht="13.2" x14ac:dyDescent="0.25">
      <c r="A195" s="13">
        <v>41879</v>
      </c>
      <c r="B195" s="18">
        <v>2.3474024329379999</v>
      </c>
      <c r="C195" s="16">
        <v>10796116.931910001</v>
      </c>
      <c r="D195" s="16">
        <v>155384.09665462101</v>
      </c>
    </row>
    <row r="196" spans="1:4" ht="13.2" x14ac:dyDescent="0.25">
      <c r="A196" s="13">
        <v>41880</v>
      </c>
      <c r="B196" s="18">
        <v>2.5475545376372999</v>
      </c>
      <c r="C196" s="16">
        <v>11724449.752632201</v>
      </c>
      <c r="D196" s="16">
        <v>149080.53919466899</v>
      </c>
    </row>
    <row r="197" spans="1:4" ht="13.2" x14ac:dyDescent="0.25">
      <c r="A197" s="13">
        <v>41881</v>
      </c>
      <c r="B197" s="18">
        <v>2.4141382828985898</v>
      </c>
      <c r="C197" s="16">
        <v>11117625.832478801</v>
      </c>
      <c r="D197" s="16">
        <v>80608.892660497702</v>
      </c>
    </row>
    <row r="198" spans="1:4" ht="13.2" x14ac:dyDescent="0.25">
      <c r="A198" s="13">
        <v>41882</v>
      </c>
      <c r="B198" s="18">
        <v>2.4374244068277702</v>
      </c>
      <c r="C198" s="16">
        <v>11232465.766414201</v>
      </c>
      <c r="D198" s="16">
        <v>114638.658490542</v>
      </c>
    </row>
    <row r="199" spans="1:4" ht="13.2" x14ac:dyDescent="0.25">
      <c r="A199" s="13">
        <v>41883</v>
      </c>
      <c r="B199" s="18">
        <v>2.2802727207308</v>
      </c>
      <c r="C199" s="16">
        <v>10515758.1251947</v>
      </c>
      <c r="D199" s="16">
        <v>71990.380259429396</v>
      </c>
    </row>
    <row r="200" spans="1:4" ht="13.2" x14ac:dyDescent="0.25">
      <c r="A200" s="13">
        <v>41884</v>
      </c>
      <c r="B200" s="18">
        <v>2.3133252171160201</v>
      </c>
      <c r="C200" s="16">
        <v>10675678.9514357</v>
      </c>
      <c r="D200" s="16">
        <v>51957.080713538599</v>
      </c>
    </row>
    <row r="201" spans="1:4" ht="13.2" x14ac:dyDescent="0.25">
      <c r="A201" s="13">
        <v>41885</v>
      </c>
      <c r="B201" s="18">
        <v>2.6316886369167398</v>
      </c>
      <c r="C201" s="16">
        <v>12153106.545017799</v>
      </c>
      <c r="D201" s="16">
        <v>171717.477787351</v>
      </c>
    </row>
    <row r="202" spans="1:4" ht="13.2" x14ac:dyDescent="0.25">
      <c r="A202" s="13">
        <v>41886</v>
      </c>
      <c r="B202" s="18">
        <v>3.0817507348299298</v>
      </c>
      <c r="C202" s="16">
        <v>14240634.5486167</v>
      </c>
      <c r="D202" s="16">
        <v>390462.67419228802</v>
      </c>
    </row>
    <row r="203" spans="1:4" ht="13.2" x14ac:dyDescent="0.25">
      <c r="A203" s="13">
        <v>41887</v>
      </c>
      <c r="B203" s="18">
        <v>2.8183533340297702</v>
      </c>
      <c r="C203" s="16">
        <v>13031397.866813499</v>
      </c>
      <c r="D203" s="16">
        <v>239171.16192866699</v>
      </c>
    </row>
    <row r="204" spans="1:4" ht="13.2" x14ac:dyDescent="0.25">
      <c r="A204" s="13">
        <v>41888</v>
      </c>
      <c r="B204" s="18">
        <v>2.94479851088707</v>
      </c>
      <c r="C204" s="16">
        <v>13624616.815962899</v>
      </c>
      <c r="D204" s="16">
        <v>220603.507279351</v>
      </c>
    </row>
    <row r="205" spans="1:4" ht="13.2" x14ac:dyDescent="0.25">
      <c r="A205" s="13">
        <v>41889</v>
      </c>
      <c r="B205" s="18">
        <v>2.8938445460681601</v>
      </c>
      <c r="C205" s="16">
        <v>13397151.716737101</v>
      </c>
      <c r="D205" s="16">
        <v>70190.3672191933</v>
      </c>
    </row>
    <row r="206" spans="1:4" ht="13.2" x14ac:dyDescent="0.25">
      <c r="A206" s="13">
        <v>41890</v>
      </c>
      <c r="B206" s="18">
        <v>2.7568737121912399</v>
      </c>
      <c r="C206" s="16">
        <v>12771013.463071199</v>
      </c>
      <c r="D206" s="16">
        <v>88462.409337693796</v>
      </c>
    </row>
    <row r="207" spans="1:4" ht="13.2" x14ac:dyDescent="0.25">
      <c r="A207" s="13">
        <v>41891</v>
      </c>
      <c r="B207" s="18">
        <v>2.8907688740501101</v>
      </c>
      <c r="C207" s="16">
        <v>13399702.3741771</v>
      </c>
      <c r="D207" s="16">
        <v>58137.594498244202</v>
      </c>
    </row>
    <row r="208" spans="1:4" ht="13.2" x14ac:dyDescent="0.25">
      <c r="A208" s="13">
        <v>41892</v>
      </c>
      <c r="B208" s="18">
        <v>2.81083844793159</v>
      </c>
      <c r="C208" s="16">
        <v>13037967.3288696</v>
      </c>
      <c r="D208" s="16">
        <v>61077.813535073801</v>
      </c>
    </row>
    <row r="209" spans="1:4" ht="13.2" x14ac:dyDescent="0.25">
      <c r="A209" s="13">
        <v>41893</v>
      </c>
      <c r="B209" s="18">
        <v>2.7768142045170401</v>
      </c>
      <c r="C209" s="16">
        <v>12888422.075042</v>
      </c>
      <c r="D209" s="16">
        <v>39454.421224051301</v>
      </c>
    </row>
    <row r="210" spans="1:4" ht="13.2" x14ac:dyDescent="0.25">
      <c r="A210" s="13">
        <v>41894</v>
      </c>
      <c r="B210" s="18">
        <v>2.8215658561214698</v>
      </c>
      <c r="C210" s="16">
        <v>13105436.9729957</v>
      </c>
      <c r="D210" s="16">
        <v>65150.945241461399</v>
      </c>
    </row>
    <row r="211" spans="1:4" ht="13.2" x14ac:dyDescent="0.25">
      <c r="A211" s="13">
        <v>41895</v>
      </c>
      <c r="B211" s="18">
        <v>2.8520489705438998</v>
      </c>
      <c r="C211" s="16">
        <v>13255878.6954486</v>
      </c>
      <c r="D211" s="16">
        <v>84464.877031098702</v>
      </c>
    </row>
    <row r="212" spans="1:4" ht="13.2" x14ac:dyDescent="0.25">
      <c r="A212" s="13">
        <v>41896</v>
      </c>
      <c r="B212" s="18">
        <v>2.7829444145192301</v>
      </c>
      <c r="C212" s="16">
        <v>12940925.294845199</v>
      </c>
      <c r="D212" s="16">
        <v>92816.293300933597</v>
      </c>
    </row>
    <row r="213" spans="1:4" ht="13.2" x14ac:dyDescent="0.25">
      <c r="A213" s="13">
        <v>41897</v>
      </c>
      <c r="B213" s="18">
        <v>3.0554952189329598</v>
      </c>
      <c r="C213" s="16">
        <v>14219801.147155</v>
      </c>
      <c r="D213" s="16">
        <v>291231.88547676499</v>
      </c>
    </row>
    <row r="214" spans="1:4" ht="13.2" x14ac:dyDescent="0.25">
      <c r="A214" s="13">
        <v>41898</v>
      </c>
      <c r="B214" s="18">
        <v>3.3020227922231098</v>
      </c>
      <c r="C214" s="16">
        <v>15376357.8313601</v>
      </c>
      <c r="D214" s="16">
        <v>131141.770563386</v>
      </c>
    </row>
    <row r="215" spans="1:4" ht="13.2" x14ac:dyDescent="0.25">
      <c r="A215" s="13">
        <v>41899</v>
      </c>
      <c r="B215" s="18">
        <v>3.7338507726193901</v>
      </c>
      <c r="C215" s="16">
        <v>17397724.587138299</v>
      </c>
      <c r="D215" s="16">
        <v>576391.18684860505</v>
      </c>
    </row>
    <row r="216" spans="1:4" ht="13.2" x14ac:dyDescent="0.25">
      <c r="A216" s="13">
        <v>41900</v>
      </c>
      <c r="B216" s="18">
        <v>3.8628065678809498</v>
      </c>
      <c r="C216" s="16">
        <v>18009416.274781801</v>
      </c>
      <c r="D216" s="16">
        <v>441850.50464031397</v>
      </c>
    </row>
    <row r="217" spans="1:4" ht="13.2" x14ac:dyDescent="0.25">
      <c r="A217" s="13">
        <v>41901</v>
      </c>
      <c r="B217" s="18">
        <v>3.4475188195292801</v>
      </c>
      <c r="C217" s="16">
        <v>16082654.607991099</v>
      </c>
      <c r="D217" s="16">
        <v>350937.57949276298</v>
      </c>
    </row>
    <row r="218" spans="1:4" ht="13.2" x14ac:dyDescent="0.25">
      <c r="A218" s="13">
        <v>41902</v>
      </c>
      <c r="B218" s="18">
        <v>3.17958092176409</v>
      </c>
      <c r="C218" s="16">
        <v>14841724.1365525</v>
      </c>
      <c r="D218" s="16">
        <v>209328.28801566301</v>
      </c>
    </row>
    <row r="219" spans="1:4" ht="13.2" x14ac:dyDescent="0.25">
      <c r="A219" s="13">
        <v>41903</v>
      </c>
      <c r="B219" s="18">
        <v>2.95343614285611</v>
      </c>
      <c r="C219" s="16">
        <v>13794168.2235804</v>
      </c>
      <c r="D219" s="16">
        <v>140436.366663953</v>
      </c>
    </row>
    <row r="220" spans="1:4" ht="13.2" x14ac:dyDescent="0.25">
      <c r="A220" s="13">
        <v>41904</v>
      </c>
      <c r="B220" s="18">
        <v>3.3290067061621502</v>
      </c>
      <c r="C220" s="16">
        <v>15558192.7374097</v>
      </c>
      <c r="D220" s="16">
        <v>138472.87702631601</v>
      </c>
    </row>
    <row r="221" spans="1:4" ht="13.2" x14ac:dyDescent="0.25">
      <c r="A221" s="13">
        <v>41905</v>
      </c>
      <c r="B221" s="18">
        <v>3.39889458237211</v>
      </c>
      <c r="C221" s="16">
        <v>15894464.8659053</v>
      </c>
      <c r="D221" s="16">
        <v>146536.525018616</v>
      </c>
    </row>
    <row r="222" spans="1:4" ht="13.2" x14ac:dyDescent="0.25">
      <c r="A222" s="13">
        <v>41906</v>
      </c>
      <c r="B222" s="18">
        <v>3.3417206479133998</v>
      </c>
      <c r="C222" s="16">
        <v>15636489.029258899</v>
      </c>
      <c r="D222" s="16">
        <v>72127.219897368501</v>
      </c>
    </row>
    <row r="223" spans="1:4" ht="13.2" x14ac:dyDescent="0.25">
      <c r="A223" s="13">
        <v>41907</v>
      </c>
      <c r="B223" s="18">
        <v>2.97956474678745</v>
      </c>
      <c r="C223" s="16">
        <v>13950956.7917499</v>
      </c>
      <c r="D223" s="16">
        <v>100608.96083019501</v>
      </c>
    </row>
    <row r="224" spans="1:4" ht="13.2" x14ac:dyDescent="0.25">
      <c r="A224" s="13">
        <v>41908</v>
      </c>
      <c r="B224" s="18">
        <v>2.8926752693509998</v>
      </c>
      <c r="C224" s="16">
        <v>13553065.9028666</v>
      </c>
      <c r="D224" s="16">
        <v>99224.360380615093</v>
      </c>
    </row>
    <row r="225" spans="1:4" ht="13.2" x14ac:dyDescent="0.25">
      <c r="A225" s="13">
        <v>41909</v>
      </c>
      <c r="B225" s="18">
        <v>2.8346408110522101</v>
      </c>
      <c r="C225" s="16">
        <v>13289966.8288677</v>
      </c>
      <c r="D225" s="16">
        <v>69301.201024385795</v>
      </c>
    </row>
    <row r="226" spans="1:4" ht="13.2" x14ac:dyDescent="0.25">
      <c r="A226" s="13">
        <v>41910</v>
      </c>
      <c r="B226" s="18">
        <v>2.8893230354264099</v>
      </c>
      <c r="C226" s="16">
        <v>13555013.428245001</v>
      </c>
      <c r="D226" s="16">
        <v>119063.150086881</v>
      </c>
    </row>
    <row r="227" spans="1:4" ht="13.2" x14ac:dyDescent="0.25">
      <c r="A227" s="13">
        <v>41911</v>
      </c>
      <c r="B227" s="18">
        <v>2.8045428077941201</v>
      </c>
      <c r="C227" s="16">
        <v>13165121.3074036</v>
      </c>
      <c r="D227" s="16">
        <v>72616.102808714801</v>
      </c>
    </row>
    <row r="228" spans="1:4" ht="13.2" x14ac:dyDescent="0.25">
      <c r="A228" s="13">
        <v>41912</v>
      </c>
      <c r="B228" s="18">
        <v>2.7057738366753301</v>
      </c>
      <c r="C228" s="16">
        <v>12709260.524735499</v>
      </c>
      <c r="D228" s="16">
        <v>154778.94583704401</v>
      </c>
    </row>
    <row r="229" spans="1:4" ht="13.2" x14ac:dyDescent="0.25">
      <c r="A229" s="13">
        <v>41913</v>
      </c>
      <c r="B229" s="18">
        <v>2.4396447039991398</v>
      </c>
      <c r="C229" s="16">
        <v>11466554.5561087</v>
      </c>
      <c r="D229" s="16">
        <v>218873.44736355401</v>
      </c>
    </row>
    <row r="230" spans="1:4" ht="13.2" x14ac:dyDescent="0.25">
      <c r="A230" s="13">
        <v>41914</v>
      </c>
      <c r="B230" s="18">
        <v>2.38514634527569</v>
      </c>
      <c r="C230" s="16">
        <v>11218287.779784299</v>
      </c>
      <c r="D230" s="16">
        <v>151893.44721240201</v>
      </c>
    </row>
    <row r="231" spans="1:4" ht="13.2" x14ac:dyDescent="0.25">
      <c r="A231" s="13">
        <v>41915</v>
      </c>
      <c r="B231" s="18">
        <v>2.3720001363060499</v>
      </c>
      <c r="C231" s="16">
        <v>11164444.8495604</v>
      </c>
      <c r="D231" s="16">
        <v>57911.293289790599</v>
      </c>
    </row>
    <row r="232" spans="1:4" ht="13.2" x14ac:dyDescent="0.25">
      <c r="A232" s="13">
        <v>41916</v>
      </c>
      <c r="B232" s="18">
        <v>2.22353955283744</v>
      </c>
      <c r="C232" s="16">
        <v>10473367.1431846</v>
      </c>
      <c r="D232" s="16">
        <v>55028.733283435999</v>
      </c>
    </row>
    <row r="233" spans="1:4" ht="13.2" x14ac:dyDescent="0.25">
      <c r="A233" s="13">
        <v>41917</v>
      </c>
      <c r="B233" s="18">
        <v>2.2912864653178699</v>
      </c>
      <c r="C233" s="16">
        <v>10801280.204988001</v>
      </c>
      <c r="D233" s="16">
        <v>55510.759908514599</v>
      </c>
    </row>
    <row r="234" spans="1:4" ht="13.2" x14ac:dyDescent="0.25">
      <c r="A234" s="13">
        <v>41918</v>
      </c>
      <c r="B234" s="18">
        <v>2.2344124547785902</v>
      </c>
      <c r="C234" s="16">
        <v>10541966.8992952</v>
      </c>
      <c r="D234" s="16">
        <v>50589.192122726301</v>
      </c>
    </row>
    <row r="235" spans="1:4" ht="13.2" x14ac:dyDescent="0.25">
      <c r="A235" s="13">
        <v>41919</v>
      </c>
      <c r="B235" s="18">
        <v>2.0966609007914099</v>
      </c>
      <c r="C235" s="16">
        <v>9900745.1760112792</v>
      </c>
      <c r="D235" s="16">
        <v>146407.015488643</v>
      </c>
    </row>
    <row r="236" spans="1:4" ht="13.2" x14ac:dyDescent="0.25">
      <c r="A236" s="13">
        <v>41920</v>
      </c>
      <c r="B236" s="18">
        <v>2.3445101902231</v>
      </c>
      <c r="C236" s="16">
        <v>11079754.2477518</v>
      </c>
      <c r="D236" s="16">
        <v>60664.711323584001</v>
      </c>
    </row>
    <row r="237" spans="1:4" ht="13.2" x14ac:dyDescent="0.25">
      <c r="A237" s="13">
        <v>41921</v>
      </c>
      <c r="B237" s="18">
        <v>2.3413884119517698</v>
      </c>
      <c r="C237" s="16">
        <v>11073254.6516177</v>
      </c>
      <c r="D237" s="16">
        <v>102674.646138725</v>
      </c>
    </row>
    <row r="238" spans="1:4" ht="13.2" x14ac:dyDescent="0.25">
      <c r="A238" s="13">
        <v>41922</v>
      </c>
      <c r="B238" s="18">
        <v>2.2098860813662502</v>
      </c>
      <c r="C238" s="16">
        <v>10459408.502195099</v>
      </c>
      <c r="D238" s="16">
        <v>59214.745772022499</v>
      </c>
    </row>
    <row r="239" spans="1:4" ht="13.2" x14ac:dyDescent="0.25">
      <c r="A239" s="13">
        <v>41923</v>
      </c>
      <c r="B239" s="18">
        <v>2.1069502993220701</v>
      </c>
      <c r="C239" s="16">
        <v>9979369.9324605595</v>
      </c>
      <c r="D239" s="16">
        <v>79401.223564998101</v>
      </c>
    </row>
    <row r="240" spans="1:4" ht="13.2" x14ac:dyDescent="0.25">
      <c r="A240" s="13">
        <v>41924</v>
      </c>
      <c r="B240" s="18">
        <v>2.13044497585103</v>
      </c>
      <c r="C240" s="16">
        <v>10098388.011998</v>
      </c>
      <c r="D240" s="16">
        <v>81007.559805577199</v>
      </c>
    </row>
    <row r="241" spans="1:4" ht="13.2" x14ac:dyDescent="0.25">
      <c r="A241" s="13">
        <v>41925</v>
      </c>
      <c r="B241" s="18">
        <v>2.34124071441589</v>
      </c>
      <c r="C241" s="16">
        <v>11105448.2284825</v>
      </c>
      <c r="D241" s="16">
        <v>119258.373231595</v>
      </c>
    </row>
    <row r="242" spans="1:4" ht="13.2" x14ac:dyDescent="0.25">
      <c r="A242" s="13">
        <v>41926</v>
      </c>
      <c r="B242" s="18">
        <v>2.0493214660813099</v>
      </c>
      <c r="C242" s="16">
        <v>9728622.8859613091</v>
      </c>
      <c r="D242" s="16">
        <v>213062.19405492599</v>
      </c>
    </row>
    <row r="243" spans="1:4" ht="13.2" x14ac:dyDescent="0.25">
      <c r="A243" s="13">
        <v>41927</v>
      </c>
      <c r="B243" s="18">
        <v>2.06048391871549</v>
      </c>
      <c r="C243" s="16">
        <v>9789612.5373393297</v>
      </c>
      <c r="D243" s="16">
        <v>86800.135579976093</v>
      </c>
    </row>
    <row r="244" spans="1:4" ht="13.2" x14ac:dyDescent="0.25">
      <c r="A244" s="13">
        <v>41928</v>
      </c>
      <c r="B244" s="18">
        <v>2.16605337301467</v>
      </c>
      <c r="C244" s="16">
        <v>10299313.0320131</v>
      </c>
      <c r="D244" s="16">
        <v>104474.50477704901</v>
      </c>
    </row>
    <row r="245" spans="1:4" ht="13.2" x14ac:dyDescent="0.25">
      <c r="A245" s="13">
        <v>41929</v>
      </c>
      <c r="B245" s="18">
        <v>2.2661346077804501</v>
      </c>
      <c r="C245" s="16">
        <v>10783492.1765076</v>
      </c>
      <c r="D245" s="16">
        <v>142589.298663867</v>
      </c>
    </row>
    <row r="246" spans="1:4" ht="13.2" x14ac:dyDescent="0.25">
      <c r="A246" s="13">
        <v>41930</v>
      </c>
      <c r="B246" s="18">
        <v>2.2343222082745902</v>
      </c>
      <c r="C246" s="16">
        <v>10640894.721563701</v>
      </c>
      <c r="D246" s="16">
        <v>75214.598519109495</v>
      </c>
    </row>
    <row r="247" spans="1:4" ht="13.2" x14ac:dyDescent="0.25">
      <c r="A247" s="13">
        <v>41931</v>
      </c>
      <c r="B247" s="18">
        <v>2.2561169742912601</v>
      </c>
      <c r="C247" s="16">
        <v>10753332.5906814</v>
      </c>
      <c r="D247" s="16">
        <v>84398.312961294301</v>
      </c>
    </row>
    <row r="248" spans="1:4" ht="13.2" x14ac:dyDescent="0.25">
      <c r="A248" s="13">
        <v>41932</v>
      </c>
      <c r="B248" s="18">
        <v>2.11188966355245</v>
      </c>
      <c r="C248" s="16">
        <v>10073891.0938769</v>
      </c>
      <c r="D248" s="16">
        <v>149945.941010699</v>
      </c>
    </row>
    <row r="249" spans="1:4" ht="13.2" x14ac:dyDescent="0.25">
      <c r="A249" s="13">
        <v>41933</v>
      </c>
      <c r="B249" s="18">
        <v>2.0773101177093598</v>
      </c>
      <c r="C249" s="16">
        <v>9917240.5321336705</v>
      </c>
      <c r="D249" s="16">
        <v>103582.769968145</v>
      </c>
    </row>
    <row r="250" spans="1:4" ht="13.2" x14ac:dyDescent="0.25">
      <c r="A250" s="13">
        <v>41934</v>
      </c>
      <c r="B250" s="18">
        <v>2.0362366733994</v>
      </c>
      <c r="C250" s="16">
        <v>9729719.1529542506</v>
      </c>
      <c r="D250" s="16">
        <v>120325.25393039599</v>
      </c>
    </row>
    <row r="251" spans="1:4" ht="13.2" x14ac:dyDescent="0.25">
      <c r="A251" s="13">
        <v>41935</v>
      </c>
      <c r="B251" s="18">
        <v>2.0822414026018499</v>
      </c>
      <c r="C251" s="16">
        <v>9957345.0189669505</v>
      </c>
      <c r="D251" s="16">
        <v>84278.136356784293</v>
      </c>
    </row>
    <row r="252" spans="1:4" ht="13.2" x14ac:dyDescent="0.25">
      <c r="A252" s="13">
        <v>41936</v>
      </c>
      <c r="B252" s="18">
        <v>2.0234349841121602</v>
      </c>
      <c r="C252" s="16">
        <v>9683524.4753757995</v>
      </c>
      <c r="D252" s="16">
        <v>95067.397481499502</v>
      </c>
    </row>
    <row r="253" spans="1:4" ht="13.2" x14ac:dyDescent="0.25">
      <c r="A253" s="13">
        <v>41937</v>
      </c>
      <c r="B253" s="18">
        <v>1.94009477101929</v>
      </c>
      <c r="C253" s="16">
        <v>9292058.6845648792</v>
      </c>
      <c r="D253" s="16">
        <v>78167.433207892595</v>
      </c>
    </row>
    <row r="254" spans="1:4" ht="13.2" x14ac:dyDescent="0.25">
      <c r="A254" s="13">
        <v>41938</v>
      </c>
      <c r="B254" s="18">
        <v>1.9186199549095</v>
      </c>
      <c r="C254" s="16">
        <v>9196653.4146445896</v>
      </c>
      <c r="D254" s="16">
        <v>53502.077466788098</v>
      </c>
    </row>
    <row r="255" spans="1:4" ht="13.2" x14ac:dyDescent="0.25">
      <c r="A255" s="13">
        <v>41939</v>
      </c>
      <c r="B255" s="18">
        <v>1.8870390534854899</v>
      </c>
      <c r="C255" s="16">
        <v>9053654.8412032593</v>
      </c>
      <c r="D255" s="16">
        <v>37843.102173323197</v>
      </c>
    </row>
    <row r="256" spans="1:4" ht="13.2" x14ac:dyDescent="0.25">
      <c r="A256" s="13">
        <v>41940</v>
      </c>
      <c r="B256" s="18">
        <v>1.88627390765265</v>
      </c>
      <c r="C256" s="16">
        <v>9057942.00649135</v>
      </c>
      <c r="D256" s="16">
        <v>49816.546278761598</v>
      </c>
    </row>
    <row r="257" spans="1:4" ht="13.2" x14ac:dyDescent="0.25">
      <c r="A257" s="13">
        <v>41941</v>
      </c>
      <c r="B257" s="18">
        <v>1.6107070012179701</v>
      </c>
      <c r="C257" s="16">
        <v>7740774.36342136</v>
      </c>
      <c r="D257" s="16">
        <v>146646.663587794</v>
      </c>
    </row>
    <row r="258" spans="1:4" ht="13.2" x14ac:dyDescent="0.25">
      <c r="A258" s="13">
        <v>41942</v>
      </c>
      <c r="B258" s="18">
        <v>1.7753983395581601</v>
      </c>
      <c r="C258" s="16">
        <v>8539616.3021212593</v>
      </c>
      <c r="D258" s="16">
        <v>104371.42369970299</v>
      </c>
    </row>
    <row r="259" spans="1:4" ht="13.2" x14ac:dyDescent="0.25">
      <c r="A259" s="13">
        <v>41943</v>
      </c>
      <c r="B259" s="18">
        <v>1.7874227416389299</v>
      </c>
      <c r="C259" s="16">
        <v>8603932.7468849309</v>
      </c>
      <c r="D259" s="16">
        <v>57949.734165641399</v>
      </c>
    </row>
    <row r="260" spans="1:4" ht="13.2" x14ac:dyDescent="0.25">
      <c r="A260" s="13">
        <v>41944</v>
      </c>
      <c r="B260" s="18">
        <v>1.65306779181949</v>
      </c>
      <c r="C260" s="16">
        <v>7962971.3700923696</v>
      </c>
      <c r="D260" s="16">
        <v>37287.524285829502</v>
      </c>
    </row>
    <row r="261" spans="1:4" ht="13.2" x14ac:dyDescent="0.25">
      <c r="A261" s="13">
        <v>41945</v>
      </c>
      <c r="B261" s="18">
        <v>1.6636135914889001</v>
      </c>
      <c r="C261" s="16">
        <v>8019449.3177722497</v>
      </c>
      <c r="D261" s="16">
        <v>53643.628081092698</v>
      </c>
    </row>
    <row r="262" spans="1:4" ht="13.2" x14ac:dyDescent="0.25">
      <c r="A262" s="13">
        <v>41946</v>
      </c>
      <c r="B262" s="18">
        <v>1.6200304778810799</v>
      </c>
      <c r="C262" s="16">
        <v>7814685.1988675399</v>
      </c>
      <c r="D262" s="16">
        <v>45559.698021971199</v>
      </c>
    </row>
    <row r="263" spans="1:4" ht="13.2" x14ac:dyDescent="0.25">
      <c r="A263" s="13">
        <v>41947</v>
      </c>
      <c r="B263" s="18">
        <v>1.63497952656644</v>
      </c>
      <c r="C263" s="16">
        <v>7892028.1899614399</v>
      </c>
      <c r="D263" s="16">
        <v>74878.860873465499</v>
      </c>
    </row>
    <row r="264" spans="1:4" ht="13.2" x14ac:dyDescent="0.25">
      <c r="A264" s="13">
        <v>41948</v>
      </c>
      <c r="B264" s="18">
        <v>1.73887303888584</v>
      </c>
      <c r="C264" s="16">
        <v>8399627.9532110896</v>
      </c>
      <c r="D264" s="16">
        <v>71896.247916444205</v>
      </c>
    </row>
    <row r="265" spans="1:4" ht="13.2" x14ac:dyDescent="0.25">
      <c r="A265" s="13">
        <v>41949</v>
      </c>
      <c r="B265" s="18">
        <v>1.9714618431134401</v>
      </c>
      <c r="C265" s="16">
        <v>9530697.1320186295</v>
      </c>
      <c r="D265" s="16">
        <v>98151.577477729094</v>
      </c>
    </row>
    <row r="266" spans="1:4" ht="13.2" x14ac:dyDescent="0.25">
      <c r="A266" s="13">
        <v>41950</v>
      </c>
      <c r="B266" s="18">
        <v>2.1152249473204399</v>
      </c>
      <c r="C266" s="16">
        <v>10232995.060872801</v>
      </c>
      <c r="D266" s="16">
        <v>403357.439519868</v>
      </c>
    </row>
    <row r="267" spans="1:4" ht="13.2" x14ac:dyDescent="0.25">
      <c r="A267" s="13">
        <v>41951</v>
      </c>
      <c r="B267" s="18">
        <v>2.7302522727890599</v>
      </c>
      <c r="C267" s="16">
        <v>13217353.291239999</v>
      </c>
      <c r="D267" s="16">
        <v>341748.23958500603</v>
      </c>
    </row>
    <row r="268" spans="1:4" ht="13.2" x14ac:dyDescent="0.25">
      <c r="A268" s="13">
        <v>41952</v>
      </c>
      <c r="B268" s="18">
        <v>3.0263083483303199</v>
      </c>
      <c r="C268" s="16">
        <v>14658971.587826399</v>
      </c>
      <c r="D268" s="16">
        <v>401279.09873636602</v>
      </c>
    </row>
    <row r="269" spans="1:4" ht="13.2" x14ac:dyDescent="0.25">
      <c r="A269" s="13">
        <v>41953</v>
      </c>
      <c r="B269" s="18">
        <v>2.5201661007587002</v>
      </c>
      <c r="C269" s="16">
        <v>12214433.596892901</v>
      </c>
      <c r="D269" s="16">
        <v>295852.360694837</v>
      </c>
    </row>
    <row r="270" spans="1:4" ht="13.2" x14ac:dyDescent="0.25">
      <c r="A270" s="13">
        <v>41954</v>
      </c>
      <c r="B270" s="18">
        <v>2.3920643485935802</v>
      </c>
      <c r="C270" s="16">
        <v>11600170.1425793</v>
      </c>
      <c r="D270" s="16">
        <v>174181.792736662</v>
      </c>
    </row>
    <row r="271" spans="1:4" ht="13.2" x14ac:dyDescent="0.25">
      <c r="A271" s="13">
        <v>41955</v>
      </c>
      <c r="B271" s="18">
        <v>2.60306983173398</v>
      </c>
      <c r="C271" s="16">
        <v>12630766.4155898</v>
      </c>
      <c r="D271" s="16">
        <v>234893.074434076</v>
      </c>
    </row>
    <row r="272" spans="1:4" ht="13.2" x14ac:dyDescent="0.25">
      <c r="A272" s="13">
        <v>41956</v>
      </c>
      <c r="B272" s="18">
        <v>2.5655232173278399</v>
      </c>
      <c r="C272" s="16">
        <v>12455730.668671399</v>
      </c>
      <c r="D272" s="16">
        <v>119786.15658543201</v>
      </c>
    </row>
    <row r="273" spans="1:4" ht="13.2" x14ac:dyDescent="0.25">
      <c r="A273" s="13">
        <v>41957</v>
      </c>
      <c r="B273" s="18">
        <v>2.4042498795991198</v>
      </c>
      <c r="C273" s="16">
        <v>11679403.5331147</v>
      </c>
      <c r="D273" s="16">
        <v>115757.30977805999</v>
      </c>
    </row>
    <row r="274" spans="1:4" ht="13.2" x14ac:dyDescent="0.25">
      <c r="A274" s="13">
        <v>41958</v>
      </c>
      <c r="B274" s="18">
        <v>2.4969694024749098</v>
      </c>
      <c r="C274" s="16">
        <v>12136806.932210499</v>
      </c>
      <c r="D274" s="16">
        <v>100960.901703241</v>
      </c>
    </row>
    <row r="275" spans="1:4" ht="13.2" x14ac:dyDescent="0.25">
      <c r="A275" s="13">
        <v>41959</v>
      </c>
      <c r="B275" s="18">
        <v>2.73883960894173</v>
      </c>
      <c r="C275" s="16">
        <v>13319971.2170616</v>
      </c>
      <c r="D275" s="16">
        <v>135949.92342967101</v>
      </c>
    </row>
    <row r="276" spans="1:4" ht="13.2" x14ac:dyDescent="0.25">
      <c r="A276" s="13">
        <v>41960</v>
      </c>
      <c r="B276" s="18">
        <v>2.3134127046119599</v>
      </c>
      <c r="C276" s="16">
        <v>11257491.8885794</v>
      </c>
      <c r="D276" s="16">
        <v>215444.493151587</v>
      </c>
    </row>
    <row r="277" spans="1:4" ht="13.2" x14ac:dyDescent="0.25">
      <c r="A277" s="13">
        <v>41961</v>
      </c>
      <c r="B277" s="18">
        <v>2.3579437249985098</v>
      </c>
      <c r="C277" s="16">
        <v>11480705.383943999</v>
      </c>
      <c r="D277" s="16">
        <v>226716.95604923699</v>
      </c>
    </row>
    <row r="278" spans="1:4" ht="13.2" x14ac:dyDescent="0.25">
      <c r="A278" s="13">
        <v>41962</v>
      </c>
      <c r="B278" s="18">
        <v>2.3525832624020899</v>
      </c>
      <c r="C278" s="16">
        <v>11461230.444773</v>
      </c>
      <c r="D278" s="16">
        <v>85268.706946189195</v>
      </c>
    </row>
    <row r="279" spans="1:4" ht="13.2" x14ac:dyDescent="0.25">
      <c r="A279" s="13">
        <v>41963</v>
      </c>
      <c r="B279" s="18">
        <v>2.2350613308917699</v>
      </c>
      <c r="C279" s="16">
        <v>10894835.513229201</v>
      </c>
      <c r="D279" s="16">
        <v>108259.65539851</v>
      </c>
    </row>
    <row r="280" spans="1:4" ht="13.2" x14ac:dyDescent="0.25">
      <c r="A280" s="13">
        <v>41964</v>
      </c>
      <c r="B280" s="18">
        <v>2.2116321852684999</v>
      </c>
      <c r="C280" s="16">
        <v>10786888.757394001</v>
      </c>
      <c r="D280" s="16">
        <v>51922.070929870199</v>
      </c>
    </row>
    <row r="281" spans="1:4" ht="13.2" x14ac:dyDescent="0.25">
      <c r="A281" s="13">
        <v>41965</v>
      </c>
      <c r="B281" s="18">
        <v>2.2611823024736699</v>
      </c>
      <c r="C281" s="16">
        <v>11035044.484355001</v>
      </c>
      <c r="D281" s="16">
        <v>56033.188635881503</v>
      </c>
    </row>
    <row r="282" spans="1:4" ht="13.2" x14ac:dyDescent="0.25">
      <c r="A282" s="13">
        <v>41966</v>
      </c>
      <c r="B282" s="18">
        <v>2.3059572895747</v>
      </c>
      <c r="C282" s="16">
        <v>11260003.280737</v>
      </c>
      <c r="D282" s="16">
        <v>50642.1398739059</v>
      </c>
    </row>
    <row r="283" spans="1:4" ht="13.2" x14ac:dyDescent="0.25">
      <c r="A283" s="13">
        <v>41967</v>
      </c>
      <c r="B283" s="18">
        <v>2.3182986435579398</v>
      </c>
      <c r="C283" s="16">
        <v>11326657.7356456</v>
      </c>
      <c r="D283" s="16">
        <v>58283.061449035602</v>
      </c>
    </row>
    <row r="284" spans="1:4" ht="13.2" x14ac:dyDescent="0.25">
      <c r="A284" s="13">
        <v>41968</v>
      </c>
      <c r="B284" s="18">
        <v>2.32265659299948</v>
      </c>
      <c r="C284" s="16">
        <v>11354724.8330647</v>
      </c>
      <c r="D284" s="16">
        <v>56711.056573506998</v>
      </c>
    </row>
    <row r="285" spans="1:4" ht="13.2" x14ac:dyDescent="0.25">
      <c r="A285" s="13">
        <v>41969</v>
      </c>
      <c r="B285" s="18">
        <v>2.3578430318188</v>
      </c>
      <c r="C285" s="16">
        <v>11533573.1018981</v>
      </c>
      <c r="D285" s="16">
        <v>94997.678319202794</v>
      </c>
    </row>
    <row r="286" spans="1:4" ht="13.2" x14ac:dyDescent="0.25">
      <c r="A286" s="13">
        <v>41970</v>
      </c>
      <c r="B286" s="18">
        <v>2.3323192031897801</v>
      </c>
      <c r="C286" s="16">
        <v>11415426.7210098</v>
      </c>
      <c r="D286" s="16">
        <v>83781.231600716099</v>
      </c>
    </row>
    <row r="287" spans="1:4" ht="13.2" x14ac:dyDescent="0.25">
      <c r="A287" s="13">
        <v>41971</v>
      </c>
      <c r="B287" s="18">
        <v>2.3796289558641202</v>
      </c>
      <c r="C287" s="16">
        <v>11654556.4408825</v>
      </c>
      <c r="D287" s="16">
        <v>45306.293478167499</v>
      </c>
    </row>
    <row r="288" spans="1:4" ht="13.2" x14ac:dyDescent="0.25">
      <c r="A288" s="13">
        <v>41972</v>
      </c>
      <c r="B288" s="18">
        <v>2.3687540615766398</v>
      </c>
      <c r="C288" s="16">
        <v>11608150.3413781</v>
      </c>
      <c r="D288" s="16">
        <v>56301.615476259904</v>
      </c>
    </row>
    <row r="289" spans="1:4" ht="13.2" x14ac:dyDescent="0.25">
      <c r="A289" s="13">
        <v>41973</v>
      </c>
      <c r="B289" s="18">
        <v>2.3747043174117599</v>
      </c>
      <c r="C289" s="16">
        <v>11644450.484488299</v>
      </c>
      <c r="D289" s="16">
        <v>41742.999202132502</v>
      </c>
    </row>
    <row r="290" spans="1:4" ht="13.2" x14ac:dyDescent="0.25">
      <c r="A290" s="13">
        <v>41974</v>
      </c>
      <c r="B290" s="18">
        <v>2.3766836643710101</v>
      </c>
      <c r="C290" s="16">
        <v>11661317.2334195</v>
      </c>
      <c r="D290" s="16">
        <v>45554.179081836497</v>
      </c>
    </row>
    <row r="291" spans="1:4" ht="13.2" x14ac:dyDescent="0.25">
      <c r="A291" s="13">
        <v>41975</v>
      </c>
      <c r="B291" s="18">
        <v>2.4286081530482599</v>
      </c>
      <c r="C291" s="16">
        <v>11923531.017328</v>
      </c>
      <c r="D291" s="16">
        <v>93030.118910714795</v>
      </c>
    </row>
    <row r="292" spans="1:4" ht="13.2" x14ac:dyDescent="0.25">
      <c r="A292" s="13">
        <v>41976</v>
      </c>
      <c r="B292" s="18">
        <v>2.43074121916196</v>
      </c>
      <c r="C292" s="16">
        <v>11941244.728807701</v>
      </c>
      <c r="D292" s="16">
        <v>77667.413834996405</v>
      </c>
    </row>
    <row r="293" spans="1:4" ht="13.2" x14ac:dyDescent="0.25">
      <c r="A293" s="13">
        <v>41977</v>
      </c>
      <c r="B293" s="18">
        <v>2.31868161159047</v>
      </c>
      <c r="C293" s="16">
        <v>11397210.494705999</v>
      </c>
      <c r="D293" s="16">
        <v>70946.261803610294</v>
      </c>
    </row>
    <row r="294" spans="1:4" ht="13.2" x14ac:dyDescent="0.25">
      <c r="A294" s="13">
        <v>41978</v>
      </c>
      <c r="B294" s="18">
        <v>2.3557752705497599</v>
      </c>
      <c r="C294" s="16">
        <v>11586155.089415601</v>
      </c>
      <c r="D294" s="16">
        <v>52466.794880450601</v>
      </c>
    </row>
    <row r="295" spans="1:4" ht="13.2" x14ac:dyDescent="0.25">
      <c r="A295" s="13">
        <v>41979</v>
      </c>
      <c r="B295" s="18">
        <v>2.3543667063361999</v>
      </c>
      <c r="C295" s="16">
        <v>11586158.7557525</v>
      </c>
      <c r="D295" s="16">
        <v>49586.445796502099</v>
      </c>
    </row>
    <row r="296" spans="1:4" ht="13.2" x14ac:dyDescent="0.25">
      <c r="A296" s="13">
        <v>41980</v>
      </c>
      <c r="B296" s="18">
        <v>2.3672471748959301</v>
      </c>
      <c r="C296" s="16">
        <v>11656237.5010421</v>
      </c>
      <c r="D296" s="16">
        <v>63875.042869893201</v>
      </c>
    </row>
    <row r="297" spans="1:4" ht="13.2" x14ac:dyDescent="0.25">
      <c r="A297" s="13">
        <v>41981</v>
      </c>
      <c r="B297" s="18">
        <v>2.2901939035584098</v>
      </c>
      <c r="C297" s="16">
        <v>11283636.5002285</v>
      </c>
      <c r="D297" s="16">
        <v>38514.733080217004</v>
      </c>
    </row>
    <row r="298" spans="1:4" ht="13.2" x14ac:dyDescent="0.25">
      <c r="A298" s="13">
        <v>41982</v>
      </c>
      <c r="B298" s="18">
        <v>2.2478711605967199</v>
      </c>
      <c r="C298" s="16">
        <v>11081134.895602699</v>
      </c>
      <c r="D298" s="16">
        <v>41632.2626450483</v>
      </c>
    </row>
    <row r="299" spans="1:4" ht="13.2" x14ac:dyDescent="0.25">
      <c r="A299" s="13">
        <v>41983</v>
      </c>
      <c r="B299" s="18">
        <v>2.2481063188523298</v>
      </c>
      <c r="C299" s="16">
        <v>11088910.311693</v>
      </c>
      <c r="D299" s="16">
        <v>38985.994998498303</v>
      </c>
    </row>
    <row r="300" spans="1:4" ht="13.2" x14ac:dyDescent="0.25">
      <c r="A300" s="13">
        <v>41984</v>
      </c>
      <c r="B300" s="18">
        <v>2.2664278306262502</v>
      </c>
      <c r="C300" s="16">
        <v>11185693.9188553</v>
      </c>
      <c r="D300" s="16">
        <v>32085.9981636066</v>
      </c>
    </row>
    <row r="301" spans="1:4" ht="13.2" x14ac:dyDescent="0.25">
      <c r="A301" s="13">
        <v>41985</v>
      </c>
      <c r="B301" s="18">
        <v>2.2636393398693202</v>
      </c>
      <c r="C301" s="16">
        <v>11178174.7607003</v>
      </c>
      <c r="D301" s="16">
        <v>33065.827529873102</v>
      </c>
    </row>
    <row r="302" spans="1:4" ht="13.2" x14ac:dyDescent="0.25">
      <c r="A302" s="13">
        <v>41986</v>
      </c>
      <c r="B302" s="18">
        <v>2.2363749157766102</v>
      </c>
      <c r="C302" s="16">
        <v>11050380.206585201</v>
      </c>
      <c r="D302" s="16">
        <v>26579.2524762844</v>
      </c>
    </row>
    <row r="303" spans="1:4" ht="13.2" x14ac:dyDescent="0.25">
      <c r="A303" s="13">
        <v>41987</v>
      </c>
      <c r="B303" s="18">
        <v>2.2231779143615502</v>
      </c>
      <c r="C303" s="16">
        <v>10991180.4067016</v>
      </c>
      <c r="D303" s="16">
        <v>29046.929543025799</v>
      </c>
    </row>
    <row r="304" spans="1:4" ht="13.2" x14ac:dyDescent="0.25">
      <c r="A304" s="13">
        <v>41988</v>
      </c>
      <c r="B304" s="18">
        <v>2.09313738014054</v>
      </c>
      <c r="C304" s="16">
        <v>10355085.521536</v>
      </c>
      <c r="D304" s="16">
        <v>79332.889766737295</v>
      </c>
    </row>
    <row r="305" spans="1:4" ht="13.2" x14ac:dyDescent="0.25">
      <c r="A305" s="13">
        <v>41989</v>
      </c>
      <c r="B305" s="18">
        <v>2.0912336203855899</v>
      </c>
      <c r="C305" s="16">
        <v>10351633.606945699</v>
      </c>
      <c r="D305" s="16">
        <v>74077.945335030803</v>
      </c>
    </row>
    <row r="306" spans="1:4" ht="13.2" x14ac:dyDescent="0.25">
      <c r="A306" s="13">
        <v>41990</v>
      </c>
      <c r="B306" s="18">
        <v>1.94406592539215</v>
      </c>
      <c r="C306" s="16">
        <v>9628929.3674784396</v>
      </c>
      <c r="D306" s="16">
        <v>90739.162393980601</v>
      </c>
    </row>
    <row r="307" spans="1:4" ht="13.2" x14ac:dyDescent="0.25">
      <c r="A307" s="13">
        <v>41991</v>
      </c>
      <c r="B307" s="18">
        <v>1.8104870943101501</v>
      </c>
      <c r="C307" s="16">
        <v>8972884.4791138694</v>
      </c>
      <c r="D307" s="16">
        <v>79276.636751699902</v>
      </c>
    </row>
    <row r="308" spans="1:4" ht="13.2" x14ac:dyDescent="0.25">
      <c r="A308" s="13">
        <v>41992</v>
      </c>
      <c r="B308" s="18">
        <v>1.8968611843466801</v>
      </c>
      <c r="C308" s="16">
        <v>9406479.6042008698</v>
      </c>
      <c r="D308" s="16">
        <v>46272.964000282198</v>
      </c>
    </row>
    <row r="309" spans="1:4" ht="13.2" x14ac:dyDescent="0.25">
      <c r="A309" s="13">
        <v>41993</v>
      </c>
      <c r="B309" s="18">
        <v>1.9772673883373399</v>
      </c>
      <c r="C309" s="16">
        <v>9808300.1296712104</v>
      </c>
      <c r="D309" s="16">
        <v>41789.864416867</v>
      </c>
    </row>
    <row r="310" spans="1:4" ht="13.2" x14ac:dyDescent="0.25">
      <c r="A310" s="13">
        <v>41994</v>
      </c>
      <c r="B310" s="18">
        <v>1.8973786116601401</v>
      </c>
      <c r="C310" s="16">
        <v>9412009.2166343294</v>
      </c>
      <c r="D310" s="16">
        <v>75253.302255004601</v>
      </c>
    </row>
    <row r="311" spans="1:4" ht="13.2" x14ac:dyDescent="0.25">
      <c r="A311" s="13">
        <v>41995</v>
      </c>
      <c r="B311" s="18">
        <v>1.88699725706914</v>
      </c>
      <c r="C311" s="16">
        <v>9375862.8872872293</v>
      </c>
      <c r="D311" s="16">
        <v>96751.009984154807</v>
      </c>
    </row>
    <row r="312" spans="1:4" ht="13.2" x14ac:dyDescent="0.25">
      <c r="A312" s="13">
        <v>41996</v>
      </c>
      <c r="B312" s="18">
        <v>1.92230721217006</v>
      </c>
      <c r="C312" s="16">
        <v>9557280.8620940391</v>
      </c>
      <c r="D312" s="16">
        <v>62986.955651393</v>
      </c>
    </row>
    <row r="313" spans="1:4" ht="13.2" x14ac:dyDescent="0.25">
      <c r="A313" s="13">
        <v>41997</v>
      </c>
      <c r="B313" s="18">
        <v>1.89514023543109</v>
      </c>
      <c r="C313" s="16">
        <v>9427858.3619120196</v>
      </c>
      <c r="D313" s="16">
        <v>120173.79385478</v>
      </c>
    </row>
    <row r="314" spans="1:4" ht="13.2" x14ac:dyDescent="0.25">
      <c r="A314" s="13">
        <v>41998</v>
      </c>
      <c r="B314" s="18">
        <v>1.80428139366388</v>
      </c>
      <c r="C314" s="16">
        <v>8981371.7684754096</v>
      </c>
      <c r="D314" s="16">
        <v>66583.225087430896</v>
      </c>
    </row>
    <row r="315" spans="1:4" ht="13.2" x14ac:dyDescent="0.25">
      <c r="A315" s="13">
        <v>41999</v>
      </c>
      <c r="B315" s="18">
        <v>2.0038069933081801</v>
      </c>
      <c r="C315" s="16">
        <v>9981098.8925436195</v>
      </c>
      <c r="D315" s="16">
        <v>80682.834283581396</v>
      </c>
    </row>
    <row r="316" spans="1:4" ht="13.2" x14ac:dyDescent="0.25">
      <c r="A316" s="13">
        <v>42000</v>
      </c>
      <c r="B316" s="18">
        <v>1.9329042359169799</v>
      </c>
      <c r="C316" s="16">
        <v>9633358.8974934705</v>
      </c>
      <c r="D316" s="16">
        <v>43765.297124761499</v>
      </c>
    </row>
    <row r="317" spans="1:4" ht="13.2" x14ac:dyDescent="0.25">
      <c r="A317" s="13">
        <v>42001</v>
      </c>
      <c r="B317" s="18">
        <v>1.9458232789783101</v>
      </c>
      <c r="C317" s="16">
        <v>9702007.1849688496</v>
      </c>
      <c r="D317" s="16">
        <v>31683.9544217812</v>
      </c>
    </row>
    <row r="318" spans="1:4" ht="13.2" x14ac:dyDescent="0.25">
      <c r="A318" s="13">
        <v>42002</v>
      </c>
      <c r="B318" s="18">
        <v>1.9154803101443101</v>
      </c>
      <c r="C318" s="16">
        <v>9557693.1738105007</v>
      </c>
      <c r="D318" s="16">
        <v>38178.817945324998</v>
      </c>
    </row>
    <row r="319" spans="1:4" ht="13.2" x14ac:dyDescent="0.25">
      <c r="A319" s="13">
        <v>42003</v>
      </c>
      <c r="B319" s="18">
        <v>1.8944530149224701</v>
      </c>
      <c r="C319" s="16">
        <v>9458594.7016566694</v>
      </c>
      <c r="D319" s="16">
        <v>33507.132793310302</v>
      </c>
    </row>
    <row r="320" spans="1:4" ht="13.2" x14ac:dyDescent="0.25">
      <c r="A320" s="13">
        <v>42004</v>
      </c>
      <c r="B320" s="18">
        <v>1.95705422309175</v>
      </c>
      <c r="C320" s="16">
        <v>9777376.3587228209</v>
      </c>
      <c r="D320" s="16">
        <v>43730.848899940902</v>
      </c>
    </row>
    <row r="321" spans="1:4" ht="13.2" x14ac:dyDescent="0.25">
      <c r="A321" s="13">
        <v>42005</v>
      </c>
      <c r="B321" s="18">
        <v>1.9478840402750099</v>
      </c>
      <c r="C321" s="16">
        <v>9737468.4215667099</v>
      </c>
      <c r="D321" s="16">
        <v>14969.2273702153</v>
      </c>
    </row>
    <row r="322" spans="1:4" ht="13.2" x14ac:dyDescent="0.25">
      <c r="A322" s="13">
        <v>42006</v>
      </c>
      <c r="B322" s="18">
        <v>1.93811932321834</v>
      </c>
      <c r="C322" s="16">
        <v>9694480.6072154697</v>
      </c>
      <c r="D322" s="16">
        <v>34173.446153284603</v>
      </c>
    </row>
    <row r="323" spans="1:4" ht="13.2" x14ac:dyDescent="0.25">
      <c r="A323" s="13">
        <v>42007</v>
      </c>
      <c r="B323" s="18">
        <v>1.7385247345742301</v>
      </c>
      <c r="C323" s="16">
        <v>8701465.8096712306</v>
      </c>
      <c r="D323" s="16">
        <v>61771.5679349169</v>
      </c>
    </row>
    <row r="324" spans="1:4" ht="13.2" x14ac:dyDescent="0.25">
      <c r="A324" s="13">
        <v>42008</v>
      </c>
      <c r="B324" s="18">
        <v>1.6064591761737701</v>
      </c>
      <c r="C324" s="16">
        <v>8045081.6894520503</v>
      </c>
      <c r="D324" s="16">
        <v>60185.777488067302</v>
      </c>
    </row>
    <row r="325" spans="1:4" ht="13.2" x14ac:dyDescent="0.25">
      <c r="A325" s="13">
        <v>42009</v>
      </c>
      <c r="B325" s="18">
        <v>1.67069305575909</v>
      </c>
      <c r="C325" s="16">
        <v>8371894.6938935397</v>
      </c>
      <c r="D325" s="16">
        <v>43653.764689465497</v>
      </c>
    </row>
    <row r="326" spans="1:4" ht="13.2" x14ac:dyDescent="0.25">
      <c r="A326" s="13">
        <v>42010</v>
      </c>
      <c r="B326" s="18">
        <v>1.7167842286623001</v>
      </c>
      <c r="C326" s="16">
        <v>8608036.8113715407</v>
      </c>
      <c r="D326" s="16">
        <v>30951.3742819974</v>
      </c>
    </row>
    <row r="327" spans="1:4" ht="13.2" x14ac:dyDescent="0.25">
      <c r="A327" s="13">
        <v>42011</v>
      </c>
      <c r="B327" s="18">
        <v>1.7511899661736099</v>
      </c>
      <c r="C327" s="16">
        <v>8785784.8543217592</v>
      </c>
      <c r="D327" s="16">
        <v>28674.385020612201</v>
      </c>
    </row>
    <row r="328" spans="1:4" ht="13.2" x14ac:dyDescent="0.25">
      <c r="A328" s="13">
        <v>42012</v>
      </c>
      <c r="B328" s="18">
        <v>1.7240861829593299</v>
      </c>
      <c r="C328" s="16">
        <v>8655183.3199865893</v>
      </c>
      <c r="D328" s="16">
        <v>39060.173451296199</v>
      </c>
    </row>
    <row r="329" spans="1:4" ht="13.2" x14ac:dyDescent="0.25">
      <c r="A329" s="13">
        <v>42013</v>
      </c>
      <c r="B329" s="18">
        <v>1.7245288484683099</v>
      </c>
      <c r="C329" s="16">
        <v>8662035.9302982893</v>
      </c>
      <c r="D329" s="16">
        <v>43596.808261790698</v>
      </c>
    </row>
    <row r="330" spans="1:4" ht="13.2" x14ac:dyDescent="0.25">
      <c r="A330" s="13">
        <v>42014</v>
      </c>
      <c r="B330" s="18">
        <v>1.6656131031185299</v>
      </c>
      <c r="C330" s="16">
        <v>8372225.9157956503</v>
      </c>
      <c r="D330" s="16">
        <v>65245.723112415501</v>
      </c>
    </row>
    <row r="331" spans="1:4" ht="13.2" x14ac:dyDescent="0.25">
      <c r="A331" s="13">
        <v>42015</v>
      </c>
      <c r="B331" s="18">
        <v>1.6557667738198301</v>
      </c>
      <c r="C331" s="16">
        <v>8328458.8550773198</v>
      </c>
      <c r="D331" s="16">
        <v>44060.884577552897</v>
      </c>
    </row>
    <row r="332" spans="1:4" ht="13.2" x14ac:dyDescent="0.25">
      <c r="A332" s="13">
        <v>42016</v>
      </c>
      <c r="B332" s="18">
        <v>1.6549719447932401</v>
      </c>
      <c r="C332" s="16">
        <v>8329637.6403669203</v>
      </c>
      <c r="D332" s="16">
        <v>46260.245498762801</v>
      </c>
    </row>
    <row r="333" spans="1:4" ht="13.2" x14ac:dyDescent="0.25">
      <c r="A333" s="13">
        <v>42017</v>
      </c>
      <c r="B333" s="18">
        <v>1.3471610997202801</v>
      </c>
      <c r="C333" s="16">
        <v>6784698.01639356</v>
      </c>
      <c r="D333" s="16">
        <v>74560.437051201603</v>
      </c>
    </row>
    <row r="334" spans="1:4" ht="13.2" x14ac:dyDescent="0.25">
      <c r="A334" s="13">
        <v>42018</v>
      </c>
      <c r="B334" s="18">
        <v>1.0564457148758899</v>
      </c>
      <c r="C334" s="16">
        <v>5323911.6965055903</v>
      </c>
      <c r="D334" s="16">
        <v>39733.963983167603</v>
      </c>
    </row>
    <row r="335" spans="1:4" ht="13.2" x14ac:dyDescent="0.25">
      <c r="A335" s="13">
        <v>42019</v>
      </c>
      <c r="B335" s="18">
        <v>1.29137293894631</v>
      </c>
      <c r="C335" s="16">
        <v>6511715.7603132902</v>
      </c>
      <c r="D335" s="16">
        <v>31211.455042008602</v>
      </c>
    </row>
    <row r="336" spans="1:4" ht="13.2" x14ac:dyDescent="0.25">
      <c r="A336" s="13">
        <v>42020</v>
      </c>
      <c r="B336" s="18">
        <v>1.25061533869569</v>
      </c>
      <c r="C336" s="16">
        <v>6309809.6077030599</v>
      </c>
      <c r="D336" s="16">
        <v>65855.722069549607</v>
      </c>
    </row>
    <row r="337" spans="1:4" ht="13.2" x14ac:dyDescent="0.25">
      <c r="A337" s="13">
        <v>42021</v>
      </c>
      <c r="B337" s="18">
        <v>1.2202263839976399</v>
      </c>
      <c r="C337" s="16">
        <v>6160112.7824851396</v>
      </c>
      <c r="D337" s="16">
        <v>28909.071747407001</v>
      </c>
    </row>
    <row r="338" spans="1:4" ht="13.2" x14ac:dyDescent="0.25">
      <c r="A338" s="13">
        <v>42022</v>
      </c>
      <c r="B338" s="18">
        <v>1.2975429465881001</v>
      </c>
      <c r="C338" s="16">
        <v>6554241.0573550304</v>
      </c>
      <c r="D338" s="16">
        <v>42922.962573676698</v>
      </c>
    </row>
    <row r="339" spans="1:4" ht="13.2" x14ac:dyDescent="0.25">
      <c r="A339" s="13">
        <v>42023</v>
      </c>
      <c r="B339" s="18">
        <v>1.35385256651897</v>
      </c>
      <c r="C339" s="16">
        <v>6842595.6107129399</v>
      </c>
      <c r="D339" s="16">
        <v>52775.443595670498</v>
      </c>
    </row>
    <row r="340" spans="1:4" ht="13.2" x14ac:dyDescent="0.25">
      <c r="A340" s="13">
        <v>42024</v>
      </c>
      <c r="B340" s="18">
        <v>1.43235727918654</v>
      </c>
      <c r="C340" s="16">
        <v>7243661.3703683196</v>
      </c>
      <c r="D340" s="16">
        <v>70139.596993505998</v>
      </c>
    </row>
    <row r="341" spans="1:4" ht="13.2" x14ac:dyDescent="0.25">
      <c r="A341" s="13">
        <v>42025</v>
      </c>
      <c r="B341" s="18">
        <v>1.5679137705727499</v>
      </c>
      <c r="C341" s="16">
        <v>7933776.9517686404</v>
      </c>
      <c r="D341" s="16">
        <v>103975.712403315</v>
      </c>
    </row>
    <row r="342" spans="1:4" ht="13.2" x14ac:dyDescent="0.25">
      <c r="A342" s="13">
        <v>42026</v>
      </c>
      <c r="B342" s="18">
        <v>1.6207399593940399</v>
      </c>
      <c r="C342" s="16">
        <v>8206479.0214951904</v>
      </c>
      <c r="D342" s="16">
        <v>72876.570246511707</v>
      </c>
    </row>
    <row r="343" spans="1:4" ht="13.2" x14ac:dyDescent="0.25">
      <c r="A343" s="13">
        <v>42027</v>
      </c>
      <c r="B343" s="18">
        <v>1.5811050110835501</v>
      </c>
      <c r="C343" s="16">
        <v>8010328.6010774197</v>
      </c>
      <c r="D343" s="16">
        <v>69563.287938761496</v>
      </c>
    </row>
    <row r="344" spans="1:4" ht="13.2" x14ac:dyDescent="0.25">
      <c r="A344" s="13">
        <v>42028</v>
      </c>
      <c r="B344" s="18">
        <v>1.74113325675276</v>
      </c>
      <c r="C344" s="16">
        <v>8825863.6770105008</v>
      </c>
      <c r="D344" s="16">
        <v>51933.892516681903</v>
      </c>
    </row>
    <row r="345" spans="1:4" ht="13.2" x14ac:dyDescent="0.25">
      <c r="A345" s="13">
        <v>42029</v>
      </c>
      <c r="B345" s="18">
        <v>1.82196538094928</v>
      </c>
      <c r="C345" s="16">
        <v>9240658.5948216096</v>
      </c>
      <c r="D345" s="16">
        <v>62476.913897250903</v>
      </c>
    </row>
    <row r="346" spans="1:4" ht="13.2" x14ac:dyDescent="0.25">
      <c r="A346" s="13">
        <v>42030</v>
      </c>
      <c r="B346" s="18">
        <v>1.8728559398139</v>
      </c>
      <c r="C346" s="16">
        <v>9504197.0206211507</v>
      </c>
      <c r="D346" s="16">
        <v>109645.94698019599</v>
      </c>
    </row>
    <row r="347" spans="1:4" ht="13.2" x14ac:dyDescent="0.25">
      <c r="A347" s="13">
        <v>42031</v>
      </c>
      <c r="B347" s="18">
        <v>1.7461776511279701</v>
      </c>
      <c r="C347" s="16">
        <v>8862953.4175723195</v>
      </c>
      <c r="D347" s="16">
        <v>82133.093298206804</v>
      </c>
    </row>
    <row r="348" spans="1:4" ht="13.2" x14ac:dyDescent="0.25">
      <c r="A348" s="13">
        <v>42033</v>
      </c>
      <c r="B348" s="18">
        <v>1.6394142086086001</v>
      </c>
      <c r="C348" s="16">
        <v>8333089.9611028302</v>
      </c>
      <c r="D348" s="16">
        <v>66329.622253305002</v>
      </c>
    </row>
    <row r="349" spans="1:4" ht="13.2" x14ac:dyDescent="0.25">
      <c r="A349" s="13">
        <v>42034</v>
      </c>
      <c r="B349" s="18">
        <v>1.65342193124472</v>
      </c>
      <c r="C349" s="16">
        <v>8408756.6596514396</v>
      </c>
      <c r="D349" s="16">
        <v>54662.362391793402</v>
      </c>
    </row>
    <row r="350" spans="1:4" ht="13.2" x14ac:dyDescent="0.25">
      <c r="A350" s="13">
        <v>42035</v>
      </c>
      <c r="B350" s="18">
        <v>1.62058800979921</v>
      </c>
      <c r="C350" s="16">
        <v>8246298.8849309096</v>
      </c>
      <c r="D350" s="16">
        <v>33100.161014229903</v>
      </c>
    </row>
    <row r="351" spans="1:4" ht="13.2" x14ac:dyDescent="0.25">
      <c r="A351" s="13">
        <v>42036</v>
      </c>
      <c r="B351" s="18">
        <v>1.9214014229487999</v>
      </c>
      <c r="C351" s="16">
        <v>9781034.20582477</v>
      </c>
      <c r="D351" s="16">
        <v>294444.56201142102</v>
      </c>
    </row>
    <row r="352" spans="1:4" ht="13.2" x14ac:dyDescent="0.25">
      <c r="A352" s="13">
        <v>42037</v>
      </c>
      <c r="B352" s="18">
        <v>1.9421453594895499</v>
      </c>
      <c r="C352" s="16">
        <v>9893292.3455305099</v>
      </c>
      <c r="D352" s="16">
        <v>156368.674354886</v>
      </c>
    </row>
    <row r="353" spans="1:4" ht="13.2" x14ac:dyDescent="0.25">
      <c r="A353" s="13">
        <v>42038</v>
      </c>
      <c r="B353" s="18">
        <v>1.77788317158348</v>
      </c>
      <c r="C353" s="16">
        <v>9061221.5982033703</v>
      </c>
      <c r="D353" s="16">
        <v>61134.441749617101</v>
      </c>
    </row>
    <row r="354" spans="1:4" ht="13.2" x14ac:dyDescent="0.25">
      <c r="A354" s="13">
        <v>42039</v>
      </c>
      <c r="B354" s="18">
        <v>1.8285467674087299</v>
      </c>
      <c r="C354" s="16">
        <v>9324125.6763706207</v>
      </c>
      <c r="D354" s="16">
        <v>57826.381662567001</v>
      </c>
    </row>
    <row r="355" spans="1:4" ht="13.2" x14ac:dyDescent="0.25">
      <c r="A355" s="13">
        <v>42040</v>
      </c>
      <c r="B355" s="18">
        <v>1.78148692446273</v>
      </c>
      <c r="C355" s="16">
        <v>9088843.43583172</v>
      </c>
      <c r="D355" s="16">
        <v>49313.070291163</v>
      </c>
    </row>
    <row r="356" spans="1:4" ht="13.2" x14ac:dyDescent="0.25">
      <c r="A356" s="13">
        <v>42041</v>
      </c>
      <c r="B356" s="18">
        <v>1.7963944320395999</v>
      </c>
      <c r="C356" s="16">
        <v>9169806.7548009604</v>
      </c>
      <c r="D356" s="16">
        <v>39883.557705651598</v>
      </c>
    </row>
    <row r="357" spans="1:4" ht="13.2" x14ac:dyDescent="0.25">
      <c r="A357" s="13">
        <v>42042</v>
      </c>
      <c r="B357" s="18">
        <v>1.8580692563818499</v>
      </c>
      <c r="C357" s="16">
        <v>9489600.0547559001</v>
      </c>
      <c r="D357" s="16">
        <v>30099.6928549279</v>
      </c>
    </row>
    <row r="358" spans="1:4" ht="13.2" x14ac:dyDescent="0.25">
      <c r="A358" s="13">
        <v>42043</v>
      </c>
      <c r="B358" s="18">
        <v>1.83776307535695</v>
      </c>
      <c r="C358" s="16">
        <v>9390748.7835049704</v>
      </c>
      <c r="D358" s="16">
        <v>43613.616679350998</v>
      </c>
    </row>
    <row r="359" spans="1:4" ht="13.2" x14ac:dyDescent="0.25">
      <c r="A359" s="13">
        <v>42044</v>
      </c>
      <c r="B359" s="18">
        <v>2.1671589281463302</v>
      </c>
      <c r="C359" s="16">
        <v>11079916.425351599</v>
      </c>
      <c r="D359" s="16">
        <v>272013.01824312197</v>
      </c>
    </row>
    <row r="360" spans="1:4" ht="13.2" x14ac:dyDescent="0.25">
      <c r="A360" s="13">
        <v>42045</v>
      </c>
      <c r="B360" s="18">
        <v>2.4407785474600399</v>
      </c>
      <c r="C360" s="16">
        <v>12484902.012247801</v>
      </c>
      <c r="D360" s="16">
        <v>230126.700476867</v>
      </c>
    </row>
    <row r="361" spans="1:4" ht="13.2" x14ac:dyDescent="0.25">
      <c r="A361" s="13">
        <v>42046</v>
      </c>
      <c r="B361" s="18">
        <v>3.25621388137351</v>
      </c>
      <c r="C361" s="16">
        <v>16664710.013943201</v>
      </c>
      <c r="D361" s="16">
        <v>791877.28856706596</v>
      </c>
    </row>
    <row r="362" spans="1:4" ht="13.2" x14ac:dyDescent="0.25">
      <c r="A362" s="13">
        <v>42047</v>
      </c>
      <c r="B362" s="18">
        <v>2.8338044031584402</v>
      </c>
      <c r="C362" s="16">
        <v>14510535.119634399</v>
      </c>
      <c r="D362" s="16">
        <v>536676.42385430099</v>
      </c>
    </row>
    <row r="363" spans="1:4" ht="13.2" x14ac:dyDescent="0.25">
      <c r="A363" s="13">
        <v>42048</v>
      </c>
      <c r="B363" s="18">
        <v>2.9322869809087102</v>
      </c>
      <c r="C363" s="16">
        <v>15022390.6350324</v>
      </c>
      <c r="D363" s="16">
        <v>228210.21763021799</v>
      </c>
    </row>
    <row r="364" spans="1:4" ht="13.2" x14ac:dyDescent="0.25">
      <c r="A364" s="13">
        <v>42049</v>
      </c>
      <c r="B364" s="18">
        <v>2.85341132540196</v>
      </c>
      <c r="C364" s="16">
        <v>14625864.5409451</v>
      </c>
      <c r="D364" s="16">
        <v>193730.789144093</v>
      </c>
    </row>
    <row r="365" spans="1:4" ht="13.2" x14ac:dyDescent="0.25">
      <c r="A365" s="13">
        <v>42050</v>
      </c>
      <c r="B365" s="18">
        <v>2.75615470947682</v>
      </c>
      <c r="C365" s="16">
        <v>14135198.5060945</v>
      </c>
      <c r="D365" s="16">
        <v>234627.97015927901</v>
      </c>
    </row>
    <row r="366" spans="1:4" ht="13.2" x14ac:dyDescent="0.25">
      <c r="A366" s="13">
        <v>42051</v>
      </c>
      <c r="B366" s="18">
        <v>2.7878777202487401</v>
      </c>
      <c r="C366" s="16">
        <v>14305219.4914502</v>
      </c>
      <c r="D366" s="16">
        <v>77355.526216125494</v>
      </c>
    </row>
    <row r="367" spans="1:4" ht="13.2" x14ac:dyDescent="0.25">
      <c r="A367" s="13">
        <v>42052</v>
      </c>
      <c r="B367" s="18">
        <v>2.6333758509130698</v>
      </c>
      <c r="C367" s="16">
        <v>13519814.8196081</v>
      </c>
      <c r="D367" s="16">
        <v>98453.565573421802</v>
      </c>
    </row>
    <row r="368" spans="1:4" ht="13.2" x14ac:dyDescent="0.25">
      <c r="A368" s="13">
        <v>42053</v>
      </c>
      <c r="B368" s="18">
        <v>2.8147569655537898</v>
      </c>
      <c r="C368" s="16">
        <v>14458106.1143317</v>
      </c>
      <c r="D368" s="16">
        <v>96740.657794130399</v>
      </c>
    </row>
    <row r="369" spans="1:4" ht="13.2" x14ac:dyDescent="0.25">
      <c r="A369" s="13">
        <v>42054</v>
      </c>
      <c r="B369" s="18">
        <v>2.8040093813394198</v>
      </c>
      <c r="C369" s="16">
        <v>14410479.9769642</v>
      </c>
      <c r="D369" s="16">
        <v>83929.614044992093</v>
      </c>
    </row>
    <row r="370" spans="1:4" ht="13.2" x14ac:dyDescent="0.25">
      <c r="A370" s="13">
        <v>42055</v>
      </c>
      <c r="B370" s="18">
        <v>2.6864672992449599</v>
      </c>
      <c r="C370" s="16">
        <v>13813156.6682292</v>
      </c>
      <c r="D370" s="16">
        <v>63706.820273019403</v>
      </c>
    </row>
    <row r="371" spans="1:4" ht="13.2" x14ac:dyDescent="0.25">
      <c r="A371" s="13">
        <v>42056</v>
      </c>
      <c r="B371" s="18">
        <v>2.7238160619807399</v>
      </c>
      <c r="C371" s="16">
        <v>14012421.1397822</v>
      </c>
      <c r="D371" s="16">
        <v>105754.807841847</v>
      </c>
    </row>
    <row r="372" spans="1:4" ht="13.2" x14ac:dyDescent="0.25">
      <c r="A372" s="13">
        <v>42057</v>
      </c>
      <c r="B372" s="18">
        <v>2.5019116024013699</v>
      </c>
      <c r="C372" s="16">
        <v>12877416.5768195</v>
      </c>
      <c r="D372" s="16">
        <v>74231.754642623899</v>
      </c>
    </row>
    <row r="373" spans="1:4" ht="13.2" x14ac:dyDescent="0.25">
      <c r="A373" s="13">
        <v>42058</v>
      </c>
      <c r="B373" s="18">
        <v>2.5192749975285902</v>
      </c>
      <c r="C373" s="16">
        <v>12973800.171397701</v>
      </c>
      <c r="D373" s="16">
        <v>81694.080696867895</v>
      </c>
    </row>
    <row r="374" spans="1:4" ht="13.2" x14ac:dyDescent="0.25">
      <c r="A374" s="13">
        <v>42059</v>
      </c>
      <c r="B374" s="18">
        <v>2.9360561595555801</v>
      </c>
      <c r="C374" s="16">
        <v>15128082.211121</v>
      </c>
      <c r="D374" s="16">
        <v>174149.34984234799</v>
      </c>
    </row>
    <row r="375" spans="1:4" ht="13.2" x14ac:dyDescent="0.25">
      <c r="A375" s="13">
        <v>42060</v>
      </c>
      <c r="B375" s="18">
        <v>2.7514062863147002</v>
      </c>
      <c r="C375" s="16">
        <v>14183997.410490099</v>
      </c>
      <c r="D375" s="16">
        <v>136454.309046621</v>
      </c>
    </row>
    <row r="376" spans="1:4" ht="13.2" x14ac:dyDescent="0.25">
      <c r="A376" s="13">
        <v>42061</v>
      </c>
      <c r="B376" s="18">
        <v>2.7379954538458802</v>
      </c>
      <c r="C376" s="16">
        <v>14122298.537405301</v>
      </c>
      <c r="D376" s="16">
        <v>75990.402232293403</v>
      </c>
    </row>
    <row r="377" spans="1:4" ht="13.2" x14ac:dyDescent="0.25">
      <c r="A377" s="13">
        <v>42062</v>
      </c>
      <c r="B377" s="18">
        <v>3.0215527588836402</v>
      </c>
      <c r="C377" s="16">
        <v>15592442.007812399</v>
      </c>
      <c r="D377" s="16">
        <v>117730.64682501</v>
      </c>
    </row>
    <row r="378" spans="1:4" ht="13.2" x14ac:dyDescent="0.25">
      <c r="A378" s="13">
        <v>42063</v>
      </c>
      <c r="B378" s="18">
        <v>3.2287550640303699</v>
      </c>
      <c r="C378" s="16">
        <v>16670362.669809701</v>
      </c>
      <c r="D378" s="16">
        <v>111176.114781921</v>
      </c>
    </row>
    <row r="379" spans="1:4" ht="13.2" x14ac:dyDescent="0.25">
      <c r="A379" s="13">
        <v>42064</v>
      </c>
      <c r="B379" s="18">
        <v>3.3491518845669899</v>
      </c>
      <c r="C379" s="16">
        <v>17300445.957956899</v>
      </c>
      <c r="D379" s="16">
        <v>87785.789279785007</v>
      </c>
    </row>
    <row r="380" spans="1:4" ht="13.2" x14ac:dyDescent="0.25">
      <c r="A380" s="13">
        <v>42065</v>
      </c>
      <c r="B380" s="18">
        <v>3.5371081206461699</v>
      </c>
      <c r="C380" s="16">
        <v>18280747.472232599</v>
      </c>
      <c r="D380" s="16">
        <v>152852.625193566</v>
      </c>
    </row>
    <row r="381" spans="1:4" ht="13.2" x14ac:dyDescent="0.25">
      <c r="A381" s="13">
        <v>42066</v>
      </c>
      <c r="B381" s="18">
        <v>3.4780226298664298</v>
      </c>
      <c r="C381" s="16">
        <v>17985209.777347501</v>
      </c>
      <c r="D381" s="16">
        <v>226618.86473280701</v>
      </c>
    </row>
    <row r="382" spans="1:4" ht="13.2" x14ac:dyDescent="0.25">
      <c r="A382" s="13">
        <v>42067</v>
      </c>
      <c r="B382" s="18">
        <v>3.4915859633944399</v>
      </c>
      <c r="C382" s="16">
        <v>18064379.891368199</v>
      </c>
      <c r="D382" s="16">
        <v>194867.02003005901</v>
      </c>
    </row>
    <row r="383" spans="1:4" ht="13.2" x14ac:dyDescent="0.25">
      <c r="A383" s="13">
        <v>42068</v>
      </c>
      <c r="B383" s="18">
        <v>3.4072455129643502</v>
      </c>
      <c r="C383" s="16">
        <v>17637187.3066619</v>
      </c>
      <c r="D383" s="16">
        <v>143328.78553837299</v>
      </c>
    </row>
    <row r="384" spans="1:4" ht="13.2" x14ac:dyDescent="0.25">
      <c r="A384" s="13">
        <v>42069</v>
      </c>
      <c r="B384" s="18">
        <v>3.3544803478671001</v>
      </c>
      <c r="C384" s="16">
        <v>17372736.314791501</v>
      </c>
      <c r="D384" s="16">
        <v>73084.318553279794</v>
      </c>
    </row>
    <row r="385" spans="1:4" ht="13.2" x14ac:dyDescent="0.25">
      <c r="A385" s="13">
        <v>42070</v>
      </c>
      <c r="B385" s="18">
        <v>3.44874240378895</v>
      </c>
      <c r="C385" s="16">
        <v>17869424.250748999</v>
      </c>
      <c r="D385" s="16">
        <v>40122.347335011298</v>
      </c>
    </row>
    <row r="386" spans="1:4" ht="13.2" x14ac:dyDescent="0.25">
      <c r="A386" s="13">
        <v>42071</v>
      </c>
      <c r="B386" s="18">
        <v>3.3970848358457602</v>
      </c>
      <c r="C386" s="16">
        <v>17603231.615814999</v>
      </c>
      <c r="D386" s="16">
        <v>28998.137271613501</v>
      </c>
    </row>
    <row r="387" spans="1:4" ht="13.2" x14ac:dyDescent="0.25">
      <c r="A387" s="13">
        <v>42072</v>
      </c>
      <c r="B387" s="18">
        <v>3.5717646594033701</v>
      </c>
      <c r="C387" s="16">
        <v>18525411.020107299</v>
      </c>
      <c r="D387" s="16">
        <v>45008.3548590641</v>
      </c>
    </row>
    <row r="388" spans="1:4" ht="13.2" x14ac:dyDescent="0.25">
      <c r="A388" s="13">
        <v>42073</v>
      </c>
      <c r="B388" s="18">
        <v>3.0092991413185399</v>
      </c>
      <c r="C388" s="16">
        <v>15615981.494694101</v>
      </c>
      <c r="D388" s="16">
        <v>386879.76189364103</v>
      </c>
    </row>
    <row r="389" spans="1:4" ht="13.2" x14ac:dyDescent="0.25">
      <c r="A389" s="13">
        <v>42074</v>
      </c>
      <c r="B389" s="18">
        <v>3.13896031846545</v>
      </c>
      <c r="C389" s="16">
        <v>16291116.161946701</v>
      </c>
      <c r="D389" s="16">
        <v>160873.64251852001</v>
      </c>
    </row>
    <row r="390" spans="1:4" ht="13.2" x14ac:dyDescent="0.25">
      <c r="A390" s="13">
        <v>42075</v>
      </c>
      <c r="B390" s="18">
        <v>3.0706931328586902</v>
      </c>
      <c r="C390" s="16">
        <v>15950494.3887289</v>
      </c>
      <c r="D390" s="16">
        <v>104988.406358612</v>
      </c>
    </row>
    <row r="391" spans="1:4" ht="13.2" x14ac:dyDescent="0.25">
      <c r="A391" s="13">
        <v>42076</v>
      </c>
      <c r="B391" s="18">
        <v>2.9071049114365701</v>
      </c>
      <c r="C391" s="16">
        <v>15108212.5963162</v>
      </c>
      <c r="D391" s="16">
        <v>238380.94529649901</v>
      </c>
    </row>
    <row r="392" spans="1:4" ht="13.2" x14ac:dyDescent="0.25">
      <c r="A392" s="13">
        <v>42077</v>
      </c>
      <c r="B392" s="18">
        <v>2.9399977164951898</v>
      </c>
      <c r="C392" s="16">
        <v>15286976.7665605</v>
      </c>
      <c r="D392" s="16">
        <v>137758.114917439</v>
      </c>
    </row>
    <row r="393" spans="1:4" ht="13.2" x14ac:dyDescent="0.25">
      <c r="A393" s="13">
        <v>42078</v>
      </c>
      <c r="B393" s="18">
        <v>3.1090934790796201</v>
      </c>
      <c r="C393" s="16">
        <v>16174300.2061028</v>
      </c>
      <c r="D393" s="16">
        <v>56044.628759931598</v>
      </c>
    </row>
    <row r="394" spans="1:4" ht="13.2" x14ac:dyDescent="0.25">
      <c r="A394" s="13">
        <v>42079</v>
      </c>
      <c r="B394" s="18">
        <v>3.2510220132023799</v>
      </c>
      <c r="C394" s="16">
        <v>16921390.772507701</v>
      </c>
      <c r="D394" s="16">
        <v>214577.983542395</v>
      </c>
    </row>
    <row r="395" spans="1:4" ht="13.2" x14ac:dyDescent="0.25">
      <c r="A395" s="13">
        <v>42080</v>
      </c>
      <c r="B395" s="18">
        <v>3.2657724504453398</v>
      </c>
      <c r="C395" s="16">
        <v>17006487.1752869</v>
      </c>
      <c r="D395" s="16">
        <v>79305.956698944807</v>
      </c>
    </row>
    <row r="396" spans="1:4" ht="13.2" x14ac:dyDescent="0.25">
      <c r="A396" s="13">
        <v>42081</v>
      </c>
      <c r="B396" s="18">
        <v>3.1068534164974402</v>
      </c>
      <c r="C396" s="16">
        <v>16187430.196797701</v>
      </c>
      <c r="D396" s="16">
        <v>142769.31574469199</v>
      </c>
    </row>
    <row r="397" spans="1:4" ht="13.2" x14ac:dyDescent="0.25">
      <c r="A397" s="13">
        <v>42082</v>
      </c>
      <c r="B397" s="18">
        <v>3.35856607769602</v>
      </c>
      <c r="C397" s="16">
        <v>17507476.154190499</v>
      </c>
      <c r="D397" s="16">
        <v>148231.84260331199</v>
      </c>
    </row>
    <row r="398" spans="1:4" ht="13.2" x14ac:dyDescent="0.25">
      <c r="A398" s="13">
        <v>42083</v>
      </c>
      <c r="B398" s="18">
        <v>3.6949665812386798</v>
      </c>
      <c r="C398" s="16">
        <v>19270584.6040955</v>
      </c>
      <c r="D398" s="16">
        <v>279631.03614302998</v>
      </c>
    </row>
    <row r="399" spans="1:4" ht="13.2" x14ac:dyDescent="0.25">
      <c r="A399" s="13">
        <v>42084</v>
      </c>
      <c r="B399" s="18">
        <v>4.5824134521687396</v>
      </c>
      <c r="C399" s="16">
        <v>23910703.459647901</v>
      </c>
      <c r="D399" s="16">
        <v>828123.69215612696</v>
      </c>
    </row>
    <row r="400" spans="1:4" ht="13.2" x14ac:dyDescent="0.25">
      <c r="A400" s="13">
        <v>42085</v>
      </c>
      <c r="B400" s="18">
        <v>4.5977574108618597</v>
      </c>
      <c r="C400" s="16">
        <v>24002817.853517499</v>
      </c>
      <c r="D400" s="16">
        <v>355157.43222714501</v>
      </c>
    </row>
    <row r="401" spans="1:4" ht="13.2" x14ac:dyDescent="0.25">
      <c r="A401" s="13">
        <v>42086</v>
      </c>
      <c r="B401" s="18">
        <v>4.9590460406249202</v>
      </c>
      <c r="C401" s="16">
        <v>25901568.579557799</v>
      </c>
      <c r="D401" s="16">
        <v>358763.67594834103</v>
      </c>
    </row>
    <row r="402" spans="1:4" ht="13.2" x14ac:dyDescent="0.25">
      <c r="A402" s="13">
        <v>42087</v>
      </c>
      <c r="B402" s="18">
        <v>5.0667068781961797</v>
      </c>
      <c r="C402" s="16">
        <v>26476922.932062801</v>
      </c>
      <c r="D402" s="16">
        <v>545835.09554616804</v>
      </c>
    </row>
    <row r="403" spans="1:4" ht="13.2" x14ac:dyDescent="0.25">
      <c r="A403" s="13">
        <v>42088</v>
      </c>
      <c r="B403" s="18">
        <v>4.9847681223055798</v>
      </c>
      <c r="C403" s="16">
        <v>26057835.481207401</v>
      </c>
      <c r="D403" s="16">
        <v>766837.98231244599</v>
      </c>
    </row>
    <row r="404" spans="1:4" ht="13.2" x14ac:dyDescent="0.25">
      <c r="A404" s="13">
        <v>42089</v>
      </c>
      <c r="B404" s="18">
        <v>4.9906724632685302</v>
      </c>
      <c r="C404" s="16">
        <v>26104950.0058969</v>
      </c>
      <c r="D404" s="16">
        <v>376744.93614317098</v>
      </c>
    </row>
    <row r="405" spans="1:4" ht="13.2" x14ac:dyDescent="0.25">
      <c r="A405" s="13">
        <v>42090</v>
      </c>
      <c r="B405" s="18">
        <v>4.7951320492106504</v>
      </c>
      <c r="C405" s="16">
        <v>25094541.973019902</v>
      </c>
      <c r="D405" s="16">
        <v>171029.399751132</v>
      </c>
    </row>
    <row r="406" spans="1:4" ht="13.2" x14ac:dyDescent="0.25">
      <c r="A406" s="13">
        <v>42091</v>
      </c>
      <c r="B406" s="18">
        <v>4.8613665109054098</v>
      </c>
      <c r="C406" s="16">
        <v>25443750.6176994</v>
      </c>
      <c r="D406" s="16">
        <v>194038.78925048301</v>
      </c>
    </row>
    <row r="407" spans="1:4" ht="13.2" x14ac:dyDescent="0.25">
      <c r="A407" s="13">
        <v>42092</v>
      </c>
      <c r="B407" s="18">
        <v>4.5835199938473599</v>
      </c>
      <c r="C407" s="16">
        <v>23989538.6231579</v>
      </c>
      <c r="D407" s="16">
        <v>211786.66721944499</v>
      </c>
    </row>
    <row r="408" spans="1:4" ht="13.2" x14ac:dyDescent="0.25">
      <c r="A408" s="13">
        <v>42093</v>
      </c>
      <c r="B408" s="18">
        <v>4.4114419909365896</v>
      </c>
      <c r="C408" s="16">
        <v>23088905.070219301</v>
      </c>
      <c r="D408" s="16">
        <v>392590.10345332802</v>
      </c>
    </row>
    <row r="409" spans="1:4" ht="13.2" x14ac:dyDescent="0.25">
      <c r="A409" s="13">
        <v>42094</v>
      </c>
      <c r="B409" s="18">
        <v>3.95809814251799</v>
      </c>
      <c r="C409" s="16">
        <v>20716163.2089843</v>
      </c>
      <c r="D409" s="16">
        <v>218811.070073065</v>
      </c>
    </row>
    <row r="410" spans="1:4" ht="13.2" x14ac:dyDescent="0.25">
      <c r="A410" s="13">
        <v>42095</v>
      </c>
      <c r="B410" s="18">
        <v>3.8159531042227699</v>
      </c>
      <c r="C410" s="16">
        <v>20022241.066654101</v>
      </c>
      <c r="D410" s="16">
        <v>218061.34681016501</v>
      </c>
    </row>
    <row r="411" spans="1:4" ht="13.2" x14ac:dyDescent="0.25">
      <c r="A411" s="13">
        <v>42096</v>
      </c>
      <c r="B411" s="18">
        <v>4.5147919606654003</v>
      </c>
      <c r="C411" s="16">
        <v>23701416.2257041</v>
      </c>
      <c r="D411" s="16">
        <v>279591.66404857603</v>
      </c>
    </row>
    <row r="412" spans="1:4" ht="13.2" x14ac:dyDescent="0.25">
      <c r="A412" s="13">
        <v>42097</v>
      </c>
      <c r="B412" s="18">
        <v>4.3372742824469599</v>
      </c>
      <c r="C412" s="16">
        <v>22780205.962622199</v>
      </c>
      <c r="D412" s="16">
        <v>173538.363385103</v>
      </c>
    </row>
    <row r="413" spans="1:4" ht="13.2" x14ac:dyDescent="0.25">
      <c r="A413" s="13">
        <v>42098</v>
      </c>
      <c r="B413" s="18">
        <v>4.1587996663449998</v>
      </c>
      <c r="C413" s="16">
        <v>21855315.688976899</v>
      </c>
      <c r="D413" s="16">
        <v>174631.418444226</v>
      </c>
    </row>
    <row r="414" spans="1:4" ht="13.2" x14ac:dyDescent="0.25">
      <c r="A414" s="13">
        <v>42099</v>
      </c>
      <c r="B414" s="18">
        <v>4.1644666851208898</v>
      </c>
      <c r="C414" s="16">
        <v>21896515.962364499</v>
      </c>
      <c r="D414" s="16">
        <v>136926.14985135599</v>
      </c>
    </row>
    <row r="415" spans="1:4" ht="13.2" x14ac:dyDescent="0.25">
      <c r="A415" s="13">
        <v>42100</v>
      </c>
      <c r="B415" s="18">
        <v>4.1137989495807696</v>
      </c>
      <c r="C415" s="16">
        <v>21641157.712937299</v>
      </c>
      <c r="D415" s="16">
        <v>105010.024587886</v>
      </c>
    </row>
    <row r="416" spans="1:4" ht="13.2" x14ac:dyDescent="0.25">
      <c r="A416" s="13">
        <v>42101</v>
      </c>
      <c r="B416" s="18">
        <v>3.74856169208867</v>
      </c>
      <c r="C416" s="16">
        <v>19724114.4373217</v>
      </c>
      <c r="D416" s="16">
        <v>190496.26049604299</v>
      </c>
    </row>
    <row r="417" spans="1:4" ht="13.2" x14ac:dyDescent="0.25">
      <c r="A417" s="13">
        <v>42102</v>
      </c>
      <c r="B417" s="18">
        <v>3.65809338001797</v>
      </c>
      <c r="C417" s="16">
        <v>19262755.1976582</v>
      </c>
      <c r="D417" s="16">
        <v>141143.356952375</v>
      </c>
    </row>
    <row r="418" spans="1:4" ht="13.2" x14ac:dyDescent="0.25">
      <c r="A418" s="13">
        <v>42103</v>
      </c>
      <c r="B418" s="18">
        <v>3.3918066266945699</v>
      </c>
      <c r="C418" s="16">
        <v>17870069.001596302</v>
      </c>
      <c r="D418" s="16">
        <v>159801.76857034201</v>
      </c>
    </row>
    <row r="419" spans="1:4" ht="13.2" x14ac:dyDescent="0.25">
      <c r="A419" s="13">
        <v>42104</v>
      </c>
      <c r="B419" s="18">
        <v>3.2194718682786898</v>
      </c>
      <c r="C419" s="16">
        <v>16969591.537834998</v>
      </c>
      <c r="D419" s="16">
        <v>170471.75402332499</v>
      </c>
    </row>
    <row r="420" spans="1:4" ht="13.2" x14ac:dyDescent="0.25">
      <c r="A420" s="13">
        <v>42105</v>
      </c>
      <c r="B420" s="18">
        <v>3.32749887046133</v>
      </c>
      <c r="C420" s="16">
        <v>17538993.656287499</v>
      </c>
      <c r="D420" s="16">
        <v>69120.911823763498</v>
      </c>
    </row>
    <row r="421" spans="1:4" ht="13.2" x14ac:dyDescent="0.25">
      <c r="A421" s="13">
        <v>42106</v>
      </c>
      <c r="B421" s="18">
        <v>3.3095842347390398</v>
      </c>
      <c r="C421" s="16">
        <v>17444566.972907599</v>
      </c>
      <c r="D421" s="16">
        <v>44392.607367490797</v>
      </c>
    </row>
    <row r="422" spans="1:4" ht="13.2" x14ac:dyDescent="0.25">
      <c r="A422" s="13">
        <v>42107</v>
      </c>
      <c r="B422" s="18">
        <v>3.1806470905290198</v>
      </c>
      <c r="C422" s="16">
        <v>16793428.599048201</v>
      </c>
      <c r="D422" s="16">
        <v>84275.553979657401</v>
      </c>
    </row>
    <row r="423" spans="1:4" ht="13.2" x14ac:dyDescent="0.25">
      <c r="A423" s="13">
        <v>42108</v>
      </c>
      <c r="B423" s="18">
        <v>3.0820665917074299</v>
      </c>
      <c r="C423" s="16">
        <v>16281361.962152701</v>
      </c>
      <c r="D423" s="16">
        <v>55709.084610307997</v>
      </c>
    </row>
    <row r="424" spans="1:4" ht="13.2" x14ac:dyDescent="0.25">
      <c r="A424" s="13">
        <v>42109</v>
      </c>
      <c r="B424" s="18">
        <v>3.0166795354968201</v>
      </c>
      <c r="C424" s="16">
        <v>15944255.4498107</v>
      </c>
      <c r="D424" s="16">
        <v>68847.177516173804</v>
      </c>
    </row>
    <row r="425" spans="1:4" ht="13.2" x14ac:dyDescent="0.25">
      <c r="A425" s="13">
        <v>42110</v>
      </c>
      <c r="B425" s="18">
        <v>3.0210790777183898</v>
      </c>
      <c r="C425" s="16">
        <v>15975390.635997901</v>
      </c>
      <c r="D425" s="16">
        <v>74830.916984466297</v>
      </c>
    </row>
    <row r="426" spans="1:4" ht="13.2" x14ac:dyDescent="0.25">
      <c r="A426" s="13">
        <v>42111</v>
      </c>
      <c r="B426" s="18">
        <v>2.8228257741359899</v>
      </c>
      <c r="C426" s="16">
        <v>14935065.885139899</v>
      </c>
      <c r="D426" s="16">
        <v>106192.934931317</v>
      </c>
    </row>
    <row r="427" spans="1:4" ht="13.2" x14ac:dyDescent="0.25">
      <c r="A427" s="13">
        <v>42112</v>
      </c>
      <c r="B427" s="18">
        <v>2.91498891033417</v>
      </c>
      <c r="C427" s="16">
        <v>15430732.8259445</v>
      </c>
      <c r="D427" s="16">
        <v>41615.396997596501</v>
      </c>
    </row>
    <row r="428" spans="1:4" ht="13.2" x14ac:dyDescent="0.25">
      <c r="A428" s="13">
        <v>42113</v>
      </c>
      <c r="B428" s="18">
        <v>2.83053266427628</v>
      </c>
      <c r="C428" s="16">
        <v>14990526.464801099</v>
      </c>
      <c r="D428" s="16">
        <v>45847.388831383003</v>
      </c>
    </row>
    <row r="429" spans="1:4" ht="13.2" x14ac:dyDescent="0.25">
      <c r="A429" s="13">
        <v>42114</v>
      </c>
      <c r="B429" s="18">
        <v>2.65353986316858</v>
      </c>
      <c r="C429" s="16">
        <v>14061362.4747571</v>
      </c>
      <c r="D429" s="16">
        <v>97450.866133140706</v>
      </c>
    </row>
    <row r="430" spans="1:4" ht="13.2" x14ac:dyDescent="0.25">
      <c r="A430" s="13">
        <v>42115</v>
      </c>
      <c r="B430" s="18">
        <v>2.8938904904871001</v>
      </c>
      <c r="C430" s="16">
        <v>15343094.8403896</v>
      </c>
      <c r="D430" s="16">
        <v>71248.615721819893</v>
      </c>
    </row>
    <row r="431" spans="1:4" ht="13.2" x14ac:dyDescent="0.25">
      <c r="A431" s="13">
        <v>42116</v>
      </c>
      <c r="B431" s="18">
        <v>3.2385208676720598</v>
      </c>
      <c r="C431" s="16">
        <v>17179316.876322601</v>
      </c>
      <c r="D431" s="16">
        <v>156761.14601495001</v>
      </c>
    </row>
    <row r="432" spans="1:4" ht="13.2" x14ac:dyDescent="0.25">
      <c r="A432" s="13">
        <v>42117</v>
      </c>
      <c r="B432" s="18">
        <v>3.6203743139780298</v>
      </c>
      <c r="C432" s="16">
        <v>19214955.652722701</v>
      </c>
      <c r="D432" s="16">
        <v>216813.93378219099</v>
      </c>
    </row>
    <row r="433" spans="1:4" ht="13.2" x14ac:dyDescent="0.25">
      <c r="A433" s="13">
        <v>42118</v>
      </c>
      <c r="B433" s="18">
        <v>3.1963730055431001</v>
      </c>
      <c r="C433" s="16">
        <v>16974354.8278016</v>
      </c>
      <c r="D433" s="16">
        <v>138680.57018172101</v>
      </c>
    </row>
    <row r="434" spans="1:4" ht="13.2" x14ac:dyDescent="0.25">
      <c r="A434" s="13">
        <v>42119</v>
      </c>
      <c r="B434" s="18">
        <v>3.1062199059909399</v>
      </c>
      <c r="C434" s="16">
        <v>16505014.4006193</v>
      </c>
      <c r="D434" s="16">
        <v>41830.401676569003</v>
      </c>
    </row>
    <row r="435" spans="1:4" ht="13.2" x14ac:dyDescent="0.25">
      <c r="A435" s="13">
        <v>42120</v>
      </c>
      <c r="B435" s="18">
        <v>3.0364273007246401</v>
      </c>
      <c r="C435" s="16">
        <v>16142257.852539601</v>
      </c>
      <c r="D435" s="16">
        <v>77372.364899028995</v>
      </c>
    </row>
    <row r="436" spans="1:4" ht="13.2" x14ac:dyDescent="0.25">
      <c r="A436" s="13">
        <v>42121</v>
      </c>
      <c r="B436" s="18">
        <v>2.9910511671501201</v>
      </c>
      <c r="C436" s="16">
        <v>15909335.354945799</v>
      </c>
      <c r="D436" s="16">
        <v>76025.142316897894</v>
      </c>
    </row>
    <row r="437" spans="1:4" ht="13.2" x14ac:dyDescent="0.25">
      <c r="A437" s="13">
        <v>42122</v>
      </c>
      <c r="B437" s="18">
        <v>2.91395020909536</v>
      </c>
      <c r="C437" s="16">
        <v>15507824.4665398</v>
      </c>
      <c r="D437" s="16">
        <v>58557.271468025101</v>
      </c>
    </row>
    <row r="438" spans="1:4" ht="13.2" x14ac:dyDescent="0.25">
      <c r="A438" s="13">
        <v>42123</v>
      </c>
      <c r="B438" s="18">
        <v>2.94587556270749</v>
      </c>
      <c r="C438" s="16">
        <v>15687668.188210599</v>
      </c>
      <c r="D438" s="16">
        <v>22793.1162104908</v>
      </c>
    </row>
    <row r="439" spans="1:4" ht="13.2" x14ac:dyDescent="0.25">
      <c r="A439" s="13">
        <v>42124</v>
      </c>
      <c r="B439" s="18">
        <v>2.9659584683685898</v>
      </c>
      <c r="C439" s="16">
        <v>15802786.8812251</v>
      </c>
      <c r="D439" s="16">
        <v>67876.913711246103</v>
      </c>
    </row>
    <row r="440" spans="1:4" ht="13.2" x14ac:dyDescent="0.25">
      <c r="A440" s="13">
        <v>42125</v>
      </c>
      <c r="B440" s="18">
        <v>2.7498537539893402</v>
      </c>
      <c r="C440" s="16">
        <v>14658703.1533198</v>
      </c>
      <c r="D440" s="16">
        <v>128665.310989238</v>
      </c>
    </row>
    <row r="441" spans="1:4" ht="13.2" x14ac:dyDescent="0.25">
      <c r="A441" s="13">
        <v>42126</v>
      </c>
      <c r="B441" s="18">
        <v>2.7475467609504101</v>
      </c>
      <c r="C441" s="16">
        <v>14653661.488076</v>
      </c>
      <c r="D441" s="16">
        <v>36553.244673112204</v>
      </c>
    </row>
    <row r="442" spans="1:4" ht="13.2" x14ac:dyDescent="0.25">
      <c r="A442" s="13">
        <v>42127</v>
      </c>
      <c r="B442" s="18">
        <v>2.6894979174501001</v>
      </c>
      <c r="C442" s="16">
        <v>14351580.449188801</v>
      </c>
      <c r="D442" s="16">
        <v>49489.366441902799</v>
      </c>
    </row>
    <row r="443" spans="1:4" ht="13.2" x14ac:dyDescent="0.25">
      <c r="A443" s="13">
        <v>42128</v>
      </c>
      <c r="B443" s="18">
        <v>2.8858085424238098</v>
      </c>
      <c r="C443" s="16">
        <v>15406786.3901862</v>
      </c>
      <c r="D443" s="16">
        <v>84857.297200668399</v>
      </c>
    </row>
    <row r="444" spans="1:4" ht="13.2" x14ac:dyDescent="0.25">
      <c r="A444" s="13">
        <v>42129</v>
      </c>
      <c r="B444" s="18">
        <v>2.85265336599408</v>
      </c>
      <c r="C444" s="16">
        <v>15237487.8916045</v>
      </c>
      <c r="D444" s="16">
        <v>24479.244155394899</v>
      </c>
    </row>
    <row r="445" spans="1:4" ht="13.2" x14ac:dyDescent="0.25">
      <c r="A445" s="13">
        <v>42130</v>
      </c>
      <c r="B445" s="18">
        <v>2.8325204577549501</v>
      </c>
      <c r="C445" s="16">
        <v>15130290.415359801</v>
      </c>
      <c r="D445" s="16">
        <v>42780.818721293603</v>
      </c>
    </row>
    <row r="446" spans="1:4" ht="13.2" x14ac:dyDescent="0.25">
      <c r="A446" s="13">
        <v>42131</v>
      </c>
      <c r="B446" s="18">
        <v>2.8056393330051401</v>
      </c>
      <c r="C446" s="16">
        <v>14986701.258556901</v>
      </c>
      <c r="D446" s="16">
        <v>50943.558060542397</v>
      </c>
    </row>
    <row r="447" spans="1:4" ht="13.2" x14ac:dyDescent="0.25">
      <c r="A447" s="13">
        <v>42132</v>
      </c>
      <c r="B447" s="18">
        <v>2.7600517832074098</v>
      </c>
      <c r="C447" s="16">
        <v>14743189.206993099</v>
      </c>
      <c r="D447" s="16">
        <v>36785.666508478898</v>
      </c>
    </row>
    <row r="448" spans="1:4" ht="13.2" x14ac:dyDescent="0.25">
      <c r="A448" s="13">
        <v>42133</v>
      </c>
      <c r="B448" s="18">
        <v>2.7562931193438498</v>
      </c>
      <c r="C448" s="16">
        <v>14723111.7965462</v>
      </c>
      <c r="D448" s="16">
        <v>27496.282728673599</v>
      </c>
    </row>
    <row r="449" spans="1:4" ht="13.2" x14ac:dyDescent="0.25">
      <c r="A449" s="13">
        <v>42134</v>
      </c>
      <c r="B449" s="18">
        <v>2.6782610256230202</v>
      </c>
      <c r="C449" s="16">
        <v>14306292.833603799</v>
      </c>
      <c r="D449" s="16">
        <v>46229.990317363598</v>
      </c>
    </row>
    <row r="450" spans="1:4" ht="13.2" x14ac:dyDescent="0.25">
      <c r="A450" s="13">
        <v>42135</v>
      </c>
      <c r="B450" s="18">
        <v>2.7565805299774802</v>
      </c>
      <c r="C450" s="16">
        <v>14724647.0392463</v>
      </c>
      <c r="D450" s="16">
        <v>49330.421546509599</v>
      </c>
    </row>
    <row r="451" spans="1:4" ht="13.2" x14ac:dyDescent="0.25">
      <c r="A451" s="13">
        <v>42136</v>
      </c>
      <c r="B451" s="18">
        <v>2.7106436889765302</v>
      </c>
      <c r="C451" s="16">
        <v>14479269.2015661</v>
      </c>
      <c r="D451" s="16">
        <v>20567.342253071001</v>
      </c>
    </row>
    <row r="452" spans="1:4" ht="13.2" x14ac:dyDescent="0.25">
      <c r="A452" s="13">
        <v>42137</v>
      </c>
      <c r="B452" s="18">
        <v>2.6820524764270899</v>
      </c>
      <c r="C452" s="16">
        <v>14326545.3799196</v>
      </c>
      <c r="D452" s="16">
        <v>23578.258588738401</v>
      </c>
    </row>
    <row r="453" spans="1:4" ht="13.2" x14ac:dyDescent="0.25">
      <c r="A453" s="13">
        <v>42138</v>
      </c>
      <c r="B453" s="18">
        <v>2.8388285420336099</v>
      </c>
      <c r="C453" s="16">
        <v>15163985.899125701</v>
      </c>
      <c r="D453" s="16">
        <v>52877.626652184103</v>
      </c>
    </row>
    <row r="454" spans="1:4" ht="13.2" x14ac:dyDescent="0.25">
      <c r="A454" s="13">
        <v>42139</v>
      </c>
      <c r="B454" s="18">
        <v>2.8623529756202899</v>
      </c>
      <c r="C454" s="16">
        <v>15289644.8369275</v>
      </c>
      <c r="D454" s="16">
        <v>43104.327044423997</v>
      </c>
    </row>
    <row r="455" spans="1:4" ht="13.2" x14ac:dyDescent="0.25">
      <c r="A455" s="13">
        <v>42140</v>
      </c>
      <c r="B455" s="18">
        <v>2.9926915526445899</v>
      </c>
      <c r="C455" s="16">
        <v>15985865.941810699</v>
      </c>
      <c r="D455" s="16">
        <v>53188.6189126147</v>
      </c>
    </row>
    <row r="456" spans="1:4" ht="13.2" x14ac:dyDescent="0.25">
      <c r="A456" s="13">
        <v>42141</v>
      </c>
      <c r="B456" s="18">
        <v>2.9067611553003099</v>
      </c>
      <c r="C456" s="16">
        <v>15526857.123792499</v>
      </c>
      <c r="D456" s="16">
        <v>36317.4340374932</v>
      </c>
    </row>
    <row r="457" spans="1:4" ht="13.2" x14ac:dyDescent="0.25">
      <c r="A457" s="13">
        <v>42142</v>
      </c>
      <c r="B457" s="18">
        <v>2.8744841203795999</v>
      </c>
      <c r="C457" s="16">
        <v>15354444.9843639</v>
      </c>
      <c r="D457" s="16">
        <v>26491.886398148599</v>
      </c>
    </row>
    <row r="458" spans="1:4" ht="13.2" x14ac:dyDescent="0.25">
      <c r="A458" s="13">
        <v>42143</v>
      </c>
      <c r="B458" s="18">
        <v>2.8866870023004298</v>
      </c>
      <c r="C458" s="16">
        <v>15419628.325533001</v>
      </c>
      <c r="D458" s="16">
        <v>29449.756684991498</v>
      </c>
    </row>
    <row r="459" spans="1:4" ht="13.2" x14ac:dyDescent="0.25">
      <c r="A459" s="13">
        <v>42144</v>
      </c>
      <c r="B459" s="18">
        <v>2.8960243001356201</v>
      </c>
      <c r="C459" s="16">
        <v>15469504.762454901</v>
      </c>
      <c r="D459" s="16">
        <v>33677.407199991598</v>
      </c>
    </row>
    <row r="460" spans="1:4" ht="13.2" x14ac:dyDescent="0.25">
      <c r="A460" s="13">
        <v>42145</v>
      </c>
      <c r="B460" s="18">
        <v>2.85116236042222</v>
      </c>
      <c r="C460" s="16">
        <v>15229868.6551139</v>
      </c>
      <c r="D460" s="16">
        <v>27727.479421388201</v>
      </c>
    </row>
    <row r="461" spans="1:4" ht="13.2" x14ac:dyDescent="0.25">
      <c r="A461" s="13">
        <v>42146</v>
      </c>
      <c r="B461" s="18">
        <v>2.9065919150127701</v>
      </c>
      <c r="C461" s="16">
        <v>15664629.5108064</v>
      </c>
      <c r="D461" s="16">
        <v>81582.525495553302</v>
      </c>
    </row>
    <row r="462" spans="1:4" ht="13.2" x14ac:dyDescent="0.25">
      <c r="A462" s="13">
        <v>42147</v>
      </c>
      <c r="B462" s="18">
        <v>2.8702945548395</v>
      </c>
      <c r="C462" s="16">
        <v>15477472.106293701</v>
      </c>
      <c r="D462" s="16">
        <v>102957.56067351501</v>
      </c>
    </row>
    <row r="463" spans="1:4" ht="13.2" x14ac:dyDescent="0.25">
      <c r="A463" s="13">
        <v>42148</v>
      </c>
      <c r="B463" s="18">
        <v>2.9006758542325999</v>
      </c>
      <c r="C463" s="16">
        <v>15649410.1950876</v>
      </c>
      <c r="D463" s="16">
        <v>39134.633400665298</v>
      </c>
    </row>
    <row r="464" spans="1:4" ht="13.2" x14ac:dyDescent="0.25">
      <c r="A464" s="13">
        <v>42149</v>
      </c>
      <c r="B464" s="18">
        <v>2.8314898861956799</v>
      </c>
      <c r="C464" s="16">
        <v>15284328.6073764</v>
      </c>
      <c r="D464" s="16">
        <v>39807.940218842501</v>
      </c>
    </row>
    <row r="465" spans="1:4" ht="13.2" x14ac:dyDescent="0.25">
      <c r="A465" s="13">
        <v>42150</v>
      </c>
      <c r="B465" s="18">
        <v>2.6976817897387999</v>
      </c>
      <c r="C465" s="16">
        <v>14569817.8570194</v>
      </c>
      <c r="D465" s="16">
        <v>97544.235285071496</v>
      </c>
    </row>
    <row r="466" spans="1:4" ht="13.2" x14ac:dyDescent="0.25">
      <c r="A466" s="13">
        <v>42151</v>
      </c>
      <c r="B466" s="18">
        <v>2.6395988264775601</v>
      </c>
      <c r="C466" s="16">
        <v>14263777.0317581</v>
      </c>
      <c r="D466" s="16">
        <v>50620.363744686103</v>
      </c>
    </row>
    <row r="467" spans="1:4" ht="13.2" x14ac:dyDescent="0.25">
      <c r="A467" s="13">
        <v>42152</v>
      </c>
      <c r="B467" s="18">
        <v>2.73154564978383</v>
      </c>
      <c r="C467" s="16">
        <v>14768811.7574252</v>
      </c>
      <c r="D467" s="16">
        <v>55948.892041834202</v>
      </c>
    </row>
    <row r="468" spans="1:4" ht="13.2" x14ac:dyDescent="0.25">
      <c r="A468" s="13">
        <v>42153</v>
      </c>
      <c r="B468" s="18">
        <v>2.8115423759949398</v>
      </c>
      <c r="C468" s="16">
        <v>15209522.0682333</v>
      </c>
      <c r="D468" s="16">
        <v>35586.958219590902</v>
      </c>
    </row>
    <row r="469" spans="1:4" ht="13.2" x14ac:dyDescent="0.25">
      <c r="A469" s="13">
        <v>42154</v>
      </c>
      <c r="B469" s="18">
        <v>2.71541463399147</v>
      </c>
      <c r="C469" s="16">
        <v>14697673.1965275</v>
      </c>
      <c r="D469" s="16">
        <v>18999.0014908386</v>
      </c>
    </row>
    <row r="470" spans="1:4" ht="13.2" x14ac:dyDescent="0.25">
      <c r="A470" s="13">
        <v>42155</v>
      </c>
      <c r="B470" s="18">
        <v>2.7507651653781702</v>
      </c>
      <c r="C470" s="16">
        <v>14897151.1094635</v>
      </c>
      <c r="D470" s="16">
        <v>40845.724516690403</v>
      </c>
    </row>
    <row r="471" spans="1:4" ht="13.2" x14ac:dyDescent="0.25">
      <c r="A471" s="13">
        <v>42156</v>
      </c>
      <c r="B471" s="18">
        <v>2.6605437621602701</v>
      </c>
      <c r="C471" s="16">
        <v>14417018.3914444</v>
      </c>
      <c r="D471" s="16">
        <v>63931.345009749501</v>
      </c>
    </row>
    <row r="472" spans="1:4" ht="13.2" x14ac:dyDescent="0.25">
      <c r="A472" s="13">
        <v>42157</v>
      </c>
      <c r="B472" s="18">
        <v>2.7902517471106498</v>
      </c>
      <c r="C472" s="16">
        <v>15128337.5960788</v>
      </c>
      <c r="D472" s="16">
        <v>58185.018170293799</v>
      </c>
    </row>
    <row r="473" spans="1:4" ht="13.2" x14ac:dyDescent="0.25">
      <c r="A473" s="13">
        <v>42158</v>
      </c>
      <c r="B473" s="18">
        <v>2.7349199033056402</v>
      </c>
      <c r="C473" s="16">
        <v>14829526.1075752</v>
      </c>
      <c r="D473" s="16">
        <v>55487.740873508999</v>
      </c>
    </row>
    <row r="474" spans="1:4" ht="13.2" x14ac:dyDescent="0.25">
      <c r="A474" s="13">
        <v>42159</v>
      </c>
      <c r="B474" s="18">
        <v>2.7926174432347901</v>
      </c>
      <c r="C474" s="16">
        <v>15142378.843660099</v>
      </c>
      <c r="D474" s="16">
        <v>36729.209870164901</v>
      </c>
    </row>
    <row r="475" spans="1:4" ht="13.2" x14ac:dyDescent="0.25">
      <c r="A475" s="13">
        <v>42160</v>
      </c>
      <c r="B475" s="18">
        <v>2.8301339134321899</v>
      </c>
      <c r="C475" s="16">
        <v>15345803.987330301</v>
      </c>
      <c r="D475" s="16">
        <v>9742.7412403794206</v>
      </c>
    </row>
    <row r="476" spans="1:4" ht="13.2" x14ac:dyDescent="0.25">
      <c r="A476" s="13">
        <v>42161</v>
      </c>
      <c r="B476" s="18">
        <v>2.8257637588922599</v>
      </c>
      <c r="C476" s="16">
        <v>15322107.7464402</v>
      </c>
      <c r="D476" s="16">
        <v>23082.7156456673</v>
      </c>
    </row>
    <row r="477" spans="1:4" ht="13.2" x14ac:dyDescent="0.25">
      <c r="A477" s="13">
        <v>42162</v>
      </c>
      <c r="B477" s="18">
        <v>2.8064470645127302</v>
      </c>
      <c r="C477" s="16">
        <v>15217367.046989599</v>
      </c>
      <c r="D477" s="16">
        <v>27035.6788539179</v>
      </c>
    </row>
    <row r="478" spans="1:4" ht="13.2" x14ac:dyDescent="0.25">
      <c r="A478" s="13">
        <v>42163</v>
      </c>
      <c r="B478" s="18">
        <v>2.82826576968414</v>
      </c>
      <c r="C478" s="16">
        <v>15335674.372034799</v>
      </c>
      <c r="D478" s="16">
        <v>33128.752657476602</v>
      </c>
    </row>
    <row r="479" spans="1:4" ht="13.2" x14ac:dyDescent="0.25">
      <c r="A479" s="13">
        <v>42164</v>
      </c>
      <c r="B479" s="18">
        <v>2.7757841354377701</v>
      </c>
      <c r="C479" s="16">
        <v>15051103.7839587</v>
      </c>
      <c r="D479" s="16">
        <v>41356.929162705099</v>
      </c>
    </row>
    <row r="480" spans="1:4" ht="13.2" x14ac:dyDescent="0.25">
      <c r="A480" s="13">
        <v>42165</v>
      </c>
      <c r="B480" s="18">
        <v>2.7004513576786402</v>
      </c>
      <c r="C480" s="16">
        <v>14642627.691775899</v>
      </c>
      <c r="D480" s="16">
        <v>45491.224697894599</v>
      </c>
    </row>
    <row r="481" spans="1:4" ht="13.2" x14ac:dyDescent="0.25">
      <c r="A481" s="13">
        <v>42166</v>
      </c>
      <c r="B481" s="18">
        <v>2.7687042435040001</v>
      </c>
      <c r="C481" s="16">
        <v>15012714.563805001</v>
      </c>
      <c r="D481" s="16">
        <v>27432.6069530204</v>
      </c>
    </row>
    <row r="482" spans="1:4" ht="13.2" x14ac:dyDescent="0.25">
      <c r="A482" s="13">
        <v>42167</v>
      </c>
      <c r="B482" s="18">
        <v>2.79540763212924</v>
      </c>
      <c r="C482" s="16">
        <v>15157508.0542104</v>
      </c>
      <c r="D482" s="16">
        <v>53311.301013400698</v>
      </c>
    </row>
    <row r="483" spans="1:4" ht="13.2" x14ac:dyDescent="0.25">
      <c r="A483" s="13">
        <v>42168</v>
      </c>
      <c r="B483" s="18">
        <v>2.80557695825039</v>
      </c>
      <c r="C483" s="16">
        <v>15212649.0793745</v>
      </c>
      <c r="D483" s="16">
        <v>28379.3518067269</v>
      </c>
    </row>
    <row r="484" spans="1:4" ht="13.2" x14ac:dyDescent="0.25">
      <c r="A484" s="13">
        <v>42169</v>
      </c>
      <c r="B484" s="18">
        <v>2.81674210973198</v>
      </c>
      <c r="C484" s="16">
        <v>15273189.757436501</v>
      </c>
      <c r="D484" s="16">
        <v>44451.184565482603</v>
      </c>
    </row>
    <row r="485" spans="1:4" ht="13.2" x14ac:dyDescent="0.25">
      <c r="A485" s="13">
        <v>42170</v>
      </c>
      <c r="B485" s="18">
        <v>2.7408671277716201</v>
      </c>
      <c r="C485" s="16">
        <v>14861773.6773776</v>
      </c>
      <c r="D485" s="16">
        <v>69089.990981635405</v>
      </c>
    </row>
    <row r="486" spans="1:4" ht="13.2" x14ac:dyDescent="0.25">
      <c r="A486" s="13">
        <v>42171</v>
      </c>
      <c r="B486" s="18">
        <v>2.9609399724987999</v>
      </c>
      <c r="C486" s="16">
        <v>16055072.242540499</v>
      </c>
      <c r="D486" s="16">
        <v>69486.069091786499</v>
      </c>
    </row>
    <row r="487" spans="1:4" ht="13.2" x14ac:dyDescent="0.25">
      <c r="A487" s="13">
        <v>42172</v>
      </c>
      <c r="B487" s="18">
        <v>2.9856639574638999</v>
      </c>
      <c r="C487" s="16">
        <v>16189132.8342529</v>
      </c>
      <c r="D487" s="16">
        <v>84034.157501559399</v>
      </c>
    </row>
    <row r="488" spans="1:4" ht="13.2" x14ac:dyDescent="0.25">
      <c r="A488" s="13">
        <v>42173</v>
      </c>
      <c r="B488" s="18">
        <v>2.9680785005736401</v>
      </c>
      <c r="C488" s="16">
        <v>16093779.4047969</v>
      </c>
      <c r="D488" s="16">
        <v>66465.479199743393</v>
      </c>
    </row>
    <row r="489" spans="1:4" ht="13.2" x14ac:dyDescent="0.25">
      <c r="A489" s="13">
        <v>42174</v>
      </c>
      <c r="B489" s="18">
        <v>2.8848230550276202</v>
      </c>
      <c r="C489" s="16">
        <v>15642344.318222599</v>
      </c>
      <c r="D489" s="16">
        <v>47611.105319852199</v>
      </c>
    </row>
    <row r="490" spans="1:4" ht="13.2" x14ac:dyDescent="0.25">
      <c r="A490" s="13">
        <v>42175</v>
      </c>
      <c r="B490" s="18">
        <v>2.8788678667545802</v>
      </c>
      <c r="C490" s="16">
        <v>15610053.5663568</v>
      </c>
      <c r="D490" s="16">
        <v>26498.084352551101</v>
      </c>
    </row>
    <row r="491" spans="1:4" ht="13.2" x14ac:dyDescent="0.25">
      <c r="A491" s="13">
        <v>42176</v>
      </c>
      <c r="B491" s="18">
        <v>2.8633301551871302</v>
      </c>
      <c r="C491" s="16">
        <v>15697102.3303735</v>
      </c>
      <c r="D491" s="16">
        <v>19031.229891422001</v>
      </c>
    </row>
    <row r="492" spans="1:4" ht="13.2" x14ac:dyDescent="0.25">
      <c r="A492" s="13">
        <v>42177</v>
      </c>
      <c r="B492" s="18">
        <v>2.90168585251089</v>
      </c>
      <c r="C492" s="16">
        <v>15916617.406778</v>
      </c>
      <c r="D492" s="16">
        <v>33140.675237465402</v>
      </c>
    </row>
    <row r="493" spans="1:4" ht="13.2" x14ac:dyDescent="0.25">
      <c r="A493" s="13">
        <v>42178</v>
      </c>
      <c r="B493" s="18">
        <v>2.8609615537633002</v>
      </c>
      <c r="C493" s="16">
        <v>15702424.680330001</v>
      </c>
      <c r="D493" s="16">
        <v>18600.439909709101</v>
      </c>
    </row>
    <row r="494" spans="1:4" ht="13.2" x14ac:dyDescent="0.25">
      <c r="A494" s="13">
        <v>42179</v>
      </c>
      <c r="B494" s="18">
        <v>2.80636472219738</v>
      </c>
      <c r="C494" s="16">
        <v>15414685.0851321</v>
      </c>
      <c r="D494" s="16">
        <v>25671.184891519901</v>
      </c>
    </row>
    <row r="495" spans="1:4" ht="13.2" x14ac:dyDescent="0.25">
      <c r="A495" s="13">
        <v>42180</v>
      </c>
      <c r="B495" s="18">
        <v>2.8337528665701099</v>
      </c>
      <c r="C495" s="16">
        <v>15576924.142317999</v>
      </c>
      <c r="D495" s="16">
        <v>32840.266547368701</v>
      </c>
    </row>
    <row r="496" spans="1:4" ht="13.2" x14ac:dyDescent="0.25">
      <c r="A496" s="13">
        <v>42181</v>
      </c>
      <c r="B496" s="18">
        <v>2.79532807961193</v>
      </c>
      <c r="C496" s="16">
        <v>15377124.9238979</v>
      </c>
      <c r="D496" s="16">
        <v>22162.291546756402</v>
      </c>
    </row>
    <row r="497" spans="1:4" ht="13.2" x14ac:dyDescent="0.25">
      <c r="A497" s="13">
        <v>42182</v>
      </c>
      <c r="B497" s="18">
        <v>2.7265671414843</v>
      </c>
      <c r="C497" s="16">
        <v>15010820.9281905</v>
      </c>
      <c r="D497" s="16">
        <v>32197.490937015998</v>
      </c>
    </row>
    <row r="498" spans="1:4" ht="13.2" x14ac:dyDescent="0.25">
      <c r="A498" s="13">
        <v>42183</v>
      </c>
      <c r="B498" s="18">
        <v>2.7386874365139402</v>
      </c>
      <c r="C498" s="16">
        <v>15088721.7482253</v>
      </c>
      <c r="D498" s="16">
        <v>24656.3104831399</v>
      </c>
    </row>
    <row r="499" spans="1:4" ht="13.2" x14ac:dyDescent="0.25">
      <c r="A499" s="13">
        <v>42184</v>
      </c>
      <c r="B499" s="18">
        <v>2.76244954792802</v>
      </c>
      <c r="C499" s="16">
        <v>15230704.808611101</v>
      </c>
      <c r="D499" s="16">
        <v>15186.2514741046</v>
      </c>
    </row>
    <row r="500" spans="1:4" ht="13.2" x14ac:dyDescent="0.25">
      <c r="A500" s="13">
        <v>42185</v>
      </c>
      <c r="B500" s="18">
        <v>2.8669284393500201</v>
      </c>
      <c r="C500" s="16">
        <v>15818271.930256801</v>
      </c>
      <c r="D500" s="16">
        <v>27480.780122620901</v>
      </c>
    </row>
    <row r="501" spans="1:4" ht="13.2" x14ac:dyDescent="0.25">
      <c r="A501" s="13">
        <v>42186</v>
      </c>
      <c r="B501" s="18">
        <v>2.8215449868367002</v>
      </c>
      <c r="C501" s="16">
        <v>15579770.098536</v>
      </c>
      <c r="D501" s="16">
        <v>11926.9943801809</v>
      </c>
    </row>
    <row r="502" spans="1:4" ht="13.2" x14ac:dyDescent="0.25">
      <c r="A502" s="13">
        <v>42187</v>
      </c>
      <c r="B502" s="18">
        <v>2.8924705266492499</v>
      </c>
      <c r="C502" s="16">
        <v>15983178.9265121</v>
      </c>
      <c r="D502" s="16">
        <v>11322.7519619306</v>
      </c>
    </row>
    <row r="503" spans="1:4" ht="13.2" x14ac:dyDescent="0.25">
      <c r="A503" s="13">
        <v>42188</v>
      </c>
      <c r="B503" s="18">
        <v>2.9635187542486601</v>
      </c>
      <c r="C503" s="16">
        <v>16388288.3461826</v>
      </c>
      <c r="D503" s="16">
        <v>32713.2038797727</v>
      </c>
    </row>
    <row r="504" spans="1:4" ht="13.2" x14ac:dyDescent="0.25">
      <c r="A504" s="13">
        <v>42189</v>
      </c>
      <c r="B504" s="18">
        <v>3.0905451370372998</v>
      </c>
      <c r="C504" s="16">
        <v>17103623.814853601</v>
      </c>
      <c r="D504" s="16">
        <v>100981.54176982801</v>
      </c>
    </row>
    <row r="505" spans="1:4" ht="13.2" x14ac:dyDescent="0.25">
      <c r="A505" s="13">
        <v>42190</v>
      </c>
      <c r="B505" s="18">
        <v>3.0617371066096601</v>
      </c>
      <c r="C505" s="16">
        <v>16956432.838660799</v>
      </c>
      <c r="D505" s="16">
        <v>54254.696867349303</v>
      </c>
    </row>
    <row r="506" spans="1:4" ht="13.2" x14ac:dyDescent="0.25">
      <c r="A506" s="13">
        <v>42191</v>
      </c>
      <c r="B506" s="18">
        <v>3.0736241116067999</v>
      </c>
      <c r="C506" s="16">
        <v>17035423.325495601</v>
      </c>
      <c r="D506" s="16">
        <v>60004.147541537597</v>
      </c>
    </row>
    <row r="507" spans="1:4" ht="13.2" x14ac:dyDescent="0.25">
      <c r="A507" s="13">
        <v>42192</v>
      </c>
      <c r="B507" s="18">
        <v>2.96323404079028</v>
      </c>
      <c r="C507" s="16">
        <v>16436108.026136501</v>
      </c>
      <c r="D507" s="16">
        <v>51521.905080938603</v>
      </c>
    </row>
    <row r="508" spans="1:4" ht="13.2" x14ac:dyDescent="0.25">
      <c r="A508" s="13">
        <v>42193</v>
      </c>
      <c r="B508" s="18">
        <v>2.9505210129108601</v>
      </c>
      <c r="C508" s="16">
        <v>16375099.520075001</v>
      </c>
      <c r="D508" s="16">
        <v>34669.149555177399</v>
      </c>
    </row>
    <row r="509" spans="1:4" ht="13.2" x14ac:dyDescent="0.25">
      <c r="A509" s="13">
        <v>42194</v>
      </c>
      <c r="B509" s="18">
        <v>3.09233519651657</v>
      </c>
      <c r="C509" s="16">
        <v>17174412.216201499</v>
      </c>
      <c r="D509" s="16">
        <v>88207.209816382907</v>
      </c>
    </row>
    <row r="510" spans="1:4" ht="13.2" x14ac:dyDescent="0.25">
      <c r="A510" s="13">
        <v>42195</v>
      </c>
      <c r="B510" s="18">
        <v>4.0034646676230397</v>
      </c>
      <c r="C510" s="16">
        <v>22254011.006340198</v>
      </c>
      <c r="D510" s="16">
        <v>476241.96660729498</v>
      </c>
    </row>
    <row r="511" spans="1:4" ht="13.2" x14ac:dyDescent="0.25">
      <c r="A511" s="13">
        <v>42196</v>
      </c>
      <c r="B511" s="18">
        <v>3.80954681376025</v>
      </c>
      <c r="C511" s="16">
        <v>21190844.152990598</v>
      </c>
      <c r="D511" s="16">
        <v>261772.79224668199</v>
      </c>
    </row>
    <row r="512" spans="1:4" ht="13.2" x14ac:dyDescent="0.25">
      <c r="A512" s="13">
        <v>42197</v>
      </c>
      <c r="B512" s="18">
        <v>4.0717901989837202</v>
      </c>
      <c r="C512" s="16">
        <v>22665282.184056401</v>
      </c>
      <c r="D512" s="16">
        <v>84287.302261289995</v>
      </c>
    </row>
    <row r="513" spans="1:4" ht="13.2" x14ac:dyDescent="0.25">
      <c r="A513" s="13">
        <v>42198</v>
      </c>
      <c r="B513" s="18">
        <v>3.7022460679471298</v>
      </c>
      <c r="C513" s="16">
        <v>20622147.384789199</v>
      </c>
      <c r="D513" s="16">
        <v>118165.787397199</v>
      </c>
    </row>
    <row r="514" spans="1:4" ht="13.2" x14ac:dyDescent="0.25">
      <c r="A514" s="13">
        <v>42199</v>
      </c>
      <c r="B514" s="18">
        <v>3.6932972938151498</v>
      </c>
      <c r="C514" s="16">
        <v>20575584.514979102</v>
      </c>
      <c r="D514" s="16">
        <v>29887.147070980402</v>
      </c>
    </row>
    <row r="515" spans="1:4" ht="13.2" x14ac:dyDescent="0.25">
      <c r="A515" s="13">
        <v>42200</v>
      </c>
      <c r="B515" s="18">
        <v>3.6332462398143202</v>
      </c>
      <c r="C515" s="16">
        <v>20260361.6667757</v>
      </c>
      <c r="D515" s="16">
        <v>69598.624689858407</v>
      </c>
    </row>
    <row r="516" spans="1:4" ht="13.2" x14ac:dyDescent="0.25">
      <c r="A516" s="13">
        <v>42201</v>
      </c>
      <c r="B516" s="18">
        <v>3.5292147054121399</v>
      </c>
      <c r="C516" s="16">
        <v>19699825.9113665</v>
      </c>
      <c r="D516" s="16">
        <v>46286.886801646098</v>
      </c>
    </row>
    <row r="517" spans="1:4" ht="13.2" x14ac:dyDescent="0.25">
      <c r="A517" s="13">
        <v>42202</v>
      </c>
      <c r="B517" s="18">
        <v>3.7615975775153099</v>
      </c>
      <c r="C517" s="16">
        <v>21009304.8827191</v>
      </c>
      <c r="D517" s="16">
        <v>62154.692219996403</v>
      </c>
    </row>
    <row r="518" spans="1:4" ht="13.2" x14ac:dyDescent="0.25">
      <c r="A518" s="13">
        <v>42203</v>
      </c>
      <c r="B518" s="18">
        <v>3.6984833990953199</v>
      </c>
      <c r="C518" s="16">
        <v>20658330.2406216</v>
      </c>
      <c r="D518" s="16">
        <v>103732.420987</v>
      </c>
    </row>
    <row r="519" spans="1:4" ht="13.2" x14ac:dyDescent="0.25">
      <c r="A519" s="13">
        <v>42204</v>
      </c>
      <c r="B519" s="18">
        <v>3.5927577013979501</v>
      </c>
      <c r="C519" s="16">
        <v>20067786.4575978</v>
      </c>
      <c r="D519" s="16">
        <v>42621.793044672202</v>
      </c>
    </row>
    <row r="520" spans="1:4" ht="13.2" x14ac:dyDescent="0.25">
      <c r="A520" s="13">
        <v>42205</v>
      </c>
      <c r="B520" s="18">
        <v>3.6521768531879402</v>
      </c>
      <c r="C520" s="16">
        <v>20433567.9280781</v>
      </c>
      <c r="D520" s="16">
        <v>37670.477172326799</v>
      </c>
    </row>
    <row r="521" spans="1:4" ht="13.2" x14ac:dyDescent="0.25">
      <c r="A521" s="13">
        <v>42206</v>
      </c>
      <c r="B521" s="18">
        <v>3.5921966769389702</v>
      </c>
      <c r="C521" s="16">
        <v>20107126.920545299</v>
      </c>
      <c r="D521" s="16">
        <v>77036.722453224502</v>
      </c>
    </row>
    <row r="522" spans="1:4" ht="13.2" x14ac:dyDescent="0.25">
      <c r="A522" s="13">
        <v>42207</v>
      </c>
      <c r="B522" s="18">
        <v>3.57755359617141</v>
      </c>
      <c r="C522" s="16">
        <v>20040213.834654301</v>
      </c>
      <c r="D522" s="16">
        <v>26280.2076552283</v>
      </c>
    </row>
    <row r="523" spans="1:4" ht="13.2" x14ac:dyDescent="0.25">
      <c r="A523" s="13">
        <v>42208</v>
      </c>
      <c r="B523" s="18">
        <v>3.58377985422654</v>
      </c>
      <c r="C523" s="16">
        <v>20085634.652098801</v>
      </c>
      <c r="D523" s="16">
        <v>25485.0048808264</v>
      </c>
    </row>
    <row r="524" spans="1:4" ht="13.2" x14ac:dyDescent="0.25">
      <c r="A524" s="13">
        <v>42209</v>
      </c>
      <c r="B524" s="18">
        <v>3.6844392512391502</v>
      </c>
      <c r="C524" s="16">
        <v>20656178.622960299</v>
      </c>
      <c r="D524" s="16">
        <v>92615.687729340207</v>
      </c>
    </row>
    <row r="525" spans="1:4" ht="13.2" x14ac:dyDescent="0.25">
      <c r="A525" s="13">
        <v>42210</v>
      </c>
      <c r="B525" s="18">
        <v>3.7188622844549002</v>
      </c>
      <c r="C525" s="16">
        <v>20849165.472345699</v>
      </c>
      <c r="D525" s="16">
        <v>42449.367300020203</v>
      </c>
    </row>
    <row r="526" spans="1:4" ht="13.2" x14ac:dyDescent="0.25">
      <c r="A526" s="13">
        <v>42211</v>
      </c>
      <c r="B526" s="18">
        <v>3.7583975854087299</v>
      </c>
      <c r="C526" s="16">
        <v>21070813.3766069</v>
      </c>
      <c r="D526" s="16">
        <v>73293.413032990895</v>
      </c>
    </row>
    <row r="527" spans="1:4" ht="13.2" x14ac:dyDescent="0.25">
      <c r="A527" s="13">
        <v>42212</v>
      </c>
      <c r="B527" s="18">
        <v>3.7284710556830198</v>
      </c>
      <c r="C527" s="16">
        <v>20903035.405136298</v>
      </c>
      <c r="D527" s="16">
        <v>69990.820969150605</v>
      </c>
    </row>
    <row r="528" spans="1:4" ht="13.2" x14ac:dyDescent="0.25">
      <c r="A528" s="13">
        <v>42213</v>
      </c>
      <c r="B528" s="18">
        <v>3.6892151409702798</v>
      </c>
      <c r="C528" s="16">
        <v>20682953.832060698</v>
      </c>
      <c r="D528" s="16">
        <v>63665.2516533046</v>
      </c>
    </row>
    <row r="529" spans="1:4" ht="13.2" x14ac:dyDescent="0.25">
      <c r="A529" s="13">
        <v>42214</v>
      </c>
      <c r="B529" s="18">
        <v>3.6221812156711302</v>
      </c>
      <c r="C529" s="16">
        <v>20307139.5926723</v>
      </c>
      <c r="D529" s="16">
        <v>29764.8076716221</v>
      </c>
    </row>
    <row r="530" spans="1:4" ht="13.2" x14ac:dyDescent="0.25">
      <c r="A530" s="13">
        <v>42215</v>
      </c>
      <c r="B530" s="18">
        <v>3.6171664072217999</v>
      </c>
      <c r="C530" s="16">
        <v>20279024.926633399</v>
      </c>
      <c r="D530" s="16">
        <v>24964.411716083501</v>
      </c>
    </row>
    <row r="531" spans="1:4" ht="13.2" x14ac:dyDescent="0.25">
      <c r="A531" s="13">
        <v>42216</v>
      </c>
      <c r="B531" s="18">
        <v>3.6605581546001802</v>
      </c>
      <c r="C531" s="16">
        <v>20522293.338321399</v>
      </c>
      <c r="D531" s="16">
        <v>42822.2789812927</v>
      </c>
    </row>
    <row r="532" spans="1:4" ht="13.2" x14ac:dyDescent="0.25">
      <c r="A532" s="13">
        <v>42217</v>
      </c>
      <c r="B532" s="18">
        <v>3.6234579129111402</v>
      </c>
      <c r="C532" s="16">
        <v>20314297.1774332</v>
      </c>
      <c r="D532" s="16">
        <v>45497.0574864136</v>
      </c>
    </row>
    <row r="533" spans="1:4" ht="13.2" x14ac:dyDescent="0.25">
      <c r="A533" s="13">
        <v>42218</v>
      </c>
      <c r="B533" s="18">
        <v>3.6162073501070902</v>
      </c>
      <c r="C533" s="16">
        <v>20273648.1369185</v>
      </c>
      <c r="D533" s="16">
        <v>32246.964613267501</v>
      </c>
    </row>
    <row r="534" spans="1:4" ht="13.2" x14ac:dyDescent="0.25">
      <c r="A534" s="13">
        <v>42219</v>
      </c>
      <c r="B534" s="18">
        <v>3.6140079406538601</v>
      </c>
      <c r="C534" s="16">
        <v>20261317.523917999</v>
      </c>
      <c r="D534" s="16">
        <v>37927.525386920199</v>
      </c>
    </row>
    <row r="535" spans="1:4" ht="13.2" x14ac:dyDescent="0.25">
      <c r="A535" s="13">
        <v>42220</v>
      </c>
      <c r="B535" s="18">
        <v>3.6199331666961498</v>
      </c>
      <c r="C535" s="16">
        <v>20294536.290510401</v>
      </c>
      <c r="D535" s="16">
        <v>61194.256097063299</v>
      </c>
    </row>
    <row r="536" spans="1:4" ht="13.2" x14ac:dyDescent="0.25">
      <c r="A536" s="13">
        <v>42221</v>
      </c>
      <c r="B536" s="18">
        <v>3.56784971185879</v>
      </c>
      <c r="C536" s="16">
        <v>20002539.307235502</v>
      </c>
      <c r="D536" s="16">
        <v>17449.488645163899</v>
      </c>
    </row>
    <row r="537" spans="1:4" ht="13.2" x14ac:dyDescent="0.25">
      <c r="A537" s="13">
        <v>42222</v>
      </c>
      <c r="B537" s="18">
        <v>3.51013418122335</v>
      </c>
      <c r="C537" s="16">
        <v>19678967.054083701</v>
      </c>
      <c r="D537" s="16">
        <v>22606.551121286</v>
      </c>
    </row>
    <row r="538" spans="1:4" ht="13.2" x14ac:dyDescent="0.25">
      <c r="A538" s="13">
        <v>42223</v>
      </c>
      <c r="B538" s="18">
        <v>3.2650007986984702</v>
      </c>
      <c r="C538" s="16">
        <v>18304668.662766401</v>
      </c>
      <c r="D538" s="16">
        <v>142398.04140391701</v>
      </c>
    </row>
    <row r="539" spans="1:4" ht="13.2" x14ac:dyDescent="0.25">
      <c r="A539" s="13">
        <v>42224</v>
      </c>
      <c r="B539" s="18">
        <v>3.0692848166524098</v>
      </c>
      <c r="C539" s="16">
        <v>17207420.476858102</v>
      </c>
      <c r="D539" s="16">
        <v>59600.966296726299</v>
      </c>
    </row>
    <row r="540" spans="1:4" ht="13.2" x14ac:dyDescent="0.25">
      <c r="A540" s="13">
        <v>42225</v>
      </c>
      <c r="B540" s="18">
        <v>3.1142535601635402</v>
      </c>
      <c r="C540" s="16">
        <v>17459530.047698099</v>
      </c>
      <c r="D540" s="16">
        <v>51529.075524832399</v>
      </c>
    </row>
    <row r="541" spans="1:4" ht="13.2" x14ac:dyDescent="0.25">
      <c r="A541" s="13">
        <v>42226</v>
      </c>
      <c r="B541" s="18">
        <v>3.0739750156281098</v>
      </c>
      <c r="C541" s="16">
        <v>17405808.692666199</v>
      </c>
      <c r="D541" s="16">
        <v>37189.483428716703</v>
      </c>
    </row>
    <row r="542" spans="1:4" ht="13.2" x14ac:dyDescent="0.25">
      <c r="A542" s="13">
        <v>42227</v>
      </c>
      <c r="B542" s="18">
        <v>3.1717595393915299</v>
      </c>
      <c r="C542" s="16">
        <v>17970523.480689101</v>
      </c>
      <c r="D542" s="16">
        <v>39190.390892783798</v>
      </c>
    </row>
    <row r="543" spans="1:4" ht="13.2" x14ac:dyDescent="0.25">
      <c r="A543" s="13">
        <v>42228</v>
      </c>
      <c r="B543" s="18">
        <v>3.0774028086319101</v>
      </c>
      <c r="C543" s="16">
        <v>17446525.866599899</v>
      </c>
      <c r="D543" s="16">
        <v>47198.2083176374</v>
      </c>
    </row>
    <row r="544" spans="1:4" ht="13.2" x14ac:dyDescent="0.25">
      <c r="A544" s="13">
        <v>42229</v>
      </c>
      <c r="B544" s="18">
        <v>3.0466937736150799</v>
      </c>
      <c r="C544" s="16">
        <v>17283193.0381504</v>
      </c>
      <c r="D544" s="16">
        <v>43607.540043643297</v>
      </c>
    </row>
    <row r="545" spans="1:4" ht="13.2" x14ac:dyDescent="0.25">
      <c r="A545" s="13">
        <v>42230</v>
      </c>
      <c r="B545" s="18">
        <v>3.0193654769342602</v>
      </c>
      <c r="C545" s="16">
        <v>17137731.246419299</v>
      </c>
      <c r="D545" s="16">
        <v>47132.832659482301</v>
      </c>
    </row>
    <row r="546" spans="1:4" ht="13.2" x14ac:dyDescent="0.25">
      <c r="A546" s="13">
        <v>42231</v>
      </c>
      <c r="B546" s="18">
        <v>2.9591059582247601</v>
      </c>
      <c r="C546" s="16">
        <v>16805597.2046386</v>
      </c>
      <c r="D546" s="16">
        <v>26719.057127439799</v>
      </c>
    </row>
    <row r="547" spans="1:4" ht="13.2" x14ac:dyDescent="0.25">
      <c r="A547" s="13">
        <v>42232</v>
      </c>
      <c r="B547" s="18">
        <v>2.9278281256023302</v>
      </c>
      <c r="C547" s="16">
        <v>16638258.744344801</v>
      </c>
      <c r="D547" s="16">
        <v>25999.760127484398</v>
      </c>
    </row>
    <row r="548" spans="1:4" ht="13.2" x14ac:dyDescent="0.25">
      <c r="A548" s="13">
        <v>42233</v>
      </c>
      <c r="B548" s="18">
        <v>2.9040164730570202</v>
      </c>
      <c r="C548" s="16">
        <v>16512356.730477599</v>
      </c>
      <c r="D548" s="16">
        <v>59566.943917679397</v>
      </c>
    </row>
    <row r="549" spans="1:4" ht="13.2" x14ac:dyDescent="0.25">
      <c r="A549" s="13">
        <v>42234</v>
      </c>
      <c r="B549" s="18">
        <v>2.8322774725878701</v>
      </c>
      <c r="C549" s="16">
        <v>16111302.776272099</v>
      </c>
      <c r="D549" s="16">
        <v>37319.721466895498</v>
      </c>
    </row>
    <row r="550" spans="1:4" ht="13.2" x14ac:dyDescent="0.25">
      <c r="A550" s="13">
        <v>42235</v>
      </c>
      <c r="B550" s="18">
        <v>2.6324348284535901</v>
      </c>
      <c r="C550" s="16">
        <v>14986240.8836</v>
      </c>
      <c r="D550" s="16">
        <v>54092.005163783302</v>
      </c>
    </row>
    <row r="551" spans="1:4" ht="13.2" x14ac:dyDescent="0.25">
      <c r="A551" s="13">
        <v>42236</v>
      </c>
      <c r="B551" s="18">
        <v>2.7708126989550701</v>
      </c>
      <c r="C551" s="16">
        <v>15783391.4603086</v>
      </c>
      <c r="D551" s="16">
        <v>33699.477287922899</v>
      </c>
    </row>
    <row r="552" spans="1:4" ht="13.2" x14ac:dyDescent="0.25">
      <c r="A552" s="13">
        <v>42237</v>
      </c>
      <c r="B552" s="18">
        <v>2.7372915748375002</v>
      </c>
      <c r="C552" s="16">
        <v>15601628.560146701</v>
      </c>
      <c r="D552" s="16">
        <v>30466.5478601127</v>
      </c>
    </row>
    <row r="553" spans="1:4" ht="13.2" x14ac:dyDescent="0.25">
      <c r="A553" s="13">
        <v>42238</v>
      </c>
      <c r="B553" s="18">
        <v>2.65688375031977</v>
      </c>
      <c r="C553" s="16">
        <v>15152380.7255174</v>
      </c>
      <c r="D553" s="16">
        <v>32744.305620156902</v>
      </c>
    </row>
    <row r="554" spans="1:4" ht="13.2" x14ac:dyDescent="0.25">
      <c r="A554" s="13">
        <v>42239</v>
      </c>
      <c r="B554" s="18">
        <v>2.61865011270632</v>
      </c>
      <c r="C554" s="16">
        <v>14943719.6656755</v>
      </c>
      <c r="D554" s="16">
        <v>17655.640388964999</v>
      </c>
    </row>
    <row r="555" spans="1:4" ht="13.2" x14ac:dyDescent="0.25">
      <c r="A555" s="13">
        <v>42240</v>
      </c>
      <c r="B555" s="18">
        <v>2.3634069768863002</v>
      </c>
      <c r="C555" s="16">
        <v>13495122.376823099</v>
      </c>
      <c r="D555" s="16">
        <v>18549.391461756099</v>
      </c>
    </row>
    <row r="556" spans="1:4" ht="13.2" x14ac:dyDescent="0.25">
      <c r="A556" s="13">
        <v>42241</v>
      </c>
      <c r="B556" s="18">
        <v>2.5355645306840602</v>
      </c>
      <c r="C556" s="16">
        <v>14487026.548563801</v>
      </c>
      <c r="D556" s="16">
        <v>63659.266790096699</v>
      </c>
    </row>
    <row r="557" spans="1:4" ht="13.2" x14ac:dyDescent="0.25">
      <c r="A557" s="13">
        <v>42242</v>
      </c>
      <c r="B557" s="18">
        <v>2.5713740521775401</v>
      </c>
      <c r="C557" s="16">
        <v>14700262.605153199</v>
      </c>
      <c r="D557" s="16">
        <v>38166.996892812604</v>
      </c>
    </row>
    <row r="558" spans="1:4" ht="13.2" x14ac:dyDescent="0.25">
      <c r="A558" s="13">
        <v>42243</v>
      </c>
      <c r="B558" s="18">
        <v>2.5309529913917501</v>
      </c>
      <c r="C558" s="16">
        <v>14478617.770662401</v>
      </c>
      <c r="D558" s="16">
        <v>26215.009421982999</v>
      </c>
    </row>
    <row r="559" spans="1:4" ht="13.2" x14ac:dyDescent="0.25">
      <c r="A559" s="13">
        <v>42244</v>
      </c>
      <c r="B559" s="18">
        <v>2.6106362099026299</v>
      </c>
      <c r="C559" s="16">
        <v>14943759.4119091</v>
      </c>
      <c r="D559" s="16">
        <v>46587.022591800604</v>
      </c>
    </row>
    <row r="560" spans="1:4" ht="13.2" x14ac:dyDescent="0.25">
      <c r="A560" s="13">
        <v>42245</v>
      </c>
      <c r="B560" s="18">
        <v>2.5851521034111902</v>
      </c>
      <c r="C560" s="16">
        <v>14807717.6413619</v>
      </c>
      <c r="D560" s="16">
        <v>20538.399922020999</v>
      </c>
    </row>
    <row r="561" spans="1:4" ht="13.2" x14ac:dyDescent="0.25">
      <c r="A561" s="13">
        <v>42246</v>
      </c>
      <c r="B561" s="18">
        <v>2.5508167370067798</v>
      </c>
      <c r="C561" s="16">
        <v>14619855.629966799</v>
      </c>
      <c r="D561" s="16">
        <v>8746.9264183052092</v>
      </c>
    </row>
    <row r="562" spans="1:4" ht="13.2" x14ac:dyDescent="0.25">
      <c r="A562" s="13">
        <v>42247</v>
      </c>
      <c r="B562" s="18">
        <v>2.5790976892166899</v>
      </c>
      <c r="C562" s="16">
        <v>14789946.600013699</v>
      </c>
      <c r="D562" s="16">
        <v>3724.6182790134699</v>
      </c>
    </row>
    <row r="563" spans="1:4" ht="13.2" x14ac:dyDescent="0.25">
      <c r="A563" s="13">
        <v>42248</v>
      </c>
      <c r="B563" s="18">
        <v>2.5335672999890502</v>
      </c>
      <c r="C563" s="16">
        <v>14537049.248963799</v>
      </c>
      <c r="D563" s="16">
        <v>17611.2684073868</v>
      </c>
    </row>
    <row r="564" spans="1:4" ht="13.2" x14ac:dyDescent="0.25">
      <c r="A564" s="13">
        <v>42249</v>
      </c>
      <c r="B564" s="18">
        <v>2.5187015200239302</v>
      </c>
      <c r="C564" s="16">
        <v>14459389.3918701</v>
      </c>
      <c r="D564" s="16">
        <v>28605.526127489298</v>
      </c>
    </row>
    <row r="565" spans="1:4" ht="13.2" x14ac:dyDescent="0.25">
      <c r="A565" s="13">
        <v>42250</v>
      </c>
      <c r="B565" s="18">
        <v>2.4611610492530098</v>
      </c>
      <c r="C565" s="16">
        <v>14136820.4651115</v>
      </c>
      <c r="D565" s="16">
        <v>5704.8203325392597</v>
      </c>
    </row>
    <row r="566" spans="1:4" ht="13.2" x14ac:dyDescent="0.25">
      <c r="A566" s="13">
        <v>42251</v>
      </c>
      <c r="B566" s="18">
        <v>2.4527341061550398</v>
      </c>
      <c r="C566" s="16">
        <v>14096203.8381138</v>
      </c>
      <c r="D566" s="16">
        <v>17808.962722009201</v>
      </c>
    </row>
    <row r="567" spans="1:4" ht="13.2" x14ac:dyDescent="0.25">
      <c r="A567" s="13">
        <v>42252</v>
      </c>
      <c r="B567" s="18">
        <v>2.5059384592270302</v>
      </c>
      <c r="C567" s="16">
        <v>14409602.221355001</v>
      </c>
      <c r="D567" s="16">
        <v>17052.588002505501</v>
      </c>
    </row>
    <row r="568" spans="1:4" ht="13.2" x14ac:dyDescent="0.25">
      <c r="A568" s="13">
        <v>42253</v>
      </c>
      <c r="B568" s="18">
        <v>2.4837956994252202</v>
      </c>
      <c r="C568" s="16">
        <v>14289820.610051399</v>
      </c>
      <c r="D568" s="16">
        <v>10055.33723096</v>
      </c>
    </row>
    <row r="569" spans="1:4" ht="13.2" x14ac:dyDescent="0.25">
      <c r="A569" s="13">
        <v>42254</v>
      </c>
      <c r="B569" s="18">
        <v>2.3766861610423899</v>
      </c>
      <c r="C569" s="16">
        <v>13677510.380853301</v>
      </c>
      <c r="D569" s="16">
        <v>64945.346677308</v>
      </c>
    </row>
    <row r="570" spans="1:4" ht="13.2" x14ac:dyDescent="0.25">
      <c r="A570" s="13">
        <v>42255</v>
      </c>
      <c r="B570" s="18">
        <v>2.3354548022168098</v>
      </c>
      <c r="C570" s="16">
        <v>13465379.9485793</v>
      </c>
      <c r="D570" s="16">
        <v>86539.334795666902</v>
      </c>
    </row>
    <row r="571" spans="1:4" ht="13.2" x14ac:dyDescent="0.25">
      <c r="A571" s="13">
        <v>42256</v>
      </c>
      <c r="B571" s="18">
        <v>2.4567548644691102</v>
      </c>
      <c r="C571" s="16">
        <v>14173168.675169</v>
      </c>
      <c r="D571" s="16">
        <v>60153.596266430402</v>
      </c>
    </row>
    <row r="572" spans="1:4" ht="13.2" x14ac:dyDescent="0.25">
      <c r="A572" s="13">
        <v>42257</v>
      </c>
      <c r="B572" s="18">
        <v>2.37666688014379</v>
      </c>
      <c r="C572" s="16">
        <v>13719316.695630601</v>
      </c>
      <c r="D572" s="16">
        <v>42844.920559273</v>
      </c>
    </row>
    <row r="573" spans="1:4" ht="13.2" x14ac:dyDescent="0.25">
      <c r="A573" s="13">
        <v>42258</v>
      </c>
      <c r="B573" s="18">
        <v>2.38599328479537</v>
      </c>
      <c r="C573" s="16">
        <v>13780745.6250933</v>
      </c>
      <c r="D573" s="16">
        <v>51882.351463109102</v>
      </c>
    </row>
    <row r="574" spans="1:4" ht="13.2" x14ac:dyDescent="0.25">
      <c r="A574" s="13">
        <v>42259</v>
      </c>
      <c r="B574" s="18">
        <v>2.4271379007156799</v>
      </c>
      <c r="C574" s="16">
        <v>14026395.9483053</v>
      </c>
      <c r="D574" s="16">
        <v>49530.473744620402</v>
      </c>
    </row>
    <row r="575" spans="1:4" ht="13.2" x14ac:dyDescent="0.25">
      <c r="A575" s="13">
        <v>42260</v>
      </c>
      <c r="B575" s="18">
        <v>2.3118278523120299</v>
      </c>
      <c r="C575" s="16">
        <v>13367598.964621101</v>
      </c>
      <c r="D575" s="16">
        <v>49800.7408245193</v>
      </c>
    </row>
    <row r="576" spans="1:4" ht="13.2" x14ac:dyDescent="0.25">
      <c r="A576" s="13">
        <v>42261</v>
      </c>
      <c r="B576" s="18">
        <v>2.3005313457771099</v>
      </c>
      <c r="C576" s="16">
        <v>13309514.752641</v>
      </c>
      <c r="D576" s="16">
        <v>55376.2251004969</v>
      </c>
    </row>
    <row r="577" spans="1:4" ht="13.2" x14ac:dyDescent="0.25">
      <c r="A577" s="13">
        <v>42262</v>
      </c>
      <c r="B577" s="18">
        <v>2.32476929998082</v>
      </c>
      <c r="C577" s="16">
        <v>13457087.5020207</v>
      </c>
      <c r="D577" s="16">
        <v>52585.894877900901</v>
      </c>
    </row>
    <row r="578" spans="1:4" ht="13.2" x14ac:dyDescent="0.25">
      <c r="A578" s="13">
        <v>42263</v>
      </c>
      <c r="B578" s="18">
        <v>2.3632629681991002</v>
      </c>
      <c r="C578" s="16">
        <v>13687449.5654338</v>
      </c>
      <c r="D578" s="16">
        <v>52775.646232986197</v>
      </c>
    </row>
    <row r="579" spans="1:4" ht="13.2" x14ac:dyDescent="0.25">
      <c r="A579" s="13">
        <v>42264</v>
      </c>
      <c r="B579" s="18">
        <v>2.4166281332819199</v>
      </c>
      <c r="C579" s="16">
        <v>14003893.623139</v>
      </c>
      <c r="D579" s="16">
        <v>24081.599933655401</v>
      </c>
    </row>
    <row r="580" spans="1:4" ht="13.2" x14ac:dyDescent="0.25">
      <c r="A580" s="13">
        <v>42265</v>
      </c>
      <c r="B580" s="18">
        <v>2.4550571994225598</v>
      </c>
      <c r="C580" s="16">
        <v>14233640.9340626</v>
      </c>
      <c r="D580" s="16">
        <v>33344.3638887298</v>
      </c>
    </row>
    <row r="581" spans="1:4" ht="13.2" x14ac:dyDescent="0.25">
      <c r="A581" s="13">
        <v>42266</v>
      </c>
      <c r="B581" s="18">
        <v>2.3592211660827398</v>
      </c>
      <c r="C581" s="16">
        <v>13685495.1789345</v>
      </c>
      <c r="D581" s="16">
        <v>14239.5496918025</v>
      </c>
    </row>
    <row r="582" spans="1:4" ht="13.2" x14ac:dyDescent="0.25">
      <c r="A582" s="13">
        <v>42267</v>
      </c>
      <c r="B582" s="18">
        <v>2.3834039115017802</v>
      </c>
      <c r="C582" s="16">
        <v>13832720.969244899</v>
      </c>
      <c r="D582" s="16">
        <v>71667.234758357095</v>
      </c>
    </row>
    <row r="583" spans="1:4" ht="13.2" x14ac:dyDescent="0.25">
      <c r="A583" s="13">
        <v>42268</v>
      </c>
      <c r="B583" s="18">
        <v>2.3644397707279099</v>
      </c>
      <c r="C583" s="16">
        <v>13729736.6475117</v>
      </c>
      <c r="D583" s="16">
        <v>84843.186033080798</v>
      </c>
    </row>
    <row r="584" spans="1:4" ht="13.2" x14ac:dyDescent="0.25">
      <c r="A584" s="13">
        <v>42269</v>
      </c>
      <c r="B584" s="18">
        <v>2.4656118382900201</v>
      </c>
      <c r="C584" s="16">
        <v>14324546.462104199</v>
      </c>
      <c r="D584" s="16">
        <v>36733.503177139501</v>
      </c>
    </row>
    <row r="585" spans="1:4" ht="13.2" x14ac:dyDescent="0.25">
      <c r="A585" s="13">
        <v>42270</v>
      </c>
      <c r="B585" s="18">
        <v>2.40201282946123</v>
      </c>
      <c r="C585" s="16">
        <v>13963575.543263201</v>
      </c>
      <c r="D585" s="16">
        <v>31768.028622829999</v>
      </c>
    </row>
    <row r="586" spans="1:4" ht="13.2" x14ac:dyDescent="0.25">
      <c r="A586" s="13">
        <v>42271</v>
      </c>
      <c r="B586" s="18">
        <v>2.4271267548314199</v>
      </c>
      <c r="C586" s="16">
        <v>14117499.2715612</v>
      </c>
      <c r="D586" s="16">
        <v>31537.385271855499</v>
      </c>
    </row>
    <row r="587" spans="1:4" ht="13.2" x14ac:dyDescent="0.25">
      <c r="A587" s="13">
        <v>42272</v>
      </c>
      <c r="B587" s="18">
        <v>2.4467788504700998</v>
      </c>
      <c r="C587" s="16">
        <v>14239802.702427501</v>
      </c>
      <c r="D587" s="16">
        <v>26873.467752441102</v>
      </c>
    </row>
    <row r="588" spans="1:4" ht="13.2" x14ac:dyDescent="0.25">
      <c r="A588" s="13">
        <v>42273</v>
      </c>
      <c r="B588" s="18">
        <v>2.3290137424644501</v>
      </c>
      <c r="C588" s="16">
        <v>13561574.527762599</v>
      </c>
      <c r="D588" s="16">
        <v>39362.811291566097</v>
      </c>
    </row>
    <row r="589" spans="1:4" ht="13.2" x14ac:dyDescent="0.25">
      <c r="A589" s="13">
        <v>42274</v>
      </c>
      <c r="B589" s="18">
        <v>2.3487702462847402</v>
      </c>
      <c r="C589" s="16">
        <v>13684043.498286201</v>
      </c>
      <c r="D589" s="16">
        <v>20371.108753714099</v>
      </c>
    </row>
    <row r="590" spans="1:4" ht="13.2" x14ac:dyDescent="0.25">
      <c r="A590" s="13">
        <v>42275</v>
      </c>
      <c r="B590" s="18">
        <v>2.38050949500543</v>
      </c>
      <c r="C590" s="16">
        <v>13875799.405626999</v>
      </c>
      <c r="D590" s="16">
        <v>38961.496604091102</v>
      </c>
    </row>
    <row r="591" spans="1:4" ht="13.2" x14ac:dyDescent="0.25">
      <c r="A591" s="13">
        <v>42276</v>
      </c>
      <c r="B591" s="18">
        <v>2.34618151299094</v>
      </c>
      <c r="C591" s="16">
        <v>13683505.398233799</v>
      </c>
      <c r="D591" s="16">
        <v>24952.735258034299</v>
      </c>
    </row>
    <row r="592" spans="1:4" ht="13.2" x14ac:dyDescent="0.25">
      <c r="A592" s="13">
        <v>42277</v>
      </c>
      <c r="B592" s="18">
        <v>2.3355464035963398</v>
      </c>
      <c r="C592" s="16">
        <v>13629692.951344199</v>
      </c>
      <c r="D592" s="16">
        <v>34835.155551427299</v>
      </c>
    </row>
    <row r="593" spans="1:4" ht="13.2" x14ac:dyDescent="0.25">
      <c r="A593" s="13">
        <v>42278</v>
      </c>
      <c r="B593" s="18">
        <v>2.2797472356731601</v>
      </c>
      <c r="C593" s="16">
        <v>13311583.173676999</v>
      </c>
      <c r="D593" s="16">
        <v>43167.4527482134</v>
      </c>
    </row>
    <row r="594" spans="1:4" ht="13.2" x14ac:dyDescent="0.25">
      <c r="A594" s="13">
        <v>42279</v>
      </c>
      <c r="B594" s="18">
        <v>2.2255085832674801</v>
      </c>
      <c r="C594" s="16">
        <v>13002834.341398999</v>
      </c>
      <c r="D594" s="16">
        <v>45976.095617330597</v>
      </c>
    </row>
    <row r="595" spans="1:4" ht="13.2" x14ac:dyDescent="0.25">
      <c r="A595" s="13">
        <v>42280</v>
      </c>
      <c r="B595" s="18">
        <v>2.1566732200095302</v>
      </c>
      <c r="C595" s="16">
        <v>12608338.6654732</v>
      </c>
      <c r="D595" s="16">
        <v>45689.345773792797</v>
      </c>
    </row>
    <row r="596" spans="1:4" ht="13.2" x14ac:dyDescent="0.25">
      <c r="A596" s="13">
        <v>42281</v>
      </c>
      <c r="B596" s="18">
        <v>2.1713864317424099</v>
      </c>
      <c r="C596" s="16">
        <v>12702310.974365501</v>
      </c>
      <c r="D596" s="16">
        <v>37378.800544595499</v>
      </c>
    </row>
    <row r="597" spans="1:4" ht="13.2" x14ac:dyDescent="0.25">
      <c r="A597" s="13">
        <v>42282</v>
      </c>
      <c r="B597" s="18">
        <v>2.3576505229832101</v>
      </c>
      <c r="C597" s="16">
        <v>13800269.2135794</v>
      </c>
      <c r="D597" s="16">
        <v>70705.531087267998</v>
      </c>
    </row>
    <row r="598" spans="1:4" ht="13.2" x14ac:dyDescent="0.25">
      <c r="A598" s="13">
        <v>42283</v>
      </c>
      <c r="B598" s="18">
        <v>2.38855714868515</v>
      </c>
      <c r="C598" s="16">
        <v>13989666.957662901</v>
      </c>
      <c r="D598" s="16">
        <v>17070.026995072702</v>
      </c>
    </row>
    <row r="599" spans="1:4" ht="13.2" x14ac:dyDescent="0.25">
      <c r="A599" s="13">
        <v>42284</v>
      </c>
      <c r="B599" s="18">
        <v>2.4066827422039299</v>
      </c>
      <c r="C599" s="16">
        <v>14099404.0375544</v>
      </c>
      <c r="D599" s="16">
        <v>32449.368115573699</v>
      </c>
    </row>
    <row r="600" spans="1:4" ht="13.2" x14ac:dyDescent="0.25">
      <c r="A600" s="13">
        <v>42285</v>
      </c>
      <c r="B600" s="18">
        <v>2.36547085869269</v>
      </c>
      <c r="C600" s="16">
        <v>13857966.731928701</v>
      </c>
      <c r="D600" s="16">
        <v>36759.165773704502</v>
      </c>
    </row>
    <row r="601" spans="1:4" ht="13.2" x14ac:dyDescent="0.25">
      <c r="A601" s="13">
        <v>42286</v>
      </c>
      <c r="B601" s="18">
        <v>2.3654200014212901</v>
      </c>
      <c r="C601" s="16">
        <v>13857668.7877065</v>
      </c>
      <c r="D601" s="16">
        <v>25387.386853477601</v>
      </c>
    </row>
    <row r="602" spans="1:4" ht="13.2" x14ac:dyDescent="0.25">
      <c r="A602" s="13">
        <v>42287</v>
      </c>
      <c r="B602" s="18">
        <v>2.4266799273517501</v>
      </c>
      <c r="C602" s="16">
        <v>14261483.879089599</v>
      </c>
      <c r="D602" s="16">
        <v>13335.6028528526</v>
      </c>
    </row>
    <row r="603" spans="1:4" ht="13.2" x14ac:dyDescent="0.25">
      <c r="A603" s="13">
        <v>42288</v>
      </c>
      <c r="B603" s="18">
        <v>2.37618479890584</v>
      </c>
      <c r="C603" s="16">
        <v>13964726.382484</v>
      </c>
      <c r="D603" s="16">
        <v>15352.5388715687</v>
      </c>
    </row>
    <row r="604" spans="1:4" ht="13.2" x14ac:dyDescent="0.25">
      <c r="A604" s="13">
        <v>42289</v>
      </c>
      <c r="B604" s="18">
        <v>2.3305607263147401</v>
      </c>
      <c r="C604" s="16">
        <v>13696595.852197601</v>
      </c>
      <c r="D604" s="16">
        <v>16078.0998828749</v>
      </c>
    </row>
    <row r="605" spans="1:4" ht="13.2" x14ac:dyDescent="0.25">
      <c r="A605" s="13">
        <v>42290</v>
      </c>
      <c r="B605" s="18">
        <v>2.35723976459539</v>
      </c>
      <c r="C605" s="16">
        <v>13853387.3062582</v>
      </c>
      <c r="D605" s="16">
        <v>26284.806164952301</v>
      </c>
    </row>
    <row r="606" spans="1:4" ht="13.2" x14ac:dyDescent="0.25">
      <c r="A606" s="13">
        <v>42291</v>
      </c>
      <c r="B606" s="18">
        <v>2.3120748385885901</v>
      </c>
      <c r="C606" s="16">
        <v>13622000.4608659</v>
      </c>
      <c r="D606" s="16">
        <v>45019.760557694302</v>
      </c>
    </row>
    <row r="607" spans="1:4" ht="13.2" x14ac:dyDescent="0.25">
      <c r="A607" s="13">
        <v>42292</v>
      </c>
      <c r="B607" s="18">
        <v>2.2253581523005899</v>
      </c>
      <c r="C607" s="16">
        <v>13119400.9300126</v>
      </c>
      <c r="D607" s="16">
        <v>74193.013308181195</v>
      </c>
    </row>
    <row r="608" spans="1:4" ht="13.2" x14ac:dyDescent="0.25">
      <c r="A608" s="13">
        <v>42293</v>
      </c>
      <c r="B608" s="18">
        <v>2.3315904539780901</v>
      </c>
      <c r="C608" s="16">
        <v>13753215.0470437</v>
      </c>
      <c r="D608" s="16">
        <v>34237.607305387399</v>
      </c>
    </row>
    <row r="609" spans="1:4" ht="13.2" x14ac:dyDescent="0.25">
      <c r="A609" s="13">
        <v>42294</v>
      </c>
      <c r="B609" s="18">
        <v>2.4309181328030798</v>
      </c>
      <c r="C609" s="16">
        <v>14346583.5772177</v>
      </c>
      <c r="D609" s="16">
        <v>27044.356544633301</v>
      </c>
    </row>
    <row r="610" spans="1:4" ht="13.2" x14ac:dyDescent="0.25">
      <c r="A610" s="13">
        <v>42295</v>
      </c>
      <c r="B610" s="18">
        <v>2.3750655045342901</v>
      </c>
      <c r="C610" s="16">
        <v>14024771.304537</v>
      </c>
      <c r="D610" s="16">
        <v>15992.4346218562</v>
      </c>
    </row>
    <row r="611" spans="1:4" ht="13.2" x14ac:dyDescent="0.25">
      <c r="A611" s="13">
        <v>42296</v>
      </c>
      <c r="B611" s="18">
        <v>2.3421534905846402</v>
      </c>
      <c r="C611" s="16">
        <v>13837531.824206701</v>
      </c>
      <c r="D611" s="16">
        <v>30606.471441891001</v>
      </c>
    </row>
    <row r="612" spans="1:4" ht="13.2" x14ac:dyDescent="0.25">
      <c r="A612" s="13">
        <v>42297</v>
      </c>
      <c r="B612" s="18">
        <v>2.4296677914672302</v>
      </c>
      <c r="C612" s="16">
        <v>14362883.9625469</v>
      </c>
      <c r="D612" s="16">
        <v>44227.656908775403</v>
      </c>
    </row>
    <row r="613" spans="1:4" ht="13.2" x14ac:dyDescent="0.25">
      <c r="A613" s="13">
        <v>42298</v>
      </c>
      <c r="B613" s="18">
        <v>2.2730038711797298</v>
      </c>
      <c r="C613" s="16">
        <v>13444783.80297</v>
      </c>
      <c r="D613" s="16">
        <v>47507.229570760297</v>
      </c>
    </row>
    <row r="614" spans="1:4" ht="13.2" x14ac:dyDescent="0.25">
      <c r="A614" s="13">
        <v>42299</v>
      </c>
      <c r="B614" s="18">
        <v>2.41245885893029</v>
      </c>
      <c r="C614" s="16">
        <v>14277165.535658799</v>
      </c>
      <c r="D614" s="16">
        <v>69519.588251503097</v>
      </c>
    </row>
    <row r="615" spans="1:4" ht="13.2" x14ac:dyDescent="0.25">
      <c r="A615" s="13">
        <v>42300</v>
      </c>
      <c r="B615" s="18">
        <v>2.3309978814060499</v>
      </c>
      <c r="C615" s="16">
        <v>13802999.2927501</v>
      </c>
      <c r="D615" s="16">
        <v>67255.736620685595</v>
      </c>
    </row>
    <row r="616" spans="1:4" ht="13.2" x14ac:dyDescent="0.25">
      <c r="A616" s="13">
        <v>42301</v>
      </c>
      <c r="B616" s="18">
        <v>2.2446734785835099</v>
      </c>
      <c r="C616" s="16">
        <v>13299104.5008294</v>
      </c>
      <c r="D616" s="16">
        <v>63586.690795095499</v>
      </c>
    </row>
    <row r="617" spans="1:4" ht="13.2" x14ac:dyDescent="0.25">
      <c r="A617" s="13">
        <v>42302</v>
      </c>
      <c r="B617" s="18">
        <v>2.2458634183998898</v>
      </c>
      <c r="C617" s="16">
        <v>13313141.464761799</v>
      </c>
      <c r="D617" s="16">
        <v>45978.242780454901</v>
      </c>
    </row>
    <row r="618" spans="1:4" ht="13.2" x14ac:dyDescent="0.25">
      <c r="A618" s="13">
        <v>42303</v>
      </c>
      <c r="B618" s="18">
        <v>2.14821067308957</v>
      </c>
      <c r="C618" s="16">
        <v>12740496.1530046</v>
      </c>
      <c r="D618" s="16">
        <v>34039.260588950798</v>
      </c>
    </row>
    <row r="619" spans="1:4" ht="13.2" x14ac:dyDescent="0.25">
      <c r="A619" s="13">
        <v>42304</v>
      </c>
      <c r="B619" s="18">
        <v>2.08764421669829</v>
      </c>
      <c r="C619" s="16">
        <v>12386984.768673901</v>
      </c>
      <c r="D619" s="16">
        <v>104352.393296362</v>
      </c>
    </row>
    <row r="620" spans="1:4" ht="13.2" x14ac:dyDescent="0.25">
      <c r="A620" s="13">
        <v>42305</v>
      </c>
      <c r="B620" s="18">
        <v>2.1155906032795699</v>
      </c>
      <c r="C620" s="16">
        <v>12558846.081557199</v>
      </c>
      <c r="D620" s="16">
        <v>52425.618236372698</v>
      </c>
    </row>
    <row r="621" spans="1:4" ht="13.2" x14ac:dyDescent="0.25">
      <c r="A621" s="13">
        <v>42306</v>
      </c>
      <c r="B621" s="18">
        <v>2.3765001166408499</v>
      </c>
      <c r="C621" s="16">
        <v>14114169.6532366</v>
      </c>
      <c r="D621" s="16">
        <v>97820.250106930805</v>
      </c>
    </row>
    <row r="622" spans="1:4" ht="13.2" x14ac:dyDescent="0.25">
      <c r="A622" s="13">
        <v>42307</v>
      </c>
      <c r="B622" s="18">
        <v>2.5058186940965799</v>
      </c>
      <c r="C622" s="16">
        <v>14889141.173687801</v>
      </c>
      <c r="D622" s="16">
        <v>109974.65088823999</v>
      </c>
    </row>
    <row r="623" spans="1:4" ht="13.2" x14ac:dyDescent="0.25">
      <c r="A623" s="13">
        <v>42308</v>
      </c>
      <c r="B623" s="18">
        <v>2.2480547909469801</v>
      </c>
      <c r="C623" s="16">
        <v>13363984.339085</v>
      </c>
      <c r="D623" s="16">
        <v>33002.292705997803</v>
      </c>
    </row>
    <row r="624" spans="1:4" ht="13.2" x14ac:dyDescent="0.25">
      <c r="A624" s="13">
        <v>42309</v>
      </c>
      <c r="B624" s="18">
        <v>2.5783545979706601</v>
      </c>
      <c r="C624" s="16">
        <v>15334410.7368505</v>
      </c>
      <c r="D624" s="16">
        <v>53146.760503828402</v>
      </c>
    </row>
    <row r="625" spans="1:4" ht="13.2" x14ac:dyDescent="0.25">
      <c r="A625" s="13">
        <v>42310</v>
      </c>
      <c r="B625" s="18">
        <v>2.5302832974821698</v>
      </c>
      <c r="C625" s="16">
        <v>15055248.877101401</v>
      </c>
      <c r="D625" s="16">
        <v>74745.477939493896</v>
      </c>
    </row>
    <row r="626" spans="1:4" ht="13.2" x14ac:dyDescent="0.25">
      <c r="A626" s="13">
        <v>42311</v>
      </c>
      <c r="B626" s="18">
        <v>2.6417865427915599</v>
      </c>
      <c r="C626" s="16">
        <v>15726732.2889365</v>
      </c>
      <c r="D626" s="16">
        <v>106552.14602188399</v>
      </c>
    </row>
    <row r="627" spans="1:4" ht="13.2" x14ac:dyDescent="0.25">
      <c r="A627" s="13">
        <v>42312</v>
      </c>
      <c r="B627" s="18">
        <v>2.59383316501876</v>
      </c>
      <c r="C627" s="16">
        <v>15448323.032053901</v>
      </c>
      <c r="D627" s="16">
        <v>247985.51383085601</v>
      </c>
    </row>
    <row r="628" spans="1:4" ht="13.2" x14ac:dyDescent="0.25">
      <c r="A628" s="13">
        <v>42313</v>
      </c>
      <c r="B628" s="18">
        <v>2.48805516880928</v>
      </c>
      <c r="C628" s="16">
        <v>14825061.795019001</v>
      </c>
      <c r="D628" s="16">
        <v>126292.89499016</v>
      </c>
    </row>
    <row r="629" spans="1:4" ht="13.2" x14ac:dyDescent="0.25">
      <c r="A629" s="13">
        <v>42314</v>
      </c>
      <c r="B629" s="18">
        <v>2.6991978261031502</v>
      </c>
      <c r="C629" s="16">
        <v>16090539.056900799</v>
      </c>
      <c r="D629" s="16">
        <v>89476.544939937594</v>
      </c>
    </row>
    <row r="630" spans="1:4" ht="13.2" x14ac:dyDescent="0.25">
      <c r="A630" s="13">
        <v>42315</v>
      </c>
      <c r="B630" s="18">
        <v>2.7074566026887501</v>
      </c>
      <c r="C630" s="16">
        <v>16167130.372616399</v>
      </c>
      <c r="D630" s="16">
        <v>63082.313811013199</v>
      </c>
    </row>
    <row r="631" spans="1:4" ht="13.2" x14ac:dyDescent="0.25">
      <c r="A631" s="13">
        <v>42316</v>
      </c>
      <c r="B631" s="18">
        <v>2.52804305386372</v>
      </c>
      <c r="C631" s="16">
        <v>15102450.834447101</v>
      </c>
      <c r="D631" s="16">
        <v>50696.536500370297</v>
      </c>
    </row>
    <row r="632" spans="1:4" ht="13.2" x14ac:dyDescent="0.25">
      <c r="A632" s="13">
        <v>42317</v>
      </c>
      <c r="B632" s="18">
        <v>2.55391679534991</v>
      </c>
      <c r="C632" s="16">
        <v>15263631.8545829</v>
      </c>
      <c r="D632" s="16">
        <v>70363.414063243894</v>
      </c>
    </row>
    <row r="633" spans="1:4" ht="13.2" x14ac:dyDescent="0.25">
      <c r="A633" s="13">
        <v>42318</v>
      </c>
      <c r="B633" s="18">
        <v>2.4070154591095898</v>
      </c>
      <c r="C633" s="16">
        <v>14391581.535248101</v>
      </c>
      <c r="D633" s="16">
        <v>46942.463704658599</v>
      </c>
    </row>
    <row r="634" spans="1:4" ht="13.2" x14ac:dyDescent="0.25">
      <c r="A634" s="13">
        <v>42319</v>
      </c>
      <c r="B634" s="18">
        <v>2.2531160038940099</v>
      </c>
      <c r="C634" s="16">
        <v>13477044.920916</v>
      </c>
      <c r="D634" s="16">
        <v>85662.694535995397</v>
      </c>
    </row>
    <row r="635" spans="1:4" ht="13.2" x14ac:dyDescent="0.25">
      <c r="A635" s="13">
        <v>42320</v>
      </c>
      <c r="B635" s="18">
        <v>2.5284526446634001</v>
      </c>
      <c r="C635" s="16">
        <v>15130394.6336559</v>
      </c>
      <c r="D635" s="16">
        <v>81811.769074573196</v>
      </c>
    </row>
    <row r="636" spans="1:4" ht="13.2" x14ac:dyDescent="0.25">
      <c r="A636" s="13">
        <v>42321</v>
      </c>
      <c r="B636" s="18">
        <v>2.5444720312447702</v>
      </c>
      <c r="C636" s="16">
        <v>15232262.9904521</v>
      </c>
      <c r="D636" s="16">
        <v>58605.193598751001</v>
      </c>
    </row>
    <row r="637" spans="1:4" ht="13.2" x14ac:dyDescent="0.25">
      <c r="A637" s="13">
        <v>42322</v>
      </c>
      <c r="B637" s="18">
        <v>2.4291929930210099</v>
      </c>
      <c r="C637" s="16">
        <v>14547807.6742176</v>
      </c>
      <c r="D637" s="16">
        <v>49361.253051174499</v>
      </c>
    </row>
    <row r="638" spans="1:4" ht="13.2" x14ac:dyDescent="0.25">
      <c r="A638" s="13">
        <v>42323</v>
      </c>
      <c r="B638" s="18">
        <v>2.29651606788959</v>
      </c>
      <c r="C638" s="16">
        <v>13758662.007365501</v>
      </c>
      <c r="D638" s="16">
        <v>50733.0298801639</v>
      </c>
    </row>
    <row r="639" spans="1:4" ht="13.2" x14ac:dyDescent="0.25">
      <c r="A639" s="13">
        <v>42324</v>
      </c>
      <c r="B639" s="18">
        <v>2.29779251385605</v>
      </c>
      <c r="C639" s="16">
        <v>13769588.2752652</v>
      </c>
      <c r="D639" s="16">
        <v>37422.264951600802</v>
      </c>
    </row>
    <row r="640" spans="1:4" ht="13.2" x14ac:dyDescent="0.25">
      <c r="A640" s="13">
        <v>42325</v>
      </c>
      <c r="B640" s="18">
        <v>2.25522501814023</v>
      </c>
      <c r="C640" s="16">
        <v>13521636.854688199</v>
      </c>
      <c r="D640" s="16">
        <v>56078.3882120052</v>
      </c>
    </row>
    <row r="641" spans="1:4" ht="13.2" x14ac:dyDescent="0.25">
      <c r="A641" s="13">
        <v>42326</v>
      </c>
      <c r="B641" s="18">
        <v>2.3696813155234202</v>
      </c>
      <c r="C641" s="16">
        <v>14213405.4028611</v>
      </c>
      <c r="D641" s="16">
        <v>29601.865054060399</v>
      </c>
    </row>
    <row r="642" spans="1:4" ht="13.2" x14ac:dyDescent="0.25">
      <c r="A642" s="13">
        <v>42327</v>
      </c>
      <c r="B642" s="18">
        <v>2.2194586610609401</v>
      </c>
      <c r="C642" s="16">
        <v>13317413.3650466</v>
      </c>
      <c r="D642" s="16">
        <v>47000.573155124897</v>
      </c>
    </row>
    <row r="643" spans="1:4" ht="13.2" x14ac:dyDescent="0.25">
      <c r="A643" s="13">
        <v>42328</v>
      </c>
      <c r="B643" s="18">
        <v>2.2184307613691701</v>
      </c>
      <c r="C643" s="16">
        <v>13316669.7237934</v>
      </c>
      <c r="D643" s="16">
        <v>23277.3155374864</v>
      </c>
    </row>
    <row r="644" spans="1:4" ht="13.2" x14ac:dyDescent="0.25">
      <c r="A644" s="13">
        <v>42329</v>
      </c>
      <c r="B644" s="18">
        <v>2.1862997570158802</v>
      </c>
      <c r="C644" s="16">
        <v>13128894.0133621</v>
      </c>
      <c r="D644" s="16">
        <v>22731.140111061199</v>
      </c>
    </row>
    <row r="645" spans="1:4" ht="13.2" x14ac:dyDescent="0.25">
      <c r="A645" s="13">
        <v>42330</v>
      </c>
      <c r="B645" s="18">
        <v>2.0382927239488899</v>
      </c>
      <c r="C645" s="16">
        <v>12244933.4713159</v>
      </c>
      <c r="D645" s="16">
        <v>26392.065796829502</v>
      </c>
    </row>
    <row r="646" spans="1:4" ht="13.2" x14ac:dyDescent="0.25">
      <c r="A646" s="13">
        <v>42331</v>
      </c>
      <c r="B646" s="18">
        <v>2.1422218411103202</v>
      </c>
      <c r="C646" s="16">
        <v>12874551.8962199</v>
      </c>
      <c r="D646" s="16">
        <v>29482.672529425501</v>
      </c>
    </row>
    <row r="647" spans="1:4" ht="13.2" x14ac:dyDescent="0.25">
      <c r="A647" s="13">
        <v>42332</v>
      </c>
      <c r="B647" s="18">
        <v>2.0675384789961999</v>
      </c>
      <c r="C647" s="16">
        <v>12430572.693114201</v>
      </c>
      <c r="D647" s="16">
        <v>21758.675210289199</v>
      </c>
    </row>
    <row r="648" spans="1:4" ht="13.2" x14ac:dyDescent="0.25">
      <c r="A648" s="13">
        <v>42333</v>
      </c>
      <c r="B648" s="18">
        <v>2.1496938107439001</v>
      </c>
      <c r="C648" s="16">
        <v>12929950.386842901</v>
      </c>
      <c r="D648" s="16">
        <v>21061.281686858601</v>
      </c>
    </row>
    <row r="649" spans="1:4" ht="13.2" x14ac:dyDescent="0.25">
      <c r="A649" s="13">
        <v>42334</v>
      </c>
      <c r="B649" s="18">
        <v>2.2100908090088298</v>
      </c>
      <c r="C649" s="16">
        <v>13298801.525956901</v>
      </c>
      <c r="D649" s="16">
        <v>54830.4774434953</v>
      </c>
    </row>
    <row r="650" spans="1:4" ht="13.2" x14ac:dyDescent="0.25">
      <c r="A650" s="13">
        <v>42335</v>
      </c>
      <c r="B650" s="18">
        <v>2.1765456736892301</v>
      </c>
      <c r="C650" s="16">
        <v>13102182.4635465</v>
      </c>
      <c r="D650" s="16">
        <v>30003.9779073885</v>
      </c>
    </row>
    <row r="651" spans="1:4" ht="13.2" x14ac:dyDescent="0.25">
      <c r="A651" s="13">
        <v>42336</v>
      </c>
      <c r="B651" s="18">
        <v>2.06355947660002</v>
      </c>
      <c r="C651" s="16">
        <v>12426926.4435218</v>
      </c>
      <c r="D651" s="16">
        <v>23899.879894591199</v>
      </c>
    </row>
    <row r="652" spans="1:4" ht="13.2" x14ac:dyDescent="0.25">
      <c r="A652" s="13">
        <v>42337</v>
      </c>
      <c r="B652" s="18">
        <v>2.1587472396475098</v>
      </c>
      <c r="C652" s="16">
        <v>13005038.1394342</v>
      </c>
      <c r="D652" s="16">
        <v>24021.637183255902</v>
      </c>
    </row>
    <row r="653" spans="1:4" ht="13.2" x14ac:dyDescent="0.25">
      <c r="A653" s="13">
        <v>42338</v>
      </c>
      <c r="B653" s="18">
        <v>2.1646175273138599</v>
      </c>
      <c r="C653" s="16">
        <v>13045513.439567599</v>
      </c>
      <c r="D653" s="16">
        <v>43920.871595959601</v>
      </c>
    </row>
    <row r="654" spans="1:4" ht="13.2" x14ac:dyDescent="0.25">
      <c r="A654" s="13">
        <v>42339</v>
      </c>
      <c r="B654" s="18">
        <v>2.0857174268039</v>
      </c>
      <c r="C654" s="16">
        <v>12574880.05205</v>
      </c>
      <c r="D654" s="16">
        <v>33147.669444066698</v>
      </c>
    </row>
    <row r="655" spans="1:4" ht="13.2" x14ac:dyDescent="0.25">
      <c r="A655" s="13">
        <v>42340</v>
      </c>
      <c r="B655" s="18">
        <v>2.1961441282910599</v>
      </c>
      <c r="C655" s="16">
        <v>13245825.8915188</v>
      </c>
      <c r="D655" s="16">
        <v>41125.529873348503</v>
      </c>
    </row>
    <row r="656" spans="1:4" ht="13.2" x14ac:dyDescent="0.25">
      <c r="A656" s="13">
        <v>42341</v>
      </c>
      <c r="B656" s="18">
        <v>2.3546798217326801</v>
      </c>
      <c r="C656" s="16">
        <v>14207481.088664699</v>
      </c>
      <c r="D656" s="16">
        <v>65142.2316270015</v>
      </c>
    </row>
    <row r="657" spans="1:4" ht="13.2" x14ac:dyDescent="0.25">
      <c r="A657" s="13">
        <v>42342</v>
      </c>
      <c r="B657" s="18">
        <v>2.3508877266773101</v>
      </c>
      <c r="C657" s="16">
        <v>14190186.354333701</v>
      </c>
      <c r="D657" s="16">
        <v>31218.121190067901</v>
      </c>
    </row>
    <row r="658" spans="1:4" ht="13.2" x14ac:dyDescent="0.25">
      <c r="A658" s="13">
        <v>42343</v>
      </c>
      <c r="B658" s="18">
        <v>2.3394418154420098</v>
      </c>
      <c r="C658" s="16">
        <v>14126703.026453899</v>
      </c>
      <c r="D658" s="16">
        <v>54504.813763291502</v>
      </c>
    </row>
    <row r="659" spans="1:4" ht="13.2" x14ac:dyDescent="0.25">
      <c r="A659" s="13">
        <v>42344</v>
      </c>
      <c r="B659" s="18">
        <v>2.3890847304863301</v>
      </c>
      <c r="C659" s="16">
        <v>14432121.6068362</v>
      </c>
      <c r="D659" s="16">
        <v>40642.584559353701</v>
      </c>
    </row>
    <row r="660" spans="1:4" ht="13.2" x14ac:dyDescent="0.25">
      <c r="A660" s="13">
        <v>42345</v>
      </c>
      <c r="B660" s="18">
        <v>2.3638849139438398</v>
      </c>
      <c r="C660" s="16">
        <v>14285476.5896437</v>
      </c>
      <c r="D660" s="16">
        <v>35194.273701409198</v>
      </c>
    </row>
    <row r="661" spans="1:4" ht="13.2" x14ac:dyDescent="0.25">
      <c r="A661" s="13">
        <v>42346</v>
      </c>
      <c r="B661" s="18">
        <v>2.4120716224968302</v>
      </c>
      <c r="C661" s="16">
        <v>14582786.8358534</v>
      </c>
      <c r="D661" s="16">
        <v>38628.0797981695</v>
      </c>
    </row>
    <row r="662" spans="1:4" ht="13.2" x14ac:dyDescent="0.25">
      <c r="A662" s="13">
        <v>42347</v>
      </c>
      <c r="B662" s="18">
        <v>2.4976005692035299</v>
      </c>
      <c r="C662" s="16">
        <v>15105995.2554584</v>
      </c>
      <c r="D662" s="16">
        <v>116179.448614618</v>
      </c>
    </row>
    <row r="663" spans="1:4" ht="13.2" x14ac:dyDescent="0.25">
      <c r="A663" s="13">
        <v>42348</v>
      </c>
      <c r="B663" s="18">
        <v>2.4453156631308599</v>
      </c>
      <c r="C663" s="16">
        <v>14795744.326491401</v>
      </c>
      <c r="D663" s="16">
        <v>28791.590245452098</v>
      </c>
    </row>
    <row r="664" spans="1:4" ht="13.2" x14ac:dyDescent="0.25">
      <c r="A664" s="13">
        <v>42349</v>
      </c>
      <c r="B664" s="18">
        <v>2.69620860458723</v>
      </c>
      <c r="C664" s="16">
        <v>16320622.5200723</v>
      </c>
      <c r="D664" s="16">
        <v>43691.499424890098</v>
      </c>
    </row>
    <row r="665" spans="1:4" ht="13.2" x14ac:dyDescent="0.25">
      <c r="A665" s="13">
        <v>42350</v>
      </c>
      <c r="B665" s="18">
        <v>2.5772195304807801</v>
      </c>
      <c r="C665" s="16">
        <v>15605615.7820406</v>
      </c>
      <c r="D665" s="16">
        <v>43580.254084054301</v>
      </c>
    </row>
    <row r="666" spans="1:4" ht="13.2" x14ac:dyDescent="0.25">
      <c r="A666" s="13">
        <v>42351</v>
      </c>
      <c r="B666" s="18">
        <v>2.73497195512333</v>
      </c>
      <c r="C666" s="16">
        <v>16568791.0357437</v>
      </c>
      <c r="D666" s="16">
        <v>59970.782583068401</v>
      </c>
    </row>
    <row r="667" spans="1:4" ht="13.2" x14ac:dyDescent="0.25">
      <c r="A667" s="13">
        <v>42352</v>
      </c>
      <c r="B667" s="18">
        <v>2.6816502581338701</v>
      </c>
      <c r="C667" s="16">
        <v>16252511.4571559</v>
      </c>
      <c r="D667" s="16">
        <v>90673.021589748707</v>
      </c>
    </row>
    <row r="668" spans="1:4" ht="13.2" x14ac:dyDescent="0.25">
      <c r="A668" s="13">
        <v>42353</v>
      </c>
      <c r="B668" s="18">
        <v>2.69271674077986</v>
      </c>
      <c r="C668" s="16">
        <v>16326227.027322801</v>
      </c>
      <c r="D668" s="16">
        <v>50829.1271058731</v>
      </c>
    </row>
    <row r="669" spans="1:4" ht="13.2" x14ac:dyDescent="0.25">
      <c r="A669" s="13">
        <v>42354</v>
      </c>
      <c r="B669" s="18">
        <v>2.6855414219988698</v>
      </c>
      <c r="C669" s="16">
        <v>16289189.092714</v>
      </c>
      <c r="D669" s="16">
        <v>26640.1130239944</v>
      </c>
    </row>
    <row r="670" spans="1:4" ht="13.2" x14ac:dyDescent="0.25">
      <c r="A670" s="13">
        <v>42355</v>
      </c>
      <c r="B670" s="18">
        <v>2.60747821641767</v>
      </c>
      <c r="C670" s="16">
        <v>15821794.517924599</v>
      </c>
      <c r="D670" s="16">
        <v>38930.266232706301</v>
      </c>
    </row>
    <row r="671" spans="1:4" ht="13.2" x14ac:dyDescent="0.25">
      <c r="A671" s="13">
        <v>42356</v>
      </c>
      <c r="B671" s="18">
        <v>2.6483537392805898</v>
      </c>
      <c r="C671" s="16">
        <v>16076275.2200175</v>
      </c>
      <c r="D671" s="16">
        <v>37572.860632545096</v>
      </c>
    </row>
    <row r="672" spans="1:4" ht="13.2" x14ac:dyDescent="0.25">
      <c r="A672" s="13">
        <v>42357</v>
      </c>
      <c r="B672" s="18">
        <v>2.6099586561185499</v>
      </c>
      <c r="C672" s="16">
        <v>15849448.9517553</v>
      </c>
      <c r="D672" s="16">
        <v>19656.1195529166</v>
      </c>
    </row>
    <row r="673" spans="1:4" ht="13.2" x14ac:dyDescent="0.25">
      <c r="A673" s="13">
        <v>42358</v>
      </c>
      <c r="B673" s="18">
        <v>2.4878242940429298</v>
      </c>
      <c r="C673" s="16">
        <v>15113689.3192413</v>
      </c>
      <c r="D673" s="16">
        <v>36827.2300154189</v>
      </c>
    </row>
    <row r="674" spans="1:4" ht="13.2" x14ac:dyDescent="0.25">
      <c r="A674" s="13">
        <v>42359</v>
      </c>
      <c r="B674" s="18">
        <v>2.4605783895014799</v>
      </c>
      <c r="C674" s="16">
        <v>14954251.2824389</v>
      </c>
      <c r="D674" s="16">
        <v>41419.758687953799</v>
      </c>
    </row>
    <row r="675" spans="1:4" ht="13.2" x14ac:dyDescent="0.25">
      <c r="A675" s="13">
        <v>42360</v>
      </c>
      <c r="B675" s="18">
        <v>2.5781621102348402</v>
      </c>
      <c r="C675" s="16">
        <v>15674978.126665199</v>
      </c>
      <c r="D675" s="16">
        <v>42666.274594347102</v>
      </c>
    </row>
    <row r="676" spans="1:4" ht="13.2" x14ac:dyDescent="0.25">
      <c r="A676" s="13">
        <v>42361</v>
      </c>
      <c r="B676" s="18">
        <v>2.5564310398129702</v>
      </c>
      <c r="C676" s="16">
        <v>15548839.9097472</v>
      </c>
      <c r="D676" s="16">
        <v>46223.775257614201</v>
      </c>
    </row>
    <row r="677" spans="1:4" ht="13.2" x14ac:dyDescent="0.25">
      <c r="A677" s="13">
        <v>42362</v>
      </c>
      <c r="B677" s="18">
        <v>2.7549976973974299</v>
      </c>
      <c r="C677" s="16">
        <v>16764111.398704801</v>
      </c>
      <c r="D677" s="16">
        <v>84065.928447227197</v>
      </c>
    </row>
    <row r="678" spans="1:4" ht="13.2" x14ac:dyDescent="0.25">
      <c r="A678" s="13">
        <v>42363</v>
      </c>
      <c r="B678" s="18">
        <v>2.8284227784344198</v>
      </c>
      <c r="C678" s="16">
        <v>17218023.663719501</v>
      </c>
      <c r="D678" s="16">
        <v>94231.164890071697</v>
      </c>
    </row>
    <row r="679" spans="1:4" ht="13.2" x14ac:dyDescent="0.25">
      <c r="A679" s="13">
        <v>42364</v>
      </c>
      <c r="B679" s="18">
        <v>2.7641240352832401</v>
      </c>
      <c r="C679" s="16">
        <v>16833086.935649399</v>
      </c>
      <c r="D679" s="16">
        <v>91004.142029206399</v>
      </c>
    </row>
    <row r="680" spans="1:4" ht="13.2" x14ac:dyDescent="0.25">
      <c r="A680" s="13">
        <v>42365</v>
      </c>
      <c r="B680" s="18">
        <v>2.65648132901031</v>
      </c>
      <c r="C680" s="16">
        <v>16183964.315551</v>
      </c>
      <c r="D680" s="16">
        <v>34166.327402525698</v>
      </c>
    </row>
    <row r="681" spans="1:4" ht="13.2" x14ac:dyDescent="0.25">
      <c r="A681" s="13">
        <v>42366</v>
      </c>
      <c r="B681" s="18">
        <v>3.0413154822242601</v>
      </c>
      <c r="C681" s="16">
        <v>18535622.627172299</v>
      </c>
      <c r="D681" s="16">
        <v>86377.741774825001</v>
      </c>
    </row>
    <row r="682" spans="1:4" ht="13.2" x14ac:dyDescent="0.25">
      <c r="A682" s="13">
        <v>42367</v>
      </c>
      <c r="B682" s="18">
        <v>3.0451329155860898</v>
      </c>
      <c r="C682" s="16">
        <v>18566224.108454999</v>
      </c>
      <c r="D682" s="16">
        <v>139047.789665077</v>
      </c>
    </row>
    <row r="683" spans="1:4" ht="13.2" x14ac:dyDescent="0.25">
      <c r="A683" s="13">
        <v>42368</v>
      </c>
      <c r="B683" s="18">
        <v>3.46230549608718</v>
      </c>
      <c r="C683" s="16">
        <v>21117819.952170301</v>
      </c>
      <c r="D683" s="16">
        <v>487848.286752877</v>
      </c>
    </row>
    <row r="684" spans="1:4" ht="13.2" x14ac:dyDescent="0.25">
      <c r="A684" s="13">
        <v>42369</v>
      </c>
      <c r="B684" s="18">
        <v>3.2718393414983602</v>
      </c>
      <c r="C684" s="16">
        <v>19963481.100801099</v>
      </c>
      <c r="D684" s="16">
        <v>186721.11493305201</v>
      </c>
    </row>
    <row r="685" spans="1:4" ht="13.2" x14ac:dyDescent="0.25">
      <c r="A685" s="13">
        <v>42370</v>
      </c>
      <c r="B685" s="18">
        <v>3.3483694506148298</v>
      </c>
      <c r="C685" s="16">
        <v>20439505.2112993</v>
      </c>
      <c r="D685" s="16">
        <v>92956.100027317807</v>
      </c>
    </row>
    <row r="686" spans="1:4" ht="13.2" x14ac:dyDescent="0.25">
      <c r="A686" s="13">
        <v>42371</v>
      </c>
      <c r="B686" s="18">
        <v>3.27786724012824</v>
      </c>
      <c r="C686" s="16">
        <v>20017112.490785901</v>
      </c>
      <c r="D686" s="16">
        <v>56822.657365777297</v>
      </c>
    </row>
    <row r="687" spans="1:4" ht="13.2" x14ac:dyDescent="0.25">
      <c r="A687" s="13">
        <v>42372</v>
      </c>
      <c r="B687" s="18">
        <v>3.2231663015876202</v>
      </c>
      <c r="C687" s="16">
        <v>19690725.832186401</v>
      </c>
      <c r="D687" s="16">
        <v>77179.094220667306</v>
      </c>
    </row>
    <row r="688" spans="1:4" ht="13.2" x14ac:dyDescent="0.25">
      <c r="A688" s="13">
        <v>42373</v>
      </c>
      <c r="B688" s="18">
        <v>3.3192087585991001</v>
      </c>
      <c r="C688" s="16">
        <v>20285536.8422864</v>
      </c>
      <c r="D688" s="16">
        <v>60810.633239930401</v>
      </c>
    </row>
    <row r="689" spans="1:4" ht="13.2" x14ac:dyDescent="0.25">
      <c r="A689" s="13">
        <v>42374</v>
      </c>
      <c r="B689" s="18">
        <v>3.2795141821581701</v>
      </c>
      <c r="C689" s="16">
        <v>20050461.062101901</v>
      </c>
      <c r="D689" s="16">
        <v>68941.356293790101</v>
      </c>
    </row>
    <row r="690" spans="1:4" ht="13.2" x14ac:dyDescent="0.25">
      <c r="A690" s="13">
        <v>42375</v>
      </c>
      <c r="B690" s="18">
        <v>3.3088789464541701</v>
      </c>
      <c r="C690" s="16">
        <v>20263908.864858899</v>
      </c>
      <c r="D690" s="16">
        <v>36588.504123215498</v>
      </c>
    </row>
    <row r="691" spans="1:4" ht="13.2" x14ac:dyDescent="0.25">
      <c r="A691" s="13">
        <v>42376</v>
      </c>
      <c r="B691" s="18">
        <v>3.3127217643687801</v>
      </c>
      <c r="C691" s="16">
        <v>20287442.669892602</v>
      </c>
      <c r="D691" s="16">
        <v>105448.382205578</v>
      </c>
    </row>
    <row r="692" spans="1:4" ht="13.2" x14ac:dyDescent="0.25">
      <c r="A692" s="13">
        <v>42377</v>
      </c>
      <c r="B692" s="18">
        <v>3.2854595468052499</v>
      </c>
      <c r="C692" s="16">
        <v>20136726.122589398</v>
      </c>
      <c r="D692" s="16">
        <v>68921.664702626396</v>
      </c>
    </row>
    <row r="693" spans="1:4" ht="13.2" x14ac:dyDescent="0.25">
      <c r="A693" s="13">
        <v>42378</v>
      </c>
      <c r="B693" s="18">
        <v>3.0338628365200702</v>
      </c>
      <c r="C693" s="16">
        <v>18601947.950352602</v>
      </c>
      <c r="D693" s="16">
        <v>47274.499670325102</v>
      </c>
    </row>
    <row r="694" spans="1:4" ht="13.2" x14ac:dyDescent="0.25">
      <c r="A694" s="13">
        <v>42379</v>
      </c>
      <c r="B694" s="18">
        <v>3.20630170321841</v>
      </c>
      <c r="C694" s="16">
        <v>19666890.338442001</v>
      </c>
      <c r="D694" s="16">
        <v>177408.818804546</v>
      </c>
    </row>
    <row r="695" spans="1:4" ht="13.2" x14ac:dyDescent="0.25">
      <c r="A695" s="13">
        <v>42380</v>
      </c>
      <c r="B695" s="18">
        <v>3.1114203159459901</v>
      </c>
      <c r="C695" s="16">
        <v>19092070.209024701</v>
      </c>
      <c r="D695" s="16">
        <v>102830.713003878</v>
      </c>
    </row>
    <row r="696" spans="1:4" ht="13.2" x14ac:dyDescent="0.25">
      <c r="A696" s="13">
        <v>42381</v>
      </c>
      <c r="B696" s="18">
        <v>3.0428121814262998</v>
      </c>
      <c r="C696" s="16">
        <v>18678202.1628833</v>
      </c>
      <c r="D696" s="16">
        <v>132760.17139349401</v>
      </c>
    </row>
    <row r="697" spans="1:4" ht="13.2" x14ac:dyDescent="0.25">
      <c r="A697" s="13">
        <v>42382</v>
      </c>
      <c r="B697" s="18">
        <v>3.03887363787981</v>
      </c>
      <c r="C697" s="16">
        <v>18661309.723405201</v>
      </c>
      <c r="D697" s="16">
        <v>68246.909215507505</v>
      </c>
    </row>
    <row r="698" spans="1:4" ht="13.2" x14ac:dyDescent="0.25">
      <c r="A698" s="13">
        <v>42383</v>
      </c>
      <c r="B698" s="18">
        <v>3.2978309959707901</v>
      </c>
      <c r="C698" s="16">
        <v>20259670.6881392</v>
      </c>
      <c r="D698" s="16">
        <v>174648.59372852699</v>
      </c>
    </row>
    <row r="699" spans="1:4" ht="13.2" x14ac:dyDescent="0.25">
      <c r="A699" s="13">
        <v>42384</v>
      </c>
      <c r="B699" s="18">
        <v>3.2522186620424001</v>
      </c>
      <c r="C699" s="16">
        <v>19980301.3021557</v>
      </c>
      <c r="D699" s="16">
        <v>309449.51873355999</v>
      </c>
    </row>
    <row r="700" spans="1:4" ht="13.2" x14ac:dyDescent="0.25">
      <c r="A700" s="13">
        <v>42385</v>
      </c>
      <c r="B700" s="18">
        <v>3.8429520818044001</v>
      </c>
      <c r="C700" s="16">
        <v>23626895.9666145</v>
      </c>
      <c r="D700" s="16">
        <v>605649.99741772597</v>
      </c>
    </row>
    <row r="701" spans="1:4" ht="13.2" x14ac:dyDescent="0.25">
      <c r="A701" s="13">
        <v>42386</v>
      </c>
      <c r="B701" s="18">
        <v>4.8393337411575201</v>
      </c>
      <c r="C701" s="16">
        <v>29752761.006681699</v>
      </c>
      <c r="D701" s="16">
        <v>575165.71846346499</v>
      </c>
    </row>
    <row r="702" spans="1:4" ht="13.2" x14ac:dyDescent="0.25">
      <c r="A702" s="13">
        <v>42387</v>
      </c>
      <c r="B702" s="18">
        <v>4.3571812008910902</v>
      </c>
      <c r="C702" s="16">
        <v>26809247.924788401</v>
      </c>
      <c r="D702" s="16">
        <v>523246.61179888999</v>
      </c>
    </row>
    <row r="703" spans="1:4" ht="13.2" x14ac:dyDescent="0.25">
      <c r="A703" s="13">
        <v>42388</v>
      </c>
      <c r="B703" s="18">
        <v>3.8906982116574498</v>
      </c>
      <c r="C703" s="16">
        <v>23948500.297575802</v>
      </c>
      <c r="D703" s="16">
        <v>251675.21439066</v>
      </c>
    </row>
    <row r="704" spans="1:4" ht="13.2" x14ac:dyDescent="0.25">
      <c r="A704" s="13">
        <v>42389</v>
      </c>
      <c r="B704" s="18">
        <v>4.7511092164094997</v>
      </c>
      <c r="C704" s="16">
        <v>29255406.355416998</v>
      </c>
      <c r="D704" s="16">
        <v>294601.971481963</v>
      </c>
    </row>
    <row r="705" spans="1:4" ht="13.2" x14ac:dyDescent="0.25">
      <c r="A705" s="13">
        <v>42390</v>
      </c>
      <c r="B705" s="18">
        <v>5.0888957996588902</v>
      </c>
      <c r="C705" s="16">
        <v>31347562.503628202</v>
      </c>
      <c r="D705" s="16">
        <v>288211.213650966</v>
      </c>
    </row>
    <row r="706" spans="1:4" ht="13.2" x14ac:dyDescent="0.25">
      <c r="A706" s="13">
        <v>42391</v>
      </c>
      <c r="B706" s="18">
        <v>4.9538113308988097</v>
      </c>
      <c r="C706" s="16">
        <v>30526980.548246998</v>
      </c>
      <c r="D706" s="16">
        <v>1026322.85774855</v>
      </c>
    </row>
    <row r="707" spans="1:4" ht="13.2" x14ac:dyDescent="0.25">
      <c r="A707" s="13">
        <v>42392</v>
      </c>
      <c r="B707" s="18">
        <v>4.8841526276180396</v>
      </c>
      <c r="C707" s="16">
        <v>30101325.693167601</v>
      </c>
      <c r="D707" s="16">
        <v>893727.73089875199</v>
      </c>
    </row>
    <row r="708" spans="1:4" ht="13.2" x14ac:dyDescent="0.25">
      <c r="A708" s="13">
        <v>42393</v>
      </c>
      <c r="B708" s="18">
        <v>4.3989450369504599</v>
      </c>
      <c r="C708" s="16">
        <v>27128197.2660826</v>
      </c>
      <c r="D708" s="16">
        <v>309052.32132612402</v>
      </c>
    </row>
    <row r="709" spans="1:4" ht="13.2" x14ac:dyDescent="0.25">
      <c r="A709" s="13">
        <v>42394</v>
      </c>
      <c r="B709" s="18">
        <v>3.9710734247719199</v>
      </c>
      <c r="C709" s="16">
        <v>24497857.730071701</v>
      </c>
      <c r="D709" s="16">
        <v>398208.527554064</v>
      </c>
    </row>
    <row r="710" spans="1:4" ht="13.2" x14ac:dyDescent="0.25">
      <c r="A710" s="13">
        <v>42395</v>
      </c>
      <c r="B710" s="18">
        <v>4.5590547282080802</v>
      </c>
      <c r="C710" s="16">
        <v>28134264.097821899</v>
      </c>
      <c r="D710" s="16">
        <v>300722.57409838203</v>
      </c>
    </row>
    <row r="711" spans="1:4" ht="13.2" x14ac:dyDescent="0.25">
      <c r="A711" s="13">
        <v>42396</v>
      </c>
      <c r="B711" s="18">
        <v>4.2638454383520603</v>
      </c>
      <c r="C711" s="16">
        <v>26312505.724633001</v>
      </c>
      <c r="D711" s="16">
        <v>294443.351739045</v>
      </c>
    </row>
    <row r="712" spans="1:4" ht="13.2" x14ac:dyDescent="0.25">
      <c r="A712" s="13">
        <v>42397</v>
      </c>
      <c r="B712" s="18">
        <v>4.2006652478172004</v>
      </c>
      <c r="C712" s="16">
        <v>25945833.170333002</v>
      </c>
      <c r="D712" s="16">
        <v>179754.195119807</v>
      </c>
    </row>
    <row r="713" spans="1:4" ht="13.2" x14ac:dyDescent="0.25">
      <c r="A713" s="13">
        <v>42398</v>
      </c>
      <c r="B713" s="18">
        <v>4.3658121447548099</v>
      </c>
      <c r="C713" s="16">
        <v>26976340.145003501</v>
      </c>
      <c r="D713" s="16">
        <v>123248.34496230799</v>
      </c>
    </row>
    <row r="714" spans="1:4" ht="13.2" x14ac:dyDescent="0.25">
      <c r="A714" s="13">
        <v>42399</v>
      </c>
      <c r="B714" s="18">
        <v>4.3093402559453002</v>
      </c>
      <c r="C714" s="16">
        <v>26637600.721851099</v>
      </c>
      <c r="D714" s="16">
        <v>130621.97387233999</v>
      </c>
    </row>
    <row r="715" spans="1:4" ht="13.2" x14ac:dyDescent="0.25">
      <c r="A715" s="13">
        <v>42400</v>
      </c>
      <c r="B715" s="18">
        <v>4.0569764513108701</v>
      </c>
      <c r="C715" s="16">
        <v>25086784.495949101</v>
      </c>
      <c r="D715" s="16">
        <v>139678.688792606</v>
      </c>
    </row>
    <row r="716" spans="1:4" ht="13.2" x14ac:dyDescent="0.25">
      <c r="A716" s="13">
        <v>42401</v>
      </c>
      <c r="B716" s="18">
        <v>4.1341933365905401</v>
      </c>
      <c r="C716" s="16">
        <v>25573425.435668498</v>
      </c>
      <c r="D716" s="16">
        <v>59215.717079783601</v>
      </c>
    </row>
    <row r="717" spans="1:4" ht="13.2" x14ac:dyDescent="0.25">
      <c r="A717" s="13">
        <v>42402</v>
      </c>
      <c r="B717" s="18">
        <v>4.0907875187891403</v>
      </c>
      <c r="C717" s="16">
        <v>25314349.513369702</v>
      </c>
      <c r="D717" s="16">
        <v>122067.556736313</v>
      </c>
    </row>
    <row r="718" spans="1:4" ht="13.2" x14ac:dyDescent="0.25">
      <c r="A718" s="13">
        <v>42403</v>
      </c>
      <c r="B718" s="18">
        <v>4.1333917456819398</v>
      </c>
      <c r="C718" s="16">
        <v>25587612.799541201</v>
      </c>
      <c r="D718" s="16">
        <v>74058.8545329115</v>
      </c>
    </row>
    <row r="719" spans="1:4" ht="13.2" x14ac:dyDescent="0.25">
      <c r="A719" s="13">
        <v>42404</v>
      </c>
      <c r="B719" s="18">
        <v>4.2719500860746704</v>
      </c>
      <c r="C719" s="16">
        <v>26455042.000437401</v>
      </c>
      <c r="D719" s="16">
        <v>92243.781250059896</v>
      </c>
    </row>
    <row r="720" spans="1:4" ht="13.2" x14ac:dyDescent="0.25">
      <c r="A720" s="13">
        <v>42405</v>
      </c>
      <c r="B720" s="18">
        <v>4.2804766120519</v>
      </c>
      <c r="C720" s="16">
        <v>26517835.123117901</v>
      </c>
      <c r="D720" s="16">
        <v>54521.245770927097</v>
      </c>
    </row>
    <row r="721" spans="1:4" ht="13.2" x14ac:dyDescent="0.25">
      <c r="A721" s="13">
        <v>42406</v>
      </c>
      <c r="B721" s="18">
        <v>4.1880000933195296</v>
      </c>
      <c r="C721" s="16">
        <v>25985342.811021</v>
      </c>
      <c r="D721" s="16">
        <v>67352.2860736406</v>
      </c>
    </row>
    <row r="722" spans="1:4" ht="13.2" x14ac:dyDescent="0.25">
      <c r="A722" s="13">
        <v>42407</v>
      </c>
      <c r="B722" s="18">
        <v>4.1952671817065603</v>
      </c>
      <c r="C722" s="16">
        <v>26040237.355478901</v>
      </c>
      <c r="D722" s="16">
        <v>103730.884978609</v>
      </c>
    </row>
    <row r="723" spans="1:4" ht="13.2" x14ac:dyDescent="0.25">
      <c r="A723" s="13">
        <v>42408</v>
      </c>
      <c r="B723" s="18">
        <v>4.1281969226939204</v>
      </c>
      <c r="C723" s="16">
        <v>25633332.869794101</v>
      </c>
      <c r="D723" s="16">
        <v>65525.673990142503</v>
      </c>
    </row>
    <row r="724" spans="1:4" ht="13.2" x14ac:dyDescent="0.25">
      <c r="A724" s="13">
        <v>42409</v>
      </c>
      <c r="B724" s="18">
        <v>3.9524403493275702</v>
      </c>
      <c r="C724" s="16">
        <v>24551184.000781301</v>
      </c>
      <c r="D724" s="16">
        <v>128402.785048534</v>
      </c>
    </row>
    <row r="725" spans="1:4" ht="13.2" x14ac:dyDescent="0.25">
      <c r="A725" s="13">
        <v>42410</v>
      </c>
      <c r="B725" s="18">
        <v>3.7932233973561802</v>
      </c>
      <c r="C725" s="16">
        <v>23571044.6724905</v>
      </c>
      <c r="D725" s="16">
        <v>172089.33711564401</v>
      </c>
    </row>
    <row r="726" spans="1:4" ht="13.2" x14ac:dyDescent="0.25">
      <c r="A726" s="13">
        <v>42411</v>
      </c>
      <c r="B726" s="18">
        <v>3.31662805936599</v>
      </c>
      <c r="C726" s="16">
        <v>20616873.0920517</v>
      </c>
      <c r="D726" s="16">
        <v>194370.736458853</v>
      </c>
    </row>
    <row r="727" spans="1:4" ht="13.2" x14ac:dyDescent="0.25">
      <c r="A727" s="13">
        <v>42412</v>
      </c>
      <c r="B727" s="18">
        <v>3.7757397584916501</v>
      </c>
      <c r="C727" s="16">
        <v>23480555.307148799</v>
      </c>
      <c r="D727" s="16">
        <v>177749.161468098</v>
      </c>
    </row>
    <row r="728" spans="1:4" ht="13.2" x14ac:dyDescent="0.25">
      <c r="A728" s="13">
        <v>42413</v>
      </c>
      <c r="B728" s="18">
        <v>3.7663368183816899</v>
      </c>
      <c r="C728" s="16">
        <v>23430953.830348901</v>
      </c>
      <c r="D728" s="16">
        <v>107053.19877164</v>
      </c>
    </row>
    <row r="729" spans="1:4" ht="13.2" x14ac:dyDescent="0.25">
      <c r="A729" s="13">
        <v>42414</v>
      </c>
      <c r="B729" s="18">
        <v>3.7753885132758098</v>
      </c>
      <c r="C729" s="16">
        <v>23495960.5198889</v>
      </c>
      <c r="D729" s="16">
        <v>49349.561849687198</v>
      </c>
    </row>
    <row r="730" spans="1:4" ht="13.2" x14ac:dyDescent="0.25">
      <c r="A730" s="13">
        <v>42415</v>
      </c>
      <c r="B730" s="18">
        <v>3.7603329690434402</v>
      </c>
      <c r="C730" s="16">
        <v>23410340.213075701</v>
      </c>
      <c r="D730" s="16">
        <v>97522.213231007307</v>
      </c>
    </row>
    <row r="731" spans="1:4" ht="13.2" x14ac:dyDescent="0.25">
      <c r="A731" s="13">
        <v>42416</v>
      </c>
      <c r="B731" s="18">
        <v>3.5198711798399498</v>
      </c>
      <c r="C731" s="16">
        <v>21920905.899217699</v>
      </c>
      <c r="D731" s="16">
        <v>149775.63028822601</v>
      </c>
    </row>
    <row r="732" spans="1:4" ht="13.2" x14ac:dyDescent="0.25">
      <c r="A732" s="13">
        <v>42417</v>
      </c>
      <c r="B732" s="18">
        <v>3.67316042349296</v>
      </c>
      <c r="C732" s="16">
        <v>22883561.702414799</v>
      </c>
      <c r="D732" s="16">
        <v>140583.56005467399</v>
      </c>
    </row>
    <row r="733" spans="1:4" ht="13.2" x14ac:dyDescent="0.25">
      <c r="A733" s="13">
        <v>42418</v>
      </c>
      <c r="B733" s="18">
        <v>3.4741322566246402</v>
      </c>
      <c r="C733" s="16">
        <v>21651042.360807199</v>
      </c>
      <c r="D733" s="16">
        <v>233106.71078070201</v>
      </c>
    </row>
    <row r="734" spans="1:4" ht="13.2" x14ac:dyDescent="0.25">
      <c r="A734" s="13">
        <v>42419</v>
      </c>
      <c r="B734" s="18">
        <v>3.5579737721278</v>
      </c>
      <c r="C734" s="16">
        <v>22181105.858304001</v>
      </c>
      <c r="D734" s="16">
        <v>110208.05794173499</v>
      </c>
    </row>
    <row r="735" spans="1:4" ht="13.2" x14ac:dyDescent="0.25">
      <c r="A735" s="13">
        <v>42420</v>
      </c>
      <c r="B735" s="18">
        <v>3.6538872127798201</v>
      </c>
      <c r="C735" s="16">
        <v>22786919.519419398</v>
      </c>
      <c r="D735" s="16">
        <v>95351.425434610894</v>
      </c>
    </row>
    <row r="736" spans="1:4" ht="13.2" x14ac:dyDescent="0.25">
      <c r="A736" s="13">
        <v>42421</v>
      </c>
      <c r="B736" s="18">
        <v>4.0808131437720698</v>
      </c>
      <c r="C736" s="16">
        <v>25458083.423598599</v>
      </c>
      <c r="D736" s="16">
        <v>157468.16825297699</v>
      </c>
    </row>
    <row r="737" spans="1:4" ht="13.2" x14ac:dyDescent="0.25">
      <c r="A737" s="13">
        <v>42422</v>
      </c>
      <c r="B737" s="18">
        <v>4.2286231213617302</v>
      </c>
      <c r="C737" s="16">
        <v>26389449.912034702</v>
      </c>
      <c r="D737" s="16">
        <v>175868.35500029899</v>
      </c>
    </row>
    <row r="738" spans="1:4" ht="13.2" x14ac:dyDescent="0.25">
      <c r="A738" s="13">
        <v>42423</v>
      </c>
      <c r="B738" s="18">
        <v>3.8066776919727201</v>
      </c>
      <c r="C738" s="16">
        <v>23764357.9488688</v>
      </c>
      <c r="D738" s="16">
        <v>177089.56779189999</v>
      </c>
    </row>
    <row r="739" spans="1:4" ht="13.2" x14ac:dyDescent="0.25">
      <c r="A739" s="13">
        <v>42424</v>
      </c>
      <c r="B739" s="18">
        <v>4.0243588924760596</v>
      </c>
      <c r="C739" s="16">
        <v>25132097.137359601</v>
      </c>
      <c r="D739" s="16">
        <v>113943.774661309</v>
      </c>
    </row>
    <row r="740" spans="1:4" ht="13.2" x14ac:dyDescent="0.25">
      <c r="A740" s="13">
        <v>42425</v>
      </c>
      <c r="B740" s="18">
        <v>3.90070129816832</v>
      </c>
      <c r="C740" s="16">
        <v>24368223.207137901</v>
      </c>
      <c r="D740" s="16">
        <v>115594.273854503</v>
      </c>
    </row>
    <row r="741" spans="1:4" ht="13.2" x14ac:dyDescent="0.25">
      <c r="A741" s="13">
        <v>42426</v>
      </c>
      <c r="B741" s="18">
        <v>3.9444950732835902</v>
      </c>
      <c r="C741" s="16">
        <v>24650242.3380844</v>
      </c>
      <c r="D741" s="16">
        <v>58224.654624841598</v>
      </c>
    </row>
    <row r="742" spans="1:4" ht="13.2" x14ac:dyDescent="0.25">
      <c r="A742" s="13">
        <v>42427</v>
      </c>
      <c r="B742" s="18">
        <v>4.0625700727014298</v>
      </c>
      <c r="C742" s="16">
        <v>25397022.744680598</v>
      </c>
      <c r="D742" s="16">
        <v>67752.495236324597</v>
      </c>
    </row>
    <row r="743" spans="1:4" ht="13.2" x14ac:dyDescent="0.25">
      <c r="A743" s="13">
        <v>42428</v>
      </c>
      <c r="B743" s="18">
        <v>3.96918954281188</v>
      </c>
      <c r="C743" s="16">
        <v>24822112.705503501</v>
      </c>
      <c r="D743" s="16">
        <v>104709.822887512</v>
      </c>
    </row>
    <row r="744" spans="1:4" ht="13.2" x14ac:dyDescent="0.25">
      <c r="A744" s="13">
        <v>42429</v>
      </c>
      <c r="B744" s="18">
        <v>3.9001217901160299</v>
      </c>
      <c r="C744" s="16">
        <v>24398678.303863902</v>
      </c>
      <c r="D744" s="16">
        <v>97711.158656310799</v>
      </c>
    </row>
    <row r="745" spans="1:4" ht="13.2" x14ac:dyDescent="0.25">
      <c r="A745" s="13">
        <v>42430</v>
      </c>
      <c r="B745" s="18">
        <v>3.9435018587891801</v>
      </c>
      <c r="C745" s="16">
        <v>24677275.242756199</v>
      </c>
      <c r="D745" s="16">
        <v>100741.739020104</v>
      </c>
    </row>
    <row r="746" spans="1:4" ht="13.2" x14ac:dyDescent="0.25">
      <c r="A746" s="13">
        <v>42431</v>
      </c>
      <c r="B746" s="18">
        <v>3.8705228968318499</v>
      </c>
      <c r="C746" s="16">
        <v>24231098.953784</v>
      </c>
      <c r="D746" s="16">
        <v>91141.345871466401</v>
      </c>
    </row>
    <row r="747" spans="1:4" ht="13.2" x14ac:dyDescent="0.25">
      <c r="A747" s="13">
        <v>42432</v>
      </c>
      <c r="B747" s="18">
        <v>4.8027784359911196</v>
      </c>
      <c r="C747" s="16">
        <v>30078759.1416917</v>
      </c>
      <c r="D747" s="16">
        <v>407503.10227327503</v>
      </c>
    </row>
    <row r="748" spans="1:4" ht="13.2" x14ac:dyDescent="0.25">
      <c r="A748" s="13">
        <v>42433</v>
      </c>
      <c r="B748" s="18">
        <v>4.5894796267045503</v>
      </c>
      <c r="C748" s="16">
        <v>28753663.546257298</v>
      </c>
      <c r="D748" s="16">
        <v>636092.67309850501</v>
      </c>
    </row>
    <row r="749" spans="1:4" ht="13.2" x14ac:dyDescent="0.25">
      <c r="A749" s="13">
        <v>42434</v>
      </c>
      <c r="B749" s="18">
        <v>5.0251547219381196</v>
      </c>
      <c r="C749" s="16">
        <v>31494961.238713</v>
      </c>
      <c r="D749" s="16">
        <v>498981.656282157</v>
      </c>
    </row>
    <row r="750" spans="1:4" ht="13.2" x14ac:dyDescent="0.25">
      <c r="A750" s="13">
        <v>42435</v>
      </c>
      <c r="B750" s="18">
        <v>4.62275345628038</v>
      </c>
      <c r="C750" s="16">
        <v>28984183.4045185</v>
      </c>
      <c r="D750" s="16">
        <v>433324.35451511201</v>
      </c>
    </row>
    <row r="751" spans="1:4" ht="13.2" x14ac:dyDescent="0.25">
      <c r="A751" s="13">
        <v>42436</v>
      </c>
      <c r="B751" s="18">
        <v>4.3152269410290902</v>
      </c>
      <c r="C751" s="16">
        <v>27098334.936807301</v>
      </c>
      <c r="D751" s="16">
        <v>237227.63918378699</v>
      </c>
    </row>
    <row r="752" spans="1:4" ht="13.2" x14ac:dyDescent="0.25">
      <c r="A752" s="13">
        <v>42437</v>
      </c>
      <c r="B752" s="18">
        <v>4.3949702972905396</v>
      </c>
      <c r="C752" s="16">
        <v>27608425.4978365</v>
      </c>
      <c r="D752" s="16">
        <v>187424.27801725699</v>
      </c>
    </row>
    <row r="753" spans="1:4" ht="13.2" x14ac:dyDescent="0.25">
      <c r="A753" s="13">
        <v>42438</v>
      </c>
      <c r="B753" s="18">
        <v>4.5345479072744599</v>
      </c>
      <c r="C753" s="16">
        <v>28495321.242160201</v>
      </c>
      <c r="D753" s="16">
        <v>131064.38487203101</v>
      </c>
    </row>
    <row r="754" spans="1:4" ht="13.2" x14ac:dyDescent="0.25">
      <c r="A754" s="13">
        <v>42439</v>
      </c>
      <c r="B754" s="18">
        <v>4.83656555142238</v>
      </c>
      <c r="C754" s="16">
        <v>30403715.100662399</v>
      </c>
      <c r="D754" s="16">
        <v>405340.10710962501</v>
      </c>
    </row>
    <row r="755" spans="1:4" ht="13.2" x14ac:dyDescent="0.25">
      <c r="A755" s="13">
        <v>42440</v>
      </c>
      <c r="B755" s="18">
        <v>5.11212297837438</v>
      </c>
      <c r="C755" s="16">
        <v>32146838.979552399</v>
      </c>
      <c r="D755" s="16">
        <v>287222.18187368102</v>
      </c>
    </row>
    <row r="756" spans="1:4" ht="13.2" x14ac:dyDescent="0.25">
      <c r="A756" s="13">
        <v>42441</v>
      </c>
      <c r="B756" s="18">
        <v>5.3315554443866304</v>
      </c>
      <c r="C756" s="16">
        <v>33538101.538915001</v>
      </c>
      <c r="D756" s="16">
        <v>269671.78538661997</v>
      </c>
    </row>
    <row r="757" spans="1:4" ht="13.2" x14ac:dyDescent="0.25">
      <c r="A757" s="13">
        <v>42442</v>
      </c>
      <c r="B757" s="18">
        <v>5.5823151972229397</v>
      </c>
      <c r="C757" s="16">
        <v>35127846.006195202</v>
      </c>
      <c r="D757" s="16">
        <v>606666.56118751795</v>
      </c>
    </row>
    <row r="758" spans="1:4" ht="13.2" x14ac:dyDescent="0.25">
      <c r="A758" s="13">
        <v>42443</v>
      </c>
      <c r="B758" s="18">
        <v>5.4015048784865902</v>
      </c>
      <c r="C758" s="16">
        <v>34002057.294197403</v>
      </c>
      <c r="D758" s="16">
        <v>324006.48164990498</v>
      </c>
    </row>
    <row r="759" spans="1:4" ht="13.2" x14ac:dyDescent="0.25">
      <c r="A759" s="13">
        <v>42444</v>
      </c>
      <c r="B759" s="18">
        <v>5.7934661275447601</v>
      </c>
      <c r="C759" s="16">
        <v>36482348.398933001</v>
      </c>
      <c r="D759" s="16">
        <v>253423.867719342</v>
      </c>
    </row>
    <row r="760" spans="1:4" ht="13.2" x14ac:dyDescent="0.25">
      <c r="A760" s="13">
        <v>42445</v>
      </c>
      <c r="B760" s="18">
        <v>6.3685123804478296</v>
      </c>
      <c r="C760" s="16">
        <v>40117857.837492101</v>
      </c>
      <c r="D760" s="16">
        <v>867767.54069360299</v>
      </c>
    </row>
    <row r="761" spans="1:4" ht="13.2" x14ac:dyDescent="0.25">
      <c r="A761" s="13">
        <v>42446</v>
      </c>
      <c r="B761" s="18">
        <v>5.83593134038657</v>
      </c>
      <c r="C761" s="16">
        <v>36777350.667218</v>
      </c>
      <c r="D761" s="16">
        <v>476002.50294287602</v>
      </c>
    </row>
    <row r="762" spans="1:4" ht="13.2" x14ac:dyDescent="0.25">
      <c r="A762" s="13">
        <v>42447</v>
      </c>
      <c r="B762" s="18">
        <v>5.9949648774224897</v>
      </c>
      <c r="C762" s="16">
        <v>37793943.172401898</v>
      </c>
      <c r="D762" s="16">
        <v>237909.28194209799</v>
      </c>
    </row>
    <row r="763" spans="1:4" ht="13.2" x14ac:dyDescent="0.25">
      <c r="A763" s="13">
        <v>42448</v>
      </c>
      <c r="B763" s="18">
        <v>5.9459419906262001</v>
      </c>
      <c r="C763" s="16">
        <v>37498844.244458899</v>
      </c>
      <c r="D763" s="16">
        <v>210148.23944858299</v>
      </c>
    </row>
    <row r="764" spans="1:4" ht="13.2" x14ac:dyDescent="0.25">
      <c r="A764" s="13">
        <v>42449</v>
      </c>
      <c r="B764" s="18">
        <v>6.1180444376160903</v>
      </c>
      <c r="C764" s="16">
        <v>38598246.795320399</v>
      </c>
      <c r="D764" s="16">
        <v>180659.58406883501</v>
      </c>
    </row>
    <row r="765" spans="1:4" ht="13.2" x14ac:dyDescent="0.25">
      <c r="A765" s="13">
        <v>42450</v>
      </c>
      <c r="B765" s="18">
        <v>6.0693931119089202</v>
      </c>
      <c r="C765" s="16">
        <v>38306009.592308298</v>
      </c>
      <c r="D765" s="16">
        <v>290891.80118488101</v>
      </c>
    </row>
    <row r="766" spans="1:4" ht="13.2" x14ac:dyDescent="0.25">
      <c r="A766" s="13">
        <v>42451</v>
      </c>
      <c r="B766" s="18">
        <v>6.0379264361692799</v>
      </c>
      <c r="C766" s="16">
        <v>38121414.622984499</v>
      </c>
      <c r="D766" s="16">
        <v>247633.834882422</v>
      </c>
    </row>
    <row r="767" spans="1:4" ht="13.2" x14ac:dyDescent="0.25">
      <c r="A767" s="13">
        <v>42452</v>
      </c>
      <c r="B767" s="18">
        <v>6.5265479638632096</v>
      </c>
      <c r="C767" s="16">
        <v>41221441.984033301</v>
      </c>
      <c r="D767" s="16">
        <v>328357.28608455497</v>
      </c>
    </row>
    <row r="768" spans="1:4" ht="13.2" x14ac:dyDescent="0.25">
      <c r="A768" s="13">
        <v>42453</v>
      </c>
      <c r="B768" s="18">
        <v>6.58184646192844</v>
      </c>
      <c r="C768" s="16">
        <v>41585336.751752198</v>
      </c>
      <c r="D768" s="16">
        <v>353132.44643786398</v>
      </c>
    </row>
    <row r="769" spans="1:4" ht="13.2" x14ac:dyDescent="0.25">
      <c r="A769" s="13">
        <v>42454</v>
      </c>
      <c r="B769" s="18">
        <v>7.39158721016753</v>
      </c>
      <c r="C769" s="16">
        <v>46719458.301852301</v>
      </c>
      <c r="D769" s="16">
        <v>765506.20707313204</v>
      </c>
    </row>
    <row r="770" spans="1:4" ht="13.2" x14ac:dyDescent="0.25">
      <c r="A770" s="13">
        <v>42455</v>
      </c>
      <c r="B770" s="18">
        <v>7.1929747834091202</v>
      </c>
      <c r="C770" s="16">
        <v>45480733.591059297</v>
      </c>
      <c r="D770" s="16">
        <v>275947.55687533098</v>
      </c>
    </row>
    <row r="771" spans="1:4" ht="13.2" x14ac:dyDescent="0.25">
      <c r="A771" s="13">
        <v>42456</v>
      </c>
      <c r="B771" s="18">
        <v>6.9883218809507301</v>
      </c>
      <c r="C771" s="16">
        <v>44202254.028514303</v>
      </c>
      <c r="D771" s="16">
        <v>358203.83928140497</v>
      </c>
    </row>
    <row r="772" spans="1:4" ht="13.2" x14ac:dyDescent="0.25">
      <c r="A772" s="13">
        <v>42457</v>
      </c>
      <c r="B772" s="18">
        <v>6.9992069888238904</v>
      </c>
      <c r="C772" s="16">
        <v>44287377.233678304</v>
      </c>
      <c r="D772" s="16">
        <v>501895.73549500998</v>
      </c>
    </row>
    <row r="773" spans="1:4" ht="13.2" x14ac:dyDescent="0.25">
      <c r="A773" s="13">
        <v>42458</v>
      </c>
      <c r="B773" s="18">
        <v>7.0579935494965103</v>
      </c>
      <c r="C773" s="16">
        <v>44675468.771802999</v>
      </c>
      <c r="D773" s="16">
        <v>209059.68801702501</v>
      </c>
    </row>
    <row r="774" spans="1:4" ht="13.2" x14ac:dyDescent="0.25">
      <c r="A774" s="13">
        <v>42459</v>
      </c>
      <c r="B774" s="18">
        <v>6.7349479190876904</v>
      </c>
      <c r="C774" s="16">
        <v>42646552.296996899</v>
      </c>
      <c r="D774" s="16">
        <v>228978.08916412899</v>
      </c>
    </row>
    <row r="775" spans="1:4" ht="13.2" x14ac:dyDescent="0.25">
      <c r="A775" s="13">
        <v>42460</v>
      </c>
      <c r="B775" s="18">
        <v>6.8615157796707802</v>
      </c>
      <c r="C775" s="16">
        <v>43465280.349144101</v>
      </c>
      <c r="D775" s="16">
        <v>161980.192004838</v>
      </c>
    </row>
    <row r="776" spans="1:4" ht="13.2" x14ac:dyDescent="0.25">
      <c r="A776" s="13">
        <v>42461</v>
      </c>
      <c r="B776" s="18">
        <v>7.0021025728008803</v>
      </c>
      <c r="C776" s="16">
        <v>44373192.264558204</v>
      </c>
      <c r="D776" s="16">
        <v>129121.057710372</v>
      </c>
    </row>
    <row r="777" spans="1:4" ht="13.2" x14ac:dyDescent="0.25">
      <c r="A777" s="13">
        <v>42462</v>
      </c>
      <c r="B777" s="18">
        <v>6.9878042267244602</v>
      </c>
      <c r="C777" s="16">
        <v>44299443.444076099</v>
      </c>
      <c r="D777" s="16">
        <v>104856.293259217</v>
      </c>
    </row>
    <row r="778" spans="1:4" ht="13.2" x14ac:dyDescent="0.25">
      <c r="A778" s="13">
        <v>42463</v>
      </c>
      <c r="B778" s="18">
        <v>6.7748775946558899</v>
      </c>
      <c r="C778" s="16">
        <v>42958882.3138519</v>
      </c>
      <c r="D778" s="16">
        <v>242495.89926016299</v>
      </c>
    </row>
    <row r="779" spans="1:4" ht="13.2" x14ac:dyDescent="0.25">
      <c r="A779" s="13">
        <v>42464</v>
      </c>
      <c r="B779" s="18">
        <v>6.9115967692675104</v>
      </c>
      <c r="C779" s="16">
        <v>43849084.416538201</v>
      </c>
      <c r="D779" s="16">
        <v>85601.981417833493</v>
      </c>
    </row>
    <row r="780" spans="1:4" ht="13.2" x14ac:dyDescent="0.25">
      <c r="A780" s="13">
        <v>42465</v>
      </c>
      <c r="B780" s="18">
        <v>7.0152656844000303</v>
      </c>
      <c r="C780" s="16">
        <v>44523435.955897503</v>
      </c>
      <c r="D780" s="16">
        <v>300496.58589960198</v>
      </c>
    </row>
    <row r="781" spans="1:4" ht="13.2" x14ac:dyDescent="0.25">
      <c r="A781" s="13">
        <v>42466</v>
      </c>
      <c r="B781" s="18">
        <v>6.9326450628799501</v>
      </c>
      <c r="C781" s="16">
        <v>44063878.154374801</v>
      </c>
      <c r="D781" s="16">
        <v>120659.609743579</v>
      </c>
    </row>
    <row r="782" spans="1:4" ht="13.2" x14ac:dyDescent="0.25">
      <c r="A782" s="13">
        <v>42467</v>
      </c>
      <c r="B782" s="18">
        <v>6.8617028297611196</v>
      </c>
      <c r="C782" s="16">
        <v>43629266.006776698</v>
      </c>
      <c r="D782" s="16">
        <v>108149.991235935</v>
      </c>
    </row>
    <row r="783" spans="1:4" ht="13.2" x14ac:dyDescent="0.25">
      <c r="A783" s="13">
        <v>42468</v>
      </c>
      <c r="B783" s="18">
        <v>6.9074246977261398</v>
      </c>
      <c r="C783" s="16">
        <v>43936028.6451279</v>
      </c>
      <c r="D783" s="16">
        <v>136101.88324125999</v>
      </c>
    </row>
    <row r="784" spans="1:4" ht="13.2" x14ac:dyDescent="0.25">
      <c r="A784" s="13">
        <v>42469</v>
      </c>
      <c r="B784" s="18">
        <v>6.7854497481818097</v>
      </c>
      <c r="C784" s="16">
        <v>43166479.9688273</v>
      </c>
      <c r="D784" s="16">
        <v>130959.374581721</v>
      </c>
    </row>
    <row r="785" spans="1:4" ht="13.2" x14ac:dyDescent="0.25">
      <c r="A785" s="13">
        <v>42470</v>
      </c>
      <c r="B785" s="18">
        <v>6.55019311620274</v>
      </c>
      <c r="C785" s="16">
        <v>41694972.622884497</v>
      </c>
      <c r="D785" s="16">
        <v>770096.52162902697</v>
      </c>
    </row>
    <row r="786" spans="1:4" ht="13.2" x14ac:dyDescent="0.25">
      <c r="A786" s="13">
        <v>42471</v>
      </c>
      <c r="B786" s="18">
        <v>6.3413013441431199</v>
      </c>
      <c r="C786" s="16">
        <v>40381495.737722203</v>
      </c>
      <c r="D786" s="16">
        <v>149471.45579751101</v>
      </c>
    </row>
    <row r="787" spans="1:4" ht="13.2" x14ac:dyDescent="0.25">
      <c r="A787" s="13">
        <v>42472</v>
      </c>
      <c r="B787" s="18">
        <v>6.4802517639840698</v>
      </c>
      <c r="C787" s="16">
        <v>41282521.625481702</v>
      </c>
      <c r="D787" s="16">
        <v>242255.85824336001</v>
      </c>
    </row>
    <row r="788" spans="1:4" ht="13.2" x14ac:dyDescent="0.25">
      <c r="A788" s="13">
        <v>42473</v>
      </c>
      <c r="B788" s="18">
        <v>6.5098274507237397</v>
      </c>
      <c r="C788" s="16">
        <v>41486492.380372196</v>
      </c>
      <c r="D788" s="16">
        <v>130307.13696928701</v>
      </c>
    </row>
    <row r="789" spans="1:4" ht="13.2" x14ac:dyDescent="0.25">
      <c r="A789" s="13">
        <v>42474</v>
      </c>
      <c r="B789" s="18">
        <v>6.41840528719848</v>
      </c>
      <c r="C789" s="16">
        <v>40919567.3109302</v>
      </c>
      <c r="D789" s="16">
        <v>137972.99804867199</v>
      </c>
    </row>
    <row r="790" spans="1:4" ht="13.2" x14ac:dyDescent="0.25">
      <c r="A790" s="13">
        <v>42475</v>
      </c>
      <c r="B790" s="18">
        <v>6.02085202730518</v>
      </c>
      <c r="C790" s="16">
        <v>38399320.433288798</v>
      </c>
      <c r="D790" s="16">
        <v>230956.73778819101</v>
      </c>
    </row>
    <row r="791" spans="1:4" ht="13.2" x14ac:dyDescent="0.25">
      <c r="A791" s="13">
        <v>42476</v>
      </c>
      <c r="B791" s="18">
        <v>6.3193909462868696</v>
      </c>
      <c r="C791" s="16">
        <v>40318194.511022098</v>
      </c>
      <c r="D791" s="16">
        <v>203729.52774135501</v>
      </c>
    </row>
    <row r="792" spans="1:4" ht="13.2" x14ac:dyDescent="0.25">
      <c r="A792" s="13">
        <v>42477</v>
      </c>
      <c r="B792" s="18">
        <v>6.4091654998856002</v>
      </c>
      <c r="C792" s="16">
        <v>40905524.6098639</v>
      </c>
      <c r="D792" s="16">
        <v>124355.568771059</v>
      </c>
    </row>
    <row r="793" spans="1:4" ht="13.2" x14ac:dyDescent="0.25">
      <c r="A793" s="13">
        <v>42478</v>
      </c>
      <c r="B793" s="18">
        <v>6.2220111700957901</v>
      </c>
      <c r="C793" s="16">
        <v>39725923.598157398</v>
      </c>
      <c r="D793" s="16">
        <v>123141.933866673</v>
      </c>
    </row>
    <row r="794" spans="1:4" ht="13.2" x14ac:dyDescent="0.25">
      <c r="A794" s="13">
        <v>42479</v>
      </c>
      <c r="B794" s="18">
        <v>6.41009335393254</v>
      </c>
      <c r="C794" s="16">
        <v>40941900.850809202</v>
      </c>
      <c r="D794" s="16">
        <v>105465.32930756301</v>
      </c>
    </row>
    <row r="795" spans="1:4" ht="13.2" x14ac:dyDescent="0.25">
      <c r="A795" s="13">
        <v>42480</v>
      </c>
      <c r="B795" s="18">
        <v>6.3788602929265004</v>
      </c>
      <c r="C795" s="16">
        <v>40757172.880808398</v>
      </c>
      <c r="D795" s="16">
        <v>153431.93626498501</v>
      </c>
    </row>
    <row r="796" spans="1:4" ht="13.2" x14ac:dyDescent="0.25">
      <c r="A796" s="13">
        <v>42481</v>
      </c>
      <c r="B796" s="18">
        <v>6.1837254597747204</v>
      </c>
      <c r="C796" s="16">
        <v>39524103.711636297</v>
      </c>
      <c r="D796" s="16">
        <v>100945.527903059</v>
      </c>
    </row>
    <row r="797" spans="1:4" ht="13.2" x14ac:dyDescent="0.25">
      <c r="A797" s="13">
        <v>42482</v>
      </c>
      <c r="B797" s="18">
        <v>6.2952492498512704</v>
      </c>
      <c r="C797" s="16">
        <v>40251597.074575998</v>
      </c>
      <c r="D797" s="16">
        <v>156814.63577349699</v>
      </c>
    </row>
    <row r="798" spans="1:4" ht="13.2" x14ac:dyDescent="0.25">
      <c r="A798" s="13">
        <v>42483</v>
      </c>
      <c r="B798" s="18">
        <v>6.5562906987684801</v>
      </c>
      <c r="C798" s="16">
        <v>41934894.183404699</v>
      </c>
      <c r="D798" s="16">
        <v>138788.95943751</v>
      </c>
    </row>
    <row r="799" spans="1:4" ht="13.2" x14ac:dyDescent="0.25">
      <c r="A799" s="13">
        <v>42484</v>
      </c>
      <c r="B799" s="18">
        <v>6.4546402503337497</v>
      </c>
      <c r="C799" s="16">
        <v>41298421.345618702</v>
      </c>
      <c r="D799" s="16">
        <v>138778.33629945401</v>
      </c>
    </row>
    <row r="800" spans="1:4" ht="13.2" x14ac:dyDescent="0.25">
      <c r="A800" s="13">
        <v>42485</v>
      </c>
      <c r="B800" s="18">
        <v>6.2713837151749896</v>
      </c>
      <c r="C800" s="16">
        <v>40130678.464160502</v>
      </c>
      <c r="D800" s="16">
        <v>154733.54785659301</v>
      </c>
    </row>
    <row r="801" spans="1:4" ht="13.2" x14ac:dyDescent="0.25">
      <c r="A801" s="13">
        <v>42486</v>
      </c>
      <c r="B801" s="18">
        <v>6.1080480620005702</v>
      </c>
      <c r="C801" s="16">
        <v>39107095.335457899</v>
      </c>
      <c r="D801" s="16">
        <v>164911.74062857099</v>
      </c>
    </row>
    <row r="802" spans="1:4" ht="13.2" x14ac:dyDescent="0.25">
      <c r="A802" s="13">
        <v>42487</v>
      </c>
      <c r="B802" s="18">
        <v>6.2796305988991001</v>
      </c>
      <c r="C802" s="16">
        <v>40219087.300463103</v>
      </c>
      <c r="D802" s="16">
        <v>357249.09599983698</v>
      </c>
    </row>
    <row r="803" spans="1:4" ht="13.2" x14ac:dyDescent="0.25">
      <c r="A803" s="13">
        <v>42488</v>
      </c>
      <c r="B803" s="18">
        <v>6.4535854161172201</v>
      </c>
      <c r="C803" s="16">
        <v>41347315.062886</v>
      </c>
      <c r="D803" s="16">
        <v>155410.08623151801</v>
      </c>
    </row>
    <row r="804" spans="1:4" ht="13.2" x14ac:dyDescent="0.25">
      <c r="A804" s="13">
        <v>42489</v>
      </c>
      <c r="B804" s="18">
        <v>6.61540065773882</v>
      </c>
      <c r="C804" s="16">
        <v>42399042.202341497</v>
      </c>
      <c r="D804" s="16">
        <v>170913.50966102901</v>
      </c>
    </row>
    <row r="805" spans="1:4" ht="13.2" x14ac:dyDescent="0.25">
      <c r="A805" s="13">
        <v>42490</v>
      </c>
      <c r="B805" s="18">
        <v>6.8249651910067097</v>
      </c>
      <c r="C805" s="16">
        <v>43756687.755180404</v>
      </c>
      <c r="D805" s="16">
        <v>177773.14422294401</v>
      </c>
    </row>
    <row r="806" spans="1:4" ht="13.2" x14ac:dyDescent="0.25">
      <c r="A806" s="13">
        <v>42491</v>
      </c>
      <c r="B806" s="18">
        <v>6.8058637868407397</v>
      </c>
      <c r="C806" s="16">
        <v>43649162.385806799</v>
      </c>
      <c r="D806" s="16">
        <v>128297.23891755501</v>
      </c>
    </row>
    <row r="807" spans="1:4" ht="13.2" x14ac:dyDescent="0.25">
      <c r="A807" s="13">
        <v>42492</v>
      </c>
      <c r="B807" s="18">
        <v>6.8383939724512501</v>
      </c>
      <c r="C807" s="16">
        <v>43872571.3295075</v>
      </c>
      <c r="D807" s="16">
        <v>196551.365571234</v>
      </c>
    </row>
    <row r="808" spans="1:4" ht="13.2" x14ac:dyDescent="0.25">
      <c r="A808" s="13">
        <v>42493</v>
      </c>
      <c r="B808" s="18">
        <v>6.7815273924417099</v>
      </c>
      <c r="C808" s="16">
        <v>43522418.683938503</v>
      </c>
      <c r="D808" s="16">
        <v>88778.317884552307</v>
      </c>
    </row>
    <row r="809" spans="1:4" ht="13.2" x14ac:dyDescent="0.25">
      <c r="A809" s="13">
        <v>42494</v>
      </c>
      <c r="B809" s="18">
        <v>6.8359511585662096</v>
      </c>
      <c r="C809" s="16">
        <v>43887230.266966902</v>
      </c>
      <c r="D809" s="16">
        <v>117515.312067176</v>
      </c>
    </row>
    <row r="810" spans="1:4" ht="13.2" x14ac:dyDescent="0.25">
      <c r="A810" s="13">
        <v>42495</v>
      </c>
      <c r="B810" s="18">
        <v>6.8435122146914296</v>
      </c>
      <c r="C810" s="16">
        <v>43951259.5842181</v>
      </c>
      <c r="D810" s="16">
        <v>68939.855505334504</v>
      </c>
    </row>
    <row r="811" spans="1:4" ht="13.2" x14ac:dyDescent="0.25">
      <c r="A811" s="13">
        <v>42496</v>
      </c>
      <c r="B811" s="18">
        <v>6.84952832344774</v>
      </c>
      <c r="C811" s="16">
        <v>44052056.459421799</v>
      </c>
      <c r="D811" s="16">
        <v>82101.780042262602</v>
      </c>
    </row>
    <row r="812" spans="1:4" ht="13.2" x14ac:dyDescent="0.25">
      <c r="A812" s="13">
        <v>42497</v>
      </c>
      <c r="B812" s="18">
        <v>6.5931438166318799</v>
      </c>
      <c r="C812" s="16">
        <v>42417696.210689597</v>
      </c>
      <c r="D812" s="16">
        <v>141406.41333552299</v>
      </c>
    </row>
    <row r="813" spans="1:4" ht="13.2" x14ac:dyDescent="0.25">
      <c r="A813" s="13">
        <v>42498</v>
      </c>
      <c r="B813" s="18">
        <v>6.68004131667493</v>
      </c>
      <c r="C813" s="16">
        <v>42991176.104410402</v>
      </c>
      <c r="D813" s="16">
        <v>98164.476188919696</v>
      </c>
    </row>
    <row r="814" spans="1:4" ht="13.2" x14ac:dyDescent="0.25">
      <c r="A814" s="13">
        <v>42499</v>
      </c>
      <c r="B814" s="18">
        <v>6.5918291885666997</v>
      </c>
      <c r="C814" s="16">
        <v>42437616.235023797</v>
      </c>
      <c r="D814" s="16">
        <v>97256.783487140594</v>
      </c>
    </row>
    <row r="815" spans="1:4" ht="13.2" x14ac:dyDescent="0.25">
      <c r="A815" s="13">
        <v>42500</v>
      </c>
      <c r="B815" s="18">
        <v>6.79905395408319</v>
      </c>
      <c r="C815" s="16">
        <v>43786587.369691104</v>
      </c>
      <c r="D815" s="16">
        <v>174326.111621166</v>
      </c>
    </row>
    <row r="816" spans="1:4" ht="13.2" x14ac:dyDescent="0.25">
      <c r="A816" s="13">
        <v>42501</v>
      </c>
      <c r="B816" s="18">
        <v>6.7894802688236204</v>
      </c>
      <c r="C816" s="16">
        <v>43739658.261954099</v>
      </c>
      <c r="D816" s="16">
        <v>121757.419560915</v>
      </c>
    </row>
    <row r="817" spans="1:4" ht="13.2" x14ac:dyDescent="0.25">
      <c r="A817" s="13">
        <v>42502</v>
      </c>
      <c r="B817" s="18">
        <v>6.7630912276645301</v>
      </c>
      <c r="C817" s="16">
        <v>43584085.396834902</v>
      </c>
      <c r="D817" s="16">
        <v>142131.12685893301</v>
      </c>
    </row>
    <row r="818" spans="1:4" ht="13.2" x14ac:dyDescent="0.25">
      <c r="A818" s="13">
        <v>42503</v>
      </c>
      <c r="B818" s="18">
        <v>6.9495251142796102</v>
      </c>
      <c r="C818" s="16">
        <v>44800356.882582501</v>
      </c>
      <c r="D818" s="16">
        <v>150466.041473052</v>
      </c>
    </row>
    <row r="819" spans="1:4" ht="13.2" x14ac:dyDescent="0.25">
      <c r="A819" s="13">
        <v>42504</v>
      </c>
      <c r="B819" s="18">
        <v>6.9361838147565402</v>
      </c>
      <c r="C819" s="16">
        <v>44729125.799787</v>
      </c>
      <c r="D819" s="16">
        <v>76360.0251846795</v>
      </c>
    </row>
    <row r="820" spans="1:4" ht="13.2" x14ac:dyDescent="0.25">
      <c r="A820" s="13">
        <v>42505</v>
      </c>
      <c r="B820" s="18">
        <v>7.0250642750663799</v>
      </c>
      <c r="C820" s="16">
        <v>45317193.299762599</v>
      </c>
      <c r="D820" s="16">
        <v>84680.558354823705</v>
      </c>
    </row>
    <row r="821" spans="1:4" ht="13.2" x14ac:dyDescent="0.25">
      <c r="A821" s="13">
        <v>42506</v>
      </c>
      <c r="B821" s="18">
        <v>7.3149021923342898</v>
      </c>
      <c r="C821" s="16">
        <v>47202485.969860002</v>
      </c>
      <c r="D821" s="16">
        <v>470856.11395292199</v>
      </c>
    </row>
    <row r="822" spans="1:4" ht="13.2" x14ac:dyDescent="0.25">
      <c r="A822" s="13">
        <v>42507</v>
      </c>
      <c r="B822" s="18">
        <v>7.3114311886970302</v>
      </c>
      <c r="C822" s="16">
        <v>47195639.271736398</v>
      </c>
      <c r="D822" s="16">
        <v>95570.782852696997</v>
      </c>
    </row>
    <row r="823" spans="1:4" ht="13.2" x14ac:dyDescent="0.25">
      <c r="A823" s="13">
        <v>42508</v>
      </c>
      <c r="B823" s="18">
        <v>7.4022970690385197</v>
      </c>
      <c r="C823" s="16">
        <v>47798060.818116002</v>
      </c>
      <c r="D823" s="16">
        <v>120570.23477446201</v>
      </c>
    </row>
    <row r="824" spans="1:4" ht="13.2" x14ac:dyDescent="0.25">
      <c r="A824" s="13">
        <v>42509</v>
      </c>
      <c r="B824" s="18">
        <v>7.7493812981537502</v>
      </c>
      <c r="C824" s="16">
        <v>50055764.604315698</v>
      </c>
      <c r="D824" s="16">
        <v>282570.67750856502</v>
      </c>
    </row>
    <row r="825" spans="1:4" ht="13.2" x14ac:dyDescent="0.25">
      <c r="A825" s="13">
        <v>42510</v>
      </c>
      <c r="B825" s="18">
        <v>7.8846284600051897</v>
      </c>
      <c r="C825" s="16">
        <v>50946313.909355097</v>
      </c>
      <c r="D825" s="16">
        <v>444889.73004442401</v>
      </c>
    </row>
    <row r="826" spans="1:4" ht="13.2" x14ac:dyDescent="0.25">
      <c r="A826" s="13">
        <v>42511</v>
      </c>
      <c r="B826" s="18">
        <v>8.3231348598988504</v>
      </c>
      <c r="C826" s="16">
        <v>53797048.2625084</v>
      </c>
      <c r="D826" s="16">
        <v>199918.176947642</v>
      </c>
    </row>
    <row r="827" spans="1:4" ht="13.2" x14ac:dyDescent="0.25">
      <c r="A827" s="13">
        <v>42512</v>
      </c>
      <c r="B827" s="18">
        <v>8.0200326647145701</v>
      </c>
      <c r="C827" s="16">
        <v>51855285.600898303</v>
      </c>
      <c r="D827" s="16">
        <v>141317.47294061401</v>
      </c>
    </row>
    <row r="828" spans="1:4" ht="13.2" x14ac:dyDescent="0.25">
      <c r="A828" s="13">
        <v>42513</v>
      </c>
      <c r="B828" s="18">
        <v>8.1031039083547505</v>
      </c>
      <c r="C828" s="16">
        <v>52409725.438483499</v>
      </c>
      <c r="D828" s="16">
        <v>162533.99625260301</v>
      </c>
    </row>
    <row r="829" spans="1:4" ht="13.2" x14ac:dyDescent="0.25">
      <c r="A829" s="13">
        <v>42514</v>
      </c>
      <c r="B829" s="18">
        <v>7.9331840701319001</v>
      </c>
      <c r="C829" s="16">
        <v>51324924.3193288</v>
      </c>
      <c r="D829" s="16">
        <v>187478.32264598401</v>
      </c>
    </row>
    <row r="830" spans="1:4" ht="13.2" x14ac:dyDescent="0.25">
      <c r="A830" s="13">
        <v>42515</v>
      </c>
      <c r="B830" s="18">
        <v>7.5582161158684604</v>
      </c>
      <c r="C830" s="16">
        <v>48917575.872808903</v>
      </c>
      <c r="D830" s="16">
        <v>149647.04739427901</v>
      </c>
    </row>
    <row r="831" spans="1:4" ht="13.2" x14ac:dyDescent="0.25">
      <c r="A831" s="13">
        <v>42516</v>
      </c>
      <c r="B831" s="18">
        <v>7.3884588684308303</v>
      </c>
      <c r="C831" s="16">
        <v>47834744.605856001</v>
      </c>
      <c r="D831" s="16">
        <v>124974.401971389</v>
      </c>
    </row>
    <row r="832" spans="1:4" ht="13.2" x14ac:dyDescent="0.25">
      <c r="A832" s="13">
        <v>42517</v>
      </c>
      <c r="B832" s="18">
        <v>7.5089265842549704</v>
      </c>
      <c r="C832" s="16">
        <v>48630526.791058697</v>
      </c>
      <c r="D832" s="16">
        <v>310523.62916505401</v>
      </c>
    </row>
    <row r="833" spans="1:4" ht="13.2" x14ac:dyDescent="0.25">
      <c r="A833" s="13">
        <v>42518</v>
      </c>
      <c r="B833" s="18">
        <v>7.8426955010790698</v>
      </c>
      <c r="C833" s="16">
        <v>50808745.949830703</v>
      </c>
      <c r="D833" s="16">
        <v>245881.12260437399</v>
      </c>
    </row>
    <row r="834" spans="1:4" ht="13.2" x14ac:dyDescent="0.25">
      <c r="A834" s="13">
        <v>42519</v>
      </c>
      <c r="B834" s="18">
        <v>8.1220777297069606</v>
      </c>
      <c r="C834" s="16">
        <v>52622340.577019297</v>
      </c>
      <c r="D834" s="16">
        <v>326742.67232555797</v>
      </c>
    </row>
    <row r="835" spans="1:4" ht="13.2" x14ac:dyDescent="0.25">
      <c r="A835" s="13">
        <v>42520</v>
      </c>
      <c r="B835" s="18">
        <v>8.1206008173086897</v>
      </c>
      <c r="C835" s="16">
        <v>52643776.224803001</v>
      </c>
      <c r="D835" s="16">
        <v>71075.115889266104</v>
      </c>
    </row>
    <row r="836" spans="1:4" ht="13.2" x14ac:dyDescent="0.25">
      <c r="A836" s="13">
        <v>42521</v>
      </c>
      <c r="B836" s="18">
        <v>8.2069642168089008</v>
      </c>
      <c r="C836" s="16">
        <v>53221325.8356556</v>
      </c>
      <c r="D836" s="16">
        <v>169219.33099791</v>
      </c>
    </row>
    <row r="837" spans="1:4" ht="13.2" x14ac:dyDescent="0.25">
      <c r="A837" s="13">
        <v>42522</v>
      </c>
      <c r="B837" s="18">
        <v>8.2799418023212805</v>
      </c>
      <c r="C837" s="16">
        <v>53712247.429795802</v>
      </c>
      <c r="D837" s="16">
        <v>174634.88542786101</v>
      </c>
    </row>
    <row r="838" spans="1:4" ht="13.2" x14ac:dyDescent="0.25">
      <c r="A838" s="13">
        <v>42523</v>
      </c>
      <c r="B838" s="18">
        <v>8.1023481530900394</v>
      </c>
      <c r="C838" s="16">
        <v>52577636.099809602</v>
      </c>
      <c r="D838" s="16">
        <v>221560.13790494701</v>
      </c>
    </row>
    <row r="839" spans="1:4" ht="13.2" x14ac:dyDescent="0.25">
      <c r="A839" s="13">
        <v>42524</v>
      </c>
      <c r="B839" s="18">
        <v>8.0615701942126297</v>
      </c>
      <c r="C839" s="16">
        <v>52330320.510368399</v>
      </c>
      <c r="D839" s="16">
        <v>296977.05509659997</v>
      </c>
    </row>
    <row r="840" spans="1:4" ht="13.2" x14ac:dyDescent="0.25">
      <c r="A840" s="13">
        <v>42525</v>
      </c>
      <c r="B840" s="18">
        <v>8.0669456925279501</v>
      </c>
      <c r="C840" s="16">
        <v>52382131.034340397</v>
      </c>
      <c r="D840" s="16">
        <v>361733.25224486599</v>
      </c>
    </row>
    <row r="841" spans="1:4" ht="13.2" x14ac:dyDescent="0.25">
      <c r="A841" s="13">
        <v>42526</v>
      </c>
      <c r="B841" s="18">
        <v>7.5546970233182602</v>
      </c>
      <c r="C841" s="16">
        <v>49071942.468603</v>
      </c>
      <c r="D841" s="16">
        <v>421390.50374213199</v>
      </c>
    </row>
    <row r="842" spans="1:4" ht="13.2" x14ac:dyDescent="0.25">
      <c r="A842" s="13">
        <v>42527</v>
      </c>
      <c r="B842" s="18">
        <v>7.7778831262961496</v>
      </c>
      <c r="C842" s="16">
        <v>50594756.398166403</v>
      </c>
      <c r="D842" s="16">
        <v>178636.70037013799</v>
      </c>
    </row>
    <row r="843" spans="1:4" ht="13.2" x14ac:dyDescent="0.25">
      <c r="A843" s="13">
        <v>42528</v>
      </c>
      <c r="B843" s="18">
        <v>7.9603134760146101</v>
      </c>
      <c r="C843" s="16">
        <v>51799025.478269704</v>
      </c>
      <c r="D843" s="16">
        <v>189557.32251609099</v>
      </c>
    </row>
    <row r="844" spans="1:4" ht="13.2" x14ac:dyDescent="0.25">
      <c r="A844" s="13">
        <v>42529</v>
      </c>
      <c r="B844" s="18">
        <v>7.9065961576817303</v>
      </c>
      <c r="C844" s="16">
        <v>51466343.116428398</v>
      </c>
      <c r="D844" s="16">
        <v>153045.345210992</v>
      </c>
    </row>
    <row r="845" spans="1:4" ht="13.2" x14ac:dyDescent="0.25">
      <c r="A845" s="13">
        <v>42530</v>
      </c>
      <c r="B845" s="18">
        <v>7.8976014731779403</v>
      </c>
      <c r="C845" s="16">
        <v>51424773.931712702</v>
      </c>
      <c r="D845" s="16">
        <v>178370.38788167399</v>
      </c>
    </row>
    <row r="846" spans="1:4" ht="13.2" x14ac:dyDescent="0.25">
      <c r="A846" s="13">
        <v>42531</v>
      </c>
      <c r="B846" s="18">
        <v>7.8742657678512504</v>
      </c>
      <c r="C846" s="16">
        <v>51289447.4149848</v>
      </c>
      <c r="D846" s="16">
        <v>283595.968873951</v>
      </c>
    </row>
    <row r="847" spans="1:4" ht="13.2" x14ac:dyDescent="0.25">
      <c r="A847" s="13">
        <v>42532</v>
      </c>
      <c r="B847" s="18">
        <v>7.79439483897941</v>
      </c>
      <c r="C847" s="16">
        <v>50785587.704570398</v>
      </c>
      <c r="D847" s="16">
        <v>313352.01883483498</v>
      </c>
    </row>
    <row r="848" spans="1:4" ht="13.2" x14ac:dyDescent="0.25">
      <c r="A848" s="13">
        <v>42533</v>
      </c>
      <c r="B848" s="18">
        <v>7.64861273781381</v>
      </c>
      <c r="C848" s="16">
        <v>49852281.074777603</v>
      </c>
      <c r="D848" s="16">
        <v>671552.64710065594</v>
      </c>
    </row>
    <row r="849" spans="1:4" ht="13.2" x14ac:dyDescent="0.25">
      <c r="A849" s="13">
        <v>42534</v>
      </c>
      <c r="B849" s="18">
        <v>7.6783529496959799</v>
      </c>
      <c r="C849" s="16">
        <v>50062776.770135298</v>
      </c>
      <c r="D849" s="16">
        <v>436831.94395073899</v>
      </c>
    </row>
    <row r="850" spans="1:4" ht="13.2" x14ac:dyDescent="0.25">
      <c r="A850" s="13">
        <v>42535</v>
      </c>
      <c r="B850" s="18">
        <v>8.1956259027456504</v>
      </c>
      <c r="C850" s="16">
        <v>53452617.939664297</v>
      </c>
      <c r="D850" s="16">
        <v>428970.59089184197</v>
      </c>
    </row>
    <row r="851" spans="1:4" ht="13.2" x14ac:dyDescent="0.25">
      <c r="A851" s="13">
        <v>42536</v>
      </c>
      <c r="B851" s="18">
        <v>8.1333482119096807</v>
      </c>
      <c r="C851" s="16">
        <v>53063793.737846397</v>
      </c>
      <c r="D851" s="16">
        <v>373525.225641069</v>
      </c>
    </row>
    <row r="852" spans="1:4" ht="13.2" x14ac:dyDescent="0.25">
      <c r="A852" s="13">
        <v>42537</v>
      </c>
      <c r="B852" s="18">
        <v>8.6010081966412404</v>
      </c>
      <c r="C852" s="16">
        <v>56133232.849190503</v>
      </c>
      <c r="D852" s="16">
        <v>258461.32603200601</v>
      </c>
    </row>
    <row r="853" spans="1:4" ht="13.2" x14ac:dyDescent="0.25">
      <c r="A853" s="13">
        <v>42538</v>
      </c>
      <c r="B853" s="18">
        <v>8.32952666573056</v>
      </c>
      <c r="C853" s="16">
        <v>54379039.962842003</v>
      </c>
      <c r="D853" s="16">
        <v>368987.87787564797</v>
      </c>
    </row>
    <row r="854" spans="1:4" ht="13.2" x14ac:dyDescent="0.25">
      <c r="A854" s="13">
        <v>42539</v>
      </c>
      <c r="B854" s="18">
        <v>8.1630060289537099</v>
      </c>
      <c r="C854" s="16">
        <v>53309033.304467998</v>
      </c>
      <c r="D854" s="16">
        <v>286149.86078816699</v>
      </c>
    </row>
    <row r="855" spans="1:4" ht="13.2" x14ac:dyDescent="0.25">
      <c r="A855" s="13">
        <v>42540</v>
      </c>
      <c r="B855" s="18">
        <v>8.01407243524541</v>
      </c>
      <c r="C855" s="16">
        <v>52353314.617771901</v>
      </c>
      <c r="D855" s="16">
        <v>296361.31817682303</v>
      </c>
    </row>
    <row r="856" spans="1:4" ht="13.2" x14ac:dyDescent="0.25">
      <c r="A856" s="13">
        <v>42541</v>
      </c>
      <c r="B856" s="18">
        <v>8.2369395094443405</v>
      </c>
      <c r="C856" s="16">
        <v>53826562.856708199</v>
      </c>
      <c r="D856" s="16">
        <v>360016.56929543399</v>
      </c>
    </row>
    <row r="857" spans="1:4" ht="13.2" x14ac:dyDescent="0.25">
      <c r="A857" s="13">
        <v>42542</v>
      </c>
      <c r="B857" s="18">
        <v>7.7591862866209897</v>
      </c>
      <c r="C857" s="16">
        <v>50721335.204464197</v>
      </c>
      <c r="D857" s="16">
        <v>443181.75470096199</v>
      </c>
    </row>
    <row r="858" spans="1:4" ht="13.2" x14ac:dyDescent="0.25">
      <c r="A858" s="13">
        <v>42543</v>
      </c>
      <c r="B858" s="18">
        <v>7.3253528945162696</v>
      </c>
      <c r="C858" s="16">
        <v>47900885.471651003</v>
      </c>
      <c r="D858" s="16">
        <v>432309.09141204599</v>
      </c>
    </row>
    <row r="859" spans="1:4" ht="13.2" x14ac:dyDescent="0.25">
      <c r="A859" s="13">
        <v>42544</v>
      </c>
      <c r="B859" s="18">
        <v>7.1767455963195799</v>
      </c>
      <c r="C859" s="16">
        <v>46944420.643461697</v>
      </c>
      <c r="D859" s="16">
        <v>296024.15358124301</v>
      </c>
    </row>
    <row r="860" spans="1:4" ht="13.2" x14ac:dyDescent="0.25">
      <c r="A860" s="13">
        <v>42545</v>
      </c>
      <c r="B860" s="18">
        <v>7.0691415122241201</v>
      </c>
      <c r="C860" s="16">
        <v>46255704.523756899</v>
      </c>
      <c r="D860" s="16">
        <v>404373.02994157397</v>
      </c>
    </row>
    <row r="861" spans="1:4" ht="13.2" x14ac:dyDescent="0.25">
      <c r="A861" s="13">
        <v>42546</v>
      </c>
      <c r="B861" s="18">
        <v>6.8562972448450896</v>
      </c>
      <c r="C861" s="16">
        <v>44877413.6753264</v>
      </c>
      <c r="D861" s="16">
        <v>342434.24797964201</v>
      </c>
    </row>
    <row r="862" spans="1:4" ht="13.2" x14ac:dyDescent="0.25">
      <c r="A862" s="13">
        <v>42547</v>
      </c>
      <c r="B862" s="18">
        <v>6.7299614097502296</v>
      </c>
      <c r="C862" s="16">
        <v>44064718.448641703</v>
      </c>
      <c r="D862" s="16">
        <v>160161.40373519799</v>
      </c>
    </row>
    <row r="863" spans="1:4" ht="13.2" x14ac:dyDescent="0.25">
      <c r="A863" s="13">
        <v>42548</v>
      </c>
      <c r="B863" s="18">
        <v>7.0683982740326199</v>
      </c>
      <c r="C863" s="16">
        <v>46295902.312228002</v>
      </c>
      <c r="D863" s="16">
        <v>141865.554381161</v>
      </c>
    </row>
    <row r="864" spans="1:4" ht="13.2" x14ac:dyDescent="0.25">
      <c r="A864" s="13">
        <v>42549</v>
      </c>
      <c r="B864" s="18">
        <v>6.8912524583402401</v>
      </c>
      <c r="C864" s="16">
        <v>45150107.856553599</v>
      </c>
      <c r="D864" s="16">
        <v>158628.61974652699</v>
      </c>
    </row>
    <row r="865" spans="1:4" ht="13.2" x14ac:dyDescent="0.25">
      <c r="A865" s="13">
        <v>42550</v>
      </c>
      <c r="B865" s="18">
        <v>6.9135841443757702</v>
      </c>
      <c r="C865" s="16">
        <v>45311070.481923103</v>
      </c>
      <c r="D865" s="16">
        <v>133644.691147451</v>
      </c>
    </row>
    <row r="866" spans="1:4" ht="13.2" x14ac:dyDescent="0.25">
      <c r="A866" s="13">
        <v>42551</v>
      </c>
      <c r="B866" s="18">
        <v>7.2556018553244899</v>
      </c>
      <c r="C866" s="16">
        <v>47567885.386748202</v>
      </c>
      <c r="D866" s="16">
        <v>140256.14627581401</v>
      </c>
    </row>
    <row r="867" spans="1:4" ht="13.2" x14ac:dyDescent="0.25">
      <c r="A867" s="13">
        <v>42552</v>
      </c>
      <c r="B867" s="18">
        <v>7.2473508814218803</v>
      </c>
      <c r="C867" s="16">
        <v>47529482.334979497</v>
      </c>
      <c r="D867" s="16">
        <v>94673.578920709799</v>
      </c>
    </row>
    <row r="868" spans="1:4" ht="13.2" x14ac:dyDescent="0.25">
      <c r="A868" s="13">
        <v>42553</v>
      </c>
      <c r="B868" s="18">
        <v>7.3178984040205401</v>
      </c>
      <c r="C868" s="16">
        <v>48000151.961422198</v>
      </c>
      <c r="D868" s="16">
        <v>84024.567241049197</v>
      </c>
    </row>
    <row r="869" spans="1:4" ht="13.2" x14ac:dyDescent="0.25">
      <c r="A869" s="13">
        <v>42554</v>
      </c>
      <c r="B869" s="18">
        <v>6.9982425666950601</v>
      </c>
      <c r="C869" s="16">
        <v>45925406.984531</v>
      </c>
      <c r="D869" s="16">
        <v>144608.649071783</v>
      </c>
    </row>
    <row r="870" spans="1:4" ht="13.2" x14ac:dyDescent="0.25">
      <c r="A870" s="13">
        <v>42555</v>
      </c>
      <c r="B870" s="18">
        <v>7.0454327183079304</v>
      </c>
      <c r="C870" s="16">
        <v>46250334.895680703</v>
      </c>
      <c r="D870" s="16">
        <v>85312.139516525596</v>
      </c>
    </row>
    <row r="871" spans="1:4" ht="13.2" x14ac:dyDescent="0.25">
      <c r="A871" s="13">
        <v>42556</v>
      </c>
      <c r="B871" s="18">
        <v>6.9500605817204697</v>
      </c>
      <c r="C871" s="16">
        <v>45638816.870711602</v>
      </c>
      <c r="D871" s="16">
        <v>107822.71106555899</v>
      </c>
    </row>
    <row r="872" spans="1:4" ht="13.2" x14ac:dyDescent="0.25">
      <c r="A872" s="13">
        <v>42557</v>
      </c>
      <c r="B872" s="18">
        <v>7.0042709112668096</v>
      </c>
      <c r="C872" s="16">
        <v>46062011.686991103</v>
      </c>
      <c r="D872" s="16">
        <v>114860.763557093</v>
      </c>
    </row>
    <row r="873" spans="1:4" ht="13.2" x14ac:dyDescent="0.25">
      <c r="A873" s="13">
        <v>42558</v>
      </c>
      <c r="B873" s="18">
        <v>6.9873872943358597</v>
      </c>
      <c r="C873" s="16">
        <v>45965891.463544697</v>
      </c>
      <c r="D873" s="16">
        <v>324928.43738028</v>
      </c>
    </row>
    <row r="874" spans="1:4" ht="13.2" x14ac:dyDescent="0.25">
      <c r="A874" s="13">
        <v>42559</v>
      </c>
      <c r="B874" s="18">
        <v>7.4802223548596496</v>
      </c>
      <c r="C874" s="16">
        <v>49223401.240150303</v>
      </c>
      <c r="D874" s="16">
        <v>196971.90411269999</v>
      </c>
    </row>
    <row r="875" spans="1:4" ht="13.2" x14ac:dyDescent="0.25">
      <c r="A875" s="13">
        <v>42560</v>
      </c>
      <c r="B875" s="18">
        <v>7.3926940486238504</v>
      </c>
      <c r="C875" s="16">
        <v>48663606.191502303</v>
      </c>
      <c r="D875" s="16">
        <v>153894.91857874699</v>
      </c>
    </row>
    <row r="876" spans="1:4" ht="13.2" x14ac:dyDescent="0.25">
      <c r="A876" s="13">
        <v>42561</v>
      </c>
      <c r="B876" s="18">
        <v>7.4446732780785503</v>
      </c>
      <c r="C876" s="16">
        <v>49021505.929333001</v>
      </c>
      <c r="D876" s="16">
        <v>114977.73620883899</v>
      </c>
    </row>
    <row r="877" spans="1:4" ht="13.2" x14ac:dyDescent="0.25">
      <c r="A877" s="13">
        <v>42562</v>
      </c>
      <c r="B877" s="18">
        <v>8.0023539833866497</v>
      </c>
      <c r="C877" s="16">
        <v>52710753.467293397</v>
      </c>
      <c r="D877" s="16">
        <v>538283.48375939496</v>
      </c>
    </row>
    <row r="878" spans="1:4" ht="13.2" x14ac:dyDescent="0.25">
      <c r="A878" s="13">
        <v>42563</v>
      </c>
      <c r="B878" s="18">
        <v>7.8671766456478602</v>
      </c>
      <c r="C878" s="16">
        <v>51836866.254056901</v>
      </c>
      <c r="D878" s="16">
        <v>350121.42191734503</v>
      </c>
    </row>
    <row r="879" spans="1:4" ht="13.2" x14ac:dyDescent="0.25">
      <c r="A879" s="13">
        <v>42564</v>
      </c>
      <c r="B879" s="18">
        <v>7.8983825112650798</v>
      </c>
      <c r="C879" s="16">
        <v>52059589.755157501</v>
      </c>
      <c r="D879" s="16">
        <v>149851.89952541899</v>
      </c>
    </row>
    <row r="880" spans="1:4" ht="13.2" x14ac:dyDescent="0.25">
      <c r="A880" s="13">
        <v>42565</v>
      </c>
      <c r="B880" s="18">
        <v>7.8590231422723997</v>
      </c>
      <c r="C880" s="16">
        <v>51816692.949342899</v>
      </c>
      <c r="D880" s="16">
        <v>133961.32081443301</v>
      </c>
    </row>
    <row r="881" spans="1:4" ht="13.2" x14ac:dyDescent="0.25">
      <c r="A881" s="13">
        <v>42566</v>
      </c>
      <c r="B881" s="18">
        <v>7.9277170852867904</v>
      </c>
      <c r="C881" s="16">
        <v>52286417.697998002</v>
      </c>
      <c r="D881" s="16">
        <v>135132.246408056</v>
      </c>
    </row>
    <row r="882" spans="1:4" ht="13.2" x14ac:dyDescent="0.25">
      <c r="A882" s="13">
        <v>42567</v>
      </c>
      <c r="B882" s="18">
        <v>8.2582562433897895</v>
      </c>
      <c r="C882" s="16">
        <v>54483919.890070297</v>
      </c>
      <c r="D882" s="16">
        <v>177745.24075377701</v>
      </c>
    </row>
    <row r="883" spans="1:4" ht="13.2" x14ac:dyDescent="0.25">
      <c r="A883" s="13">
        <v>42568</v>
      </c>
      <c r="B883" s="18">
        <v>8.1290580708346099</v>
      </c>
      <c r="C883" s="16">
        <v>53648873.064719103</v>
      </c>
      <c r="D883" s="16">
        <v>144083.619273541</v>
      </c>
    </row>
    <row r="884" spans="1:4" ht="13.2" x14ac:dyDescent="0.25">
      <c r="A884" s="13">
        <v>42569</v>
      </c>
      <c r="B884" s="18">
        <v>8.24317675610944</v>
      </c>
      <c r="C884" s="16">
        <v>54419688.904008701</v>
      </c>
      <c r="D884" s="16">
        <v>151030.28021651899</v>
      </c>
    </row>
    <row r="885" spans="1:4" ht="13.2" x14ac:dyDescent="0.25">
      <c r="A885" s="13">
        <v>42570</v>
      </c>
      <c r="B885" s="18">
        <v>8.5120347238857992</v>
      </c>
      <c r="C885" s="16">
        <v>56212821.889868103</v>
      </c>
      <c r="D885" s="16">
        <v>227636.45632400099</v>
      </c>
    </row>
    <row r="886" spans="1:4" ht="13.2" x14ac:dyDescent="0.25">
      <c r="A886" s="13">
        <v>42571</v>
      </c>
      <c r="B886" s="18">
        <v>8.4763785735707202</v>
      </c>
      <c r="C886" s="16">
        <v>55986166.852427296</v>
      </c>
      <c r="D886" s="16">
        <v>180067.44835195501</v>
      </c>
    </row>
    <row r="887" spans="1:4" ht="13.2" x14ac:dyDescent="0.25">
      <c r="A887" s="13">
        <v>42572</v>
      </c>
      <c r="B887" s="18">
        <v>8.9509975444572998</v>
      </c>
      <c r="C887" s="16">
        <v>59149489.668417796</v>
      </c>
      <c r="D887" s="16">
        <v>297871.17235153302</v>
      </c>
    </row>
    <row r="888" spans="1:4" ht="13.2" x14ac:dyDescent="0.25">
      <c r="A888" s="13">
        <v>42573</v>
      </c>
      <c r="B888" s="18">
        <v>9.4004456633855504</v>
      </c>
      <c r="C888" s="16">
        <v>62139568.559318602</v>
      </c>
      <c r="D888" s="16">
        <v>778464.26876672299</v>
      </c>
    </row>
    <row r="889" spans="1:4" ht="13.2" x14ac:dyDescent="0.25">
      <c r="A889" s="13">
        <v>42574</v>
      </c>
      <c r="B889" s="18">
        <v>9.4521167522715306</v>
      </c>
      <c r="C889" s="16">
        <v>62501450.924106002</v>
      </c>
      <c r="D889" s="16">
        <v>782743.22509138705</v>
      </c>
    </row>
    <row r="890" spans="1:4" ht="13.2" x14ac:dyDescent="0.25">
      <c r="A890" s="13">
        <v>42575</v>
      </c>
      <c r="B890" s="18">
        <v>9.2000330278205897</v>
      </c>
      <c r="C890" s="16">
        <v>60854041.664038599</v>
      </c>
      <c r="D890" s="16">
        <v>207217.176781357</v>
      </c>
    </row>
    <row r="891" spans="1:4" ht="13.2" x14ac:dyDescent="0.25">
      <c r="A891" s="13">
        <v>42576</v>
      </c>
      <c r="B891" s="18">
        <v>9.1988366040648302</v>
      </c>
      <c r="C891" s="16">
        <v>60865371.8302463</v>
      </c>
      <c r="D891" s="16">
        <v>175664.97519613599</v>
      </c>
    </row>
    <row r="892" spans="1:4" ht="13.2" x14ac:dyDescent="0.25">
      <c r="A892" s="13">
        <v>42577</v>
      </c>
      <c r="B892" s="18">
        <v>8.8485828265973208</v>
      </c>
      <c r="C892" s="16">
        <v>58567150.4385904</v>
      </c>
      <c r="D892" s="16">
        <v>421885.730700263</v>
      </c>
    </row>
    <row r="893" spans="1:4" ht="13.2" x14ac:dyDescent="0.25">
      <c r="A893" s="13">
        <v>42578</v>
      </c>
      <c r="B893" s="18">
        <v>9.1458599085546002</v>
      </c>
      <c r="C893" s="16">
        <v>60554107.3902063</v>
      </c>
      <c r="D893" s="16">
        <v>284616.329878586</v>
      </c>
    </row>
    <row r="894" spans="1:4" ht="13.2" x14ac:dyDescent="0.25">
      <c r="A894" s="13">
        <v>42579</v>
      </c>
      <c r="B894" s="18">
        <v>9.3031274747008403</v>
      </c>
      <c r="C894" s="16">
        <v>61615106.330699801</v>
      </c>
      <c r="D894" s="16">
        <v>115107.696931757</v>
      </c>
    </row>
    <row r="895" spans="1:4" ht="13.2" x14ac:dyDescent="0.25">
      <c r="A895" s="13">
        <v>42580</v>
      </c>
      <c r="B895" s="18">
        <v>9.4663100597489294</v>
      </c>
      <c r="C895" s="16">
        <v>62715875.553306602</v>
      </c>
      <c r="D895" s="16">
        <v>123361.60564305101</v>
      </c>
    </row>
    <row r="896" spans="1:4" ht="13.2" x14ac:dyDescent="0.25">
      <c r="A896" s="13">
        <v>42581</v>
      </c>
      <c r="B896" s="18">
        <v>9.2027767117436099</v>
      </c>
      <c r="C896" s="16">
        <v>60989617.318398699</v>
      </c>
      <c r="D896" s="16">
        <v>157044.52322716999</v>
      </c>
    </row>
    <row r="897" spans="1:4" ht="13.2" x14ac:dyDescent="0.25">
      <c r="A897" s="13">
        <v>42582</v>
      </c>
      <c r="B897" s="18">
        <v>9.4380753817620509</v>
      </c>
      <c r="C897" s="16">
        <v>62568758.059702501</v>
      </c>
      <c r="D897" s="16">
        <v>239314.691201557</v>
      </c>
    </row>
    <row r="898" spans="1:4" ht="13.2" x14ac:dyDescent="0.25">
      <c r="A898" s="13">
        <v>42583</v>
      </c>
      <c r="B898" s="18">
        <v>10.023174018645699</v>
      </c>
      <c r="C898" s="16">
        <v>66469079.431610301</v>
      </c>
      <c r="D898" s="16">
        <v>1008874.64337951</v>
      </c>
    </row>
    <row r="899" spans="1:4" ht="13.2" x14ac:dyDescent="0.25">
      <c r="A899" s="13">
        <v>42584</v>
      </c>
      <c r="B899" s="18">
        <v>9.1168877572426101</v>
      </c>
      <c r="C899" s="16">
        <v>60478661.847669303</v>
      </c>
      <c r="D899" s="16">
        <v>919396.29582290701</v>
      </c>
    </row>
    <row r="900" spans="1:4" ht="13.2" x14ac:dyDescent="0.25">
      <c r="A900" s="13">
        <v>42585</v>
      </c>
      <c r="B900" s="18">
        <v>9.3916567973506702</v>
      </c>
      <c r="C900" s="16">
        <v>62321203.134143502</v>
      </c>
      <c r="D900" s="16">
        <v>644602.388956893</v>
      </c>
    </row>
    <row r="901" spans="1:4" ht="13.2" x14ac:dyDescent="0.25">
      <c r="A901" s="13">
        <v>42586</v>
      </c>
      <c r="B901" s="18">
        <v>9.4205896320085305</v>
      </c>
      <c r="C901" s="16">
        <v>62533233.377177604</v>
      </c>
      <c r="D901" s="16">
        <v>263309.00631731498</v>
      </c>
    </row>
    <row r="902" spans="1:4" ht="13.2" x14ac:dyDescent="0.25">
      <c r="A902" s="13">
        <v>42587</v>
      </c>
      <c r="B902" s="18">
        <v>9.7452277017656801</v>
      </c>
      <c r="C902" s="16">
        <v>64780153.758341499</v>
      </c>
      <c r="D902" s="16">
        <v>159995.19636373399</v>
      </c>
    </row>
    <row r="903" spans="1:4" ht="13.2" x14ac:dyDescent="0.25">
      <c r="A903" s="13">
        <v>42588</v>
      </c>
      <c r="B903" s="18">
        <v>10.551982784117399</v>
      </c>
      <c r="C903" s="16">
        <v>70164976.891695097</v>
      </c>
      <c r="D903" s="16">
        <v>516422.32735681802</v>
      </c>
    </row>
    <row r="904" spans="1:4" ht="13.2" x14ac:dyDescent="0.25">
      <c r="A904" s="13">
        <v>42589</v>
      </c>
      <c r="B904" s="18">
        <v>10.3978360574181</v>
      </c>
      <c r="C904" s="16">
        <v>69162579.050276205</v>
      </c>
      <c r="D904" s="16">
        <v>299075.30213624</v>
      </c>
    </row>
    <row r="905" spans="1:4" ht="13.2" x14ac:dyDescent="0.25">
      <c r="A905" s="13">
        <v>42590</v>
      </c>
      <c r="B905" s="18">
        <v>10.3861352029034</v>
      </c>
      <c r="C905" s="16">
        <v>69106674.403372496</v>
      </c>
      <c r="D905" s="16">
        <v>270292.23123738501</v>
      </c>
    </row>
    <row r="906" spans="1:4" ht="13.2" x14ac:dyDescent="0.25">
      <c r="A906" s="13">
        <v>42591</v>
      </c>
      <c r="B906" s="18">
        <v>10.2853411530412</v>
      </c>
      <c r="C906" s="16">
        <v>68457924.476316094</v>
      </c>
      <c r="D906" s="16">
        <v>221783.56492360801</v>
      </c>
    </row>
    <row r="907" spans="1:4" ht="13.2" x14ac:dyDescent="0.25">
      <c r="A907" s="13">
        <v>42592</v>
      </c>
      <c r="B907" s="18">
        <v>10.4721953784353</v>
      </c>
      <c r="C907" s="16">
        <v>69724117.690116197</v>
      </c>
      <c r="D907" s="16">
        <v>246933.54496286999</v>
      </c>
    </row>
    <row r="908" spans="1:4" ht="13.2" x14ac:dyDescent="0.25">
      <c r="A908" s="13">
        <v>42593</v>
      </c>
      <c r="B908" s="18">
        <v>10.372638423346</v>
      </c>
      <c r="C908" s="16">
        <v>69082995.870818302</v>
      </c>
      <c r="D908" s="16">
        <v>228566.17509268501</v>
      </c>
    </row>
    <row r="909" spans="1:4" ht="13.2" x14ac:dyDescent="0.25">
      <c r="A909" s="13">
        <v>42594</v>
      </c>
      <c r="B909" s="18">
        <v>10.3560901643076</v>
      </c>
      <c r="C909" s="16">
        <v>68995244.872494504</v>
      </c>
      <c r="D909" s="16">
        <v>228201.526088404</v>
      </c>
    </row>
    <row r="910" spans="1:4" ht="13.2" x14ac:dyDescent="0.25">
      <c r="A910" s="13">
        <v>42595</v>
      </c>
      <c r="B910" s="18">
        <v>12.8672877120644</v>
      </c>
      <c r="C910" s="16">
        <v>85753073.910475194</v>
      </c>
      <c r="D910" s="16">
        <v>1614484.7004269699</v>
      </c>
    </row>
    <row r="911" spans="1:4" ht="13.2" x14ac:dyDescent="0.25">
      <c r="A911" s="13">
        <v>42596</v>
      </c>
      <c r="B911" s="18">
        <v>14.391043579662</v>
      </c>
      <c r="C911" s="16">
        <v>95938280.581993505</v>
      </c>
      <c r="D911" s="16">
        <v>3511237.05831239</v>
      </c>
    </row>
    <row r="912" spans="1:4" ht="13.2" x14ac:dyDescent="0.25">
      <c r="A912" s="13">
        <v>42597</v>
      </c>
      <c r="B912" s="18">
        <v>13.2475182051896</v>
      </c>
      <c r="C912" s="16">
        <v>88342678.101010203</v>
      </c>
      <c r="D912" s="16">
        <v>2891989.4110726998</v>
      </c>
    </row>
    <row r="913" spans="1:4" ht="13.2" x14ac:dyDescent="0.25">
      <c r="A913" s="13">
        <v>42598</v>
      </c>
      <c r="B913" s="18">
        <v>12.8290711562542</v>
      </c>
      <c r="C913" s="16">
        <v>85580283.330780894</v>
      </c>
      <c r="D913" s="16">
        <v>2571599.1668149899</v>
      </c>
    </row>
    <row r="914" spans="1:4" ht="13.2" x14ac:dyDescent="0.25">
      <c r="A914" s="13">
        <v>42599</v>
      </c>
      <c r="B914" s="18">
        <v>12.454245219559301</v>
      </c>
      <c r="C914" s="16">
        <v>83106319.007199407</v>
      </c>
      <c r="D914" s="16">
        <v>874446.29071420897</v>
      </c>
    </row>
    <row r="915" spans="1:4" ht="13.2" x14ac:dyDescent="0.25">
      <c r="A915" s="13">
        <v>42600</v>
      </c>
      <c r="B915" s="18">
        <v>13.817713457022601</v>
      </c>
      <c r="C915" s="16">
        <v>92233845.305018097</v>
      </c>
      <c r="D915" s="16">
        <v>1801700.99533851</v>
      </c>
    </row>
    <row r="916" spans="1:4" ht="13.2" x14ac:dyDescent="0.25">
      <c r="A916" s="13">
        <v>42601</v>
      </c>
      <c r="B916" s="18">
        <v>13.662239831591</v>
      </c>
      <c r="C916" s="16">
        <v>91224237.215195194</v>
      </c>
      <c r="D916" s="16">
        <v>2467823.2222411102</v>
      </c>
    </row>
    <row r="917" spans="1:4" ht="13.2" x14ac:dyDescent="0.25">
      <c r="A917" s="13">
        <v>42602</v>
      </c>
      <c r="B917" s="18">
        <v>13.0819307292125</v>
      </c>
      <c r="C917" s="16">
        <v>87376439.268634304</v>
      </c>
      <c r="D917" s="16">
        <v>1168750.5822721999</v>
      </c>
    </row>
    <row r="918" spans="1:4" ht="13.2" x14ac:dyDescent="0.25">
      <c r="A918" s="13">
        <v>42603</v>
      </c>
      <c r="B918" s="18">
        <v>13.454198015377401</v>
      </c>
      <c r="C918" s="16">
        <v>89892770.986358702</v>
      </c>
      <c r="D918" s="16">
        <v>886963.13220962498</v>
      </c>
    </row>
    <row r="919" spans="1:4" ht="13.2" x14ac:dyDescent="0.25">
      <c r="A919" s="13">
        <v>42604</v>
      </c>
      <c r="B919" s="18">
        <v>14.0500603961201</v>
      </c>
      <c r="C919" s="16">
        <v>93903452.206925496</v>
      </c>
      <c r="D919" s="16">
        <v>1165300.2031229101</v>
      </c>
    </row>
    <row r="920" spans="1:4" ht="13.2" x14ac:dyDescent="0.25">
      <c r="A920" s="13">
        <v>42605</v>
      </c>
      <c r="B920" s="18">
        <v>13.5186227327791</v>
      </c>
      <c r="C920" s="16">
        <v>90380766.554782495</v>
      </c>
      <c r="D920" s="16">
        <v>1135098.4160619499</v>
      </c>
    </row>
    <row r="921" spans="1:4" ht="13.2" x14ac:dyDescent="0.25">
      <c r="A921" s="13">
        <v>42606</v>
      </c>
      <c r="B921" s="18">
        <v>13.229577810448101</v>
      </c>
      <c r="C921" s="16">
        <v>88476161.920136094</v>
      </c>
      <c r="D921" s="16">
        <v>515525.92374424997</v>
      </c>
    </row>
    <row r="922" spans="1:4" ht="13.2" x14ac:dyDescent="0.25">
      <c r="A922" s="13">
        <v>42607</v>
      </c>
      <c r="B922" s="18">
        <v>12.2887269856193</v>
      </c>
      <c r="C922" s="16">
        <v>82210403.816002697</v>
      </c>
      <c r="D922" s="16">
        <v>644563.407325843</v>
      </c>
    </row>
    <row r="923" spans="1:4" ht="13.2" x14ac:dyDescent="0.25">
      <c r="A923" s="13">
        <v>42608</v>
      </c>
      <c r="B923" s="18">
        <v>12.7453050215847</v>
      </c>
      <c r="C923" s="16">
        <v>85292256.705611095</v>
      </c>
      <c r="D923" s="16">
        <v>468416.59042576002</v>
      </c>
    </row>
    <row r="924" spans="1:4" ht="13.2" x14ac:dyDescent="0.25">
      <c r="A924" s="13">
        <v>42609</v>
      </c>
      <c r="B924" s="18">
        <v>12.463458753235599</v>
      </c>
      <c r="C924" s="16">
        <v>83432362.120642394</v>
      </c>
      <c r="D924" s="16">
        <v>364032.52829972998</v>
      </c>
    </row>
    <row r="925" spans="1:4" ht="13.2" x14ac:dyDescent="0.25">
      <c r="A925" s="13">
        <v>42610</v>
      </c>
      <c r="B925" s="18">
        <v>12.318649734875599</v>
      </c>
      <c r="C925" s="16">
        <v>82489152.483952895</v>
      </c>
      <c r="D925" s="16">
        <v>686459.19738744397</v>
      </c>
    </row>
    <row r="926" spans="1:4" ht="13.2" x14ac:dyDescent="0.25">
      <c r="A926" s="13">
        <v>42611</v>
      </c>
      <c r="B926" s="18">
        <v>11.738280305229299</v>
      </c>
      <c r="C926" s="16">
        <v>78627837.655911699</v>
      </c>
      <c r="D926" s="16">
        <v>1363127.84791374</v>
      </c>
    </row>
    <row r="927" spans="1:4" ht="13.2" x14ac:dyDescent="0.25">
      <c r="A927" s="13">
        <v>42612</v>
      </c>
      <c r="B927" s="18">
        <v>11.519217379095601</v>
      </c>
      <c r="C927" s="16">
        <v>77184562.125500098</v>
      </c>
      <c r="D927" s="16">
        <v>510434.22534159501</v>
      </c>
    </row>
    <row r="928" spans="1:4" ht="13.2" x14ac:dyDescent="0.25">
      <c r="A928" s="13">
        <v>42613</v>
      </c>
      <c r="B928" s="18">
        <v>11.763580034316201</v>
      </c>
      <c r="C928" s="16">
        <v>78847430.279350594</v>
      </c>
      <c r="D928" s="16">
        <v>638500.82844147796</v>
      </c>
    </row>
    <row r="929" spans="1:4" ht="13.2" x14ac:dyDescent="0.25">
      <c r="A929" s="13">
        <v>42614</v>
      </c>
      <c r="B929" s="18">
        <v>11.4280226573687</v>
      </c>
      <c r="C929" s="16">
        <v>76621829.207584903</v>
      </c>
      <c r="D929" s="16">
        <v>370690.70035439997</v>
      </c>
    </row>
    <row r="930" spans="1:4" ht="13.2" x14ac:dyDescent="0.25">
      <c r="A930" s="13">
        <v>42615</v>
      </c>
      <c r="B930" s="18">
        <v>11.3095834876037</v>
      </c>
      <c r="C930" s="16">
        <v>75851906.205504701</v>
      </c>
      <c r="D930" s="16">
        <v>468856.57669894898</v>
      </c>
    </row>
    <row r="931" spans="1:4" ht="13.2" x14ac:dyDescent="0.25">
      <c r="A931" s="13">
        <v>42616</v>
      </c>
      <c r="B931" s="18">
        <v>11.340481966778899</v>
      </c>
      <c r="C931" s="16">
        <v>76083338.877048001</v>
      </c>
      <c r="D931" s="16">
        <v>843930.39733360999</v>
      </c>
    </row>
    <row r="932" spans="1:4" ht="13.2" x14ac:dyDescent="0.25">
      <c r="A932" s="13">
        <v>42617</v>
      </c>
      <c r="B932" s="18">
        <v>11.3442758364514</v>
      </c>
      <c r="C932" s="16">
        <v>76133148.124076799</v>
      </c>
      <c r="D932" s="16">
        <v>665607.93822127499</v>
      </c>
    </row>
    <row r="933" spans="1:4" ht="13.2" x14ac:dyDescent="0.25">
      <c r="A933" s="13">
        <v>42618</v>
      </c>
      <c r="B933" s="18">
        <v>11.2066768090501</v>
      </c>
      <c r="C933" s="16">
        <v>75316264.563510597</v>
      </c>
      <c r="D933" s="16">
        <v>345764.41751884099</v>
      </c>
    </row>
    <row r="934" spans="1:4" ht="13.2" x14ac:dyDescent="0.25">
      <c r="A934" s="13">
        <v>42619</v>
      </c>
      <c r="B934" s="18">
        <v>10.955976216876699</v>
      </c>
      <c r="C934" s="16">
        <v>73654475.363603696</v>
      </c>
      <c r="D934" s="16">
        <v>241732.848823382</v>
      </c>
    </row>
    <row r="935" spans="1:4" ht="13.2" x14ac:dyDescent="0.25">
      <c r="A935" s="13">
        <v>42620</v>
      </c>
      <c r="B935" s="18">
        <v>11.281114825189601</v>
      </c>
      <c r="C935" s="16">
        <v>75864143.465621293</v>
      </c>
      <c r="D935" s="16">
        <v>391453.802026294</v>
      </c>
    </row>
    <row r="936" spans="1:4" ht="13.2" x14ac:dyDescent="0.25">
      <c r="A936" s="13">
        <v>42621</v>
      </c>
      <c r="B936" s="18">
        <v>11.6382978080818</v>
      </c>
      <c r="C936" s="16">
        <v>78290806.078371093</v>
      </c>
      <c r="D936" s="16">
        <v>367626.50796419301</v>
      </c>
    </row>
    <row r="937" spans="1:4" ht="13.2" x14ac:dyDescent="0.25">
      <c r="A937" s="13">
        <v>42622</v>
      </c>
      <c r="B937" s="18">
        <v>11.1840749297844</v>
      </c>
      <c r="C937" s="16">
        <v>75259328.997834206</v>
      </c>
      <c r="D937" s="16">
        <v>226867.46163704799</v>
      </c>
    </row>
    <row r="938" spans="1:4" ht="13.2" x14ac:dyDescent="0.25">
      <c r="A938" s="13">
        <v>42623</v>
      </c>
      <c r="B938" s="18">
        <v>11.421343376032301</v>
      </c>
      <c r="C938" s="16">
        <v>76880088.920068607</v>
      </c>
      <c r="D938" s="16">
        <v>230447.77129343801</v>
      </c>
    </row>
    <row r="939" spans="1:4" ht="13.2" x14ac:dyDescent="0.25">
      <c r="A939" s="13">
        <v>42624</v>
      </c>
      <c r="B939" s="18">
        <v>11.072400754864899</v>
      </c>
      <c r="C939" s="16">
        <v>74554936.460010007</v>
      </c>
      <c r="D939" s="16">
        <v>277621.155918987</v>
      </c>
    </row>
    <row r="940" spans="1:4" ht="13.2" x14ac:dyDescent="0.25">
      <c r="A940" s="13">
        <v>42625</v>
      </c>
      <c r="B940" s="18">
        <v>12.3913453421094</v>
      </c>
      <c r="C940" s="16">
        <v>83462315.466174304</v>
      </c>
      <c r="D940" s="16">
        <v>1093320.61820083</v>
      </c>
    </row>
    <row r="941" spans="1:4" ht="13.2" x14ac:dyDescent="0.25">
      <c r="A941" s="13">
        <v>42626</v>
      </c>
      <c r="B941" s="18">
        <v>12.428451809236201</v>
      </c>
      <c r="C941" s="16">
        <v>83738434.047982201</v>
      </c>
      <c r="D941" s="16">
        <v>407507.95469502499</v>
      </c>
    </row>
    <row r="942" spans="1:4" ht="13.2" x14ac:dyDescent="0.25">
      <c r="A942" s="13">
        <v>42627</v>
      </c>
      <c r="B942" s="18">
        <v>12.6760198509697</v>
      </c>
      <c r="C942" s="16">
        <v>85433356.902811393</v>
      </c>
      <c r="D942" s="16">
        <v>487490.294544145</v>
      </c>
    </row>
    <row r="943" spans="1:4" ht="13.2" x14ac:dyDescent="0.25">
      <c r="A943" s="13">
        <v>42628</v>
      </c>
      <c r="B943" s="18">
        <v>12.111190116039401</v>
      </c>
      <c r="C943" s="16">
        <v>81652808.090220094</v>
      </c>
      <c r="D943" s="16">
        <v>307238.90307798702</v>
      </c>
    </row>
    <row r="944" spans="1:4" ht="13.2" x14ac:dyDescent="0.25">
      <c r="A944" s="13">
        <v>42629</v>
      </c>
      <c r="B944" s="18">
        <v>11.7034100570927</v>
      </c>
      <c r="C944" s="16">
        <v>78928452.815996796</v>
      </c>
      <c r="D944" s="16">
        <v>250802.68521538301</v>
      </c>
    </row>
    <row r="945" spans="1:4" ht="13.2" x14ac:dyDescent="0.25">
      <c r="A945" s="13">
        <v>42630</v>
      </c>
      <c r="B945" s="18">
        <v>11.7297822567573</v>
      </c>
      <c r="C945" s="16">
        <v>79131011.328810707</v>
      </c>
      <c r="D945" s="16">
        <v>212937.45592760699</v>
      </c>
    </row>
    <row r="946" spans="1:4" ht="13.2" x14ac:dyDescent="0.25">
      <c r="A946" s="13">
        <v>42631</v>
      </c>
      <c r="B946" s="18">
        <v>11.6129399308582</v>
      </c>
      <c r="C946" s="16">
        <v>78367556.083650902</v>
      </c>
      <c r="D946" s="16">
        <v>133393.98192651299</v>
      </c>
    </row>
    <row r="947" spans="1:4" ht="13.2" x14ac:dyDescent="0.25">
      <c r="A947" s="13">
        <v>42632</v>
      </c>
      <c r="B947" s="18">
        <v>11.5441691375154</v>
      </c>
      <c r="C947" s="16">
        <v>77928013.317605197</v>
      </c>
      <c r="D947" s="16">
        <v>324666.53334220097</v>
      </c>
    </row>
    <row r="948" spans="1:4" ht="13.2" x14ac:dyDescent="0.25">
      <c r="A948" s="13">
        <v>42633</v>
      </c>
      <c r="B948" s="18">
        <v>11.3617592158897</v>
      </c>
      <c r="C948" s="16">
        <v>76720688.128627494</v>
      </c>
      <c r="D948" s="16">
        <v>263528.42563957197</v>
      </c>
    </row>
    <row r="949" spans="1:4" ht="13.2" x14ac:dyDescent="0.25">
      <c r="A949" s="13">
        <v>42634</v>
      </c>
      <c r="B949" s="18">
        <v>11.420150332534901</v>
      </c>
      <c r="C949" s="16">
        <v>77139266.905611694</v>
      </c>
      <c r="D949" s="16">
        <v>406945.96505675098</v>
      </c>
    </row>
    <row r="950" spans="1:4" ht="13.2" x14ac:dyDescent="0.25">
      <c r="A950" s="13">
        <v>42635</v>
      </c>
      <c r="B950" s="18">
        <v>11.4944879003477</v>
      </c>
      <c r="C950" s="16">
        <v>77665622.5049202</v>
      </c>
      <c r="D950" s="16">
        <v>207712.52299718399</v>
      </c>
    </row>
    <row r="951" spans="1:4" ht="13.2" x14ac:dyDescent="0.25">
      <c r="A951" s="13">
        <v>42636</v>
      </c>
      <c r="B951" s="18">
        <v>11.483360224232801</v>
      </c>
      <c r="C951" s="16">
        <v>77615032.703250602</v>
      </c>
      <c r="D951" s="16">
        <v>135998.05091057101</v>
      </c>
    </row>
    <row r="952" spans="1:4" ht="13.2" x14ac:dyDescent="0.25">
      <c r="A952" s="13">
        <v>42637</v>
      </c>
      <c r="B952" s="18">
        <v>11.485206394178199</v>
      </c>
      <c r="C952" s="16">
        <v>77651296.667736903</v>
      </c>
      <c r="D952" s="16">
        <v>92469.047153418898</v>
      </c>
    </row>
    <row r="953" spans="1:4" ht="13.2" x14ac:dyDescent="0.25">
      <c r="A953" s="13">
        <v>42638</v>
      </c>
      <c r="B953" s="18">
        <v>11.5151181438973</v>
      </c>
      <c r="C953" s="16">
        <v>77878367.638835907</v>
      </c>
      <c r="D953" s="16">
        <v>123872.77131864001</v>
      </c>
    </row>
    <row r="954" spans="1:4" ht="13.2" x14ac:dyDescent="0.25">
      <c r="A954" s="13">
        <v>42639</v>
      </c>
      <c r="B954" s="18">
        <v>11.351103436371501</v>
      </c>
      <c r="C954" s="16">
        <v>76792575.776568398</v>
      </c>
      <c r="D954" s="16">
        <v>182803.15872454899</v>
      </c>
    </row>
    <row r="955" spans="1:4" ht="13.2" x14ac:dyDescent="0.25">
      <c r="A955" s="13">
        <v>42640</v>
      </c>
      <c r="B955" s="18">
        <v>11.6077941831345</v>
      </c>
      <c r="C955" s="16">
        <v>78554191.689942703</v>
      </c>
      <c r="D955" s="16">
        <v>179440.84832300199</v>
      </c>
    </row>
    <row r="956" spans="1:4" ht="13.2" x14ac:dyDescent="0.25">
      <c r="A956" s="13">
        <v>42641</v>
      </c>
      <c r="B956" s="18">
        <v>11.572786848425</v>
      </c>
      <c r="C956" s="16">
        <v>78341656.532381803</v>
      </c>
      <c r="D956" s="16">
        <v>144985.023239987</v>
      </c>
    </row>
    <row r="957" spans="1:4" ht="13.2" x14ac:dyDescent="0.25">
      <c r="A957" s="13">
        <v>42642</v>
      </c>
      <c r="B957" s="18">
        <v>11.965468322833599</v>
      </c>
      <c r="C957" s="16">
        <v>81025616.569734797</v>
      </c>
      <c r="D957" s="16">
        <v>339669.491566438</v>
      </c>
    </row>
    <row r="958" spans="1:4" ht="13.2" x14ac:dyDescent="0.25">
      <c r="A958" s="13">
        <v>42643</v>
      </c>
      <c r="B958" s="18">
        <v>12.0474995557258</v>
      </c>
      <c r="C958" s="16">
        <v>81606436.880609393</v>
      </c>
      <c r="D958" s="16">
        <v>373716.99327948299</v>
      </c>
    </row>
    <row r="959" spans="1:4" ht="13.2" x14ac:dyDescent="0.25">
      <c r="A959" s="13">
        <v>42644</v>
      </c>
      <c r="B959" s="18">
        <v>11.7234233786982</v>
      </c>
      <c r="C959" s="16">
        <v>79436123.130282506</v>
      </c>
      <c r="D959" s="16">
        <v>324654.91326304403</v>
      </c>
    </row>
    <row r="960" spans="1:4" ht="13.2" x14ac:dyDescent="0.25">
      <c r="A960" s="13">
        <v>42645</v>
      </c>
      <c r="B960" s="18">
        <v>11.829315184731399</v>
      </c>
      <c r="C960" s="16">
        <v>80178826.247860804</v>
      </c>
      <c r="D960" s="16">
        <v>156674.81014475101</v>
      </c>
    </row>
    <row r="961" spans="1:4" ht="13.2" x14ac:dyDescent="0.25">
      <c r="A961" s="13">
        <v>42646</v>
      </c>
      <c r="B961" s="18">
        <v>11.8466935640519</v>
      </c>
      <c r="C961" s="16">
        <v>80322264.594758496</v>
      </c>
      <c r="D961" s="16">
        <v>234862.329015347</v>
      </c>
    </row>
    <row r="962" spans="1:4" ht="13.2" x14ac:dyDescent="0.25">
      <c r="A962" s="13">
        <v>42647</v>
      </c>
      <c r="B962" s="18">
        <v>12.012908391645</v>
      </c>
      <c r="C962" s="16">
        <v>81473526.842021003</v>
      </c>
      <c r="D962" s="16">
        <v>171048.362145247</v>
      </c>
    </row>
    <row r="963" spans="1:4" ht="13.2" x14ac:dyDescent="0.25">
      <c r="A963" s="13">
        <v>42648</v>
      </c>
      <c r="B963" s="18">
        <v>12.015084843973399</v>
      </c>
      <c r="C963" s="16">
        <v>81602443.221929893</v>
      </c>
      <c r="D963" s="16">
        <v>229711.96740140201</v>
      </c>
    </row>
    <row r="964" spans="1:4" ht="13.2" x14ac:dyDescent="0.25">
      <c r="A964" s="13">
        <v>42649</v>
      </c>
      <c r="B964" s="18">
        <v>11.9781126779842</v>
      </c>
      <c r="C964" s="16">
        <v>81376997.736590907</v>
      </c>
      <c r="D964" s="16">
        <v>261087.849815125</v>
      </c>
    </row>
    <row r="965" spans="1:4" ht="13.2" x14ac:dyDescent="0.25">
      <c r="A965" s="13">
        <v>42650</v>
      </c>
      <c r="B965" s="18">
        <v>11.8661484822898</v>
      </c>
      <c r="C965" s="16">
        <v>80641561.9198419</v>
      </c>
      <c r="D965" s="16">
        <v>253176.11509131399</v>
      </c>
    </row>
    <row r="966" spans="1:4" ht="13.2" x14ac:dyDescent="0.25">
      <c r="A966" s="13">
        <v>42651</v>
      </c>
      <c r="B966" s="18">
        <v>11.6381171276833</v>
      </c>
      <c r="C966" s="16">
        <v>79117072.407587096</v>
      </c>
      <c r="D966" s="16">
        <v>142572.431454128</v>
      </c>
    </row>
    <row r="967" spans="1:4" ht="13.2" x14ac:dyDescent="0.25">
      <c r="A967" s="13">
        <v>42652</v>
      </c>
      <c r="B967" s="18">
        <v>11.5505678242529</v>
      </c>
      <c r="C967" s="16">
        <v>78546240.621891901</v>
      </c>
      <c r="D967" s="16">
        <v>191560.52183913099</v>
      </c>
    </row>
    <row r="968" spans="1:4" ht="13.2" x14ac:dyDescent="0.25">
      <c r="A968" s="13">
        <v>42653</v>
      </c>
      <c r="B968" s="18">
        <v>11.5942606984426</v>
      </c>
      <c r="C968" s="16">
        <v>78861494.590845898</v>
      </c>
      <c r="D968" s="16">
        <v>151246.351199645</v>
      </c>
    </row>
    <row r="969" spans="1:4" ht="13.2" x14ac:dyDescent="0.25">
      <c r="A969" s="13">
        <v>42654</v>
      </c>
      <c r="B969" s="18">
        <v>11.7702295719396</v>
      </c>
      <c r="C969" s="16">
        <v>80089985.691703096</v>
      </c>
      <c r="D969" s="16">
        <v>335140.717618583</v>
      </c>
    </row>
    <row r="970" spans="1:4" ht="13.2" x14ac:dyDescent="0.25">
      <c r="A970" s="13">
        <v>42655</v>
      </c>
      <c r="B970" s="18">
        <v>11.415193666613</v>
      </c>
      <c r="C970" s="16">
        <v>77698565.889618903</v>
      </c>
      <c r="D970" s="16">
        <v>256039.32519455999</v>
      </c>
    </row>
    <row r="971" spans="1:4" ht="13.2" x14ac:dyDescent="0.25">
      <c r="A971" s="13">
        <v>42656</v>
      </c>
      <c r="B971" s="18">
        <v>11.3846404176658</v>
      </c>
      <c r="C971" s="16">
        <v>77514851.673850805</v>
      </c>
      <c r="D971" s="16">
        <v>174820.95438106201</v>
      </c>
    </row>
    <row r="972" spans="1:4" ht="13.2" x14ac:dyDescent="0.25">
      <c r="A972" s="13">
        <v>42657</v>
      </c>
      <c r="B972" s="18">
        <v>11.4804511866044</v>
      </c>
      <c r="C972" s="16">
        <v>78191470.237968594</v>
      </c>
      <c r="D972" s="16">
        <v>180292.002619985</v>
      </c>
    </row>
    <row r="973" spans="1:4" ht="13.2" x14ac:dyDescent="0.25">
      <c r="A973" s="13">
        <v>42658</v>
      </c>
      <c r="B973" s="18">
        <v>11.009353576464299</v>
      </c>
      <c r="C973" s="16">
        <v>75006186.458125994</v>
      </c>
      <c r="D973" s="16">
        <v>174211.021664834</v>
      </c>
    </row>
    <row r="974" spans="1:4" ht="13.2" x14ac:dyDescent="0.25">
      <c r="A974" s="13">
        <v>42659</v>
      </c>
      <c r="B974" s="18">
        <v>10.815795639652601</v>
      </c>
      <c r="C974" s="16">
        <v>73710436.837314606</v>
      </c>
      <c r="D974" s="16">
        <v>196043.96910934901</v>
      </c>
    </row>
    <row r="975" spans="1:4" ht="13.2" x14ac:dyDescent="0.25">
      <c r="A975" s="13">
        <v>42660</v>
      </c>
      <c r="B975" s="18">
        <v>10.5886146840507</v>
      </c>
      <c r="C975" s="16">
        <v>72184936.973633602</v>
      </c>
      <c r="D975" s="16">
        <v>283718.17430711997</v>
      </c>
    </row>
    <row r="976" spans="1:4" ht="13.2" x14ac:dyDescent="0.25">
      <c r="A976" s="13">
        <v>42661</v>
      </c>
      <c r="B976" s="18">
        <v>10.142739726767401</v>
      </c>
      <c r="C976" s="16">
        <v>69166587.873539895</v>
      </c>
      <c r="D976" s="16">
        <v>351329.91342347098</v>
      </c>
    </row>
    <row r="977" spans="1:4" ht="13.2" x14ac:dyDescent="0.25">
      <c r="A977" s="13">
        <v>42662</v>
      </c>
      <c r="B977" s="18">
        <v>10.247486615541799</v>
      </c>
      <c r="C977" s="16">
        <v>69902912.2758338</v>
      </c>
      <c r="D977" s="16">
        <v>264397.27594398998</v>
      </c>
    </row>
    <row r="978" spans="1:4" ht="13.2" x14ac:dyDescent="0.25">
      <c r="A978" s="13">
        <v>42663</v>
      </c>
      <c r="B978" s="18">
        <v>10.5391985911807</v>
      </c>
      <c r="C978" s="16">
        <v>71914780.164447099</v>
      </c>
      <c r="D978" s="16">
        <v>294535.71855607198</v>
      </c>
    </row>
    <row r="979" spans="1:4" ht="13.2" x14ac:dyDescent="0.25">
      <c r="A979" s="13">
        <v>42664</v>
      </c>
      <c r="B979" s="18">
        <v>10.6967160809389</v>
      </c>
      <c r="C979" s="16">
        <v>73012542.863516405</v>
      </c>
      <c r="D979" s="16">
        <v>227635.02200187201</v>
      </c>
    </row>
    <row r="980" spans="1:4" ht="13.2" x14ac:dyDescent="0.25">
      <c r="A980" s="13">
        <v>42665</v>
      </c>
      <c r="B980" s="18">
        <v>10.277245536911201</v>
      </c>
      <c r="C980" s="16">
        <v>70171069.5721322</v>
      </c>
      <c r="D980" s="16">
        <v>271456.23740581301</v>
      </c>
    </row>
    <row r="981" spans="1:4" ht="13.2" x14ac:dyDescent="0.25">
      <c r="A981" s="13">
        <v>42666</v>
      </c>
      <c r="B981" s="18">
        <v>9.8641501069817803</v>
      </c>
      <c r="C981" s="16">
        <v>67371770.392981499</v>
      </c>
      <c r="D981" s="16">
        <v>328227.64030373801</v>
      </c>
    </row>
    <row r="982" spans="1:4" ht="13.2" x14ac:dyDescent="0.25">
      <c r="A982" s="13">
        <v>42667</v>
      </c>
      <c r="B982" s="18">
        <v>9.8694559848530208</v>
      </c>
      <c r="C982" s="16">
        <v>67418737.435874194</v>
      </c>
      <c r="D982" s="16">
        <v>341279.01630060101</v>
      </c>
    </row>
    <row r="983" spans="1:4" ht="13.2" x14ac:dyDescent="0.25">
      <c r="A983" s="13">
        <v>42668</v>
      </c>
      <c r="B983" s="18">
        <v>9.1998261829532701</v>
      </c>
      <c r="C983" s="16">
        <v>62871934.128219001</v>
      </c>
      <c r="D983" s="16">
        <v>385021.19485153101</v>
      </c>
    </row>
    <row r="984" spans="1:4" ht="13.2" x14ac:dyDescent="0.25">
      <c r="A984" s="13">
        <v>42669</v>
      </c>
      <c r="B984" s="18">
        <v>9.2240136090131699</v>
      </c>
      <c r="C984" s="16">
        <v>63048568.157197803</v>
      </c>
      <c r="D984" s="16">
        <v>540498.28957895003</v>
      </c>
    </row>
    <row r="985" spans="1:4" ht="13.2" x14ac:dyDescent="0.25">
      <c r="A985" s="13">
        <v>42670</v>
      </c>
      <c r="B985" s="18">
        <v>9.6378875847314003</v>
      </c>
      <c r="C985" s="16">
        <v>65906930.5147577</v>
      </c>
      <c r="D985" s="16">
        <v>674985.24340222904</v>
      </c>
    </row>
    <row r="986" spans="1:4" ht="13.2" x14ac:dyDescent="0.25">
      <c r="A986" s="13">
        <v>42671</v>
      </c>
      <c r="B986" s="18">
        <v>9.6935470983304306</v>
      </c>
      <c r="C986" s="16">
        <v>66300401.556266002</v>
      </c>
      <c r="D986" s="16">
        <v>678826.18964317301</v>
      </c>
    </row>
    <row r="987" spans="1:4" ht="13.2" x14ac:dyDescent="0.25">
      <c r="A987" s="13">
        <v>42672</v>
      </c>
      <c r="B987" s="18">
        <v>8.6415507025729497</v>
      </c>
      <c r="C987" s="16">
        <v>59131400.727684699</v>
      </c>
      <c r="D987" s="16">
        <v>850801.28584962804</v>
      </c>
    </row>
    <row r="988" spans="1:4" ht="13.2" x14ac:dyDescent="0.25">
      <c r="A988" s="13">
        <v>42673</v>
      </c>
      <c r="B988" s="18">
        <v>9.6758584512007406</v>
      </c>
      <c r="C988" s="16">
        <v>66222804.074041098</v>
      </c>
      <c r="D988" s="16">
        <v>603031.88603134698</v>
      </c>
    </row>
    <row r="989" spans="1:4" ht="13.2" x14ac:dyDescent="0.25">
      <c r="A989" s="13">
        <v>42674</v>
      </c>
      <c r="B989" s="18">
        <v>9.0392174948888506</v>
      </c>
      <c r="C989" s="16">
        <v>61881452.499214597</v>
      </c>
      <c r="D989" s="16">
        <v>393556.81692243798</v>
      </c>
    </row>
    <row r="990" spans="1:4" ht="13.2" x14ac:dyDescent="0.25">
      <c r="A990" s="13">
        <v>42675</v>
      </c>
      <c r="B990" s="18">
        <v>9.0571932344796497</v>
      </c>
      <c r="C990" s="16">
        <v>62033332.352091096</v>
      </c>
      <c r="D990" s="16">
        <v>596979.35043648502</v>
      </c>
    </row>
    <row r="991" spans="1:4" ht="13.2" x14ac:dyDescent="0.25">
      <c r="A991" s="13">
        <v>42676</v>
      </c>
      <c r="B991" s="18">
        <v>8.9562703704459903</v>
      </c>
      <c r="C991" s="16">
        <v>61360975.655240297</v>
      </c>
      <c r="D991" s="16">
        <v>292206.82803357998</v>
      </c>
    </row>
    <row r="992" spans="1:4" ht="13.2" x14ac:dyDescent="0.25">
      <c r="A992" s="13">
        <v>42677</v>
      </c>
      <c r="B992" s="18">
        <v>9.0693481163204392</v>
      </c>
      <c r="C992" s="16">
        <v>62155362.496895999</v>
      </c>
      <c r="D992" s="16">
        <v>490226.11492422299</v>
      </c>
    </row>
    <row r="993" spans="1:4" ht="13.2" x14ac:dyDescent="0.25">
      <c r="A993" s="13">
        <v>42678</v>
      </c>
      <c r="B993" s="18">
        <v>9.1047619907746906</v>
      </c>
      <c r="C993" s="16">
        <v>62477605.161655203</v>
      </c>
      <c r="D993" s="16">
        <v>321752.21613602998</v>
      </c>
    </row>
    <row r="994" spans="1:4" ht="13.2" x14ac:dyDescent="0.25">
      <c r="A994" s="13">
        <v>42679</v>
      </c>
      <c r="B994" s="18">
        <v>9.2452089378728193</v>
      </c>
      <c r="C994" s="16">
        <v>63460981.681764498</v>
      </c>
      <c r="D994" s="16">
        <v>128523.64492259501</v>
      </c>
    </row>
    <row r="995" spans="1:4" ht="13.2" x14ac:dyDescent="0.25">
      <c r="A995" s="13">
        <v>42680</v>
      </c>
      <c r="B995" s="18">
        <v>9.3264910062859201</v>
      </c>
      <c r="C995" s="16">
        <v>64038774.317682199</v>
      </c>
      <c r="D995" s="16">
        <v>300020.529399283</v>
      </c>
    </row>
    <row r="996" spans="1:4" ht="13.2" x14ac:dyDescent="0.25">
      <c r="A996" s="13">
        <v>42681</v>
      </c>
      <c r="B996" s="18">
        <v>9.8574465445548594</v>
      </c>
      <c r="C996" s="16">
        <v>67705339.289161697</v>
      </c>
      <c r="D996" s="16">
        <v>404633.99346539302</v>
      </c>
    </row>
    <row r="997" spans="1:4" ht="13.2" x14ac:dyDescent="0.25">
      <c r="A997" s="13">
        <v>42682</v>
      </c>
      <c r="B997" s="18">
        <v>9.8270082926472</v>
      </c>
      <c r="C997" s="16">
        <v>67514426.283915997</v>
      </c>
      <c r="D997" s="16">
        <v>650412.94622779498</v>
      </c>
    </row>
    <row r="998" spans="1:4" ht="13.2" x14ac:dyDescent="0.25">
      <c r="A998" s="13">
        <v>42683</v>
      </c>
      <c r="B998" s="18">
        <v>9.6701913129219097</v>
      </c>
      <c r="C998" s="16">
        <v>66460217.4642139</v>
      </c>
      <c r="D998" s="16">
        <v>491517.34511777997</v>
      </c>
    </row>
    <row r="999" spans="1:4" ht="13.2" x14ac:dyDescent="0.25">
      <c r="A999" s="13">
        <v>42684</v>
      </c>
      <c r="B999" s="18">
        <v>9.5753738050443395</v>
      </c>
      <c r="C999" s="16">
        <v>65829229.8774876</v>
      </c>
      <c r="D999" s="16">
        <v>123780.378670429</v>
      </c>
    </row>
    <row r="1000" spans="1:4" ht="13.2" x14ac:dyDescent="0.25">
      <c r="A1000" s="13">
        <v>42685</v>
      </c>
      <c r="B1000" s="18">
        <v>9.6912721183354407</v>
      </c>
      <c r="C1000" s="16">
        <v>66646161.203656003</v>
      </c>
      <c r="D1000" s="16">
        <v>255392.28195780201</v>
      </c>
    </row>
    <row r="1001" spans="1:4" ht="13.2" x14ac:dyDescent="0.25">
      <c r="A1001" s="13">
        <v>42686</v>
      </c>
      <c r="B1001" s="18">
        <v>9.6459587764680101</v>
      </c>
      <c r="C1001" s="16">
        <v>66355543.957077399</v>
      </c>
      <c r="D1001" s="16">
        <v>203730.35473250801</v>
      </c>
    </row>
    <row r="1002" spans="1:4" ht="13.2" x14ac:dyDescent="0.25">
      <c r="A1002" s="13">
        <v>42687</v>
      </c>
      <c r="B1002" s="18">
        <v>9.5090077805853603</v>
      </c>
      <c r="C1002" s="16">
        <v>65433736.173051797</v>
      </c>
      <c r="D1002" s="16">
        <v>178136.39354628601</v>
      </c>
    </row>
    <row r="1003" spans="1:4" ht="13.2" x14ac:dyDescent="0.25">
      <c r="A1003" s="13">
        <v>42688</v>
      </c>
      <c r="B1003" s="18">
        <v>9.6333095462152301</v>
      </c>
      <c r="C1003" s="16">
        <v>66309161.898963697</v>
      </c>
      <c r="D1003" s="16">
        <v>155646.81794475499</v>
      </c>
    </row>
    <row r="1004" spans="1:4" ht="13.2" x14ac:dyDescent="0.25">
      <c r="A1004" s="13">
        <v>42689</v>
      </c>
      <c r="B1004" s="18">
        <v>9.5318733650236904</v>
      </c>
      <c r="C1004" s="16">
        <v>65631170.738088802</v>
      </c>
      <c r="D1004" s="16">
        <v>184228.73284845499</v>
      </c>
    </row>
    <row r="1005" spans="1:4" ht="13.2" x14ac:dyDescent="0.25">
      <c r="A1005" s="13">
        <v>42690</v>
      </c>
      <c r="B1005" s="18">
        <v>9.4184325727170499</v>
      </c>
      <c r="C1005" s="16">
        <v>64870367.932548299</v>
      </c>
      <c r="D1005" s="16">
        <v>320759.88293419499</v>
      </c>
    </row>
    <row r="1006" spans="1:4" ht="13.2" x14ac:dyDescent="0.25">
      <c r="A1006" s="13">
        <v>42691</v>
      </c>
      <c r="B1006" s="18">
        <v>9.0270410378471695</v>
      </c>
      <c r="C1006" s="16">
        <v>62193920.584891997</v>
      </c>
      <c r="D1006" s="16">
        <v>270686.24130543199</v>
      </c>
    </row>
    <row r="1007" spans="1:4" ht="13.2" x14ac:dyDescent="0.25">
      <c r="A1007" s="13">
        <v>42692</v>
      </c>
      <c r="B1007" s="18">
        <v>8.8783243028600101</v>
      </c>
      <c r="C1007" s="16">
        <v>61188177.008233003</v>
      </c>
      <c r="D1007" s="16">
        <v>299023.02616159897</v>
      </c>
    </row>
    <row r="1008" spans="1:4" ht="13.2" x14ac:dyDescent="0.25">
      <c r="A1008" s="13">
        <v>42693</v>
      </c>
      <c r="B1008" s="18">
        <v>8.5043894913768394</v>
      </c>
      <c r="C1008" s="16">
        <v>58629320.684278302</v>
      </c>
      <c r="D1008" s="16">
        <v>308624.53828704101</v>
      </c>
    </row>
    <row r="1009" spans="1:4" ht="13.2" x14ac:dyDescent="0.25">
      <c r="A1009" s="13">
        <v>42694</v>
      </c>
      <c r="B1009" s="18">
        <v>8.5148381802848601</v>
      </c>
      <c r="C1009" s="16">
        <v>58719388.4460169</v>
      </c>
      <c r="D1009" s="16">
        <v>331717.65208407299</v>
      </c>
    </row>
    <row r="1010" spans="1:4" ht="13.2" x14ac:dyDescent="0.25">
      <c r="A1010" s="13">
        <v>42695</v>
      </c>
      <c r="B1010" s="18">
        <v>8.5022322642176302</v>
      </c>
      <c r="C1010" s="16">
        <v>58650472.703245603</v>
      </c>
      <c r="D1010" s="16">
        <v>126500.794820714</v>
      </c>
    </row>
    <row r="1011" spans="1:4" ht="13.2" x14ac:dyDescent="0.25">
      <c r="A1011" s="13">
        <v>42696</v>
      </c>
      <c r="B1011" s="18">
        <v>8.6280138557918296</v>
      </c>
      <c r="C1011" s="16">
        <v>59536591.506256603</v>
      </c>
      <c r="D1011" s="16">
        <v>310823.46075264999</v>
      </c>
    </row>
    <row r="1012" spans="1:4" ht="13.2" x14ac:dyDescent="0.25">
      <c r="A1012" s="13">
        <v>42697</v>
      </c>
      <c r="B1012" s="18">
        <v>8.4233844875562003</v>
      </c>
      <c r="C1012" s="16">
        <v>58142125.030284099</v>
      </c>
      <c r="D1012" s="16">
        <v>213285.692398985</v>
      </c>
    </row>
    <row r="1013" spans="1:4" ht="13.2" x14ac:dyDescent="0.25">
      <c r="A1013" s="13">
        <v>42698</v>
      </c>
      <c r="B1013" s="18">
        <v>9.0924668565781399</v>
      </c>
      <c r="C1013" s="16">
        <v>62780201.264136799</v>
      </c>
      <c r="D1013" s="16">
        <v>385831.69509259699</v>
      </c>
    </row>
    <row r="1014" spans="1:4" ht="13.2" x14ac:dyDescent="0.25">
      <c r="A1014" s="13">
        <v>42699</v>
      </c>
      <c r="B1014" s="18">
        <v>9.1406700132217793</v>
      </c>
      <c r="C1014" s="16">
        <v>63132222.066449396</v>
      </c>
      <c r="D1014" s="16">
        <v>376833.41276410699</v>
      </c>
    </row>
    <row r="1015" spans="1:4" ht="13.2" x14ac:dyDescent="0.25">
      <c r="A1015" s="13">
        <v>42700</v>
      </c>
      <c r="B1015" s="18">
        <v>8.9261907555987907</v>
      </c>
      <c r="C1015" s="16">
        <v>61669596.9613389</v>
      </c>
      <c r="D1015" s="16">
        <v>188670.713976625</v>
      </c>
    </row>
    <row r="1016" spans="1:4" ht="13.2" x14ac:dyDescent="0.25">
      <c r="A1016" s="13">
        <v>42701</v>
      </c>
      <c r="B1016" s="18">
        <v>9.0135711390437905</v>
      </c>
      <c r="C1016" s="16">
        <v>62292736.060504802</v>
      </c>
      <c r="D1016" s="16">
        <v>258688.64378301799</v>
      </c>
    </row>
    <row r="1017" spans="1:4" ht="13.2" x14ac:dyDescent="0.25">
      <c r="A1017" s="13">
        <v>42702</v>
      </c>
      <c r="B1017" s="18">
        <v>8.8870790382747895</v>
      </c>
      <c r="C1017" s="16">
        <v>61437479.389394403</v>
      </c>
      <c r="D1017" s="16">
        <v>174161.340541529</v>
      </c>
    </row>
    <row r="1018" spans="1:4" ht="13.2" x14ac:dyDescent="0.25">
      <c r="A1018" s="13">
        <v>42703</v>
      </c>
      <c r="B1018" s="18">
        <v>8.8784269525240092</v>
      </c>
      <c r="C1018" s="16">
        <v>61396462.077599101</v>
      </c>
      <c r="D1018" s="16">
        <v>190157.24781294001</v>
      </c>
    </row>
    <row r="1019" spans="1:4" ht="13.2" x14ac:dyDescent="0.25">
      <c r="A1019" s="13">
        <v>42704</v>
      </c>
      <c r="B1019" s="18">
        <v>8.8097400593307693</v>
      </c>
      <c r="C1019" s="16">
        <v>60939940.872790903</v>
      </c>
      <c r="D1019" s="16">
        <v>148679.42731026799</v>
      </c>
    </row>
    <row r="1020" spans="1:4" ht="13.2" x14ac:dyDescent="0.25">
      <c r="A1020" s="13">
        <v>42705</v>
      </c>
      <c r="B1020" s="18">
        <v>8.7028606041120504</v>
      </c>
      <c r="C1020" s="16">
        <v>60219391.732989699</v>
      </c>
      <c r="D1020" s="16">
        <v>183865.43205752099</v>
      </c>
    </row>
    <row r="1021" spans="1:4" ht="13.2" x14ac:dyDescent="0.25">
      <c r="A1021" s="13">
        <v>42706</v>
      </c>
      <c r="B1021" s="18">
        <v>8.5730019035670502</v>
      </c>
      <c r="C1021" s="16">
        <v>59338829.964716397</v>
      </c>
      <c r="D1021" s="16">
        <v>137235.836620863</v>
      </c>
    </row>
    <row r="1022" spans="1:4" ht="13.2" x14ac:dyDescent="0.25">
      <c r="A1022" s="13">
        <v>42707</v>
      </c>
      <c r="B1022" s="18">
        <v>8.7902543236122401</v>
      </c>
      <c r="C1022" s="16">
        <v>60861593.695144802</v>
      </c>
      <c r="D1022" s="16">
        <v>151543.52793748901</v>
      </c>
    </row>
    <row r="1023" spans="1:4" ht="13.2" x14ac:dyDescent="0.25">
      <c r="A1023" s="13">
        <v>42708</v>
      </c>
      <c r="B1023" s="18">
        <v>8.6981759173339999</v>
      </c>
      <c r="C1023" s="16">
        <v>60306854.331429802</v>
      </c>
      <c r="D1023" s="16">
        <v>114031.666099842</v>
      </c>
    </row>
    <row r="1024" spans="1:4" ht="13.2" x14ac:dyDescent="0.25">
      <c r="A1024" s="13">
        <v>42709</v>
      </c>
      <c r="B1024" s="18">
        <v>8.4444057066480998</v>
      </c>
      <c r="C1024" s="16">
        <v>58565441.115161397</v>
      </c>
      <c r="D1024" s="16">
        <v>242836.14544525</v>
      </c>
    </row>
    <row r="1025" spans="1:4" ht="13.2" x14ac:dyDescent="0.25">
      <c r="A1025" s="13">
        <v>42710</v>
      </c>
      <c r="B1025" s="18">
        <v>8.7212591688120096</v>
      </c>
      <c r="C1025" s="16">
        <v>60504284.9229609</v>
      </c>
      <c r="D1025" s="16">
        <v>271508.68449407199</v>
      </c>
    </row>
    <row r="1026" spans="1:4" ht="13.2" x14ac:dyDescent="0.25">
      <c r="A1026" s="13">
        <v>42711</v>
      </c>
      <c r="B1026" s="18">
        <v>8.6349793385666693</v>
      </c>
      <c r="C1026" s="16">
        <v>59924261.100623898</v>
      </c>
      <c r="D1026" s="16">
        <v>79220.210099829594</v>
      </c>
    </row>
    <row r="1027" spans="1:4" ht="13.2" x14ac:dyDescent="0.25">
      <c r="A1027" s="13">
        <v>42712</v>
      </c>
      <c r="B1027" s="18">
        <v>8.7163902617356399</v>
      </c>
      <c r="C1027" s="16">
        <v>60507246.158330701</v>
      </c>
      <c r="D1027" s="16">
        <v>108964.83516380101</v>
      </c>
    </row>
    <row r="1028" spans="1:4" ht="13.2" x14ac:dyDescent="0.25">
      <c r="A1028" s="13">
        <v>42713</v>
      </c>
      <c r="B1028" s="18">
        <v>8.8253711022169501</v>
      </c>
      <c r="C1028" s="16">
        <v>61282812.110043898</v>
      </c>
      <c r="D1028" s="16">
        <v>72135.568354604504</v>
      </c>
    </row>
    <row r="1029" spans="1:4" ht="13.2" x14ac:dyDescent="0.25">
      <c r="A1029" s="13">
        <v>42714</v>
      </c>
      <c r="B1029" s="18">
        <v>8.8580887279564209</v>
      </c>
      <c r="C1029" s="16">
        <v>61529001.809572302</v>
      </c>
      <c r="D1029" s="16">
        <v>97625.298300484195</v>
      </c>
    </row>
    <row r="1030" spans="1:4" ht="13.2" x14ac:dyDescent="0.25">
      <c r="A1030" s="13">
        <v>42715</v>
      </c>
      <c r="B1030" s="18">
        <v>9.4962925059423107</v>
      </c>
      <c r="C1030" s="16">
        <v>65982253.545298398</v>
      </c>
      <c r="D1030" s="16">
        <v>303739.34642020997</v>
      </c>
    </row>
    <row r="1031" spans="1:4" ht="13.2" x14ac:dyDescent="0.25">
      <c r="A1031" s="13">
        <v>42716</v>
      </c>
      <c r="B1031" s="18">
        <v>9.0342059536351194</v>
      </c>
      <c r="C1031" s="16">
        <v>62790640.392081097</v>
      </c>
      <c r="D1031" s="16">
        <v>320972.18138964998</v>
      </c>
    </row>
    <row r="1032" spans="1:4" ht="13.2" x14ac:dyDescent="0.25">
      <c r="A1032" s="13">
        <v>42717</v>
      </c>
      <c r="B1032" s="18">
        <v>9.3818805268106296</v>
      </c>
      <c r="C1032" s="16">
        <v>65226970.831699803</v>
      </c>
      <c r="D1032" s="16">
        <v>185747.93135057599</v>
      </c>
    </row>
    <row r="1033" spans="1:4" ht="13.2" x14ac:dyDescent="0.25">
      <c r="A1033" s="13">
        <v>42718</v>
      </c>
      <c r="B1033" s="18">
        <v>9.0747036217509596</v>
      </c>
      <c r="C1033" s="16">
        <v>63110706.940238699</v>
      </c>
      <c r="D1033" s="16">
        <v>166490.45273428399</v>
      </c>
    </row>
    <row r="1034" spans="1:4" ht="13.2" x14ac:dyDescent="0.25">
      <c r="A1034" s="13">
        <v>42719</v>
      </c>
      <c r="B1034" s="18">
        <v>9.2753331106688801</v>
      </c>
      <c r="C1034" s="16">
        <v>64525394.489664398</v>
      </c>
      <c r="D1034" s="16">
        <v>136857.69358733101</v>
      </c>
    </row>
    <row r="1035" spans="1:4" ht="13.2" x14ac:dyDescent="0.25">
      <c r="A1035" s="13">
        <v>42720</v>
      </c>
      <c r="B1035" s="18">
        <v>9.8753991253934998</v>
      </c>
      <c r="C1035" s="16">
        <v>68721233.571161196</v>
      </c>
      <c r="D1035" s="16">
        <v>275540.69437250699</v>
      </c>
    </row>
    <row r="1036" spans="1:4" ht="13.2" x14ac:dyDescent="0.25">
      <c r="A1036" s="13">
        <v>42721</v>
      </c>
      <c r="B1036" s="18">
        <v>9.7572100703067299</v>
      </c>
      <c r="C1036" s="16">
        <v>67919334.352380797</v>
      </c>
      <c r="D1036" s="16">
        <v>239930.843755373</v>
      </c>
    </row>
    <row r="1037" spans="1:4" ht="13.2" x14ac:dyDescent="0.25">
      <c r="A1037" s="13">
        <v>42722</v>
      </c>
      <c r="B1037" s="18">
        <v>9.8824690441012599</v>
      </c>
      <c r="C1037" s="16">
        <v>68812689.3782648</v>
      </c>
      <c r="D1037" s="16">
        <v>176666.80171317101</v>
      </c>
    </row>
    <row r="1038" spans="1:4" ht="13.2" x14ac:dyDescent="0.25">
      <c r="A1038" s="13">
        <v>42723</v>
      </c>
      <c r="B1038" s="18">
        <v>10.286702237567599</v>
      </c>
      <c r="C1038" s="16">
        <v>71649103.012342304</v>
      </c>
      <c r="D1038" s="16">
        <v>535760.16613890196</v>
      </c>
    </row>
    <row r="1039" spans="1:4" ht="13.2" x14ac:dyDescent="0.25">
      <c r="A1039" s="13">
        <v>42724</v>
      </c>
      <c r="B1039" s="18">
        <v>10.2507909783772</v>
      </c>
      <c r="C1039" s="16">
        <v>71420756.266077906</v>
      </c>
      <c r="D1039" s="16">
        <v>487618.05671072699</v>
      </c>
    </row>
    <row r="1040" spans="1:4" ht="13.2" x14ac:dyDescent="0.25">
      <c r="A1040" s="13">
        <v>42725</v>
      </c>
      <c r="B1040" s="18">
        <v>9.7890487705755405</v>
      </c>
      <c r="C1040" s="16">
        <v>68224256.586941406</v>
      </c>
      <c r="D1040" s="16">
        <v>515330.783930037</v>
      </c>
    </row>
    <row r="1041" spans="1:4" ht="13.2" x14ac:dyDescent="0.25">
      <c r="A1041" s="13">
        <v>42726</v>
      </c>
      <c r="B1041" s="18">
        <v>9.8565831188265101</v>
      </c>
      <c r="C1041" s="16">
        <v>68715869.030300394</v>
      </c>
      <c r="D1041" s="16">
        <v>484908.14397866197</v>
      </c>
    </row>
    <row r="1042" spans="1:4" ht="13.2" x14ac:dyDescent="0.25">
      <c r="A1042" s="13">
        <v>42727</v>
      </c>
      <c r="B1042" s="18">
        <v>9.5607847243825592</v>
      </c>
      <c r="C1042" s="16">
        <v>66674197.404982299</v>
      </c>
      <c r="D1042" s="16">
        <v>515136.71223329002</v>
      </c>
    </row>
    <row r="1043" spans="1:4" ht="13.2" x14ac:dyDescent="0.25">
      <c r="A1043" s="13">
        <v>42728</v>
      </c>
      <c r="B1043" s="18">
        <v>9.8165768537252802</v>
      </c>
      <c r="C1043" s="16">
        <v>68478614.248292699</v>
      </c>
      <c r="D1043" s="16">
        <v>447249.41420887399</v>
      </c>
    </row>
    <row r="1044" spans="1:4" ht="13.2" x14ac:dyDescent="0.25">
      <c r="A1044" s="13">
        <v>42729</v>
      </c>
      <c r="B1044" s="18">
        <v>10.0936456968626</v>
      </c>
      <c r="C1044" s="16">
        <v>70433015.5522971</v>
      </c>
      <c r="D1044" s="16">
        <v>454999.56499032601</v>
      </c>
    </row>
    <row r="1045" spans="1:4" ht="13.2" x14ac:dyDescent="0.25">
      <c r="A1045" s="13">
        <v>42730</v>
      </c>
      <c r="B1045" s="18">
        <v>9.7887994662058997</v>
      </c>
      <c r="C1045" s="16">
        <v>68326211.826095805</v>
      </c>
      <c r="D1045" s="16">
        <v>258261.65536156201</v>
      </c>
    </row>
    <row r="1046" spans="1:4" ht="13.2" x14ac:dyDescent="0.25">
      <c r="A1046" s="13">
        <v>42731</v>
      </c>
      <c r="B1046" s="18">
        <v>9.7192121407233198</v>
      </c>
      <c r="C1046" s="16">
        <v>67861308.063139796</v>
      </c>
      <c r="D1046" s="16">
        <v>490268.81396232202</v>
      </c>
    </row>
    <row r="1047" spans="1:4" ht="13.2" x14ac:dyDescent="0.25">
      <c r="A1047" s="13">
        <v>42732</v>
      </c>
      <c r="B1047" s="18">
        <v>10.1801663396508</v>
      </c>
      <c r="C1047" s="16">
        <v>71101407.027187407</v>
      </c>
      <c r="D1047" s="16">
        <v>589204.459503146</v>
      </c>
    </row>
    <row r="1048" spans="1:4" ht="13.2" x14ac:dyDescent="0.25">
      <c r="A1048" s="13">
        <v>42733</v>
      </c>
      <c r="B1048" s="18">
        <v>10.803098941837399</v>
      </c>
      <c r="C1048" s="16">
        <v>75474705.628659397</v>
      </c>
      <c r="D1048" s="16">
        <v>702088.25084993604</v>
      </c>
    </row>
    <row r="1049" spans="1:4" ht="13.2" x14ac:dyDescent="0.25">
      <c r="A1049" s="13">
        <v>42734</v>
      </c>
      <c r="B1049" s="18">
        <v>11.202800449152701</v>
      </c>
      <c r="C1049" s="16">
        <v>78291297.470525399</v>
      </c>
      <c r="D1049" s="16">
        <v>779900.36747314106</v>
      </c>
    </row>
    <row r="1050" spans="1:4" ht="13.2" x14ac:dyDescent="0.25">
      <c r="A1050" s="13">
        <v>42735</v>
      </c>
      <c r="B1050" s="18">
        <v>11.3948026691953</v>
      </c>
      <c r="C1050" s="16">
        <v>79657122.858620897</v>
      </c>
      <c r="D1050" s="16">
        <v>430543.86480420502</v>
      </c>
    </row>
    <row r="1051" spans="1:4" ht="13.2" x14ac:dyDescent="0.25">
      <c r="A1051" s="13">
        <v>42736</v>
      </c>
      <c r="B1051" s="18">
        <v>11.3935438417193</v>
      </c>
      <c r="C1051" s="16">
        <v>79672944.279532701</v>
      </c>
      <c r="D1051" s="16">
        <v>455648.53634515899</v>
      </c>
    </row>
    <row r="1052" spans="1:4" ht="13.2" x14ac:dyDescent="0.25">
      <c r="A1052" s="13">
        <v>42737</v>
      </c>
      <c r="B1052" s="18">
        <v>11.8757252066862</v>
      </c>
      <c r="C1052" s="16">
        <v>83069498.372524306</v>
      </c>
      <c r="D1052" s="16">
        <v>535987.24930927297</v>
      </c>
    </row>
    <row r="1053" spans="1:4" ht="13.2" x14ac:dyDescent="0.25">
      <c r="A1053" s="13">
        <v>42738</v>
      </c>
      <c r="B1053" s="18">
        <v>12.7704905070125</v>
      </c>
      <c r="C1053" s="16">
        <v>89355875.536506504</v>
      </c>
      <c r="D1053" s="16">
        <v>1082074.5632301201</v>
      </c>
    </row>
    <row r="1054" spans="1:4" ht="13.2" x14ac:dyDescent="0.25">
      <c r="A1054" s="13">
        <v>42739</v>
      </c>
      <c r="B1054" s="18">
        <v>16.3604528081636</v>
      </c>
      <c r="C1054" s="16">
        <v>114625258.882668</v>
      </c>
      <c r="D1054" s="16">
        <v>3823729.2804521602</v>
      </c>
    </row>
    <row r="1055" spans="1:4" ht="13.2" x14ac:dyDescent="0.25">
      <c r="A1055" s="13">
        <v>42740</v>
      </c>
      <c r="B1055" s="18">
        <v>14.0686788962485</v>
      </c>
      <c r="C1055" s="16">
        <v>98598507.116101205</v>
      </c>
      <c r="D1055" s="16">
        <v>1818376.23182531</v>
      </c>
    </row>
    <row r="1056" spans="1:4" ht="13.2" x14ac:dyDescent="0.25">
      <c r="A1056" s="13">
        <v>42741</v>
      </c>
      <c r="B1056" s="18">
        <v>11.959787721790599</v>
      </c>
      <c r="C1056" s="16">
        <v>83844043.984462395</v>
      </c>
      <c r="D1056" s="16">
        <v>1506430.61788058</v>
      </c>
    </row>
    <row r="1057" spans="1:4" ht="13.2" x14ac:dyDescent="0.25">
      <c r="A1057" s="13">
        <v>42742</v>
      </c>
      <c r="B1057" s="18">
        <v>12.4142678399503</v>
      </c>
      <c r="C1057" s="16">
        <v>87057101.581845403</v>
      </c>
      <c r="D1057" s="16">
        <v>815447.26161407097</v>
      </c>
    </row>
    <row r="1058" spans="1:4" ht="13.2" x14ac:dyDescent="0.25">
      <c r="A1058" s="13">
        <v>42743</v>
      </c>
      <c r="B1058" s="18">
        <v>12.6771661761488</v>
      </c>
      <c r="C1058" s="16">
        <v>88927417.654629499</v>
      </c>
      <c r="D1058" s="16">
        <v>781771.946462363</v>
      </c>
    </row>
    <row r="1059" spans="1:4" ht="13.2" x14ac:dyDescent="0.25">
      <c r="A1059" s="13">
        <v>42744</v>
      </c>
      <c r="B1059" s="18">
        <v>12.376003215406</v>
      </c>
      <c r="C1059" s="16">
        <v>86840941.818121806</v>
      </c>
      <c r="D1059" s="16">
        <v>647913.55006787099</v>
      </c>
    </row>
    <row r="1060" spans="1:4" ht="13.2" x14ac:dyDescent="0.25">
      <c r="A1060" s="13">
        <v>42745</v>
      </c>
      <c r="B1060" s="18">
        <v>12.418570818127799</v>
      </c>
      <c r="C1060" s="16">
        <v>87166246.618139207</v>
      </c>
      <c r="D1060" s="16">
        <v>632318.12729658501</v>
      </c>
    </row>
    <row r="1061" spans="1:4" ht="13.2" x14ac:dyDescent="0.25">
      <c r="A1061" s="13">
        <v>42746</v>
      </c>
      <c r="B1061" s="18">
        <v>11.205426362543699</v>
      </c>
      <c r="C1061" s="16">
        <v>78675057.743358701</v>
      </c>
      <c r="D1061" s="16">
        <v>783056.20067181299</v>
      </c>
    </row>
    <row r="1062" spans="1:4" ht="13.2" x14ac:dyDescent="0.25">
      <c r="A1062" s="13">
        <v>42747</v>
      </c>
      <c r="B1062" s="18">
        <v>11.9887866981108</v>
      </c>
      <c r="C1062" s="16">
        <v>84199994.412985995</v>
      </c>
      <c r="D1062" s="16">
        <v>833489.41544439597</v>
      </c>
    </row>
    <row r="1063" spans="1:4" ht="13.2" x14ac:dyDescent="0.25">
      <c r="A1063" s="13">
        <v>42748</v>
      </c>
      <c r="B1063" s="18">
        <v>12.5104475429219</v>
      </c>
      <c r="C1063" s="16">
        <v>87890635.4486451</v>
      </c>
      <c r="D1063" s="16">
        <v>923771.98030395305</v>
      </c>
    </row>
    <row r="1064" spans="1:4" ht="13.2" x14ac:dyDescent="0.25">
      <c r="A1064" s="13">
        <v>42749</v>
      </c>
      <c r="B1064" s="18">
        <v>12.3304508408232</v>
      </c>
      <c r="C1064" s="16">
        <v>86652255.614336103</v>
      </c>
      <c r="D1064" s="16">
        <v>840806.50226614205</v>
      </c>
    </row>
    <row r="1065" spans="1:4" ht="13.2" x14ac:dyDescent="0.25">
      <c r="A1065" s="13">
        <v>42750</v>
      </c>
      <c r="B1065" s="18">
        <v>12.272484880749699</v>
      </c>
      <c r="C1065" s="16">
        <v>86271273.341962203</v>
      </c>
      <c r="D1065" s="16">
        <v>791590.30120558594</v>
      </c>
    </row>
    <row r="1066" spans="1:4" ht="13.2" x14ac:dyDescent="0.25">
      <c r="A1066" s="13">
        <v>42751</v>
      </c>
      <c r="B1066" s="18">
        <v>12.9803229633399</v>
      </c>
      <c r="C1066" s="16">
        <v>91274437.918757498</v>
      </c>
      <c r="D1066" s="16">
        <v>975232.16108690295</v>
      </c>
    </row>
    <row r="1067" spans="1:4" ht="13.2" x14ac:dyDescent="0.25">
      <c r="A1067" s="13">
        <v>42752</v>
      </c>
      <c r="B1067" s="18">
        <v>14.155213111675</v>
      </c>
      <c r="C1067" s="16">
        <v>99566183.643654004</v>
      </c>
      <c r="D1067" s="16">
        <v>1231705.3663218101</v>
      </c>
    </row>
    <row r="1068" spans="1:4" ht="13.2" x14ac:dyDescent="0.25">
      <c r="A1068" s="13">
        <v>42753</v>
      </c>
      <c r="B1068" s="18">
        <v>13.942058459280901</v>
      </c>
      <c r="C1068" s="16">
        <v>98096351.203617498</v>
      </c>
      <c r="D1068" s="16">
        <v>1057595.8656355699</v>
      </c>
    </row>
    <row r="1069" spans="1:4" ht="13.2" x14ac:dyDescent="0.25">
      <c r="A1069" s="13">
        <v>42754</v>
      </c>
      <c r="B1069" s="18">
        <v>15.1379591433841</v>
      </c>
      <c r="C1069" s="16">
        <v>106542984.93766201</v>
      </c>
      <c r="D1069" s="16">
        <v>1668723.37005872</v>
      </c>
    </row>
    <row r="1070" spans="1:4" ht="13.2" x14ac:dyDescent="0.25">
      <c r="A1070" s="13">
        <v>42755</v>
      </c>
      <c r="B1070" s="18">
        <v>15.032963313991701</v>
      </c>
      <c r="C1070" s="16">
        <v>105835504.2791</v>
      </c>
      <c r="D1070" s="16">
        <v>1568432.76947484</v>
      </c>
    </row>
    <row r="1071" spans="1:4" ht="13.2" x14ac:dyDescent="0.25">
      <c r="A1071" s="13">
        <v>42756</v>
      </c>
      <c r="B1071" s="18">
        <v>14.8588766604423</v>
      </c>
      <c r="C1071" s="16">
        <v>104641722.08607499</v>
      </c>
      <c r="D1071" s="16">
        <v>1081390.7852060101</v>
      </c>
    </row>
    <row r="1072" spans="1:4" ht="13.2" x14ac:dyDescent="0.25">
      <c r="A1072" s="13">
        <v>42757</v>
      </c>
      <c r="B1072" s="18">
        <v>15.0263835539951</v>
      </c>
      <c r="C1072" s="16">
        <v>105853614.394639</v>
      </c>
      <c r="D1072" s="16">
        <v>1093297.2377098601</v>
      </c>
    </row>
    <row r="1073" spans="1:4" ht="13.2" x14ac:dyDescent="0.25">
      <c r="A1073" s="13">
        <v>42758</v>
      </c>
      <c r="B1073" s="18">
        <v>15.0753946761091</v>
      </c>
      <c r="C1073" s="16">
        <v>106230472.104801</v>
      </c>
      <c r="D1073" s="16">
        <v>764673.152075166</v>
      </c>
    </row>
    <row r="1074" spans="1:4" ht="13.2" x14ac:dyDescent="0.25">
      <c r="A1074" s="13">
        <v>42759</v>
      </c>
      <c r="B1074" s="18">
        <v>13.883531272060701</v>
      </c>
      <c r="C1074" s="16">
        <v>97861804.841032594</v>
      </c>
      <c r="D1074" s="16">
        <v>1396055.86829847</v>
      </c>
    </row>
    <row r="1075" spans="1:4" ht="13.2" x14ac:dyDescent="0.25">
      <c r="A1075" s="13">
        <v>42760</v>
      </c>
      <c r="B1075" s="18">
        <v>14.00480727147</v>
      </c>
      <c r="C1075" s="16">
        <v>98746033.431768</v>
      </c>
      <c r="D1075" s="16">
        <v>1408250.7535435399</v>
      </c>
    </row>
    <row r="1076" spans="1:4" ht="13.2" x14ac:dyDescent="0.25">
      <c r="A1076" s="13">
        <v>42761</v>
      </c>
      <c r="B1076" s="18">
        <v>14.992214920679</v>
      </c>
      <c r="C1076" s="16">
        <v>105739672.05353101</v>
      </c>
      <c r="D1076" s="16">
        <v>912660.84008828003</v>
      </c>
    </row>
    <row r="1077" spans="1:4" ht="13.2" x14ac:dyDescent="0.25">
      <c r="A1077" s="13">
        <v>42762</v>
      </c>
      <c r="B1077" s="18">
        <v>15.3890591969762</v>
      </c>
      <c r="C1077" s="16">
        <v>108570812.92351501</v>
      </c>
      <c r="D1077" s="16">
        <v>896622.92050642194</v>
      </c>
    </row>
    <row r="1078" spans="1:4" ht="13.2" x14ac:dyDescent="0.25">
      <c r="A1078" s="13">
        <v>42763</v>
      </c>
      <c r="B1078" s="18">
        <v>15.2642428003299</v>
      </c>
      <c r="C1078" s="16">
        <v>107723455.388686</v>
      </c>
      <c r="D1078" s="16">
        <v>775224.29788147402</v>
      </c>
    </row>
    <row r="1079" spans="1:4" ht="13.2" x14ac:dyDescent="0.25">
      <c r="A1079" s="13">
        <v>42764</v>
      </c>
      <c r="B1079" s="18">
        <v>15.3785271213934</v>
      </c>
      <c r="C1079" s="16">
        <v>108562620.733788</v>
      </c>
      <c r="D1079" s="16">
        <v>762213.22631029296</v>
      </c>
    </row>
    <row r="1080" spans="1:4" ht="13.2" x14ac:dyDescent="0.25">
      <c r="A1080" s="13">
        <v>42765</v>
      </c>
      <c r="B1080" s="18">
        <v>15.969448028341001</v>
      </c>
      <c r="C1080" s="16">
        <v>112767794.138137</v>
      </c>
      <c r="D1080" s="16">
        <v>1292464.1415019101</v>
      </c>
    </row>
    <row r="1081" spans="1:4" ht="13.2" x14ac:dyDescent="0.25">
      <c r="A1081" s="13">
        <v>42766</v>
      </c>
      <c r="B1081" s="18">
        <v>16.0769188883969</v>
      </c>
      <c r="C1081" s="16">
        <v>113560763.49089199</v>
      </c>
      <c r="D1081" s="16">
        <v>952458.910019962</v>
      </c>
    </row>
    <row r="1082" spans="1:4" ht="13.2" x14ac:dyDescent="0.25">
      <c r="A1082" s="13">
        <v>42767</v>
      </c>
      <c r="B1082" s="18">
        <v>15.9653367425397</v>
      </c>
      <c r="C1082" s="16">
        <v>112806966.331242</v>
      </c>
      <c r="D1082" s="16">
        <v>1365948.72950627</v>
      </c>
    </row>
    <row r="1083" spans="1:4" ht="13.2" x14ac:dyDescent="0.25">
      <c r="A1083" s="13">
        <v>42768</v>
      </c>
      <c r="B1083" s="18">
        <v>16.3944187348242</v>
      </c>
      <c r="C1083" s="16">
        <v>115873521.976789</v>
      </c>
      <c r="D1083" s="16">
        <v>815793.72301445703</v>
      </c>
    </row>
    <row r="1084" spans="1:4" ht="13.2" x14ac:dyDescent="0.25">
      <c r="A1084" s="13">
        <v>42769</v>
      </c>
      <c r="B1084" s="18">
        <v>17.151657864918601</v>
      </c>
      <c r="C1084" s="16">
        <v>121384563.88052499</v>
      </c>
      <c r="D1084" s="16">
        <v>1128577.09287177</v>
      </c>
    </row>
    <row r="1085" spans="1:4" ht="13.2" x14ac:dyDescent="0.25">
      <c r="A1085" s="13">
        <v>42770</v>
      </c>
      <c r="B1085" s="18">
        <v>17.377604030542699</v>
      </c>
      <c r="C1085" s="16">
        <v>123021167.947796</v>
      </c>
      <c r="D1085" s="16">
        <v>1109095.48006777</v>
      </c>
    </row>
    <row r="1086" spans="1:4" ht="13.2" x14ac:dyDescent="0.25">
      <c r="A1086" s="13">
        <v>42771</v>
      </c>
      <c r="B1086" s="18">
        <v>16.861854145218299</v>
      </c>
      <c r="C1086" s="16">
        <v>119405028.08832499</v>
      </c>
      <c r="D1086" s="16">
        <v>1114890.7956753799</v>
      </c>
    </row>
    <row r="1087" spans="1:4" ht="13.2" x14ac:dyDescent="0.25">
      <c r="A1087" s="13">
        <v>42772</v>
      </c>
      <c r="B1087" s="18">
        <v>16.689644136795799</v>
      </c>
      <c r="C1087" s="16">
        <v>118221411.346232</v>
      </c>
      <c r="D1087" s="16">
        <v>799690.79136269202</v>
      </c>
    </row>
    <row r="1088" spans="1:4" ht="13.2" x14ac:dyDescent="0.25">
      <c r="A1088" s="13">
        <v>42773</v>
      </c>
      <c r="B1088" s="18">
        <v>17.2555810976313</v>
      </c>
      <c r="C1088" s="16">
        <v>122251737.015159</v>
      </c>
      <c r="D1088" s="16">
        <v>789015.20467051596</v>
      </c>
    </row>
    <row r="1089" spans="1:4" ht="13.2" x14ac:dyDescent="0.25">
      <c r="A1089" s="13">
        <v>42774</v>
      </c>
      <c r="B1089" s="18">
        <v>17.199421871459101</v>
      </c>
      <c r="C1089" s="16">
        <v>121905907.54573099</v>
      </c>
      <c r="D1089" s="16">
        <v>888188.76801888598</v>
      </c>
    </row>
    <row r="1090" spans="1:4" ht="13.2" x14ac:dyDescent="0.25">
      <c r="A1090" s="13">
        <v>42775</v>
      </c>
      <c r="B1090" s="18">
        <v>16.384163269927502</v>
      </c>
      <c r="C1090" s="16">
        <v>116161915.325826</v>
      </c>
      <c r="D1090" s="16">
        <v>1095500.8066882801</v>
      </c>
    </row>
    <row r="1091" spans="1:4" ht="13.2" x14ac:dyDescent="0.25">
      <c r="A1091" s="13">
        <v>42776</v>
      </c>
      <c r="B1091" s="18">
        <v>16.703769637032501</v>
      </c>
      <c r="C1091" s="16">
        <v>118463668.78646199</v>
      </c>
      <c r="D1091" s="16">
        <v>916919.40833128197</v>
      </c>
    </row>
    <row r="1092" spans="1:4" ht="13.2" x14ac:dyDescent="0.25">
      <c r="A1092" s="13">
        <v>42777</v>
      </c>
      <c r="B1092" s="18">
        <v>17.264332543565601</v>
      </c>
      <c r="C1092" s="16">
        <v>122476110.000587</v>
      </c>
      <c r="D1092" s="16">
        <v>740897.17618894496</v>
      </c>
    </row>
    <row r="1093" spans="1:4" ht="13.2" x14ac:dyDescent="0.25">
      <c r="A1093" s="13">
        <v>42778</v>
      </c>
      <c r="B1093" s="18">
        <v>16.908443638577001</v>
      </c>
      <c r="C1093" s="16">
        <v>119986543.170252</v>
      </c>
      <c r="D1093" s="16">
        <v>806509.81294968503</v>
      </c>
    </row>
    <row r="1094" spans="1:4" ht="13.2" x14ac:dyDescent="0.25">
      <c r="A1094" s="13">
        <v>42779</v>
      </c>
      <c r="B1094" s="18">
        <v>16.947179394931201</v>
      </c>
      <c r="C1094" s="16">
        <v>120297976.84723499</v>
      </c>
      <c r="D1094" s="16">
        <v>751750.47900903004</v>
      </c>
    </row>
    <row r="1095" spans="1:4" ht="13.2" x14ac:dyDescent="0.25">
      <c r="A1095" s="13">
        <v>42780</v>
      </c>
      <c r="B1095" s="18">
        <v>18.409724851149001</v>
      </c>
      <c r="C1095" s="16">
        <v>130718435.402832</v>
      </c>
      <c r="D1095" s="16">
        <v>1319595.7393265599</v>
      </c>
    </row>
    <row r="1096" spans="1:4" ht="13.2" x14ac:dyDescent="0.25">
      <c r="A1096" s="13">
        <v>42781</v>
      </c>
      <c r="B1096" s="18">
        <v>19.593242542784601</v>
      </c>
      <c r="C1096" s="16">
        <v>139163983.33299401</v>
      </c>
      <c r="D1096" s="16">
        <v>2581793.0335728601</v>
      </c>
    </row>
    <row r="1097" spans="1:4" ht="13.2" x14ac:dyDescent="0.25">
      <c r="A1097" s="13">
        <v>42782</v>
      </c>
      <c r="B1097" s="18">
        <v>19.579271757765401</v>
      </c>
      <c r="C1097" s="16">
        <v>139107064.515104</v>
      </c>
      <c r="D1097" s="16">
        <v>1974720.93579415</v>
      </c>
    </row>
    <row r="1098" spans="1:4" ht="13.2" x14ac:dyDescent="0.25">
      <c r="A1098" s="13">
        <v>42783</v>
      </c>
      <c r="B1098" s="18">
        <v>20.191370298430101</v>
      </c>
      <c r="C1098" s="16">
        <v>143498695.69776201</v>
      </c>
      <c r="D1098" s="16">
        <v>1139180.5757981299</v>
      </c>
    </row>
    <row r="1099" spans="1:4" ht="13.2" x14ac:dyDescent="0.25">
      <c r="A1099" s="13">
        <v>42784</v>
      </c>
      <c r="B1099" s="18">
        <v>21.412505883266601</v>
      </c>
      <c r="C1099" s="16">
        <v>152222810.487001</v>
      </c>
      <c r="D1099" s="16">
        <v>2430618.8833675999</v>
      </c>
    </row>
    <row r="1100" spans="1:4" ht="13.2" x14ac:dyDescent="0.25">
      <c r="A1100" s="13">
        <v>42785</v>
      </c>
      <c r="B1100" s="18">
        <v>23.191640933373701</v>
      </c>
      <c r="C1100" s="16">
        <v>164919144.65679601</v>
      </c>
      <c r="D1100" s="16">
        <v>4650862.1312598204</v>
      </c>
    </row>
    <row r="1101" spans="1:4" ht="13.2" x14ac:dyDescent="0.25">
      <c r="A1101" s="13">
        <v>42786</v>
      </c>
      <c r="B1101" s="18">
        <v>21.922613627297199</v>
      </c>
      <c r="C1101" s="16">
        <v>155927198.21517301</v>
      </c>
      <c r="D1101" s="16">
        <v>2946968.4782051202</v>
      </c>
    </row>
    <row r="1102" spans="1:4" ht="13.2" x14ac:dyDescent="0.25">
      <c r="A1102" s="13">
        <v>42787</v>
      </c>
      <c r="B1102" s="18">
        <v>21.3370623887051</v>
      </c>
      <c r="C1102" s="16">
        <v>151762395.35008901</v>
      </c>
      <c r="D1102" s="16">
        <v>3269980.7390365098</v>
      </c>
    </row>
    <row r="1103" spans="1:4" ht="13.2" x14ac:dyDescent="0.25">
      <c r="A1103" s="13">
        <v>42788</v>
      </c>
      <c r="B1103" s="18">
        <v>22.250737443235</v>
      </c>
      <c r="C1103" s="16">
        <v>158261017.90276501</v>
      </c>
      <c r="D1103" s="16">
        <v>1889775.5780533899</v>
      </c>
    </row>
    <row r="1104" spans="1:4" ht="13.2" x14ac:dyDescent="0.25">
      <c r="A1104" s="13">
        <v>42789</v>
      </c>
      <c r="B1104" s="18">
        <v>25.372245702818098</v>
      </c>
      <c r="C1104" s="16">
        <v>180463116.85853201</v>
      </c>
      <c r="D1104" s="16">
        <v>3596275.3857457601</v>
      </c>
    </row>
    <row r="1105" spans="1:4" ht="13.2" x14ac:dyDescent="0.25">
      <c r="A1105" s="13">
        <v>42790</v>
      </c>
      <c r="B1105" s="18">
        <v>27.177460954203099</v>
      </c>
      <c r="C1105" s="16">
        <v>193550131.33946201</v>
      </c>
      <c r="D1105" s="16">
        <v>8115091.0012613097</v>
      </c>
    </row>
    <row r="1106" spans="1:4" ht="13.2" x14ac:dyDescent="0.25">
      <c r="A1106" s="13">
        <v>42791</v>
      </c>
      <c r="B1106" s="18">
        <v>27.0063691955785</v>
      </c>
      <c r="C1106" s="16">
        <v>192389026.12386101</v>
      </c>
      <c r="D1106" s="16">
        <v>6444926.18804878</v>
      </c>
    </row>
    <row r="1107" spans="1:4" ht="13.2" x14ac:dyDescent="0.25">
      <c r="A1107" s="13">
        <v>42792</v>
      </c>
      <c r="B1107" s="18">
        <v>28.4916081010937</v>
      </c>
      <c r="C1107" s="16">
        <v>203030316.088543</v>
      </c>
      <c r="D1107" s="16">
        <v>3345086.0025033201</v>
      </c>
    </row>
    <row r="1108" spans="1:4" ht="13.2" x14ac:dyDescent="0.25">
      <c r="A1108" s="13">
        <v>42793</v>
      </c>
      <c r="B1108" s="18">
        <v>28.488869494852299</v>
      </c>
      <c r="C1108" s="16">
        <v>203071824.023821</v>
      </c>
      <c r="D1108" s="16">
        <v>2799998.7814318002</v>
      </c>
    </row>
    <row r="1109" spans="1:4" ht="13.2" x14ac:dyDescent="0.25">
      <c r="A1109" s="13">
        <v>42794</v>
      </c>
      <c r="B1109" s="18">
        <v>32.727668298395997</v>
      </c>
      <c r="C1109" s="16">
        <v>233355802.33127201</v>
      </c>
      <c r="D1109" s="16">
        <v>8404445.2169408891</v>
      </c>
    </row>
    <row r="1110" spans="1:4" ht="13.2" x14ac:dyDescent="0.25">
      <c r="A1110" s="13">
        <v>42795</v>
      </c>
      <c r="B1110" s="18">
        <v>43.192228565425197</v>
      </c>
      <c r="C1110" s="16">
        <v>308060882.02621001</v>
      </c>
      <c r="D1110" s="16">
        <v>28083002.585623901</v>
      </c>
    </row>
    <row r="1111" spans="1:4" ht="13.2" x14ac:dyDescent="0.25">
      <c r="A1111" s="13">
        <v>42796</v>
      </c>
      <c r="B1111" s="18">
        <v>43.793367647637297</v>
      </c>
      <c r="C1111" s="16">
        <v>312442861.821347</v>
      </c>
      <c r="D1111" s="16">
        <v>55728619.9179051</v>
      </c>
    </row>
    <row r="1112" spans="1:4" ht="13.2" x14ac:dyDescent="0.25">
      <c r="A1112" s="13">
        <v>42797</v>
      </c>
      <c r="B1112" s="18">
        <v>47.323855729057897</v>
      </c>
      <c r="C1112" s="16">
        <v>337731854.71069598</v>
      </c>
      <c r="D1112" s="16">
        <v>28819319.746591199</v>
      </c>
    </row>
    <row r="1113" spans="1:4" ht="13.2" x14ac:dyDescent="0.25">
      <c r="A1113" s="13">
        <v>42798</v>
      </c>
      <c r="B1113" s="18">
        <v>43.8215162559002</v>
      </c>
      <c r="C1113" s="16">
        <v>312827650.20112097</v>
      </c>
      <c r="D1113" s="16">
        <v>10839080.50299</v>
      </c>
    </row>
    <row r="1114" spans="1:4" ht="13.2" x14ac:dyDescent="0.25">
      <c r="A1114" s="13">
        <v>42799</v>
      </c>
      <c r="B1114" s="18">
        <v>42.572728890449703</v>
      </c>
      <c r="C1114" s="16">
        <v>304271422.93474698</v>
      </c>
      <c r="D1114" s="16">
        <v>9143869.7650655005</v>
      </c>
    </row>
    <row r="1115" spans="1:4" ht="13.2" x14ac:dyDescent="0.25">
      <c r="A1115" s="13">
        <v>42800</v>
      </c>
      <c r="B1115" s="18">
        <v>46.706436703109198</v>
      </c>
      <c r="C1115" s="16">
        <v>333908426.15695697</v>
      </c>
      <c r="D1115" s="16">
        <v>9705762.5735931098</v>
      </c>
    </row>
    <row r="1116" spans="1:4" ht="13.2" x14ac:dyDescent="0.25">
      <c r="A1116" s="13">
        <v>42801</v>
      </c>
      <c r="B1116" s="18">
        <v>46.290523089142098</v>
      </c>
      <c r="C1116" s="16">
        <v>331026354.33236301</v>
      </c>
      <c r="D1116" s="16">
        <v>6221312.86568926</v>
      </c>
    </row>
    <row r="1117" spans="1:4" ht="13.2" x14ac:dyDescent="0.25">
      <c r="A1117" s="13">
        <v>42802</v>
      </c>
      <c r="B1117" s="18">
        <v>42.413174262050397</v>
      </c>
      <c r="C1117" s="16">
        <v>303382198.93358302</v>
      </c>
      <c r="D1117" s="16">
        <v>4889516.7876695599</v>
      </c>
    </row>
    <row r="1118" spans="1:4" ht="13.2" x14ac:dyDescent="0.25">
      <c r="A1118" s="13">
        <v>42803</v>
      </c>
      <c r="B1118" s="18">
        <v>50.795277408975899</v>
      </c>
      <c r="C1118" s="16">
        <v>363438889.18400902</v>
      </c>
      <c r="D1118" s="16">
        <v>15844870.2473752</v>
      </c>
    </row>
    <row r="1119" spans="1:4" ht="13.2" x14ac:dyDescent="0.25">
      <c r="A1119" s="13">
        <v>42804</v>
      </c>
      <c r="B1119" s="18">
        <v>50.456367222211199</v>
      </c>
      <c r="C1119" s="16">
        <v>361115463.36385697</v>
      </c>
      <c r="D1119" s="16">
        <v>20072577.2203907</v>
      </c>
    </row>
    <row r="1120" spans="1:4" ht="13.2" x14ac:dyDescent="0.25">
      <c r="A1120" s="13">
        <v>42805</v>
      </c>
      <c r="B1120" s="18">
        <v>73.839994889247095</v>
      </c>
      <c r="C1120" s="16">
        <v>528618086.69228899</v>
      </c>
      <c r="D1120" s="16">
        <v>47900279.078794599</v>
      </c>
    </row>
    <row r="1121" spans="1:4" ht="13.2" x14ac:dyDescent="0.25">
      <c r="A1121" s="13">
        <v>42806</v>
      </c>
      <c r="B1121" s="18">
        <v>77.693688980129195</v>
      </c>
      <c r="C1121" s="16">
        <v>556358990.53478706</v>
      </c>
      <c r="D1121" s="16">
        <v>39328112.775474399</v>
      </c>
    </row>
    <row r="1122" spans="1:4" ht="13.2" x14ac:dyDescent="0.25">
      <c r="A1122" s="13">
        <v>42807</v>
      </c>
      <c r="B1122" s="18">
        <v>75.765126396259902</v>
      </c>
      <c r="C1122" s="16">
        <v>542696281.26586294</v>
      </c>
      <c r="D1122" s="16">
        <v>27779582.5686538</v>
      </c>
    </row>
    <row r="1123" spans="1:4" ht="13.2" x14ac:dyDescent="0.25">
      <c r="A1123" s="13">
        <v>42808</v>
      </c>
      <c r="B1123" s="18">
        <v>89.099509661308701</v>
      </c>
      <c r="C1123" s="16">
        <v>638385690.99094296</v>
      </c>
      <c r="D1123" s="16">
        <v>27528080.411107399</v>
      </c>
    </row>
    <row r="1124" spans="1:4" ht="13.2" x14ac:dyDescent="0.25">
      <c r="A1124" s="13">
        <v>42809</v>
      </c>
      <c r="B1124" s="18">
        <v>99.836719279911605</v>
      </c>
      <c r="C1124" s="16">
        <v>715516289.12202299</v>
      </c>
      <c r="D1124" s="16">
        <v>51418994.0114915</v>
      </c>
    </row>
    <row r="1125" spans="1:4" ht="13.2" x14ac:dyDescent="0.25">
      <c r="A1125" s="13">
        <v>42810</v>
      </c>
      <c r="B1125" s="18">
        <v>88.288560171190497</v>
      </c>
      <c r="C1125" s="16">
        <v>632857078.60078204</v>
      </c>
      <c r="D1125" s="16">
        <v>44354336.209232897</v>
      </c>
    </row>
    <row r="1126" spans="1:4" ht="13.2" x14ac:dyDescent="0.25">
      <c r="A1126" s="13">
        <v>42811</v>
      </c>
      <c r="B1126" s="18">
        <v>91.963533257073394</v>
      </c>
      <c r="C1126" s="16">
        <v>659449805.19149101</v>
      </c>
      <c r="D1126" s="16">
        <v>31372774.242465898</v>
      </c>
    </row>
    <row r="1127" spans="1:4" ht="13.2" x14ac:dyDescent="0.25">
      <c r="A1127" s="13">
        <v>42812</v>
      </c>
      <c r="B1127" s="18">
        <v>108.31312767627399</v>
      </c>
      <c r="C1127" s="16">
        <v>776903311.47938299</v>
      </c>
      <c r="D1127" s="16">
        <v>50218319.749985203</v>
      </c>
    </row>
    <row r="1128" spans="1:4" ht="13.2" x14ac:dyDescent="0.25">
      <c r="A1128" s="13">
        <v>42813</v>
      </c>
      <c r="B1128" s="18">
        <v>107.290074041813</v>
      </c>
      <c r="C1128" s="16">
        <v>769778385.83076298</v>
      </c>
      <c r="D1128" s="16">
        <v>31938100.182720002</v>
      </c>
    </row>
    <row r="1129" spans="1:4" ht="13.2" x14ac:dyDescent="0.25">
      <c r="A1129" s="13">
        <v>42814</v>
      </c>
      <c r="B1129" s="18">
        <v>100.951063620624</v>
      </c>
      <c r="C1129" s="16">
        <v>724496507.79676902</v>
      </c>
      <c r="D1129" s="16">
        <v>14589175.013287</v>
      </c>
    </row>
    <row r="1130" spans="1:4" ht="13.2" x14ac:dyDescent="0.25">
      <c r="A1130" s="13">
        <v>42815</v>
      </c>
      <c r="B1130" s="18">
        <v>95.405151788312097</v>
      </c>
      <c r="C1130" s="16">
        <v>684882768.824265</v>
      </c>
      <c r="D1130" s="16">
        <v>26336899.4286456</v>
      </c>
    </row>
    <row r="1131" spans="1:4" ht="13.2" x14ac:dyDescent="0.25">
      <c r="A1131" s="13">
        <v>42816</v>
      </c>
      <c r="B1131" s="18">
        <v>101.042991819242</v>
      </c>
      <c r="C1131" s="16">
        <v>725554965.46479797</v>
      </c>
      <c r="D1131" s="16">
        <v>34574935.237597398</v>
      </c>
    </row>
    <row r="1132" spans="1:4" ht="13.2" x14ac:dyDescent="0.25">
      <c r="A1132" s="13">
        <v>42817</v>
      </c>
      <c r="B1132" s="18">
        <v>100.565008764338</v>
      </c>
      <c r="C1132" s="16">
        <v>722319840.99087799</v>
      </c>
      <c r="D1132" s="16">
        <v>9665324.9017853606</v>
      </c>
    </row>
    <row r="1133" spans="1:4" ht="13.2" x14ac:dyDescent="0.25">
      <c r="A1133" s="13">
        <v>42818</v>
      </c>
      <c r="B1133" s="18">
        <v>97.840007474985697</v>
      </c>
      <c r="C1133" s="16">
        <v>702938284.66455102</v>
      </c>
      <c r="D1133" s="16">
        <v>17395655.415045999</v>
      </c>
    </row>
    <row r="1134" spans="1:4" ht="13.2" x14ac:dyDescent="0.25">
      <c r="A1134" s="13">
        <v>42819</v>
      </c>
      <c r="B1134" s="18">
        <v>94.314710091629095</v>
      </c>
      <c r="C1134" s="16">
        <v>677799360.41790903</v>
      </c>
      <c r="D1134" s="16">
        <v>13808074.5314161</v>
      </c>
    </row>
    <row r="1135" spans="1:4" ht="13.2" x14ac:dyDescent="0.25">
      <c r="A1135" s="13">
        <v>42820</v>
      </c>
      <c r="B1135" s="18">
        <v>91.504962950389697</v>
      </c>
      <c r="C1135" s="16">
        <v>657783883.69369102</v>
      </c>
      <c r="D1135" s="16">
        <v>12533544.005170699</v>
      </c>
    </row>
    <row r="1136" spans="1:4" ht="13.2" x14ac:dyDescent="0.25">
      <c r="A1136" s="13">
        <v>42821</v>
      </c>
      <c r="B1136" s="18">
        <v>83.798772431058595</v>
      </c>
      <c r="C1136" s="16">
        <v>602555659.75693405</v>
      </c>
      <c r="D1136" s="16">
        <v>27673351.807942599</v>
      </c>
    </row>
    <row r="1137" spans="1:4" ht="13.2" x14ac:dyDescent="0.25">
      <c r="A1137" s="13">
        <v>42822</v>
      </c>
      <c r="B1137" s="18">
        <v>87.834822514227</v>
      </c>
      <c r="C1137" s="16">
        <v>631748008.36656404</v>
      </c>
      <c r="D1137" s="16">
        <v>14584466.3398895</v>
      </c>
    </row>
    <row r="1138" spans="1:4" ht="13.2" x14ac:dyDescent="0.25">
      <c r="A1138" s="13">
        <v>42823</v>
      </c>
      <c r="B1138" s="18">
        <v>84.522133719415507</v>
      </c>
      <c r="C1138" s="16">
        <v>608085362.65389299</v>
      </c>
      <c r="D1138" s="16">
        <v>6567975.7664131401</v>
      </c>
    </row>
    <row r="1139" spans="1:4" ht="13.2" x14ac:dyDescent="0.25">
      <c r="A1139" s="13">
        <v>42824</v>
      </c>
      <c r="B1139" s="18">
        <v>80.295217096848106</v>
      </c>
      <c r="C1139" s="16">
        <v>577836259.430107</v>
      </c>
      <c r="D1139" s="16">
        <v>12346532.5406192</v>
      </c>
    </row>
    <row r="1140" spans="1:4" ht="13.2" x14ac:dyDescent="0.25">
      <c r="A1140" s="13">
        <v>42825</v>
      </c>
      <c r="B1140" s="18">
        <v>75.641377381528997</v>
      </c>
      <c r="C1140" s="16">
        <v>544489856.295102</v>
      </c>
      <c r="D1140" s="16">
        <v>20268498.2873757</v>
      </c>
    </row>
    <row r="1141" spans="1:4" ht="13.2" x14ac:dyDescent="0.25">
      <c r="A1141" s="13">
        <v>42826</v>
      </c>
      <c r="B1141" s="18">
        <v>69.761973410539099</v>
      </c>
      <c r="C1141" s="16">
        <v>502309299.76907998</v>
      </c>
      <c r="D1141" s="16">
        <v>10610756.165986501</v>
      </c>
    </row>
    <row r="1142" spans="1:4" ht="13.2" x14ac:dyDescent="0.25">
      <c r="A1142" s="13">
        <v>42827</v>
      </c>
      <c r="B1142" s="18">
        <v>58.703196908228797</v>
      </c>
      <c r="D1142" s="16">
        <v>13346756.3235905</v>
      </c>
    </row>
    <row r="1143" spans="1:4" ht="13.2" x14ac:dyDescent="0.25">
      <c r="A1143" s="13">
        <v>42828</v>
      </c>
      <c r="B1143" s="18">
        <v>57.488938531463504</v>
      </c>
      <c r="C1143" s="16">
        <v>414163018.23607898</v>
      </c>
      <c r="D1143" s="16">
        <v>27957292.191460598</v>
      </c>
    </row>
    <row r="1144" spans="1:4" ht="13.2" x14ac:dyDescent="0.25">
      <c r="A1144" s="13">
        <v>42829</v>
      </c>
      <c r="B1144" s="18">
        <v>62.072858866377999</v>
      </c>
      <c r="C1144" s="16">
        <v>447313656.51729602</v>
      </c>
      <c r="D1144" s="16">
        <v>20305509.806267101</v>
      </c>
    </row>
    <row r="1145" spans="1:4" ht="13.2" x14ac:dyDescent="0.25">
      <c r="A1145" s="13">
        <v>42830</v>
      </c>
      <c r="B1145" s="18">
        <v>73.999927061855999</v>
      </c>
      <c r="C1145" s="16">
        <v>533790111.86894</v>
      </c>
      <c r="D1145" s="16">
        <v>19308246.289869498</v>
      </c>
    </row>
    <row r="1146" spans="1:4" ht="13.2" x14ac:dyDescent="0.25">
      <c r="A1146" s="13">
        <v>42831</v>
      </c>
      <c r="B1146" s="18">
        <v>67.418005643607501</v>
      </c>
      <c r="C1146" s="16">
        <v>486446259.88875002</v>
      </c>
      <c r="D1146" s="16">
        <v>12133619.135186</v>
      </c>
    </row>
    <row r="1147" spans="1:4" ht="13.2" x14ac:dyDescent="0.25">
      <c r="A1147" s="13">
        <v>42832</v>
      </c>
      <c r="B1147" s="18">
        <v>67.383647793966304</v>
      </c>
      <c r="C1147" s="16">
        <v>486332650.69509101</v>
      </c>
      <c r="D1147" s="16">
        <v>6392658.97557534</v>
      </c>
    </row>
    <row r="1148" spans="1:4" ht="13.2" x14ac:dyDescent="0.25">
      <c r="A1148" s="13">
        <v>42833</v>
      </c>
      <c r="B1148" s="18">
        <v>68.114369917750693</v>
      </c>
      <c r="C1148" s="16">
        <v>491739501.14898598</v>
      </c>
      <c r="D1148" s="16">
        <v>3945217.3330053701</v>
      </c>
    </row>
    <row r="1149" spans="1:4" ht="13.2" x14ac:dyDescent="0.25">
      <c r="A1149" s="13">
        <v>42834</v>
      </c>
      <c r="B1149" s="18">
        <v>69.0478992029783</v>
      </c>
      <c r="C1149" s="16">
        <v>498523484.61693001</v>
      </c>
      <c r="D1149" s="16">
        <v>3173748.2568286802</v>
      </c>
    </row>
    <row r="1150" spans="1:4" ht="13.2" x14ac:dyDescent="0.25">
      <c r="A1150" s="13">
        <v>42835</v>
      </c>
      <c r="B1150" s="18">
        <v>61.824630905984897</v>
      </c>
      <c r="C1150" s="16">
        <v>446575816.21038097</v>
      </c>
      <c r="D1150" s="16">
        <v>5236037.53589027</v>
      </c>
    </row>
    <row r="1151" spans="1:4" ht="13.2" x14ac:dyDescent="0.25">
      <c r="A1151" s="13">
        <v>42836</v>
      </c>
      <c r="B1151" s="18">
        <v>61.764462466138497</v>
      </c>
      <c r="C1151" s="16">
        <v>446262694.20206702</v>
      </c>
      <c r="D1151" s="16">
        <v>7040625.3922809204</v>
      </c>
    </row>
    <row r="1152" spans="1:4" ht="13.2" x14ac:dyDescent="0.25">
      <c r="A1152" s="13">
        <v>42837</v>
      </c>
      <c r="B1152" s="18">
        <v>68.765815268192597</v>
      </c>
      <c r="C1152" s="16">
        <v>496984025.04302001</v>
      </c>
      <c r="D1152" s="16">
        <v>16218712.170108801</v>
      </c>
    </row>
    <row r="1153" spans="1:4" ht="13.2" x14ac:dyDescent="0.25">
      <c r="A1153" s="13">
        <v>42838</v>
      </c>
      <c r="B1153" s="18">
        <v>72.538141371542807</v>
      </c>
      <c r="C1153" s="16">
        <v>524390482.92077398</v>
      </c>
      <c r="D1153" s="16">
        <v>21116453.140075099</v>
      </c>
    </row>
    <row r="1154" spans="1:4" ht="13.2" x14ac:dyDescent="0.25">
      <c r="A1154" s="13">
        <v>42839</v>
      </c>
      <c r="B1154" s="18">
        <v>71.536300017250397</v>
      </c>
      <c r="C1154" s="16">
        <v>517292577.32174098</v>
      </c>
      <c r="D1154" s="16">
        <v>11498575.082312999</v>
      </c>
    </row>
    <row r="1155" spans="1:4" ht="13.2" x14ac:dyDescent="0.25">
      <c r="A1155" s="13">
        <v>42840</v>
      </c>
      <c r="B1155" s="18">
        <v>75.730161742939401</v>
      </c>
      <c r="C1155" s="16">
        <v>547768073.79191303</v>
      </c>
      <c r="D1155" s="16">
        <v>10811191.2964056</v>
      </c>
    </row>
    <row r="1156" spans="1:4" ht="13.2" x14ac:dyDescent="0.25">
      <c r="A1156" s="13">
        <v>42841</v>
      </c>
      <c r="B1156" s="18">
        <v>75.638041185979006</v>
      </c>
      <c r="C1156" s="16">
        <v>547250985.287871</v>
      </c>
      <c r="D1156" s="16">
        <v>5900593.4866622305</v>
      </c>
    </row>
    <row r="1157" spans="1:4" ht="13.2" x14ac:dyDescent="0.25">
      <c r="A1157" s="13">
        <v>42842</v>
      </c>
      <c r="B1157" s="18">
        <v>76.442313625205003</v>
      </c>
      <c r="C1157" s="16">
        <v>553221738.12936199</v>
      </c>
      <c r="D1157" s="16">
        <v>4599534.4039222701</v>
      </c>
    </row>
    <row r="1158" spans="1:4" ht="13.2" x14ac:dyDescent="0.25">
      <c r="A1158" s="13">
        <v>42843</v>
      </c>
      <c r="B1158" s="18">
        <v>72.937503420951501</v>
      </c>
      <c r="C1158" s="16">
        <v>527998598.82695597</v>
      </c>
      <c r="D1158" s="16">
        <v>8387134.4303474203</v>
      </c>
    </row>
    <row r="1159" spans="1:4" ht="13.2" x14ac:dyDescent="0.25">
      <c r="A1159" s="13">
        <v>42844</v>
      </c>
      <c r="B1159" s="18">
        <v>72.768123182511204</v>
      </c>
      <c r="C1159" s="16">
        <v>526914707.645796</v>
      </c>
      <c r="D1159" s="16">
        <v>6026278.2012364501</v>
      </c>
    </row>
    <row r="1160" spans="1:4" ht="13.2" x14ac:dyDescent="0.25">
      <c r="A1160" s="13">
        <v>42845</v>
      </c>
      <c r="B1160" s="18">
        <v>72.756076230369004</v>
      </c>
      <c r="C1160" s="16">
        <v>526972769.42909598</v>
      </c>
      <c r="D1160" s="16">
        <v>5669700.9747288404</v>
      </c>
    </row>
    <row r="1161" spans="1:4" ht="13.2" x14ac:dyDescent="0.25">
      <c r="A1161" s="13">
        <v>42846</v>
      </c>
      <c r="B1161" s="18">
        <v>72.551735768148504</v>
      </c>
      <c r="C1161" s="16">
        <v>525634278.46733397</v>
      </c>
      <c r="D1161" s="16">
        <v>5100690.6080677602</v>
      </c>
    </row>
    <row r="1162" spans="1:4" ht="13.2" x14ac:dyDescent="0.25">
      <c r="A1162" s="13">
        <v>42847</v>
      </c>
      <c r="B1162" s="18">
        <v>72.1389888429797</v>
      </c>
      <c r="C1162" s="16">
        <v>522786418.83282101</v>
      </c>
      <c r="D1162" s="16">
        <v>4451848.9438931104</v>
      </c>
    </row>
    <row r="1163" spans="1:4" ht="13.2" x14ac:dyDescent="0.25">
      <c r="A1163" s="13">
        <v>42848</v>
      </c>
      <c r="B1163" s="18">
        <v>70.876614573434395</v>
      </c>
      <c r="C1163" s="16">
        <v>513779972.06287801</v>
      </c>
      <c r="D1163" s="16">
        <v>4086390.4454258299</v>
      </c>
    </row>
    <row r="1164" spans="1:4" ht="13.2" x14ac:dyDescent="0.25">
      <c r="A1164" s="13">
        <v>42849</v>
      </c>
      <c r="B1164" s="18">
        <v>72.619539965056504</v>
      </c>
      <c r="C1164" s="16">
        <v>526558184.24526697</v>
      </c>
      <c r="D1164" s="16">
        <v>4272386.7686700802</v>
      </c>
    </row>
    <row r="1165" spans="1:4" ht="13.2" x14ac:dyDescent="0.25">
      <c r="A1165" s="13">
        <v>42850</v>
      </c>
      <c r="B1165" s="18">
        <v>72.181819004687895</v>
      </c>
      <c r="C1165" s="16">
        <v>523524411.24088299</v>
      </c>
      <c r="D1165" s="16">
        <v>4471112.9543711096</v>
      </c>
    </row>
    <row r="1166" spans="1:4" ht="13.2" x14ac:dyDescent="0.25">
      <c r="A1166" s="13">
        <v>42851</v>
      </c>
      <c r="B1166" s="18">
        <v>72.214846194470496</v>
      </c>
      <c r="C1166" s="16">
        <v>523905566.038876</v>
      </c>
      <c r="D1166" s="16">
        <v>5874026.3141232999</v>
      </c>
    </row>
    <row r="1167" spans="1:4" ht="13.2" x14ac:dyDescent="0.25">
      <c r="A1167" s="13">
        <v>42852</v>
      </c>
      <c r="B1167" s="18">
        <v>79.533512141111999</v>
      </c>
      <c r="C1167" s="16">
        <v>577159665.77425504</v>
      </c>
      <c r="D1167" s="16">
        <v>11791250.019773901</v>
      </c>
    </row>
    <row r="1168" spans="1:4" ht="13.2" x14ac:dyDescent="0.25">
      <c r="A1168" s="13">
        <v>42853</v>
      </c>
      <c r="B1168" s="18">
        <v>81.202682657638803</v>
      </c>
      <c r="C1168" s="16">
        <v>589430865.97064495</v>
      </c>
      <c r="D1168" s="16">
        <v>9689080.1346716695</v>
      </c>
    </row>
    <row r="1169" spans="1:4" ht="13.2" x14ac:dyDescent="0.25">
      <c r="A1169" s="13">
        <v>42854</v>
      </c>
      <c r="B1169" s="18">
        <v>96.987430594580104</v>
      </c>
      <c r="C1169" s="16">
        <v>704200419.82786095</v>
      </c>
      <c r="D1169" s="16">
        <v>36503124.463481903</v>
      </c>
    </row>
    <row r="1170" spans="1:4" ht="13.2" x14ac:dyDescent="0.25">
      <c r="A1170" s="13">
        <v>42855</v>
      </c>
      <c r="B1170" s="18">
        <v>92.492712175462898</v>
      </c>
      <c r="C1170" s="16">
        <v>671747098.19487095</v>
      </c>
      <c r="D1170" s="16">
        <v>13094100.875249499</v>
      </c>
    </row>
    <row r="1171" spans="1:4" ht="13.2" x14ac:dyDescent="0.25">
      <c r="A1171" s="13">
        <v>42856</v>
      </c>
      <c r="B1171" s="18">
        <v>86.916400797084407</v>
      </c>
      <c r="C1171" s="16">
        <v>631410799.23687994</v>
      </c>
      <c r="D1171" s="16">
        <v>16723221.527850799</v>
      </c>
    </row>
    <row r="1172" spans="1:4" ht="13.2" x14ac:dyDescent="0.25">
      <c r="A1172" s="13">
        <v>42857</v>
      </c>
      <c r="B1172" s="18">
        <v>86.4602955192519</v>
      </c>
      <c r="C1172" s="16">
        <v>628278695.02176905</v>
      </c>
      <c r="D1172" s="16">
        <v>12088999.7631099</v>
      </c>
    </row>
    <row r="1173" spans="1:4" ht="13.2" x14ac:dyDescent="0.25">
      <c r="A1173" s="13">
        <v>42858</v>
      </c>
      <c r="B1173" s="18">
        <v>90.737894577302598</v>
      </c>
      <c r="C1173" s="16">
        <v>659538186.42773795</v>
      </c>
      <c r="D1173" s="16">
        <v>11845441.5765505</v>
      </c>
    </row>
    <row r="1174" spans="1:4" ht="13.2" x14ac:dyDescent="0.25">
      <c r="A1174" s="13">
        <v>42859</v>
      </c>
      <c r="B1174" s="18">
        <v>91.379851633826405</v>
      </c>
      <c r="C1174" s="16">
        <v>664387719.98667204</v>
      </c>
      <c r="D1174" s="16">
        <v>16414272.612072401</v>
      </c>
    </row>
    <row r="1175" spans="1:4" ht="13.2" x14ac:dyDescent="0.25">
      <c r="A1175" s="13">
        <v>42860</v>
      </c>
      <c r="B1175" s="18">
        <v>96.007603665700003</v>
      </c>
      <c r="C1175" s="16">
        <v>698803920.276878</v>
      </c>
      <c r="D1175" s="16">
        <v>22404265.778287299</v>
      </c>
    </row>
    <row r="1176" spans="1:4" ht="13.2" x14ac:dyDescent="0.25">
      <c r="A1176" s="13">
        <v>42861</v>
      </c>
      <c r="B1176" s="18">
        <v>98.065329108769006</v>
      </c>
      <c r="C1176" s="16">
        <v>713975121.566607</v>
      </c>
      <c r="D1176" s="16">
        <v>9387834.58927707</v>
      </c>
    </row>
    <row r="1177" spans="1:4" ht="13.2" x14ac:dyDescent="0.25">
      <c r="A1177" s="13">
        <v>42862</v>
      </c>
      <c r="B1177" s="18">
        <v>103.87159438164601</v>
      </c>
      <c r="C1177" s="16">
        <v>756452676.45391595</v>
      </c>
      <c r="D1177" s="16">
        <v>21430092.236274499</v>
      </c>
    </row>
    <row r="1178" spans="1:4" ht="13.2" x14ac:dyDescent="0.25">
      <c r="A1178" s="13">
        <v>42863</v>
      </c>
      <c r="B1178" s="18">
        <v>96.212111426766896</v>
      </c>
      <c r="C1178" s="16">
        <v>700862032.50596595</v>
      </c>
      <c r="D1178" s="16">
        <v>17915057.929004699</v>
      </c>
    </row>
    <row r="1179" spans="1:4" ht="13.2" x14ac:dyDescent="0.25">
      <c r="A1179" s="13">
        <v>42864</v>
      </c>
      <c r="B1179" s="18">
        <v>92.078138405754302</v>
      </c>
      <c r="C1179" s="16">
        <v>670926434.71214497</v>
      </c>
      <c r="D1179" s="16">
        <v>25296028.257865001</v>
      </c>
    </row>
    <row r="1180" spans="1:4" ht="13.2" x14ac:dyDescent="0.25">
      <c r="A1180" s="13">
        <v>42865</v>
      </c>
      <c r="B1180" s="18">
        <v>89.892773314394105</v>
      </c>
      <c r="C1180" s="16">
        <v>655178084.73556304</v>
      </c>
      <c r="D1180" s="16">
        <v>8607271.1222727895</v>
      </c>
    </row>
    <row r="1181" spans="1:4" ht="13.2" x14ac:dyDescent="0.25">
      <c r="A1181" s="13">
        <v>42866</v>
      </c>
      <c r="B1181" s="18">
        <v>89.577320046888005</v>
      </c>
      <c r="C1181" s="16">
        <v>653056823.08015394</v>
      </c>
      <c r="D1181" s="16">
        <v>7065146.9078750098</v>
      </c>
    </row>
    <row r="1182" spans="1:4" ht="13.2" x14ac:dyDescent="0.25">
      <c r="A1182" s="13">
        <v>42867</v>
      </c>
      <c r="B1182" s="18">
        <v>85.885528642772798</v>
      </c>
      <c r="C1182" s="16">
        <v>626313947.98382998</v>
      </c>
      <c r="D1182" s="16">
        <v>6460565.2868113602</v>
      </c>
    </row>
    <row r="1183" spans="1:4" ht="13.2" x14ac:dyDescent="0.25">
      <c r="A1183" s="13">
        <v>42868</v>
      </c>
      <c r="B1183" s="18">
        <v>88.0535792237159</v>
      </c>
      <c r="C1183" s="16">
        <v>642295915.00357199</v>
      </c>
      <c r="D1183" s="16">
        <v>6880610.83563055</v>
      </c>
    </row>
    <row r="1184" spans="1:4" ht="13.2" x14ac:dyDescent="0.25">
      <c r="A1184" s="13">
        <v>42869</v>
      </c>
      <c r="B1184" s="18">
        <v>88.355901936174703</v>
      </c>
      <c r="C1184" s="16">
        <v>644677528.92185104</v>
      </c>
      <c r="D1184" s="16">
        <v>3824703.5024404102</v>
      </c>
    </row>
    <row r="1185" spans="1:4" ht="13.2" x14ac:dyDescent="0.25">
      <c r="A1185" s="13">
        <v>42870</v>
      </c>
      <c r="B1185" s="18">
        <v>90.017152119293499</v>
      </c>
      <c r="C1185" s="16">
        <v>656976322.10123706</v>
      </c>
      <c r="D1185" s="16">
        <v>9480910.3187651206</v>
      </c>
    </row>
    <row r="1186" spans="1:4" ht="13.2" x14ac:dyDescent="0.25">
      <c r="A1186" s="13">
        <v>42871</v>
      </c>
      <c r="B1186" s="18">
        <v>83.896293492815801</v>
      </c>
      <c r="C1186" s="16">
        <v>612469453.72629905</v>
      </c>
      <c r="D1186" s="16">
        <v>6334740.28591948</v>
      </c>
    </row>
    <row r="1187" spans="1:4" ht="13.2" x14ac:dyDescent="0.25">
      <c r="A1187" s="13">
        <v>42872</v>
      </c>
      <c r="B1187" s="18">
        <v>82.567061187815099</v>
      </c>
      <c r="C1187" s="16">
        <v>602926726.19876301</v>
      </c>
      <c r="D1187" s="16">
        <v>9642547.0996873006</v>
      </c>
    </row>
    <row r="1188" spans="1:4" ht="13.2" x14ac:dyDescent="0.25">
      <c r="A1188" s="13">
        <v>42873</v>
      </c>
      <c r="B1188" s="18">
        <v>89.692824740645307</v>
      </c>
      <c r="C1188" s="16">
        <v>655109306.17251897</v>
      </c>
      <c r="D1188" s="16">
        <v>8818224.7950952705</v>
      </c>
    </row>
    <row r="1189" spans="1:4" ht="13.2" x14ac:dyDescent="0.25">
      <c r="A1189" s="13">
        <v>42874</v>
      </c>
      <c r="B1189" s="18">
        <v>100.11545231413101</v>
      </c>
      <c r="C1189" s="16">
        <v>731465520.00655496</v>
      </c>
      <c r="D1189" s="16">
        <v>15372666.384492701</v>
      </c>
    </row>
    <row r="1190" spans="1:4" ht="13.2" x14ac:dyDescent="0.25">
      <c r="A1190" s="13">
        <v>42875</v>
      </c>
      <c r="B1190" s="18">
        <v>99.688329221327095</v>
      </c>
      <c r="C1190" s="16">
        <v>728538559.14712095</v>
      </c>
      <c r="D1190" s="16">
        <v>11003009.0063674</v>
      </c>
    </row>
    <row r="1191" spans="1:4" ht="13.2" x14ac:dyDescent="0.25">
      <c r="A1191" s="13">
        <v>42876</v>
      </c>
      <c r="B1191" s="18">
        <v>101.813902124107</v>
      </c>
      <c r="C1191" s="16">
        <v>744264206.15282404</v>
      </c>
      <c r="D1191" s="16">
        <v>9939909.3178755995</v>
      </c>
    </row>
    <row r="1192" spans="1:4" ht="13.2" x14ac:dyDescent="0.25">
      <c r="A1192" s="13">
        <v>42877</v>
      </c>
      <c r="B1192" s="18">
        <v>118.322720182539</v>
      </c>
      <c r="C1192" s="16">
        <v>865193241.73731804</v>
      </c>
      <c r="D1192" s="16">
        <v>53901942.2452875</v>
      </c>
    </row>
    <row r="1193" spans="1:4" ht="13.2" x14ac:dyDescent="0.25">
      <c r="A1193" s="13">
        <v>42878</v>
      </c>
      <c r="B1193" s="18">
        <v>134.19045557073699</v>
      </c>
      <c r="C1193" s="16">
        <v>981414376.52895296</v>
      </c>
      <c r="D1193" s="16">
        <v>34567317.2058075</v>
      </c>
    </row>
    <row r="1194" spans="1:4" ht="13.2" x14ac:dyDescent="0.25">
      <c r="A1194" s="13">
        <v>42879</v>
      </c>
      <c r="B1194" s="18">
        <v>144.66530835817201</v>
      </c>
      <c r="C1194" s="16">
        <v>1058338556.92339</v>
      </c>
      <c r="D1194" s="16">
        <v>31734442.0834263</v>
      </c>
    </row>
    <row r="1195" spans="1:4" ht="13.2" x14ac:dyDescent="0.25">
      <c r="A1195" s="13">
        <v>42880</v>
      </c>
      <c r="B1195" s="18">
        <v>123.24042904698899</v>
      </c>
      <c r="C1195" s="16">
        <v>901883565.48105204</v>
      </c>
      <c r="D1195" s="16">
        <v>26658068.4158451</v>
      </c>
    </row>
    <row r="1196" spans="1:4" ht="13.2" x14ac:dyDescent="0.25">
      <c r="A1196" s="13">
        <v>42881</v>
      </c>
      <c r="B1196" s="18">
        <v>114.15600163035</v>
      </c>
      <c r="C1196" s="16">
        <v>835630836.10229194</v>
      </c>
      <c r="D1196" s="16">
        <v>15445801.8610103</v>
      </c>
    </row>
    <row r="1197" spans="1:4" ht="13.2" x14ac:dyDescent="0.25">
      <c r="A1197" s="13">
        <v>42882</v>
      </c>
      <c r="B1197" s="18">
        <v>100.969388938203</v>
      </c>
      <c r="C1197" s="16">
        <v>739301702.64230502</v>
      </c>
      <c r="D1197" s="16">
        <v>14381621.341858299</v>
      </c>
    </row>
    <row r="1198" spans="1:4" ht="13.2" x14ac:dyDescent="0.25">
      <c r="A1198" s="13">
        <v>42883</v>
      </c>
      <c r="B1198" s="18">
        <v>109.943064659615</v>
      </c>
      <c r="C1198" s="16">
        <v>805225424.31444299</v>
      </c>
      <c r="D1198" s="16">
        <v>10707894.8937899</v>
      </c>
    </row>
    <row r="1199" spans="1:4" ht="13.2" x14ac:dyDescent="0.25">
      <c r="A1199" s="13">
        <v>42884</v>
      </c>
      <c r="B1199" s="18">
        <v>117.625346437517</v>
      </c>
      <c r="C1199" s="16">
        <v>861722464.62382495</v>
      </c>
      <c r="D1199" s="16">
        <v>9648896.0830675792</v>
      </c>
    </row>
    <row r="1200" spans="1:4" ht="13.2" x14ac:dyDescent="0.25">
      <c r="A1200" s="13">
        <v>42885</v>
      </c>
      <c r="B1200" s="18">
        <v>119.814111809251</v>
      </c>
      <c r="C1200" s="16">
        <v>877993498.03016698</v>
      </c>
      <c r="D1200" s="16">
        <v>15877827.698992399</v>
      </c>
    </row>
    <row r="1201" spans="1:4" ht="13.2" x14ac:dyDescent="0.25">
      <c r="A1201" s="13">
        <v>42886</v>
      </c>
      <c r="B1201" s="18">
        <v>138.196454240148</v>
      </c>
      <c r="C1201" s="16">
        <v>1012974481.72211</v>
      </c>
      <c r="D1201" s="16">
        <v>22780164.219613999</v>
      </c>
    </row>
    <row r="1202" spans="1:4" ht="13.2" x14ac:dyDescent="0.25">
      <c r="A1202" s="13">
        <v>42887</v>
      </c>
      <c r="B1202" s="18">
        <v>137.691199474678</v>
      </c>
      <c r="C1202" s="16">
        <v>1009541272.3259799</v>
      </c>
      <c r="D1202" s="16">
        <v>28154189.298778899</v>
      </c>
    </row>
    <row r="1203" spans="1:4" ht="13.2" x14ac:dyDescent="0.25">
      <c r="A1203" s="13">
        <v>42888</v>
      </c>
      <c r="B1203" s="18">
        <v>146.988702461326</v>
      </c>
      <c r="C1203" s="16">
        <v>1077997946.1731701</v>
      </c>
      <c r="D1203" s="16">
        <v>16774500.479162101</v>
      </c>
    </row>
    <row r="1204" spans="1:4" ht="13.2" x14ac:dyDescent="0.25">
      <c r="A1204" s="13">
        <v>42889</v>
      </c>
      <c r="B1204" s="18">
        <v>145.017603208667</v>
      </c>
      <c r="C1204" s="16">
        <v>1063828254.60392</v>
      </c>
      <c r="D1204" s="16">
        <v>15096750.5733243</v>
      </c>
    </row>
    <row r="1205" spans="1:4" ht="13.2" x14ac:dyDescent="0.25">
      <c r="A1205" s="13">
        <v>42890</v>
      </c>
      <c r="B1205" s="18">
        <v>145.71366729244201</v>
      </c>
      <c r="C1205" s="16">
        <v>1069989156.0131299</v>
      </c>
      <c r="D1205" s="16">
        <v>10323865.573884901</v>
      </c>
    </row>
    <row r="1206" spans="1:4" ht="13.2" x14ac:dyDescent="0.25">
      <c r="A1206" s="13">
        <v>42891</v>
      </c>
      <c r="B1206" s="18">
        <v>146.88204540340899</v>
      </c>
      <c r="C1206" s="16">
        <v>1078857436.4107599</v>
      </c>
      <c r="D1206" s="16">
        <v>19426184.735931899</v>
      </c>
    </row>
    <row r="1207" spans="1:4" ht="13.2" x14ac:dyDescent="0.25">
      <c r="A1207" s="13">
        <v>42892</v>
      </c>
      <c r="B1207" s="18">
        <v>148.38663077374201</v>
      </c>
      <c r="C1207" s="16">
        <v>1090206666.5855801</v>
      </c>
      <c r="D1207" s="16">
        <v>35873572.003151797</v>
      </c>
    </row>
    <row r="1208" spans="1:4" ht="13.2" x14ac:dyDescent="0.25">
      <c r="A1208" s="13">
        <v>42893</v>
      </c>
      <c r="B1208" s="18">
        <v>139.77507765052701</v>
      </c>
      <c r="C1208" s="16">
        <v>1027213894.63252</v>
      </c>
      <c r="D1208" s="16">
        <v>17966119.388971299</v>
      </c>
    </row>
    <row r="1209" spans="1:4" ht="13.2" x14ac:dyDescent="0.25">
      <c r="A1209" s="13">
        <v>42894</v>
      </c>
      <c r="B1209" s="18">
        <v>146.32808098584999</v>
      </c>
      <c r="C1209" s="16">
        <v>1075657869.6550601</v>
      </c>
      <c r="D1209" s="16">
        <v>11532535.1307755</v>
      </c>
    </row>
    <row r="1210" spans="1:4" ht="13.2" x14ac:dyDescent="0.25">
      <c r="A1210" s="13">
        <v>42895</v>
      </c>
      <c r="B1210" s="18">
        <v>148.46726627883399</v>
      </c>
      <c r="C1210" s="16">
        <v>1091676097.2666099</v>
      </c>
      <c r="D1210" s="16">
        <v>8308431.4326647604</v>
      </c>
    </row>
    <row r="1211" spans="1:4" ht="13.2" x14ac:dyDescent="0.25">
      <c r="A1211" s="13">
        <v>42896</v>
      </c>
      <c r="B1211" s="18">
        <v>153.786912519217</v>
      </c>
      <c r="C1211" s="16">
        <v>1131092745.4295299</v>
      </c>
      <c r="D1211" s="16">
        <v>15325579.226109801</v>
      </c>
    </row>
    <row r="1212" spans="1:4" ht="13.2" x14ac:dyDescent="0.25">
      <c r="A1212" s="13">
        <v>42897</v>
      </c>
      <c r="B1212" s="18">
        <v>188.92036184967299</v>
      </c>
      <c r="C1212" s="16">
        <v>1389869721.4547501</v>
      </c>
      <c r="D1212" s="16">
        <v>83754215.1753297</v>
      </c>
    </row>
    <row r="1213" spans="1:4" ht="13.2" x14ac:dyDescent="0.25">
      <c r="A1213" s="13">
        <v>42898</v>
      </c>
      <c r="B1213" s="18">
        <v>171.77239987333499</v>
      </c>
      <c r="C1213" s="16">
        <v>1264049386.07669</v>
      </c>
      <c r="D1213" s="16">
        <v>33885991.601299703</v>
      </c>
    </row>
    <row r="1214" spans="1:4" ht="13.2" x14ac:dyDescent="0.25">
      <c r="A1214" s="13">
        <v>42899</v>
      </c>
      <c r="B1214" s="18">
        <v>183.70665453027601</v>
      </c>
      <c r="C1214" s="16">
        <v>1352239148.7723801</v>
      </c>
      <c r="D1214" s="16">
        <v>18421854.464710899</v>
      </c>
    </row>
    <row r="1215" spans="1:4" ht="13.2" x14ac:dyDescent="0.25">
      <c r="A1215" s="13">
        <v>42900</v>
      </c>
      <c r="B1215" s="18">
        <v>161.83293134469201</v>
      </c>
      <c r="C1215" s="16">
        <v>1191544639.73522</v>
      </c>
      <c r="D1215" s="16">
        <v>24303481.442048199</v>
      </c>
    </row>
    <row r="1216" spans="1:4" ht="13.2" x14ac:dyDescent="0.25">
      <c r="A1216" s="13">
        <v>42901</v>
      </c>
      <c r="B1216" s="18">
        <v>161.08122709914801</v>
      </c>
      <c r="C1216" s="16">
        <v>1186329249.44631</v>
      </c>
      <c r="D1216" s="16">
        <v>13844764.405197</v>
      </c>
    </row>
    <row r="1217" spans="1:4" ht="13.2" x14ac:dyDescent="0.25">
      <c r="A1217" s="13">
        <v>42902</v>
      </c>
      <c r="B1217" s="18">
        <v>164.116859816464</v>
      </c>
      <c r="C1217" s="16">
        <v>1209006400.0012</v>
      </c>
      <c r="D1217" s="16">
        <v>7688132.2643743902</v>
      </c>
    </row>
    <row r="1218" spans="1:4" ht="13.2" x14ac:dyDescent="0.25">
      <c r="A1218" s="13">
        <v>42903</v>
      </c>
      <c r="B1218" s="18">
        <v>180.83165129816601</v>
      </c>
      <c r="C1218" s="16">
        <v>1332502868.84006</v>
      </c>
      <c r="D1218" s="16">
        <v>18638734.360799599</v>
      </c>
    </row>
    <row r="1219" spans="1:4" ht="13.2" x14ac:dyDescent="0.25">
      <c r="A1219" s="13">
        <v>42904</v>
      </c>
      <c r="B1219" s="18">
        <v>193.114173783995</v>
      </c>
      <c r="C1219" s="16">
        <v>1423392434.1349001</v>
      </c>
      <c r="D1219" s="16">
        <v>25381587.3130829</v>
      </c>
    </row>
    <row r="1220" spans="1:4" ht="13.2" x14ac:dyDescent="0.25">
      <c r="A1220" s="13">
        <v>42905</v>
      </c>
      <c r="B1220" s="18">
        <v>199.35458854149601</v>
      </c>
      <c r="C1220" s="16">
        <v>1469778983.33023</v>
      </c>
      <c r="D1220" s="16">
        <v>33835784.1954934</v>
      </c>
    </row>
    <row r="1221" spans="1:4" ht="13.2" x14ac:dyDescent="0.25">
      <c r="A1221" s="13">
        <v>42906</v>
      </c>
      <c r="B1221" s="18">
        <v>192.789364996362</v>
      </c>
      <c r="C1221" s="16">
        <v>1421753126.6236</v>
      </c>
      <c r="D1221" s="16">
        <v>25116824.146223102</v>
      </c>
    </row>
    <row r="1222" spans="1:4" ht="13.2" x14ac:dyDescent="0.25">
      <c r="A1222" s="13">
        <v>42907</v>
      </c>
      <c r="B1222" s="18">
        <v>181.080017546958</v>
      </c>
      <c r="C1222" s="16">
        <v>1335757030.3971</v>
      </c>
      <c r="D1222" s="16">
        <v>16580720.87033</v>
      </c>
    </row>
    <row r="1223" spans="1:4" ht="13.2" x14ac:dyDescent="0.25">
      <c r="A1223" s="13">
        <v>42908</v>
      </c>
      <c r="B1223" s="18">
        <v>184.15828445882201</v>
      </c>
      <c r="C1223" s="16">
        <v>1358829765.2330101</v>
      </c>
      <c r="D1223" s="16">
        <v>8594427.4837822001</v>
      </c>
    </row>
    <row r="1224" spans="1:4" ht="13.2" x14ac:dyDescent="0.25">
      <c r="A1224" s="13">
        <v>42909</v>
      </c>
      <c r="B1224" s="18">
        <v>189.186284485448</v>
      </c>
      <c r="C1224" s="16">
        <v>1396298642.77279</v>
      </c>
      <c r="D1224" s="16">
        <v>7791217.9579706099</v>
      </c>
    </row>
    <row r="1225" spans="1:4" ht="13.2" x14ac:dyDescent="0.25">
      <c r="A1225" s="13">
        <v>42910</v>
      </c>
      <c r="B1225" s="18">
        <v>180.37705864328601</v>
      </c>
      <c r="C1225" s="16">
        <v>1331635258.82759</v>
      </c>
      <c r="D1225" s="16">
        <v>6072198.3165149204</v>
      </c>
    </row>
    <row r="1226" spans="1:4" ht="13.2" x14ac:dyDescent="0.25">
      <c r="A1226" s="13">
        <v>42911</v>
      </c>
      <c r="B1226" s="18">
        <v>171.926488674876</v>
      </c>
      <c r="C1226" s="16">
        <v>1269594250.2964201</v>
      </c>
      <c r="D1226" s="16">
        <v>7746484.5443732804</v>
      </c>
    </row>
    <row r="1227" spans="1:4" ht="13.2" x14ac:dyDescent="0.25">
      <c r="A1227" s="13">
        <v>42912</v>
      </c>
      <c r="B1227" s="18">
        <v>165.78251308539501</v>
      </c>
      <c r="C1227" s="16">
        <v>1224524681.4430699</v>
      </c>
      <c r="D1227" s="16">
        <v>14522034.6503215</v>
      </c>
    </row>
    <row r="1228" spans="1:4" ht="13.2" x14ac:dyDescent="0.25">
      <c r="A1228" s="13">
        <v>42913</v>
      </c>
      <c r="B1228" s="18">
        <v>174.32622402588601</v>
      </c>
      <c r="C1228" s="16">
        <v>1287999020.96804</v>
      </c>
      <c r="D1228" s="16">
        <v>15711062.2315784</v>
      </c>
    </row>
    <row r="1229" spans="1:4" ht="13.2" x14ac:dyDescent="0.25">
      <c r="A1229" s="13">
        <v>42914</v>
      </c>
      <c r="B1229" s="18">
        <v>183.79746119433801</v>
      </c>
      <c r="C1229" s="16">
        <v>1358341535.9446199</v>
      </c>
      <c r="D1229" s="16">
        <v>16193765.972050801</v>
      </c>
    </row>
    <row r="1230" spans="1:4" ht="13.2" x14ac:dyDescent="0.25">
      <c r="A1230" s="13">
        <v>42915</v>
      </c>
      <c r="B1230" s="18">
        <v>176.358759195331</v>
      </c>
      <c r="C1230" s="16">
        <v>1303700030.0573101</v>
      </c>
      <c r="D1230" s="16">
        <v>13042852.925523</v>
      </c>
    </row>
    <row r="1231" spans="1:4" ht="13.2" x14ac:dyDescent="0.25">
      <c r="A1231" s="13">
        <v>42916</v>
      </c>
      <c r="B1231" s="18">
        <v>178.040084380179</v>
      </c>
      <c r="C1231" s="16">
        <v>1316495148.9386899</v>
      </c>
      <c r="D1231" s="16">
        <v>13034385.120742099</v>
      </c>
    </row>
    <row r="1232" spans="1:4" ht="13.2" x14ac:dyDescent="0.25">
      <c r="A1232" s="13">
        <v>42917</v>
      </c>
      <c r="B1232" s="18">
        <v>164.59452153355801</v>
      </c>
      <c r="C1232" s="16">
        <v>1217398030.96665</v>
      </c>
      <c r="D1232" s="16">
        <v>12444043.870987801</v>
      </c>
    </row>
    <row r="1233" spans="1:4" ht="13.2" x14ac:dyDescent="0.25">
      <c r="A1233" s="13">
        <v>42918</v>
      </c>
      <c r="B1233" s="18">
        <v>173.50203432240701</v>
      </c>
      <c r="C1233" s="16">
        <v>1283623917.5722201</v>
      </c>
      <c r="D1233" s="16">
        <v>11417731.9427409</v>
      </c>
    </row>
    <row r="1234" spans="1:4" ht="13.2" x14ac:dyDescent="0.25">
      <c r="A1234" s="13">
        <v>42919</v>
      </c>
      <c r="B1234" s="18">
        <v>179.25713980376699</v>
      </c>
      <c r="C1234" s="16">
        <v>1326558583.5183499</v>
      </c>
      <c r="D1234" s="16">
        <v>10612129.7357271</v>
      </c>
    </row>
    <row r="1235" spans="1:4" ht="13.2" x14ac:dyDescent="0.25">
      <c r="A1235" s="13">
        <v>42920</v>
      </c>
      <c r="B1235" s="18">
        <v>183.21508213768001</v>
      </c>
      <c r="C1235" s="16">
        <v>1356207689.27037</v>
      </c>
      <c r="D1235" s="16">
        <v>8199645.5074348403</v>
      </c>
    </row>
    <row r="1236" spans="1:4" ht="13.2" x14ac:dyDescent="0.25">
      <c r="A1236" s="13">
        <v>42921</v>
      </c>
      <c r="B1236" s="18">
        <v>208.919350978246</v>
      </c>
      <c r="C1236" s="16">
        <v>1547814945.8506999</v>
      </c>
      <c r="D1236" s="16">
        <v>32428067.127439</v>
      </c>
    </row>
    <row r="1237" spans="1:4" ht="13.2" x14ac:dyDescent="0.25">
      <c r="A1237" s="13">
        <v>42922</v>
      </c>
      <c r="B1237" s="18">
        <v>210.68516621988999</v>
      </c>
      <c r="C1237" s="16">
        <v>1561317819.38042</v>
      </c>
      <c r="D1237" s="16">
        <v>41311407.088080399</v>
      </c>
    </row>
    <row r="1238" spans="1:4" ht="13.2" x14ac:dyDescent="0.25">
      <c r="A1238" s="13">
        <v>42923</v>
      </c>
      <c r="B1238" s="18">
        <v>191.914337020235</v>
      </c>
      <c r="C1238" s="16">
        <v>1422592466.9126899</v>
      </c>
      <c r="D1238" s="16">
        <v>18506759.390569098</v>
      </c>
    </row>
    <row r="1239" spans="1:4" ht="13.2" x14ac:dyDescent="0.25">
      <c r="A1239" s="13">
        <v>42924</v>
      </c>
      <c r="B1239" s="18">
        <v>210.22955161383601</v>
      </c>
      <c r="C1239" s="16">
        <v>1558776232.34846</v>
      </c>
      <c r="D1239" s="16">
        <v>17543660.320531901</v>
      </c>
    </row>
    <row r="1240" spans="1:4" ht="13.2" x14ac:dyDescent="0.25">
      <c r="A1240" s="13">
        <v>42925</v>
      </c>
      <c r="B1240" s="18">
        <v>197.60752272051499</v>
      </c>
      <c r="C1240" s="16">
        <v>1465577138.65411</v>
      </c>
      <c r="D1240" s="16">
        <v>8592768.1830820907</v>
      </c>
    </row>
    <row r="1241" spans="1:4" ht="13.2" x14ac:dyDescent="0.25">
      <c r="A1241" s="13">
        <v>42926</v>
      </c>
      <c r="B1241" s="18">
        <v>173.36444819665101</v>
      </c>
      <c r="C1241" s="16">
        <v>1286121842.1205699</v>
      </c>
      <c r="D1241" s="16">
        <v>13424044.0763561</v>
      </c>
    </row>
    <row r="1242" spans="1:4" ht="13.2" x14ac:dyDescent="0.25">
      <c r="A1242" s="13">
        <v>42927</v>
      </c>
      <c r="B1242" s="18">
        <v>166.10557640143099</v>
      </c>
      <c r="C1242" s="16">
        <v>1232595233.2823701</v>
      </c>
      <c r="D1242" s="16">
        <v>20321232.165305</v>
      </c>
    </row>
    <row r="1243" spans="1:4" ht="13.2" x14ac:dyDescent="0.25">
      <c r="A1243" s="13">
        <v>42928</v>
      </c>
      <c r="B1243" s="18">
        <v>179.44094397665901</v>
      </c>
      <c r="C1243" s="16">
        <v>1331905431.01318</v>
      </c>
      <c r="D1243" s="16">
        <v>9789431.5455735195</v>
      </c>
    </row>
    <row r="1244" spans="1:4" ht="13.2" x14ac:dyDescent="0.25">
      <c r="A1244" s="13">
        <v>42929</v>
      </c>
      <c r="B1244" s="18">
        <v>170.82055392510901</v>
      </c>
      <c r="C1244" s="16">
        <v>1268254811.12921</v>
      </c>
      <c r="D1244" s="16">
        <v>7458970.8619278101</v>
      </c>
    </row>
    <row r="1245" spans="1:4" ht="13.2" x14ac:dyDescent="0.25">
      <c r="A1245" s="13">
        <v>42930</v>
      </c>
      <c r="B1245" s="18">
        <v>161.36259716365799</v>
      </c>
      <c r="C1245" s="16">
        <v>1198355132.40838</v>
      </c>
      <c r="D1245" s="16">
        <v>6081802.6867235303</v>
      </c>
    </row>
    <row r="1246" spans="1:4" ht="13.2" x14ac:dyDescent="0.25">
      <c r="A1246" s="13">
        <v>42931</v>
      </c>
      <c r="B1246" s="18">
        <v>141.572648996954</v>
      </c>
      <c r="C1246" s="16">
        <v>1051665061.2961299</v>
      </c>
      <c r="D1246" s="16">
        <v>9112475.3984771091</v>
      </c>
    </row>
    <row r="1247" spans="1:4" ht="13.2" x14ac:dyDescent="0.25">
      <c r="A1247" s="13">
        <v>42932</v>
      </c>
      <c r="B1247" s="18">
        <v>131.74439669652699</v>
      </c>
      <c r="C1247" s="16">
        <v>978912247.76990998</v>
      </c>
      <c r="D1247" s="16">
        <v>12629912.974488201</v>
      </c>
    </row>
    <row r="1248" spans="1:4" ht="13.2" x14ac:dyDescent="0.25">
      <c r="A1248" s="13">
        <v>42933</v>
      </c>
      <c r="B1248" s="18">
        <v>150.39553270576999</v>
      </c>
      <c r="C1248" s="16">
        <v>1117799907.6779001</v>
      </c>
      <c r="D1248" s="16">
        <v>8718132.54858418</v>
      </c>
    </row>
    <row r="1249" spans="1:4" ht="13.2" x14ac:dyDescent="0.25">
      <c r="A1249" s="13">
        <v>42934</v>
      </c>
      <c r="B1249" s="18">
        <v>157.46218691015901</v>
      </c>
      <c r="C1249" s="16">
        <v>1170629009.2555399</v>
      </c>
      <c r="D1249" s="16">
        <v>9232406.9168079607</v>
      </c>
    </row>
    <row r="1250" spans="1:4" ht="13.2" x14ac:dyDescent="0.25">
      <c r="A1250" s="13">
        <v>42935</v>
      </c>
      <c r="B1250" s="18">
        <v>155.46393026799399</v>
      </c>
      <c r="C1250" s="16">
        <v>1156083109.6008799</v>
      </c>
      <c r="D1250" s="16">
        <v>8811457.4180770908</v>
      </c>
    </row>
    <row r="1251" spans="1:4" ht="13.2" x14ac:dyDescent="0.25">
      <c r="A1251" s="13">
        <v>42936</v>
      </c>
      <c r="B1251" s="18">
        <v>184.40448352505899</v>
      </c>
      <c r="C1251" s="16">
        <v>1371658451.4672201</v>
      </c>
      <c r="D1251" s="16">
        <v>34237371.2578208</v>
      </c>
    </row>
    <row r="1252" spans="1:4" ht="13.2" x14ac:dyDescent="0.25">
      <c r="A1252" s="13">
        <v>42937</v>
      </c>
      <c r="B1252" s="18">
        <v>185.17780834557001</v>
      </c>
      <c r="C1252" s="16">
        <v>1377776966.01107</v>
      </c>
      <c r="D1252" s="16">
        <v>16139360.524047401</v>
      </c>
    </row>
    <row r="1253" spans="1:4" ht="13.2" x14ac:dyDescent="0.25">
      <c r="A1253" s="13">
        <v>42938</v>
      </c>
      <c r="B1253" s="18">
        <v>193.746014547524</v>
      </c>
      <c r="C1253" s="16">
        <v>1441909182.9565301</v>
      </c>
      <c r="D1253" s="16">
        <v>11616498.5820815</v>
      </c>
    </row>
    <row r="1254" spans="1:4" ht="13.2" x14ac:dyDescent="0.25">
      <c r="A1254" s="13">
        <v>42939</v>
      </c>
      <c r="B1254" s="18">
        <v>190.34317813032601</v>
      </c>
      <c r="C1254" s="16">
        <v>1416955161.0990801</v>
      </c>
      <c r="D1254" s="16">
        <v>8502130.9525976796</v>
      </c>
    </row>
    <row r="1255" spans="1:4" ht="13.2" x14ac:dyDescent="0.25">
      <c r="A1255" s="13">
        <v>42940</v>
      </c>
      <c r="B1255" s="18">
        <v>203.78979323822099</v>
      </c>
      <c r="C1255" s="16">
        <v>1517459965.9900301</v>
      </c>
      <c r="D1255" s="16">
        <v>28152298.894160502</v>
      </c>
    </row>
    <row r="1256" spans="1:4" ht="13.2" x14ac:dyDescent="0.25">
      <c r="A1256" s="13">
        <v>42941</v>
      </c>
      <c r="B1256" s="18">
        <v>194.71788810445301</v>
      </c>
      <c r="C1256" s="16">
        <v>1450295827.0007</v>
      </c>
      <c r="D1256" s="16">
        <v>27881706.089449398</v>
      </c>
    </row>
    <row r="1257" spans="1:4" ht="13.2" x14ac:dyDescent="0.25">
      <c r="A1257" s="13">
        <v>42942</v>
      </c>
      <c r="B1257" s="18">
        <v>196.276753674085</v>
      </c>
      <c r="C1257" s="16">
        <v>1462293022.8757601</v>
      </c>
      <c r="D1257" s="16">
        <v>11478073.3039653</v>
      </c>
    </row>
    <row r="1258" spans="1:4" ht="13.2" x14ac:dyDescent="0.25">
      <c r="A1258" s="13">
        <v>42943</v>
      </c>
      <c r="B1258" s="18">
        <v>192.858392161154</v>
      </c>
      <c r="C1258" s="16">
        <v>1437203688.5335801</v>
      </c>
      <c r="D1258" s="16">
        <v>15605713.063794101</v>
      </c>
    </row>
    <row r="1259" spans="1:4" ht="13.2" x14ac:dyDescent="0.25">
      <c r="A1259" s="13">
        <v>42944</v>
      </c>
      <c r="B1259" s="18">
        <v>183.38728454895201</v>
      </c>
      <c r="C1259" s="16">
        <v>1366957815.7908101</v>
      </c>
      <c r="D1259" s="16">
        <v>20119559.941859599</v>
      </c>
    </row>
    <row r="1260" spans="1:4" ht="13.2" x14ac:dyDescent="0.25">
      <c r="A1260" s="13">
        <v>42945</v>
      </c>
      <c r="B1260" s="18">
        <v>186.72692368062701</v>
      </c>
      <c r="C1260" s="16">
        <v>1392247520.0320201</v>
      </c>
      <c r="D1260" s="16">
        <v>17850857.2219515</v>
      </c>
    </row>
    <row r="1261" spans="1:4" ht="13.2" x14ac:dyDescent="0.25">
      <c r="A1261" s="13">
        <v>42946</v>
      </c>
      <c r="B1261" s="18">
        <v>170.90717591439</v>
      </c>
      <c r="C1261" s="16">
        <v>1274631870.6278501</v>
      </c>
      <c r="D1261" s="16">
        <v>14023960.7487364</v>
      </c>
    </row>
    <row r="1262" spans="1:4" ht="13.2" x14ac:dyDescent="0.25">
      <c r="A1262" s="13">
        <v>42947</v>
      </c>
      <c r="B1262" s="18">
        <v>178.79683543847901</v>
      </c>
      <c r="C1262" s="16">
        <v>1333828862.29194</v>
      </c>
      <c r="D1262" s="16">
        <v>17566732.944195099</v>
      </c>
    </row>
    <row r="1263" spans="1:4" ht="13.2" x14ac:dyDescent="0.25">
      <c r="A1263" s="13">
        <v>42948</v>
      </c>
      <c r="B1263" s="18">
        <v>184.63007933714499</v>
      </c>
      <c r="C1263" s="16">
        <v>1377707621.0829</v>
      </c>
      <c r="D1263" s="16">
        <v>16840263.9110553</v>
      </c>
    </row>
    <row r="1264" spans="1:4" ht="13.2" x14ac:dyDescent="0.25">
      <c r="A1264" s="13">
        <v>42949</v>
      </c>
      <c r="B1264" s="18">
        <v>182.32398947341099</v>
      </c>
      <c r="C1264" s="16">
        <v>1360861881.65379</v>
      </c>
      <c r="D1264" s="16">
        <v>9532077.0635686498</v>
      </c>
    </row>
    <row r="1265" spans="1:4" ht="13.2" x14ac:dyDescent="0.25">
      <c r="A1265" s="13">
        <v>42950</v>
      </c>
      <c r="B1265" s="18">
        <v>187.207764493458</v>
      </c>
      <c r="C1265" s="16">
        <v>1397682498.8655801</v>
      </c>
      <c r="D1265" s="16">
        <v>10770880.0841929</v>
      </c>
    </row>
    <row r="1266" spans="1:4" ht="13.2" x14ac:dyDescent="0.25">
      <c r="A1266" s="13">
        <v>42951</v>
      </c>
      <c r="B1266" s="18">
        <v>186.324144574369</v>
      </c>
      <c r="C1266" s="16">
        <v>1392299158.39375</v>
      </c>
      <c r="D1266" s="16">
        <v>13504267.965631999</v>
      </c>
    </row>
    <row r="1267" spans="1:4" ht="13.2" x14ac:dyDescent="0.25">
      <c r="A1267" s="13">
        <v>42952</v>
      </c>
      <c r="B1267" s="18">
        <v>192.36770864127001</v>
      </c>
      <c r="C1267" s="16">
        <v>1437841280.91207</v>
      </c>
      <c r="D1267" s="16">
        <v>20190700.120111998</v>
      </c>
    </row>
    <row r="1268" spans="1:4" ht="13.2" x14ac:dyDescent="0.25">
      <c r="A1268" s="13">
        <v>42953</v>
      </c>
      <c r="B1268" s="18">
        <v>187.15872446184099</v>
      </c>
      <c r="C1268" s="16">
        <v>1399272551.7728801</v>
      </c>
      <c r="D1268" s="16">
        <v>13182622.5465074</v>
      </c>
    </row>
    <row r="1269" spans="1:4" ht="13.2" x14ac:dyDescent="0.25">
      <c r="A1269" s="13">
        <v>42954</v>
      </c>
      <c r="B1269" s="18">
        <v>194.92263746123501</v>
      </c>
      <c r="C1269" s="16">
        <v>1457707307.84109</v>
      </c>
      <c r="D1269" s="16">
        <v>21397693.635869201</v>
      </c>
    </row>
    <row r="1270" spans="1:4" ht="13.2" x14ac:dyDescent="0.25">
      <c r="A1270" s="13">
        <v>42955</v>
      </c>
      <c r="B1270" s="18">
        <v>202.74260493045301</v>
      </c>
      <c r="C1270" s="16">
        <v>1516586050.2767301</v>
      </c>
      <c r="D1270" s="16">
        <v>20171313.880805101</v>
      </c>
    </row>
    <row r="1271" spans="1:4" ht="13.2" x14ac:dyDescent="0.25">
      <c r="A1271" s="13">
        <v>42956</v>
      </c>
      <c r="B1271" s="18">
        <v>199.599450199214</v>
      </c>
      <c r="C1271" s="16">
        <v>1493466159.8167801</v>
      </c>
      <c r="D1271" s="16">
        <v>20216305.799081501</v>
      </c>
    </row>
    <row r="1272" spans="1:4" ht="13.2" x14ac:dyDescent="0.25">
      <c r="A1272" s="13">
        <v>42957</v>
      </c>
      <c r="B1272" s="18">
        <v>198.92480315051401</v>
      </c>
      <c r="C1272" s="16">
        <v>1488815291.31703</v>
      </c>
      <c r="D1272" s="16">
        <v>20180476.386158802</v>
      </c>
    </row>
    <row r="1273" spans="1:4" ht="13.2" x14ac:dyDescent="0.25">
      <c r="A1273" s="13">
        <v>42958</v>
      </c>
      <c r="B1273" s="18">
        <v>202.12550369584901</v>
      </c>
      <c r="C1273" s="16">
        <v>1513171551.94172</v>
      </c>
      <c r="D1273" s="16">
        <v>19368754.315825898</v>
      </c>
    </row>
    <row r="1274" spans="1:4" ht="13.2" x14ac:dyDescent="0.25">
      <c r="A1274" s="13">
        <v>42959</v>
      </c>
      <c r="B1274" s="18">
        <v>202.081789275148</v>
      </c>
      <c r="C1274" s="16">
        <v>1513241181.4393101</v>
      </c>
      <c r="D1274" s="16">
        <v>20962976.308416899</v>
      </c>
    </row>
    <row r="1275" spans="1:4" ht="13.2" x14ac:dyDescent="0.25">
      <c r="A1275" s="13">
        <v>42960</v>
      </c>
      <c r="B1275" s="18">
        <v>196.14939157302399</v>
      </c>
      <c r="C1275" s="16">
        <v>1469202684.19627</v>
      </c>
      <c r="D1275" s="16">
        <v>26946887.014323998</v>
      </c>
    </row>
    <row r="1276" spans="1:4" ht="13.2" x14ac:dyDescent="0.25">
      <c r="A1276" s="13">
        <v>42961</v>
      </c>
      <c r="B1276" s="18">
        <v>194.164249300785</v>
      </c>
      <c r="C1276" s="16">
        <v>1454718359.43259</v>
      </c>
      <c r="D1276" s="16">
        <v>22285710.979127001</v>
      </c>
    </row>
    <row r="1277" spans="1:4" ht="13.2" x14ac:dyDescent="0.25">
      <c r="A1277" s="13">
        <v>42962</v>
      </c>
      <c r="B1277" s="18">
        <v>201.15655985102001</v>
      </c>
      <c r="C1277" s="16">
        <v>1507501858.4518399</v>
      </c>
      <c r="D1277" s="16">
        <v>27626679.742154799</v>
      </c>
    </row>
    <row r="1278" spans="1:4" ht="13.2" x14ac:dyDescent="0.25">
      <c r="A1278" s="13">
        <v>42963</v>
      </c>
      <c r="B1278" s="18">
        <v>228.58656138592801</v>
      </c>
      <c r="C1278" s="16">
        <v>1713518237.78687</v>
      </c>
      <c r="D1278" s="16">
        <v>55254608.067547202</v>
      </c>
    </row>
    <row r="1279" spans="1:4" ht="13.2" x14ac:dyDescent="0.25">
      <c r="A1279" s="13">
        <v>42964</v>
      </c>
      <c r="B1279" s="18">
        <v>228.99381708344299</v>
      </c>
      <c r="C1279" s="16">
        <v>1716571085.9547801</v>
      </c>
      <c r="D1279" s="16">
        <v>55380608.245779097</v>
      </c>
    </row>
    <row r="1280" spans="1:4" ht="13.2" x14ac:dyDescent="0.25">
      <c r="A1280" s="13">
        <v>42965</v>
      </c>
      <c r="B1280" s="18">
        <v>224.68411512658</v>
      </c>
      <c r="C1280" s="16">
        <v>1685149961.5991299</v>
      </c>
      <c r="D1280" s="16">
        <v>45979566.304349899</v>
      </c>
    </row>
    <row r="1281" spans="1:4" ht="13.2" x14ac:dyDescent="0.25">
      <c r="A1281" s="13">
        <v>42966</v>
      </c>
      <c r="B1281" s="18">
        <v>274.70682488220098</v>
      </c>
      <c r="C1281" s="16">
        <v>2060872027.3986101</v>
      </c>
      <c r="D1281" s="16">
        <v>110598799.79114699</v>
      </c>
    </row>
    <row r="1282" spans="1:4" ht="13.2" x14ac:dyDescent="0.25">
      <c r="A1282" s="13">
        <v>42967</v>
      </c>
      <c r="B1282" s="18">
        <v>288.78498603914102</v>
      </c>
      <c r="C1282" s="16">
        <v>2167059862.3368802</v>
      </c>
      <c r="D1282" s="16">
        <v>112223351.107366</v>
      </c>
    </row>
    <row r="1283" spans="1:4" ht="13.2" x14ac:dyDescent="0.25">
      <c r="A1283" s="13">
        <v>42968</v>
      </c>
      <c r="B1283" s="18">
        <v>277.78244802425502</v>
      </c>
      <c r="C1283" s="16">
        <v>2085041721.6488099</v>
      </c>
      <c r="D1283" s="16">
        <v>50334589.921631403</v>
      </c>
    </row>
    <row r="1284" spans="1:4" ht="13.2" x14ac:dyDescent="0.25">
      <c r="A1284" s="13">
        <v>42969</v>
      </c>
      <c r="B1284" s="18">
        <v>290.14537381582301</v>
      </c>
      <c r="C1284" s="16">
        <v>2178406534.1378398</v>
      </c>
      <c r="D1284" s="16">
        <v>65294687.720112897</v>
      </c>
    </row>
    <row r="1285" spans="1:4" ht="13.2" x14ac:dyDescent="0.25">
      <c r="A1285" s="13">
        <v>42970</v>
      </c>
      <c r="B1285" s="18">
        <v>291.57972441714901</v>
      </c>
      <c r="C1285" s="16">
        <v>2189757607.1985698</v>
      </c>
      <c r="D1285" s="16">
        <v>41729730.926153801</v>
      </c>
    </row>
    <row r="1286" spans="1:4" ht="13.2" x14ac:dyDescent="0.25">
      <c r="A1286" s="13">
        <v>42971</v>
      </c>
      <c r="B1286" s="18">
        <v>310.51880324300203</v>
      </c>
      <c r="C1286" s="16">
        <v>2332600481.9460502</v>
      </c>
      <c r="D1286" s="16">
        <v>51421615.196641304</v>
      </c>
    </row>
    <row r="1287" spans="1:4" ht="13.2" x14ac:dyDescent="0.25">
      <c r="A1287" s="13">
        <v>42972</v>
      </c>
      <c r="B1287" s="18">
        <v>311.60519447585898</v>
      </c>
      <c r="C1287" s="16">
        <v>2341376191.2708502</v>
      </c>
      <c r="D1287" s="16">
        <v>46910414.612503901</v>
      </c>
    </row>
    <row r="1288" spans="1:4" ht="13.2" x14ac:dyDescent="0.25">
      <c r="A1288" s="13">
        <v>42973</v>
      </c>
      <c r="B1288" s="18">
        <v>393.46043579913902</v>
      </c>
      <c r="C1288" s="16">
        <v>2957200239.8327298</v>
      </c>
      <c r="D1288" s="16">
        <v>253050443.53983101</v>
      </c>
    </row>
    <row r="1289" spans="1:4" ht="13.2" x14ac:dyDescent="0.25">
      <c r="A1289" s="13">
        <v>42974</v>
      </c>
      <c r="B1289" s="18">
        <v>358.97997763350901</v>
      </c>
      <c r="C1289" s="16">
        <v>2698760496.6918998</v>
      </c>
      <c r="D1289" s="16">
        <v>106892931.83085801</v>
      </c>
    </row>
    <row r="1290" spans="1:4" ht="13.2" x14ac:dyDescent="0.25">
      <c r="A1290" s="13">
        <v>42975</v>
      </c>
      <c r="B1290" s="18">
        <v>350.91788997870401</v>
      </c>
      <c r="C1290" s="16">
        <v>2638838665.5838799</v>
      </c>
      <c r="D1290" s="16">
        <v>51327531.216073602</v>
      </c>
    </row>
    <row r="1291" spans="1:4" ht="13.2" x14ac:dyDescent="0.25">
      <c r="A1291" s="13">
        <v>42976</v>
      </c>
      <c r="B1291" s="18">
        <v>352.28523013944903</v>
      </c>
      <c r="C1291" s="16">
        <v>2649813759.7844501</v>
      </c>
      <c r="D1291" s="16">
        <v>43731177.719932698</v>
      </c>
    </row>
    <row r="1292" spans="1:4" ht="13.2" x14ac:dyDescent="0.25">
      <c r="A1292" s="13">
        <v>42977</v>
      </c>
      <c r="B1292" s="18">
        <v>367.33658850707201</v>
      </c>
      <c r="C1292" s="16">
        <v>2763752331.1459699</v>
      </c>
      <c r="D1292" s="16">
        <v>39198919.887864999</v>
      </c>
    </row>
    <row r="1293" spans="1:4" ht="13.2" x14ac:dyDescent="0.25">
      <c r="A1293" s="13">
        <v>42978</v>
      </c>
      <c r="B1293" s="18">
        <v>377.09114727121198</v>
      </c>
      <c r="C1293" s="16">
        <v>2837894455.7586198</v>
      </c>
      <c r="D1293" s="16">
        <v>29897533.3991373</v>
      </c>
    </row>
    <row r="1294" spans="1:4" ht="13.2" x14ac:dyDescent="0.25">
      <c r="A1294" s="13">
        <v>42979</v>
      </c>
      <c r="B1294" s="18">
        <v>390.298535296681</v>
      </c>
      <c r="C1294" s="16">
        <v>2938061993.10888</v>
      </c>
      <c r="D1294" s="16">
        <v>48078111.5814256</v>
      </c>
    </row>
    <row r="1295" spans="1:4" ht="13.2" x14ac:dyDescent="0.25">
      <c r="A1295" s="13">
        <v>42980</v>
      </c>
      <c r="B1295" s="18">
        <v>346.42097336951701</v>
      </c>
      <c r="C1295" s="16">
        <v>2608442538.9707198</v>
      </c>
      <c r="D1295" s="16">
        <v>45359970.408688702</v>
      </c>
    </row>
    <row r="1296" spans="1:4" ht="13.2" x14ac:dyDescent="0.25">
      <c r="A1296" s="13">
        <v>42981</v>
      </c>
      <c r="B1296" s="18">
        <v>358.79546669167502</v>
      </c>
      <c r="C1296" s="16">
        <v>2703917798.9442</v>
      </c>
      <c r="D1296" s="16">
        <v>29324227.0580655</v>
      </c>
    </row>
    <row r="1297" spans="1:4" ht="13.2" x14ac:dyDescent="0.25">
      <c r="A1297" s="13">
        <v>42982</v>
      </c>
      <c r="B1297" s="18">
        <v>319.10336693437398</v>
      </c>
      <c r="C1297" s="16">
        <v>2405419687.9465899</v>
      </c>
      <c r="D1297" s="16">
        <v>37307765.675086603</v>
      </c>
    </row>
    <row r="1298" spans="1:4" ht="13.2" x14ac:dyDescent="0.25">
      <c r="A1298" s="13">
        <v>42983</v>
      </c>
      <c r="B1298" s="18">
        <v>328.80288940968398</v>
      </c>
      <c r="C1298" s="16">
        <v>2479187924.6732602</v>
      </c>
      <c r="D1298" s="16">
        <v>48828508.078960203</v>
      </c>
    </row>
    <row r="1299" spans="1:4" ht="13.2" x14ac:dyDescent="0.25">
      <c r="A1299" s="13">
        <v>42984</v>
      </c>
      <c r="B1299" s="18">
        <v>345.741778349058</v>
      </c>
      <c r="C1299" s="16">
        <v>2607590715.6606002</v>
      </c>
      <c r="D1299" s="16">
        <v>30631264.412495598</v>
      </c>
    </row>
    <row r="1300" spans="1:4" ht="13.2" x14ac:dyDescent="0.25">
      <c r="A1300" s="13">
        <v>42985</v>
      </c>
      <c r="B1300" s="18">
        <v>342.33442481712098</v>
      </c>
      <c r="C1300" s="16">
        <v>2582570558.48594</v>
      </c>
      <c r="D1300" s="16">
        <v>20469262.181772001</v>
      </c>
    </row>
    <row r="1301" spans="1:4" ht="13.2" x14ac:dyDescent="0.25">
      <c r="A1301" s="13">
        <v>42986</v>
      </c>
      <c r="B1301" s="18">
        <v>334.63455254641099</v>
      </c>
      <c r="C1301" s="16">
        <v>2525136940.3257999</v>
      </c>
      <c r="D1301" s="16">
        <v>56048670.916985899</v>
      </c>
    </row>
    <row r="1302" spans="1:4" ht="13.2" x14ac:dyDescent="0.25">
      <c r="A1302" s="13">
        <v>42987</v>
      </c>
      <c r="B1302" s="18">
        <v>322.30593862667899</v>
      </c>
      <c r="C1302" s="16">
        <v>2432745886.39785</v>
      </c>
      <c r="D1302" s="16">
        <v>19425803.675165799</v>
      </c>
    </row>
    <row r="1303" spans="1:4" ht="13.2" x14ac:dyDescent="0.25">
      <c r="A1303" s="13">
        <v>42988</v>
      </c>
      <c r="B1303" s="18">
        <v>318.28915291268601</v>
      </c>
      <c r="C1303" s="16">
        <v>2403052867.0212498</v>
      </c>
      <c r="D1303" s="16">
        <v>22990386.8293777</v>
      </c>
    </row>
    <row r="1304" spans="1:4" ht="13.2" x14ac:dyDescent="0.25">
      <c r="A1304" s="13">
        <v>42989</v>
      </c>
      <c r="B1304" s="18">
        <v>317.75472560613701</v>
      </c>
      <c r="C1304" s="16">
        <v>2399639202.1159601</v>
      </c>
      <c r="D1304" s="16">
        <v>20634212.2222424</v>
      </c>
    </row>
    <row r="1305" spans="1:4" ht="13.2" x14ac:dyDescent="0.25">
      <c r="A1305" s="13">
        <v>42990</v>
      </c>
      <c r="B1305" s="18">
        <v>325.26209090313102</v>
      </c>
      <c r="C1305" s="16">
        <v>2456988201.1346102</v>
      </c>
      <c r="D1305" s="16">
        <v>24196189.3559146</v>
      </c>
    </row>
    <row r="1306" spans="1:4" ht="13.2" x14ac:dyDescent="0.25">
      <c r="A1306" s="13">
        <v>42991</v>
      </c>
      <c r="B1306" s="18">
        <v>300.81436485322001</v>
      </c>
      <c r="C1306" s="16">
        <v>2272898893.4308901</v>
      </c>
      <c r="D1306" s="16">
        <v>24299940.604272101</v>
      </c>
    </row>
    <row r="1307" spans="1:4" ht="13.2" x14ac:dyDescent="0.25">
      <c r="A1307" s="13">
        <v>42992</v>
      </c>
      <c r="B1307" s="18">
        <v>233.20007673483599</v>
      </c>
      <c r="C1307" s="16">
        <v>1762483037.94769</v>
      </c>
      <c r="D1307" s="16">
        <v>28862763.736187901</v>
      </c>
    </row>
    <row r="1308" spans="1:4" ht="13.2" x14ac:dyDescent="0.25">
      <c r="A1308" s="13">
        <v>42993</v>
      </c>
      <c r="B1308" s="18">
        <v>282.75959645657002</v>
      </c>
      <c r="C1308" s="16">
        <v>2137587900.67821</v>
      </c>
      <c r="D1308" s="16">
        <v>66965780.904291697</v>
      </c>
    </row>
    <row r="1309" spans="1:4" ht="13.2" x14ac:dyDescent="0.25">
      <c r="A1309" s="13">
        <v>42994</v>
      </c>
      <c r="B1309" s="18">
        <v>293.65790691634601</v>
      </c>
      <c r="C1309" s="16">
        <v>2220553288.3872399</v>
      </c>
      <c r="D1309" s="16">
        <v>39732140.749050297</v>
      </c>
    </row>
    <row r="1310" spans="1:4" ht="13.2" x14ac:dyDescent="0.25">
      <c r="A1310" s="13">
        <v>42995</v>
      </c>
      <c r="B1310" s="18">
        <v>306.99935227668198</v>
      </c>
      <c r="C1310" s="16">
        <v>2322048237.8209701</v>
      </c>
      <c r="D1310" s="16">
        <v>35153747.682768002</v>
      </c>
    </row>
    <row r="1311" spans="1:4" ht="13.2" x14ac:dyDescent="0.25">
      <c r="A1311" s="13">
        <v>42996</v>
      </c>
      <c r="B1311" s="18">
        <v>329.71631890096597</v>
      </c>
      <c r="C1311" s="16">
        <v>2494528159.5826602</v>
      </c>
      <c r="D1311" s="16">
        <v>49719637.969931699</v>
      </c>
    </row>
    <row r="1312" spans="1:4" ht="13.2" x14ac:dyDescent="0.25">
      <c r="A1312" s="13">
        <v>42997</v>
      </c>
      <c r="B1312" s="18">
        <v>323.93702925607403</v>
      </c>
      <c r="C1312" s="16">
        <v>2451446270.6311102</v>
      </c>
      <c r="D1312" s="16">
        <v>31467806.2487076</v>
      </c>
    </row>
    <row r="1313" spans="1:4" ht="13.2" x14ac:dyDescent="0.25">
      <c r="A1313" s="13">
        <v>42998</v>
      </c>
      <c r="B1313" s="18">
        <v>341.69931833701003</v>
      </c>
      <c r="C1313" s="16">
        <v>2586529210.2797399</v>
      </c>
      <c r="D1313" s="16">
        <v>69759416.551842704</v>
      </c>
    </row>
    <row r="1314" spans="1:4" ht="13.2" x14ac:dyDescent="0.25">
      <c r="A1314" s="13">
        <v>42999</v>
      </c>
      <c r="B1314" s="18">
        <v>330.923340437538</v>
      </c>
      <c r="C1314" s="16">
        <v>2505618171.6868401</v>
      </c>
      <c r="D1314" s="16">
        <v>138672620.00661999</v>
      </c>
    </row>
    <row r="1315" spans="1:4" ht="13.2" x14ac:dyDescent="0.25">
      <c r="A1315" s="13">
        <v>43000</v>
      </c>
      <c r="B1315" s="18">
        <v>347.97583326108099</v>
      </c>
      <c r="C1315" s="16">
        <v>2635411328.0669599</v>
      </c>
      <c r="D1315" s="16">
        <v>86438820.322106794</v>
      </c>
    </row>
    <row r="1316" spans="1:4" ht="13.2" x14ac:dyDescent="0.25">
      <c r="A1316" s="13">
        <v>43001</v>
      </c>
      <c r="B1316" s="18">
        <v>349.62806781344398</v>
      </c>
      <c r="C1316" s="16">
        <v>2648618965.44698</v>
      </c>
      <c r="D1316" s="16">
        <v>51416684.068537198</v>
      </c>
    </row>
    <row r="1317" spans="1:4" ht="13.2" x14ac:dyDescent="0.25">
      <c r="A1317" s="13">
        <v>43002</v>
      </c>
      <c r="B1317" s="18">
        <v>330.49669169796999</v>
      </c>
      <c r="C1317" s="16">
        <v>2504339672.83144</v>
      </c>
      <c r="D1317" s="16">
        <v>103904617.689274</v>
      </c>
    </row>
    <row r="1318" spans="1:4" ht="13.2" x14ac:dyDescent="0.25">
      <c r="A1318" s="13">
        <v>43003</v>
      </c>
      <c r="B1318" s="18">
        <v>341.43516910742898</v>
      </c>
      <c r="C1318" s="16">
        <v>2587895572.5836701</v>
      </c>
      <c r="D1318" s="16">
        <v>53096713.7609872</v>
      </c>
    </row>
    <row r="1319" spans="1:4" ht="13.2" x14ac:dyDescent="0.25">
      <c r="A1319" s="13">
        <v>43004</v>
      </c>
      <c r="B1319" s="18">
        <v>337.491020125815</v>
      </c>
      <c r="C1319" s="16">
        <v>2558669269.58674</v>
      </c>
      <c r="D1319" s="16">
        <v>41374880.493493401</v>
      </c>
    </row>
    <row r="1320" spans="1:4" ht="13.2" x14ac:dyDescent="0.25">
      <c r="A1320" s="13">
        <v>43005</v>
      </c>
      <c r="B1320" s="18">
        <v>342.68506172268297</v>
      </c>
      <c r="C1320" s="16">
        <v>2598725436.1391501</v>
      </c>
      <c r="D1320" s="16">
        <v>46463611.006129302</v>
      </c>
    </row>
    <row r="1321" spans="1:4" ht="13.2" x14ac:dyDescent="0.25">
      <c r="A1321" s="13">
        <v>43006</v>
      </c>
      <c r="B1321" s="18">
        <v>334.73134851349602</v>
      </c>
      <c r="C1321" s="16">
        <v>2539071840.4769702</v>
      </c>
      <c r="D1321" s="16">
        <v>44305515.992696002</v>
      </c>
    </row>
    <row r="1322" spans="1:4" ht="13.2" x14ac:dyDescent="0.25">
      <c r="A1322" s="13">
        <v>43007</v>
      </c>
      <c r="B1322" s="18">
        <v>325.04747239734598</v>
      </c>
      <c r="C1322" s="16">
        <v>2466257715.97575</v>
      </c>
      <c r="D1322" s="16">
        <v>33322191.498434801</v>
      </c>
    </row>
    <row r="1323" spans="1:4" ht="13.2" x14ac:dyDescent="0.25">
      <c r="A1323" s="13">
        <v>43008</v>
      </c>
      <c r="B1323" s="18">
        <v>324.70497365124601</v>
      </c>
      <c r="C1323" s="16">
        <v>2464300016.4850602</v>
      </c>
      <c r="D1323" s="16">
        <v>23501137.0938664</v>
      </c>
    </row>
    <row r="1324" spans="1:4" ht="13.2" x14ac:dyDescent="0.25">
      <c r="A1324" s="13">
        <v>43009</v>
      </c>
      <c r="B1324" s="18">
        <v>314.09821450549401</v>
      </c>
      <c r="C1324" s="16">
        <v>2384422570.5255599</v>
      </c>
      <c r="D1324" s="16">
        <v>21227022.914267998</v>
      </c>
    </row>
    <row r="1325" spans="1:4" ht="13.2" x14ac:dyDescent="0.25">
      <c r="A1325" s="13">
        <v>43010</v>
      </c>
      <c r="B1325" s="18">
        <v>307.17842182215401</v>
      </c>
      <c r="C1325" s="16">
        <v>2332499753.4926901</v>
      </c>
      <c r="D1325" s="16">
        <v>26352282.673001401</v>
      </c>
    </row>
    <row r="1326" spans="1:4" ht="13.2" x14ac:dyDescent="0.25">
      <c r="A1326" s="13">
        <v>43011</v>
      </c>
      <c r="B1326" s="18">
        <v>296.06222392048602</v>
      </c>
      <c r="C1326" s="16">
        <v>2250035005.8310299</v>
      </c>
      <c r="D1326" s="16">
        <v>31269130.2342446</v>
      </c>
    </row>
    <row r="1327" spans="1:4" ht="13.2" x14ac:dyDescent="0.25">
      <c r="A1327" s="13">
        <v>43012</v>
      </c>
      <c r="B1327" s="18">
        <v>306.064608226546</v>
      </c>
      <c r="C1327" s="16">
        <v>2326662751.2099199</v>
      </c>
      <c r="D1327" s="16">
        <v>35847460.683621801</v>
      </c>
    </row>
    <row r="1328" spans="1:4" ht="13.2" x14ac:dyDescent="0.25">
      <c r="A1328" s="13">
        <v>43013</v>
      </c>
      <c r="B1328" s="18">
        <v>304.41043680563502</v>
      </c>
      <c r="C1328" s="16">
        <v>2314687646.97929</v>
      </c>
      <c r="D1328" s="16">
        <v>24192564.054703001</v>
      </c>
    </row>
    <row r="1329" spans="1:4" ht="13.2" x14ac:dyDescent="0.25">
      <c r="A1329" s="13">
        <v>43014</v>
      </c>
      <c r="B1329" s="18">
        <v>304.752748146275</v>
      </c>
      <c r="C1329" s="16">
        <v>2317893632.6476598</v>
      </c>
      <c r="D1329" s="16">
        <v>19333595.737888802</v>
      </c>
    </row>
    <row r="1330" spans="1:4" ht="13.2" x14ac:dyDescent="0.25">
      <c r="A1330" s="13">
        <v>43015</v>
      </c>
      <c r="B1330" s="18">
        <v>309.89556701422703</v>
      </c>
      <c r="C1330" s="16">
        <v>2357619156.1929002</v>
      </c>
      <c r="D1330" s="16">
        <v>25058232.491257198</v>
      </c>
    </row>
    <row r="1331" spans="1:4" ht="13.2" x14ac:dyDescent="0.25">
      <c r="A1331" s="13">
        <v>43016</v>
      </c>
      <c r="B1331" s="18">
        <v>300.55789330470299</v>
      </c>
      <c r="C1331" s="16">
        <v>2287181248.6596198</v>
      </c>
      <c r="D1331" s="16">
        <v>29997183.976113901</v>
      </c>
    </row>
    <row r="1332" spans="1:4" ht="13.2" x14ac:dyDescent="0.25">
      <c r="A1332" s="13">
        <v>43017</v>
      </c>
      <c r="B1332" s="18">
        <v>282.185749879811</v>
      </c>
      <c r="C1332" s="16">
        <v>2147930767.8766499</v>
      </c>
      <c r="D1332" s="16">
        <v>45813357.121360198</v>
      </c>
    </row>
    <row r="1333" spans="1:4" ht="13.2" x14ac:dyDescent="0.25">
      <c r="A1333" s="13">
        <v>43018</v>
      </c>
      <c r="B1333" s="18">
        <v>291.84865336703803</v>
      </c>
      <c r="C1333" s="16">
        <v>2222058890.5407901</v>
      </c>
      <c r="D1333" s="16">
        <v>30152942.698538799</v>
      </c>
    </row>
    <row r="1334" spans="1:4" ht="13.2" x14ac:dyDescent="0.25">
      <c r="A1334" s="13">
        <v>43019</v>
      </c>
      <c r="B1334" s="18">
        <v>298.51462166160098</v>
      </c>
      <c r="C1334" s="16">
        <v>2273394819.0420399</v>
      </c>
      <c r="D1334" s="16">
        <v>23259622.143042699</v>
      </c>
    </row>
    <row r="1335" spans="1:4" ht="13.2" x14ac:dyDescent="0.25">
      <c r="A1335" s="13">
        <v>43020</v>
      </c>
      <c r="B1335" s="18">
        <v>289.09635802525901</v>
      </c>
      <c r="C1335" s="16">
        <v>2202231691.6511798</v>
      </c>
      <c r="D1335" s="16">
        <v>34117199.910132296</v>
      </c>
    </row>
    <row r="1336" spans="1:4" ht="13.2" x14ac:dyDescent="0.25">
      <c r="A1336" s="13">
        <v>43021</v>
      </c>
      <c r="B1336" s="18">
        <v>309.13748804875502</v>
      </c>
      <c r="C1336" s="16">
        <v>2355514514.6108899</v>
      </c>
      <c r="D1336" s="16">
        <v>60935658.149128802</v>
      </c>
    </row>
    <row r="1337" spans="1:4" ht="13.2" x14ac:dyDescent="0.25">
      <c r="A1337" s="13">
        <v>43022</v>
      </c>
      <c r="B1337" s="18">
        <v>312.61814919226202</v>
      </c>
      <c r="C1337" s="16">
        <v>2382652048.9744902</v>
      </c>
      <c r="D1337" s="16">
        <v>36186207.1710058</v>
      </c>
    </row>
    <row r="1338" spans="1:4" ht="13.2" x14ac:dyDescent="0.25">
      <c r="A1338" s="13">
        <v>43023</v>
      </c>
      <c r="B1338" s="18">
        <v>309.06538410233202</v>
      </c>
      <c r="C1338" s="16">
        <v>2356191480.3733001</v>
      </c>
      <c r="D1338" s="16">
        <v>38760718.0675188</v>
      </c>
    </row>
    <row r="1339" spans="1:4" ht="13.2" x14ac:dyDescent="0.25">
      <c r="A1339" s="13">
        <v>43024</v>
      </c>
      <c r="B1339" s="18">
        <v>300.397481849906</v>
      </c>
      <c r="C1339" s="16">
        <v>2290691511.7583199</v>
      </c>
      <c r="D1339" s="16">
        <v>30825232.8832817</v>
      </c>
    </row>
    <row r="1340" spans="1:4" ht="13.2" x14ac:dyDescent="0.25">
      <c r="A1340" s="13">
        <v>43025</v>
      </c>
      <c r="B1340" s="18">
        <v>300.47136972494201</v>
      </c>
      <c r="C1340" s="16">
        <v>2291854987.66083</v>
      </c>
      <c r="D1340" s="16">
        <v>36176879.136361502</v>
      </c>
    </row>
    <row r="1341" spans="1:4" ht="13.2" x14ac:dyDescent="0.25">
      <c r="A1341" s="13">
        <v>43026</v>
      </c>
      <c r="B1341" s="18">
        <v>296.93361973177599</v>
      </c>
      <c r="C1341" s="16">
        <v>2265457724.1461601</v>
      </c>
      <c r="D1341" s="16">
        <v>32456322.785312399</v>
      </c>
    </row>
    <row r="1342" spans="1:4" ht="13.2" x14ac:dyDescent="0.25">
      <c r="A1342" s="13">
        <v>43027</v>
      </c>
      <c r="B1342" s="18">
        <v>295.76471441274498</v>
      </c>
      <c r="C1342" s="16">
        <v>2257115404.3934302</v>
      </c>
      <c r="D1342" s="16">
        <v>24839822.421037901</v>
      </c>
    </row>
    <row r="1343" spans="1:4" ht="13.2" x14ac:dyDescent="0.25">
      <c r="A1343" s="13">
        <v>43028</v>
      </c>
      <c r="B1343" s="18">
        <v>287.20247337396398</v>
      </c>
      <c r="C1343" s="16">
        <v>2192348592.4012198</v>
      </c>
      <c r="D1343" s="16">
        <v>38887914.175789803</v>
      </c>
    </row>
    <row r="1344" spans="1:4" ht="13.2" x14ac:dyDescent="0.25">
      <c r="A1344" s="13">
        <v>43029</v>
      </c>
      <c r="B1344" s="18">
        <v>279.26561775747899</v>
      </c>
      <c r="C1344" s="16">
        <v>2132305256.3566899</v>
      </c>
      <c r="D1344" s="16">
        <v>39205006.411279202</v>
      </c>
    </row>
    <row r="1345" spans="1:4" ht="13.2" x14ac:dyDescent="0.25">
      <c r="A1345" s="13">
        <v>43030</v>
      </c>
      <c r="B1345" s="18">
        <v>275.87682756963</v>
      </c>
      <c r="C1345" s="16">
        <v>2106984993.40222</v>
      </c>
      <c r="D1345" s="16">
        <v>39191983.100300103</v>
      </c>
    </row>
    <row r="1346" spans="1:4" ht="13.2" x14ac:dyDescent="0.25">
      <c r="A1346" s="13">
        <v>43031</v>
      </c>
      <c r="B1346" s="18">
        <v>289.88137982509198</v>
      </c>
      <c r="C1346" s="16">
        <v>2214514015.4082098</v>
      </c>
      <c r="D1346" s="16">
        <v>47600187.972489603</v>
      </c>
    </row>
    <row r="1347" spans="1:4" ht="13.2" x14ac:dyDescent="0.25">
      <c r="A1347" s="13">
        <v>43032</v>
      </c>
      <c r="B1347" s="18">
        <v>294.36846782702798</v>
      </c>
      <c r="C1347" s="16">
        <v>2249370431.0507798</v>
      </c>
      <c r="D1347" s="16">
        <v>52674613.909590401</v>
      </c>
    </row>
    <row r="1348" spans="1:4" ht="13.2" x14ac:dyDescent="0.25">
      <c r="A1348" s="13">
        <v>43033</v>
      </c>
      <c r="B1348" s="18">
        <v>288.05448007170997</v>
      </c>
      <c r="C1348" s="16">
        <v>2201684791.1507401</v>
      </c>
      <c r="D1348" s="16">
        <v>32908142.3247439</v>
      </c>
    </row>
    <row r="1349" spans="1:4" ht="13.2" x14ac:dyDescent="0.25">
      <c r="A1349" s="13">
        <v>43034</v>
      </c>
      <c r="B1349" s="18">
        <v>284.862881926375</v>
      </c>
      <c r="C1349" s="16">
        <v>2177784138.7620602</v>
      </c>
      <c r="D1349" s="16">
        <v>39897748.720325299</v>
      </c>
    </row>
    <row r="1350" spans="1:4" ht="13.2" x14ac:dyDescent="0.25">
      <c r="A1350" s="13">
        <v>43035</v>
      </c>
      <c r="B1350" s="18">
        <v>281.59163675793798</v>
      </c>
      <c r="C1350" s="16">
        <v>2153406712.8466001</v>
      </c>
      <c r="D1350" s="16">
        <v>30908708.210246898</v>
      </c>
    </row>
    <row r="1351" spans="1:4" ht="13.2" x14ac:dyDescent="0.25">
      <c r="A1351" s="13">
        <v>43036</v>
      </c>
      <c r="B1351" s="18">
        <v>275.33389205639202</v>
      </c>
      <c r="C1351" s="16">
        <v>2106093643.8039801</v>
      </c>
      <c r="D1351" s="16">
        <v>39608257.416485101</v>
      </c>
    </row>
    <row r="1352" spans="1:4" ht="13.2" x14ac:dyDescent="0.25">
      <c r="A1352" s="13">
        <v>43037</v>
      </c>
      <c r="B1352" s="18">
        <v>282.15808302876201</v>
      </c>
      <c r="C1352" s="16">
        <v>2158846514.0792398</v>
      </c>
      <c r="D1352" s="16">
        <v>66725336.789523996</v>
      </c>
    </row>
    <row r="1353" spans="1:4" ht="13.2" x14ac:dyDescent="0.25">
      <c r="A1353" s="13">
        <v>43038</v>
      </c>
      <c r="B1353" s="18">
        <v>284.66474101895</v>
      </c>
      <c r="C1353" s="16">
        <v>2178591356.6656299</v>
      </c>
      <c r="D1353" s="16">
        <v>33243793.196938101</v>
      </c>
    </row>
    <row r="1354" spans="1:4" ht="13.2" x14ac:dyDescent="0.25">
      <c r="A1354" s="13">
        <v>43039</v>
      </c>
      <c r="B1354" s="18">
        <v>275.72885294862601</v>
      </c>
      <c r="C1354" s="16">
        <v>2110746004.37853</v>
      </c>
      <c r="D1354" s="16">
        <v>39770167.993505903</v>
      </c>
    </row>
    <row r="1355" spans="1:4" ht="13.2" x14ac:dyDescent="0.25">
      <c r="A1355" s="13">
        <v>43040</v>
      </c>
      <c r="B1355" s="18">
        <v>270.951960807766</v>
      </c>
      <c r="C1355" s="16">
        <v>2074709781.47663</v>
      </c>
      <c r="D1355" s="16">
        <v>41504915.522606798</v>
      </c>
    </row>
    <row r="1356" spans="1:4" ht="13.2" x14ac:dyDescent="0.25">
      <c r="A1356" s="13">
        <v>43041</v>
      </c>
      <c r="B1356" s="18">
        <v>262.516749234028</v>
      </c>
      <c r="C1356" s="16">
        <v>2010644396.70908</v>
      </c>
      <c r="D1356" s="16">
        <v>60453381.2740115</v>
      </c>
    </row>
    <row r="1357" spans="1:4" ht="13.2" x14ac:dyDescent="0.25">
      <c r="A1357" s="13">
        <v>43042</v>
      </c>
      <c r="B1357" s="18">
        <v>281.490536374013</v>
      </c>
      <c r="C1357" s="16">
        <v>2158211306.09407</v>
      </c>
      <c r="D1357" s="16">
        <v>56049183.359204397</v>
      </c>
    </row>
    <row r="1358" spans="1:4" ht="13.2" x14ac:dyDescent="0.25">
      <c r="A1358" s="13">
        <v>43043</v>
      </c>
      <c r="B1358" s="18">
        <v>274.83516840682199</v>
      </c>
      <c r="C1358" s="16">
        <v>2107728221.1275301</v>
      </c>
      <c r="D1358" s="16">
        <v>41413390.6555316</v>
      </c>
    </row>
    <row r="1359" spans="1:4" ht="13.2" x14ac:dyDescent="0.25">
      <c r="A1359" s="13">
        <v>43044</v>
      </c>
      <c r="B1359" s="18">
        <v>274.26209274321599</v>
      </c>
      <c r="C1359" s="16">
        <v>2103875758.1790099</v>
      </c>
      <c r="D1359" s="16">
        <v>34521493.842354901</v>
      </c>
    </row>
    <row r="1360" spans="1:4" ht="13.2" x14ac:dyDescent="0.25">
      <c r="A1360" s="13">
        <v>43045</v>
      </c>
      <c r="B1360" s="18">
        <v>279.25058279496398</v>
      </c>
      <c r="C1360" s="16">
        <v>2142690838.78809</v>
      </c>
      <c r="D1360" s="16">
        <v>52784550.205736399</v>
      </c>
    </row>
    <row r="1361" spans="1:4" ht="13.2" x14ac:dyDescent="0.25">
      <c r="A1361" s="13">
        <v>43046</v>
      </c>
      <c r="B1361" s="18">
        <v>294.62496357076901</v>
      </c>
      <c r="C1361" s="16">
        <v>2261245711.5307598</v>
      </c>
      <c r="D1361" s="16">
        <v>81834945.367021203</v>
      </c>
    </row>
    <row r="1362" spans="1:4" ht="13.2" x14ac:dyDescent="0.25">
      <c r="A1362" s="13">
        <v>43047</v>
      </c>
      <c r="B1362" s="18">
        <v>316.038252147403</v>
      </c>
      <c r="C1362" s="16">
        <v>2426215548.5115499</v>
      </c>
      <c r="D1362" s="16">
        <v>90770144.400393605</v>
      </c>
    </row>
    <row r="1363" spans="1:4" ht="13.2" x14ac:dyDescent="0.25">
      <c r="A1363" s="13">
        <v>43048</v>
      </c>
      <c r="B1363" s="18">
        <v>328.32897121829802</v>
      </c>
      <c r="C1363" s="16">
        <v>2521220768.54984</v>
      </c>
      <c r="D1363" s="16">
        <v>98830433.887805104</v>
      </c>
    </row>
    <row r="1364" spans="1:4" ht="13.2" x14ac:dyDescent="0.25">
      <c r="A1364" s="13">
        <v>43049</v>
      </c>
      <c r="B1364" s="18">
        <v>331.53360680506</v>
      </c>
      <c r="C1364" s="16">
        <v>2546480458.9122601</v>
      </c>
      <c r="D1364" s="16">
        <v>102368329.55035201</v>
      </c>
    </row>
    <row r="1365" spans="1:4" ht="13.2" x14ac:dyDescent="0.25">
      <c r="A1365" s="13">
        <v>43050</v>
      </c>
      <c r="B1365" s="18">
        <v>349.00425116743298</v>
      </c>
      <c r="C1365" s="16">
        <v>2681352546.1454802</v>
      </c>
      <c r="D1365" s="16">
        <v>76522683.5380629</v>
      </c>
    </row>
    <row r="1366" spans="1:4" ht="13.2" x14ac:dyDescent="0.25">
      <c r="A1366" s="13">
        <v>43051</v>
      </c>
      <c r="B1366" s="18">
        <v>542.27744319161604</v>
      </c>
      <c r="C1366" s="16">
        <v>4167328943.4727302</v>
      </c>
      <c r="D1366" s="16">
        <v>396620040.12538701</v>
      </c>
    </row>
    <row r="1367" spans="1:4" ht="13.2" x14ac:dyDescent="0.25">
      <c r="A1367" s="13">
        <v>43052</v>
      </c>
      <c r="B1367" s="18">
        <v>426.75266962375002</v>
      </c>
      <c r="C1367" s="16">
        <v>3280391013.2927098</v>
      </c>
      <c r="D1367" s="16">
        <v>221628325.455457</v>
      </c>
    </row>
    <row r="1368" spans="1:4" ht="13.2" x14ac:dyDescent="0.25">
      <c r="A1368" s="13">
        <v>43053</v>
      </c>
      <c r="B1368" s="18">
        <v>428.52010915730102</v>
      </c>
      <c r="C1368" s="16">
        <v>3294818270.8919301</v>
      </c>
      <c r="D1368" s="16">
        <v>84625710.0626975</v>
      </c>
    </row>
    <row r="1369" spans="1:4" ht="13.2" x14ac:dyDescent="0.25">
      <c r="A1369" s="13">
        <v>43054</v>
      </c>
      <c r="B1369" s="18">
        <v>426.68118612468402</v>
      </c>
      <c r="C1369" s="16">
        <v>3281518812.8853502</v>
      </c>
      <c r="D1369" s="16">
        <v>83884515.327371702</v>
      </c>
    </row>
    <row r="1370" spans="1:4" ht="13.2" x14ac:dyDescent="0.25">
      <c r="A1370" s="13">
        <v>43055</v>
      </c>
      <c r="B1370" s="18">
        <v>416.229873116237</v>
      </c>
      <c r="C1370" s="16">
        <v>3201958599.86303</v>
      </c>
      <c r="D1370" s="16">
        <v>77894963.185873896</v>
      </c>
    </row>
    <row r="1371" spans="1:4" ht="13.2" x14ac:dyDescent="0.25">
      <c r="A1371" s="13">
        <v>43056</v>
      </c>
      <c r="B1371" s="18">
        <v>426.61611872066601</v>
      </c>
      <c r="C1371" s="16">
        <v>3282706939.2225599</v>
      </c>
      <c r="D1371" s="16">
        <v>78913171.619242802</v>
      </c>
    </row>
    <row r="1372" spans="1:4" ht="13.2" x14ac:dyDescent="0.25">
      <c r="A1372" s="13">
        <v>43057</v>
      </c>
      <c r="B1372" s="18">
        <v>454.326643016726</v>
      </c>
      <c r="C1372" s="16">
        <v>3496829503.1061301</v>
      </c>
      <c r="D1372" s="16">
        <v>123271093.222822</v>
      </c>
    </row>
    <row r="1373" spans="1:4" ht="13.2" x14ac:dyDescent="0.25">
      <c r="A1373" s="13">
        <v>43058</v>
      </c>
      <c r="B1373" s="18">
        <v>440.299238454337</v>
      </c>
      <c r="C1373" s="16">
        <v>3389728224.69449</v>
      </c>
      <c r="D1373" s="16">
        <v>66519226.817569301</v>
      </c>
    </row>
    <row r="1374" spans="1:4" ht="13.2" x14ac:dyDescent="0.25">
      <c r="A1374" s="13">
        <v>43059</v>
      </c>
      <c r="B1374" s="18">
        <v>480.75330194204201</v>
      </c>
      <c r="C1374" s="16">
        <v>3702121568.15942</v>
      </c>
      <c r="D1374" s="16">
        <v>68206384.925447002</v>
      </c>
    </row>
    <row r="1375" spans="1:4" ht="13.2" x14ac:dyDescent="0.25">
      <c r="A1375" s="13">
        <v>43060</v>
      </c>
      <c r="B1375" s="18">
        <v>489.79370026280702</v>
      </c>
      <c r="C1375" s="16">
        <v>3772668792.4521899</v>
      </c>
      <c r="D1375" s="16">
        <v>230354261.50205401</v>
      </c>
    </row>
    <row r="1376" spans="1:4" ht="13.2" x14ac:dyDescent="0.25">
      <c r="A1376" s="13">
        <v>43061</v>
      </c>
      <c r="B1376" s="18">
        <v>581.03363593377196</v>
      </c>
      <c r="C1376" s="16">
        <v>4476610834.2044497</v>
      </c>
      <c r="D1376" s="16">
        <v>338613626.89184302</v>
      </c>
    </row>
    <row r="1377" spans="1:4" ht="13.2" x14ac:dyDescent="0.25">
      <c r="A1377" s="13">
        <v>43062</v>
      </c>
      <c r="B1377" s="18">
        <v>570.78160174522804</v>
      </c>
      <c r="C1377" s="16">
        <v>4398748391.2056599</v>
      </c>
      <c r="D1377" s="16">
        <v>145753360.44053701</v>
      </c>
    </row>
    <row r="1378" spans="1:4" ht="13.2" x14ac:dyDescent="0.25">
      <c r="A1378" s="13">
        <v>43063</v>
      </c>
      <c r="B1378" s="18">
        <v>568.34311511801297</v>
      </c>
      <c r="C1378" s="16">
        <v>4381066651.1129398</v>
      </c>
      <c r="D1378" s="16">
        <v>104411388.01790901</v>
      </c>
    </row>
    <row r="1379" spans="1:4" ht="13.2" x14ac:dyDescent="0.25">
      <c r="A1379" s="13">
        <v>43064</v>
      </c>
      <c r="B1379" s="18">
        <v>648.17212131454096</v>
      </c>
      <c r="C1379" s="16">
        <v>4997718177.9533396</v>
      </c>
      <c r="D1379" s="16">
        <v>205989711.15665999</v>
      </c>
    </row>
    <row r="1380" spans="1:4" ht="13.2" x14ac:dyDescent="0.25">
      <c r="A1380" s="13">
        <v>43065</v>
      </c>
      <c r="B1380" s="18">
        <v>631.34709020591004</v>
      </c>
      <c r="C1380" s="16">
        <v>4869233497.2056599</v>
      </c>
      <c r="D1380" s="16">
        <v>122356304.65387601</v>
      </c>
    </row>
    <row r="1381" spans="1:4" ht="13.2" x14ac:dyDescent="0.25">
      <c r="A1381" s="13">
        <v>43066</v>
      </c>
      <c r="B1381" s="18">
        <v>640.31668168588601</v>
      </c>
      <c r="C1381" s="16">
        <v>4939677578.3813601</v>
      </c>
      <c r="D1381" s="16">
        <v>111562712.15198199</v>
      </c>
    </row>
    <row r="1382" spans="1:4" ht="13.2" x14ac:dyDescent="0.25">
      <c r="A1382" s="13">
        <v>43067</v>
      </c>
      <c r="B1382" s="18">
        <v>639.56550691236998</v>
      </c>
      <c r="C1382" s="16">
        <v>4935147754.49716</v>
      </c>
      <c r="D1382" s="16">
        <v>126404770.278302</v>
      </c>
    </row>
    <row r="1383" spans="1:4" ht="13.2" x14ac:dyDescent="0.25">
      <c r="A1383" s="13">
        <v>43068</v>
      </c>
      <c r="B1383" s="18">
        <v>682.96691834298394</v>
      </c>
      <c r="C1383" s="16">
        <v>5271394105.3986101</v>
      </c>
      <c r="D1383" s="16">
        <v>366895970.35533297</v>
      </c>
    </row>
    <row r="1384" spans="1:4" ht="13.2" x14ac:dyDescent="0.25">
      <c r="A1384" s="13">
        <v>43069</v>
      </c>
      <c r="B1384" s="18">
        <v>798.80414554648496</v>
      </c>
      <c r="C1384" s="16">
        <v>6167034804.2034702</v>
      </c>
      <c r="D1384" s="16">
        <v>457338594.22006601</v>
      </c>
    </row>
    <row r="1385" spans="1:4" ht="13.2" x14ac:dyDescent="0.25">
      <c r="A1385" s="13">
        <v>43070</v>
      </c>
      <c r="B1385" s="18">
        <v>803.67073293038504</v>
      </c>
      <c r="C1385" s="16">
        <v>6206210611.0303001</v>
      </c>
      <c r="D1385" s="16">
        <v>254085630.878185</v>
      </c>
    </row>
    <row r="1386" spans="1:4" ht="13.2" x14ac:dyDescent="0.25">
      <c r="A1386" s="13">
        <v>43071</v>
      </c>
      <c r="B1386" s="18">
        <v>791.65444547372203</v>
      </c>
      <c r="C1386" s="16">
        <v>6114982766.4082403</v>
      </c>
      <c r="D1386" s="16">
        <v>163855184.47470701</v>
      </c>
    </row>
    <row r="1387" spans="1:4" ht="13.2" x14ac:dyDescent="0.25">
      <c r="A1387" s="13">
        <v>43072</v>
      </c>
      <c r="B1387" s="18">
        <v>767.94032906484699</v>
      </c>
      <c r="C1387" s="16">
        <v>5937508816.3212099</v>
      </c>
      <c r="D1387" s="16">
        <v>142230064.81850499</v>
      </c>
    </row>
    <row r="1388" spans="1:4" ht="13.2" x14ac:dyDescent="0.25">
      <c r="A1388" s="13">
        <v>43073</v>
      </c>
      <c r="B1388" s="18">
        <v>777.524744928117</v>
      </c>
      <c r="C1388" s="16">
        <v>6013120571.6329699</v>
      </c>
      <c r="D1388" s="16">
        <v>123503405.09068599</v>
      </c>
    </row>
    <row r="1389" spans="1:4" ht="13.2" x14ac:dyDescent="0.25">
      <c r="A1389" s="13">
        <v>43074</v>
      </c>
      <c r="B1389" s="18">
        <v>760.822229681468</v>
      </c>
      <c r="C1389" s="16">
        <v>5885472740.76896</v>
      </c>
      <c r="D1389" s="16">
        <v>135974506.55497301</v>
      </c>
    </row>
    <row r="1390" spans="1:4" ht="13.2" x14ac:dyDescent="0.25">
      <c r="A1390" s="13">
        <v>43075</v>
      </c>
      <c r="B1390" s="18">
        <v>727.64225994506796</v>
      </c>
      <c r="C1390" s="16">
        <v>5630090510.7161398</v>
      </c>
      <c r="D1390" s="16">
        <v>124604581.205937</v>
      </c>
    </row>
    <row r="1391" spans="1:4" ht="13.2" x14ac:dyDescent="0.25">
      <c r="A1391" s="13">
        <v>43076</v>
      </c>
      <c r="B1391" s="18">
        <v>750.22467771884897</v>
      </c>
      <c r="C1391" s="16">
        <v>5806450919.2676401</v>
      </c>
      <c r="D1391" s="16">
        <v>186462068.90031201</v>
      </c>
    </row>
    <row r="1392" spans="1:4" ht="13.2" x14ac:dyDescent="0.25">
      <c r="A1392" s="13">
        <v>43077</v>
      </c>
      <c r="B1392" s="18">
        <v>745.07207725629701</v>
      </c>
      <c r="C1392" s="16">
        <v>5768044032.7107296</v>
      </c>
      <c r="D1392" s="16">
        <v>257172705.36072299</v>
      </c>
    </row>
    <row r="1393" spans="1:4" ht="13.2" x14ac:dyDescent="0.25">
      <c r="A1393" s="13">
        <v>43078</v>
      </c>
      <c r="B1393" s="18">
        <v>739.48691292823503</v>
      </c>
      <c r="C1393" s="16">
        <v>5726272371.7782602</v>
      </c>
      <c r="D1393" s="16">
        <v>155073598.55321199</v>
      </c>
    </row>
    <row r="1394" spans="1:4" ht="13.2" x14ac:dyDescent="0.25">
      <c r="A1394" s="13">
        <v>43079</v>
      </c>
      <c r="B1394" s="18">
        <v>698.99706913613898</v>
      </c>
      <c r="C1394" s="16">
        <v>5414096477.9324198</v>
      </c>
      <c r="D1394" s="16">
        <v>162814812.102889</v>
      </c>
    </row>
    <row r="1395" spans="1:4" ht="13.2" x14ac:dyDescent="0.25">
      <c r="A1395" s="13">
        <v>43080</v>
      </c>
      <c r="B1395" s="18">
        <v>774.03177558936295</v>
      </c>
      <c r="C1395" s="16">
        <v>5996822017.8234501</v>
      </c>
      <c r="D1395" s="16">
        <v>162630006.15700099</v>
      </c>
    </row>
    <row r="1396" spans="1:4" ht="13.2" x14ac:dyDescent="0.25">
      <c r="A1396" s="13">
        <v>43081</v>
      </c>
      <c r="B1396" s="18">
        <v>911.29504164847401</v>
      </c>
      <c r="C1396" s="16">
        <v>7062071812.30443</v>
      </c>
      <c r="D1396" s="16">
        <v>286354951.61544001</v>
      </c>
    </row>
    <row r="1397" spans="1:4" ht="13.2" x14ac:dyDescent="0.25">
      <c r="A1397" s="13">
        <v>43082</v>
      </c>
      <c r="B1397" s="18">
        <v>888.24234102493199</v>
      </c>
      <c r="C1397" s="16">
        <v>6885179417.9728298</v>
      </c>
      <c r="D1397" s="16">
        <v>239216575.924171</v>
      </c>
    </row>
    <row r="1398" spans="1:4" ht="13.2" x14ac:dyDescent="0.25">
      <c r="A1398" s="13">
        <v>43083</v>
      </c>
      <c r="B1398" s="18">
        <v>961.05064029898097</v>
      </c>
      <c r="C1398" s="16">
        <v>7451427333.4056396</v>
      </c>
      <c r="D1398" s="16">
        <v>210071945.68502101</v>
      </c>
    </row>
    <row r="1399" spans="1:4" ht="13.2" x14ac:dyDescent="0.25">
      <c r="A1399" s="13">
        <v>43084</v>
      </c>
      <c r="B1399" s="18">
        <v>914.28021194769201</v>
      </c>
      <c r="C1399" s="16">
        <v>7090604184.3380699</v>
      </c>
      <c r="D1399" s="16">
        <v>181871019.670715</v>
      </c>
    </row>
    <row r="1400" spans="1:4" ht="13.2" x14ac:dyDescent="0.25">
      <c r="A1400" s="13">
        <v>43085</v>
      </c>
      <c r="B1400" s="18">
        <v>1000.93323770647</v>
      </c>
      <c r="C1400" s="16">
        <v>7764608469.2537899</v>
      </c>
      <c r="D1400" s="16">
        <v>181866471.848542</v>
      </c>
    </row>
    <row r="1401" spans="1:4" ht="13.2" x14ac:dyDescent="0.25">
      <c r="A1401" s="13">
        <v>43086</v>
      </c>
      <c r="B1401" s="18">
        <v>1110.7675543257101</v>
      </c>
      <c r="C1401" s="16">
        <v>8618830890.3545208</v>
      </c>
      <c r="D1401" s="16">
        <v>430649568.79121399</v>
      </c>
    </row>
    <row r="1402" spans="1:4" ht="13.2" x14ac:dyDescent="0.25">
      <c r="A1402" s="13">
        <v>43087</v>
      </c>
      <c r="B1402" s="18">
        <v>1191.0883136387699</v>
      </c>
      <c r="C1402" s="16">
        <v>9244397301.9095192</v>
      </c>
      <c r="D1402" s="16">
        <v>268739075.94146103</v>
      </c>
    </row>
    <row r="1403" spans="1:4" ht="13.2" x14ac:dyDescent="0.25">
      <c r="A1403" s="13">
        <v>43088</v>
      </c>
      <c r="B1403" s="18">
        <v>1205.3103740885399</v>
      </c>
      <c r="C1403" s="16">
        <v>9357164331.5748405</v>
      </c>
      <c r="D1403" s="16">
        <v>290124323.30411601</v>
      </c>
    </row>
    <row r="1404" spans="1:4" ht="13.2" x14ac:dyDescent="0.25">
      <c r="A1404" s="13">
        <v>43089</v>
      </c>
      <c r="B1404" s="18">
        <v>1493.5907613616901</v>
      </c>
      <c r="C1404" s="16">
        <v>11598093710.937799</v>
      </c>
      <c r="D1404" s="16">
        <v>473873642.37939203</v>
      </c>
    </row>
    <row r="1405" spans="1:4" ht="13.2" x14ac:dyDescent="0.25">
      <c r="A1405" s="13">
        <v>43090</v>
      </c>
      <c r="B1405" s="18">
        <v>1473.94129746561</v>
      </c>
      <c r="C1405" s="16">
        <v>11448424850.5595</v>
      </c>
      <c r="D1405" s="16">
        <v>459033054.40706998</v>
      </c>
    </row>
    <row r="1406" spans="1:4" ht="13.2" x14ac:dyDescent="0.25">
      <c r="A1406" s="13">
        <v>43091</v>
      </c>
      <c r="B1406" s="18">
        <v>1222.6936606259401</v>
      </c>
      <c r="C1406" s="16">
        <v>9499329579.6491394</v>
      </c>
      <c r="D1406" s="16">
        <v>422019223.66645497</v>
      </c>
    </row>
    <row r="1407" spans="1:4" ht="13.2" x14ac:dyDescent="0.25">
      <c r="A1407" s="13">
        <v>43092</v>
      </c>
      <c r="B1407" s="18">
        <v>1349.25005171665</v>
      </c>
      <c r="C1407" s="16">
        <v>10485231285.6481</v>
      </c>
      <c r="D1407" s="16">
        <v>272820921.42829502</v>
      </c>
    </row>
    <row r="1408" spans="1:4" ht="13.2" x14ac:dyDescent="0.25">
      <c r="A1408" s="13">
        <v>43093</v>
      </c>
      <c r="B1408" s="18">
        <v>1234.33923246057</v>
      </c>
      <c r="C1408" s="16">
        <v>9594665740.2846508</v>
      </c>
      <c r="D1408" s="16">
        <v>200645836.593779</v>
      </c>
    </row>
    <row r="1409" spans="1:4" ht="13.2" x14ac:dyDescent="0.25">
      <c r="A1409" s="13">
        <v>43094</v>
      </c>
      <c r="B1409" s="18">
        <v>1201.76356006422</v>
      </c>
      <c r="C1409" s="16">
        <v>9343836662.9095802</v>
      </c>
      <c r="D1409" s="16">
        <v>181711165.09942099</v>
      </c>
    </row>
    <row r="1410" spans="1:4" ht="13.2" x14ac:dyDescent="0.25">
      <c r="A1410" s="13">
        <v>43095</v>
      </c>
      <c r="B1410" s="18">
        <v>1239.43090170353</v>
      </c>
      <c r="C1410" s="16">
        <v>9639149558.7278004</v>
      </c>
      <c r="D1410" s="16">
        <v>188120441.07329401</v>
      </c>
    </row>
    <row r="1411" spans="1:4" ht="13.2" x14ac:dyDescent="0.25">
      <c r="A1411" s="13">
        <v>43096</v>
      </c>
      <c r="B1411" s="18">
        <v>1193.00511220828</v>
      </c>
      <c r="C1411" s="16">
        <v>9280442839.1084995</v>
      </c>
      <c r="D1411" s="16">
        <v>173464953.25915399</v>
      </c>
    </row>
    <row r="1412" spans="1:4" ht="13.2" x14ac:dyDescent="0.25">
      <c r="A1412" s="13">
        <v>43097</v>
      </c>
      <c r="B1412" s="18">
        <v>1151.8553373446</v>
      </c>
      <c r="C1412" s="16">
        <v>8962581772.4569397</v>
      </c>
      <c r="D1412" s="16">
        <v>147371508.21029401</v>
      </c>
    </row>
    <row r="1413" spans="1:4" ht="13.2" x14ac:dyDescent="0.25">
      <c r="A1413" s="13">
        <v>43098</v>
      </c>
      <c r="B1413" s="18">
        <v>1136.2737098653199</v>
      </c>
      <c r="C1413" s="16">
        <v>8843625101.5240498</v>
      </c>
      <c r="D1413" s="16">
        <v>157365740.53309801</v>
      </c>
    </row>
    <row r="1414" spans="1:4" ht="13.2" x14ac:dyDescent="0.25">
      <c r="A1414" s="13">
        <v>43099</v>
      </c>
      <c r="B1414" s="18">
        <v>1070.5553718572301</v>
      </c>
      <c r="C1414" s="16">
        <v>8334237171.0258999</v>
      </c>
      <c r="D1414" s="16">
        <v>152978209.05241501</v>
      </c>
    </row>
    <row r="1415" spans="1:4" ht="13.2" x14ac:dyDescent="0.25">
      <c r="A1415" s="13">
        <v>43100</v>
      </c>
      <c r="B1415" s="18">
        <v>1082.0221872016</v>
      </c>
      <c r="C1415" s="16">
        <v>8425658080.7404404</v>
      </c>
      <c r="D1415" s="16">
        <v>132405170.007612</v>
      </c>
    </row>
    <row r="1416" spans="1:4" ht="13.2" x14ac:dyDescent="0.25">
      <c r="A1416" s="13">
        <v>43101</v>
      </c>
      <c r="B1416" s="18">
        <v>1064.8061596294599</v>
      </c>
      <c r="C1416" s="16">
        <v>8293672955.9625702</v>
      </c>
      <c r="D1416" s="16">
        <v>120444639.09706201</v>
      </c>
    </row>
    <row r="1417" spans="1:4" ht="13.2" x14ac:dyDescent="0.25">
      <c r="A1417" s="13">
        <v>43102</v>
      </c>
      <c r="B1417" s="18">
        <v>1194.6362289599399</v>
      </c>
      <c r="C1417" s="16">
        <v>9311881188.5956402</v>
      </c>
      <c r="D1417" s="16">
        <v>207014330.23218799</v>
      </c>
    </row>
    <row r="1418" spans="1:4" ht="13.2" x14ac:dyDescent="0.25">
      <c r="A1418" s="13">
        <v>43103</v>
      </c>
      <c r="B1418" s="18">
        <v>1161.0020285088201</v>
      </c>
      <c r="C1418" s="16">
        <v>9051985676.6767693</v>
      </c>
      <c r="D1418" s="16">
        <v>147496408.76913199</v>
      </c>
    </row>
    <row r="1419" spans="1:4" ht="13.2" x14ac:dyDescent="0.25">
      <c r="A1419" s="13">
        <v>43104</v>
      </c>
      <c r="B1419" s="18">
        <v>1177.1320888258999</v>
      </c>
      <c r="C1419" s="16">
        <v>9180112969.5795803</v>
      </c>
      <c r="D1419" s="16">
        <v>211979491.72941199</v>
      </c>
    </row>
    <row r="1420" spans="1:4" ht="13.2" x14ac:dyDescent="0.25">
      <c r="A1420" s="13">
        <v>43105</v>
      </c>
      <c r="B1420" s="18">
        <v>1149.21114384721</v>
      </c>
      <c r="C1420" s="16">
        <v>8964609998.2077503</v>
      </c>
      <c r="D1420" s="16">
        <v>189791833.96357399</v>
      </c>
    </row>
    <row r="1421" spans="1:4" ht="13.2" x14ac:dyDescent="0.25">
      <c r="A1421" s="13">
        <v>43106</v>
      </c>
      <c r="B1421" s="18">
        <v>1220.5137804803001</v>
      </c>
      <c r="C1421" s="16">
        <v>9523204013.3374596</v>
      </c>
      <c r="D1421" s="16">
        <v>168631316.005153</v>
      </c>
    </row>
    <row r="1422" spans="1:4" ht="13.2" x14ac:dyDescent="0.25">
      <c r="A1422" s="13">
        <v>43107</v>
      </c>
      <c r="B1422" s="18">
        <v>1206.5815350149901</v>
      </c>
      <c r="C1422" s="16">
        <v>9416865736.2919598</v>
      </c>
      <c r="D1422" s="16">
        <v>173474565.33728701</v>
      </c>
    </row>
    <row r="1423" spans="1:4" ht="13.2" x14ac:dyDescent="0.25">
      <c r="A1423" s="13">
        <v>43108</v>
      </c>
      <c r="B1423" s="18">
        <v>1134.7737169852301</v>
      </c>
      <c r="C1423" s="16">
        <v>8858664356.0099602</v>
      </c>
      <c r="D1423" s="16">
        <v>175309779.703215</v>
      </c>
    </row>
    <row r="1424" spans="1:4" ht="13.2" x14ac:dyDescent="0.25">
      <c r="A1424" s="13">
        <v>43109</v>
      </c>
      <c r="B1424" s="18">
        <v>1176.5068460007799</v>
      </c>
      <c r="C1424" s="16">
        <v>9186785472.6819992</v>
      </c>
      <c r="D1424" s="16">
        <v>183687829.86411101</v>
      </c>
    </row>
    <row r="1425" spans="1:4" ht="13.2" x14ac:dyDescent="0.25">
      <c r="A1425" s="13">
        <v>43110</v>
      </c>
      <c r="B1425" s="18">
        <v>1136.5930458805601</v>
      </c>
      <c r="C1425" s="16">
        <v>8877346345.7335701</v>
      </c>
      <c r="D1425" s="16">
        <v>166788587.302347</v>
      </c>
    </row>
    <row r="1426" spans="1:4" ht="13.2" x14ac:dyDescent="0.25">
      <c r="A1426" s="13">
        <v>43111</v>
      </c>
      <c r="B1426" s="18">
        <v>1040.7038857273101</v>
      </c>
      <c r="C1426" s="16">
        <v>8130460601.2008801</v>
      </c>
      <c r="D1426" s="16">
        <v>136025147.39318201</v>
      </c>
    </row>
    <row r="1427" spans="1:4" ht="13.2" x14ac:dyDescent="0.25">
      <c r="A1427" s="13">
        <v>43112</v>
      </c>
      <c r="B1427" s="18">
        <v>1102.7361415937</v>
      </c>
      <c r="C1427" s="16">
        <v>8617219099.3975391</v>
      </c>
      <c r="D1427" s="16">
        <v>114178795.506097</v>
      </c>
    </row>
    <row r="1428" spans="1:4" ht="13.2" x14ac:dyDescent="0.25">
      <c r="A1428" s="13">
        <v>43113</v>
      </c>
      <c r="B1428" s="18">
        <v>1154.9298916627799</v>
      </c>
      <c r="C1428" s="16">
        <v>9027398624.9125195</v>
      </c>
      <c r="D1428" s="16">
        <v>146161701.17624</v>
      </c>
    </row>
    <row r="1429" spans="1:4" ht="13.2" x14ac:dyDescent="0.25">
      <c r="A1429" s="13">
        <v>43114</v>
      </c>
      <c r="B1429" s="18">
        <v>1050.9275640553401</v>
      </c>
      <c r="C1429" s="16">
        <v>8216519520.4321003</v>
      </c>
      <c r="D1429" s="16">
        <v>142249416.915618</v>
      </c>
    </row>
    <row r="1430" spans="1:4" ht="13.2" x14ac:dyDescent="0.25">
      <c r="A1430" s="13">
        <v>43115</v>
      </c>
      <c r="B1430" s="18">
        <v>979.02258758294397</v>
      </c>
      <c r="C1430" s="16">
        <v>7656264047.9911203</v>
      </c>
      <c r="D1430" s="16">
        <v>141572970.740612</v>
      </c>
    </row>
    <row r="1431" spans="1:4" ht="13.2" x14ac:dyDescent="0.25">
      <c r="A1431" s="13">
        <v>43116</v>
      </c>
      <c r="B1431" s="18">
        <v>765.40896914235304</v>
      </c>
      <c r="C1431" s="16">
        <v>5987249394.4146004</v>
      </c>
      <c r="D1431" s="16">
        <v>210041526.59998801</v>
      </c>
    </row>
    <row r="1432" spans="1:4" ht="13.2" x14ac:dyDescent="0.25">
      <c r="A1432" s="13">
        <v>43117</v>
      </c>
      <c r="B1432" s="18">
        <v>807.65169654044905</v>
      </c>
      <c r="C1432" s="16">
        <v>6319255864.2294703</v>
      </c>
      <c r="D1432" s="16">
        <v>155038224.67359999</v>
      </c>
    </row>
    <row r="1433" spans="1:4" ht="13.2" x14ac:dyDescent="0.25">
      <c r="A1433" s="13">
        <v>43118</v>
      </c>
      <c r="B1433" s="18">
        <v>840.57973881795294</v>
      </c>
      <c r="C1433" s="16">
        <v>6578555238.8939304</v>
      </c>
      <c r="D1433" s="16">
        <v>127066136.76960699</v>
      </c>
    </row>
    <row r="1434" spans="1:4" ht="13.2" x14ac:dyDescent="0.25">
      <c r="A1434" s="13">
        <v>43119</v>
      </c>
      <c r="B1434" s="18">
        <v>857.49813923066199</v>
      </c>
      <c r="C1434" s="16">
        <v>6712630918.6036196</v>
      </c>
      <c r="D1434" s="16">
        <v>86290291.186867893</v>
      </c>
    </row>
    <row r="1435" spans="1:4" ht="13.2" x14ac:dyDescent="0.25">
      <c r="A1435" s="13">
        <v>43120</v>
      </c>
      <c r="B1435" s="18">
        <v>951.92602336999505</v>
      </c>
      <c r="C1435" s="16">
        <v>7453712128.7782803</v>
      </c>
      <c r="D1435" s="16">
        <v>110022988.609612</v>
      </c>
    </row>
    <row r="1436" spans="1:4" ht="13.2" x14ac:dyDescent="0.25">
      <c r="A1436" s="13">
        <v>43121</v>
      </c>
      <c r="B1436" s="18">
        <v>828.85528260399497</v>
      </c>
      <c r="C1436" s="16">
        <v>6491678287.7380304</v>
      </c>
      <c r="D1436" s="16">
        <v>75804334.668992698</v>
      </c>
    </row>
    <row r="1437" spans="1:4" ht="13.2" x14ac:dyDescent="0.25">
      <c r="A1437" s="13">
        <v>43122</v>
      </c>
      <c r="B1437" s="18">
        <v>767.69459350821603</v>
      </c>
      <c r="C1437" s="16">
        <v>6014167810.3027601</v>
      </c>
      <c r="D1437" s="16">
        <v>71784871.116293594</v>
      </c>
    </row>
    <row r="1438" spans="1:4" ht="13.2" x14ac:dyDescent="0.25">
      <c r="A1438" s="13">
        <v>43123</v>
      </c>
      <c r="B1438" s="18">
        <v>761.17694693110298</v>
      </c>
      <c r="C1438" s="16">
        <v>5964617570.2916803</v>
      </c>
      <c r="D1438" s="16">
        <v>76533780.927251503</v>
      </c>
    </row>
    <row r="1439" spans="1:4" ht="13.2" x14ac:dyDescent="0.25">
      <c r="A1439" s="13">
        <v>43124</v>
      </c>
      <c r="B1439" s="18">
        <v>784.73806564369102</v>
      </c>
      <c r="C1439" s="16">
        <v>6150775389.0391197</v>
      </c>
      <c r="D1439" s="16">
        <v>49829835.592083603</v>
      </c>
    </row>
    <row r="1440" spans="1:4" ht="13.2" x14ac:dyDescent="0.25">
      <c r="A1440" s="13">
        <v>43125</v>
      </c>
      <c r="B1440" s="18">
        <v>795.01844638944306</v>
      </c>
      <c r="C1440" s="16">
        <v>6232913613.9738197</v>
      </c>
      <c r="D1440" s="16">
        <v>76357988.291894093</v>
      </c>
    </row>
    <row r="1441" spans="1:4" ht="13.2" x14ac:dyDescent="0.25">
      <c r="A1441" s="13">
        <v>43126</v>
      </c>
      <c r="B1441" s="18">
        <v>777.20047778732396</v>
      </c>
      <c r="C1441" s="16">
        <v>6094775058.7890902</v>
      </c>
      <c r="D1441" s="16">
        <v>77156883.361564904</v>
      </c>
    </row>
    <row r="1442" spans="1:4" ht="13.2" x14ac:dyDescent="0.25">
      <c r="A1442" s="13">
        <v>43127</v>
      </c>
      <c r="B1442" s="18">
        <v>777.43879801223204</v>
      </c>
      <c r="C1442" s="16">
        <v>6097737035.4099998</v>
      </c>
      <c r="D1442" s="16">
        <v>75606261.708209306</v>
      </c>
    </row>
    <row r="1443" spans="1:4" ht="13.2" x14ac:dyDescent="0.25">
      <c r="A1443" s="13">
        <v>43128</v>
      </c>
      <c r="B1443" s="18">
        <v>812.846269691766</v>
      </c>
      <c r="C1443" s="16">
        <v>6377497541.8343096</v>
      </c>
      <c r="D1443" s="16">
        <v>91050378.479499206</v>
      </c>
    </row>
    <row r="1444" spans="1:4" ht="13.2" x14ac:dyDescent="0.25">
      <c r="A1444" s="13">
        <v>43129</v>
      </c>
      <c r="B1444" s="18">
        <v>765.46860824731095</v>
      </c>
      <c r="C1444" s="16">
        <v>6007297361.1372204</v>
      </c>
      <c r="D1444" s="16">
        <v>91695089.8270199</v>
      </c>
    </row>
    <row r="1445" spans="1:4" ht="13.2" x14ac:dyDescent="0.25">
      <c r="A1445" s="13">
        <v>43130</v>
      </c>
      <c r="B1445" s="18">
        <v>760.08340049412402</v>
      </c>
      <c r="C1445" s="16">
        <v>5964988591.06499</v>
      </c>
      <c r="D1445" s="16">
        <v>91612775.341235504</v>
      </c>
    </row>
    <row r="1446" spans="1:4" ht="13.2" x14ac:dyDescent="0.25">
      <c r="A1446" s="13">
        <v>43131</v>
      </c>
      <c r="B1446" s="18">
        <v>675.17914981471995</v>
      </c>
      <c r="C1446" s="16">
        <v>5300065176.8603296</v>
      </c>
      <c r="D1446" s="16">
        <v>82135881.518355697</v>
      </c>
    </row>
    <row r="1447" spans="1:4" ht="13.2" x14ac:dyDescent="0.25">
      <c r="A1447" s="13">
        <v>43132</v>
      </c>
      <c r="B1447" s="18">
        <v>694.47567766485702</v>
      </c>
      <c r="C1447" s="16">
        <v>5452888987.2186699</v>
      </c>
      <c r="D1447" s="16">
        <v>71044810.268546</v>
      </c>
    </row>
    <row r="1448" spans="1:4" ht="13.2" x14ac:dyDescent="0.25">
      <c r="A1448" s="13">
        <v>43133</v>
      </c>
      <c r="B1448" s="18">
        <v>613.19468913232004</v>
      </c>
      <c r="C1448" s="16">
        <v>4815883921.7198496</v>
      </c>
      <c r="D1448" s="16">
        <v>67197365.958424896</v>
      </c>
    </row>
    <row r="1449" spans="1:4" ht="13.2" x14ac:dyDescent="0.25">
      <c r="A1449" s="13">
        <v>43134</v>
      </c>
      <c r="B1449" s="18">
        <v>586.13129360699099</v>
      </c>
      <c r="C1449" s="16">
        <v>4607525933.3594198</v>
      </c>
      <c r="D1449" s="16">
        <v>104679436.284005</v>
      </c>
    </row>
    <row r="1450" spans="1:4" ht="13.2" x14ac:dyDescent="0.25">
      <c r="A1450" s="13">
        <v>43135</v>
      </c>
      <c r="B1450" s="18">
        <v>623.722095720227</v>
      </c>
      <c r="C1450" s="16">
        <v>4904228290.5570202</v>
      </c>
      <c r="D1450" s="16">
        <v>64717169.350198999</v>
      </c>
    </row>
    <row r="1451" spans="1:4" ht="13.2" x14ac:dyDescent="0.25">
      <c r="A1451" s="13">
        <v>43136</v>
      </c>
      <c r="B1451" s="18">
        <v>555.47468298149795</v>
      </c>
      <c r="C1451" s="16">
        <v>4368714506.4280596</v>
      </c>
      <c r="D1451" s="16">
        <v>58656345.327122301</v>
      </c>
    </row>
    <row r="1452" spans="1:4" ht="13.2" x14ac:dyDescent="0.25">
      <c r="A1452" s="13">
        <v>43137</v>
      </c>
      <c r="B1452" s="18">
        <v>442.97936908855098</v>
      </c>
      <c r="C1452" s="16">
        <v>3484828771.8077002</v>
      </c>
      <c r="D1452" s="16">
        <v>51173400.705725901</v>
      </c>
    </row>
    <row r="1453" spans="1:4" ht="13.2" x14ac:dyDescent="0.25">
      <c r="A1453" s="13">
        <v>43138</v>
      </c>
      <c r="B1453" s="18">
        <v>526.37911883418303</v>
      </c>
      <c r="C1453" s="16">
        <v>4141974115.7988901</v>
      </c>
      <c r="D1453" s="16">
        <v>85184919.912556797</v>
      </c>
    </row>
    <row r="1454" spans="1:4" ht="13.2" x14ac:dyDescent="0.25">
      <c r="A1454" s="13">
        <v>43139</v>
      </c>
      <c r="B1454" s="18">
        <v>523.21148998488695</v>
      </c>
      <c r="C1454" s="16">
        <v>4118092472.1615601</v>
      </c>
      <c r="D1454" s="16">
        <v>58455309.267462902</v>
      </c>
    </row>
    <row r="1455" spans="1:4" ht="13.2" x14ac:dyDescent="0.25">
      <c r="A1455" s="13">
        <v>43140</v>
      </c>
      <c r="B1455" s="18">
        <v>602.410585600932</v>
      </c>
      <c r="C1455" s="16">
        <v>4742619504.0415401</v>
      </c>
      <c r="D1455" s="16">
        <v>66225854.114248998</v>
      </c>
    </row>
    <row r="1456" spans="1:4" ht="13.2" x14ac:dyDescent="0.25">
      <c r="A1456" s="13">
        <v>43141</v>
      </c>
      <c r="B1456" s="18">
        <v>634.06090269484196</v>
      </c>
      <c r="C1456" s="16">
        <v>4993045731.0600996</v>
      </c>
      <c r="D1456" s="16">
        <v>66813110.864013404</v>
      </c>
    </row>
    <row r="1457" spans="1:4" ht="13.2" x14ac:dyDescent="0.25">
      <c r="A1457" s="13">
        <v>43142</v>
      </c>
      <c r="B1457" s="18">
        <v>635.51340711506202</v>
      </c>
      <c r="C1457" s="16">
        <v>5005737650.0952902</v>
      </c>
      <c r="D1457" s="16">
        <v>91339485.361948296</v>
      </c>
    </row>
    <row r="1458" spans="1:4" ht="13.2" x14ac:dyDescent="0.25">
      <c r="A1458" s="13">
        <v>43143</v>
      </c>
      <c r="B1458" s="18">
        <v>587.47231473430804</v>
      </c>
      <c r="C1458" s="16">
        <v>4628488165.00914</v>
      </c>
      <c r="D1458" s="16">
        <v>64051683.385326996</v>
      </c>
    </row>
    <row r="1459" spans="1:4" ht="13.2" x14ac:dyDescent="0.25">
      <c r="A1459" s="13">
        <v>43144</v>
      </c>
      <c r="B1459" s="18">
        <v>622.41029051991597</v>
      </c>
      <c r="C1459" s="16">
        <v>4904975871.6255999</v>
      </c>
      <c r="D1459" s="16">
        <v>53363361.831887402</v>
      </c>
    </row>
    <row r="1460" spans="1:4" ht="13.2" x14ac:dyDescent="0.25">
      <c r="A1460" s="13">
        <v>43145</v>
      </c>
      <c r="B1460" s="18">
        <v>598.905738126247</v>
      </c>
      <c r="C1460" s="16">
        <v>4720925986.6736202</v>
      </c>
      <c r="D1460" s="16">
        <v>54808806.006970897</v>
      </c>
    </row>
    <row r="1461" spans="1:4" ht="13.2" x14ac:dyDescent="0.25">
      <c r="A1461" s="13">
        <v>43146</v>
      </c>
      <c r="B1461" s="18">
        <v>679.78108470376105</v>
      </c>
      <c r="C1461" s="16">
        <v>5359753675.9982595</v>
      </c>
      <c r="D1461" s="16">
        <v>108247332.45412999</v>
      </c>
    </row>
    <row r="1462" spans="1:4" ht="13.2" x14ac:dyDescent="0.25">
      <c r="A1462" s="13">
        <v>43147</v>
      </c>
      <c r="B1462" s="18">
        <v>703.52407745562698</v>
      </c>
      <c r="C1462" s="16">
        <v>5548339119.2334099</v>
      </c>
      <c r="D1462" s="16">
        <v>94120099.751223207</v>
      </c>
    </row>
    <row r="1463" spans="1:4" ht="13.2" x14ac:dyDescent="0.25">
      <c r="A1463" s="13">
        <v>43148</v>
      </c>
      <c r="B1463" s="18">
        <v>698.79182282078602</v>
      </c>
      <c r="C1463" s="16">
        <v>5512350812.7231398</v>
      </c>
      <c r="D1463" s="16">
        <v>71571294.759448007</v>
      </c>
    </row>
    <row r="1464" spans="1:4" ht="13.2" x14ac:dyDescent="0.25">
      <c r="A1464" s="13">
        <v>43149</v>
      </c>
      <c r="B1464" s="18">
        <v>740.59850294357602</v>
      </c>
      <c r="C1464" s="16">
        <v>5843498450.6685104</v>
      </c>
      <c r="D1464" s="16">
        <v>89918955.9951718</v>
      </c>
    </row>
    <row r="1465" spans="1:4" ht="13.2" x14ac:dyDescent="0.25">
      <c r="A1465" s="13">
        <v>43150</v>
      </c>
      <c r="B1465" s="18">
        <v>692.03533869550495</v>
      </c>
      <c r="C1465" s="16">
        <v>5461826627.4737902</v>
      </c>
      <c r="D1465" s="16">
        <v>72548852.143823996</v>
      </c>
    </row>
    <row r="1466" spans="1:4" ht="13.2" x14ac:dyDescent="0.25">
      <c r="A1466" s="13">
        <v>43151</v>
      </c>
      <c r="B1466" s="18">
        <v>727.48530232825897</v>
      </c>
      <c r="C1466" s="16">
        <v>5743051240.8765802</v>
      </c>
      <c r="D1466" s="16">
        <v>60485045.293044701</v>
      </c>
    </row>
    <row r="1467" spans="1:4" ht="13.2" x14ac:dyDescent="0.25">
      <c r="A1467" s="13">
        <v>43152</v>
      </c>
      <c r="B1467" s="18">
        <v>702.344048564893</v>
      </c>
      <c r="C1467" s="16">
        <v>5545922120.0591602</v>
      </c>
      <c r="D1467" s="16">
        <v>90575571.721029207</v>
      </c>
    </row>
    <row r="1468" spans="1:4" ht="13.2" x14ac:dyDescent="0.25">
      <c r="A1468" s="13">
        <v>43153</v>
      </c>
      <c r="B1468" s="18">
        <v>638.41703813145602</v>
      </c>
      <c r="C1468" s="16">
        <v>5043691233.6862497</v>
      </c>
      <c r="D1468" s="16">
        <v>74775492.202649906</v>
      </c>
    </row>
    <row r="1469" spans="1:4" ht="13.2" x14ac:dyDescent="0.25">
      <c r="A1469" s="13">
        <v>43154</v>
      </c>
      <c r="B1469" s="18">
        <v>640.679246487157</v>
      </c>
      <c r="C1469" s="16">
        <v>5061533905.2111197</v>
      </c>
      <c r="D1469" s="16">
        <v>75062707.225752696</v>
      </c>
    </row>
    <row r="1470" spans="1:4" ht="13.2" x14ac:dyDescent="0.25">
      <c r="A1470" s="13">
        <v>43155</v>
      </c>
      <c r="B1470" s="18">
        <v>638.81695686899002</v>
      </c>
      <c r="C1470" s="16">
        <v>5048118127.7301702</v>
      </c>
      <c r="D1470" s="16">
        <v>58939244.918870099</v>
      </c>
    </row>
    <row r="1471" spans="1:4" ht="13.2" x14ac:dyDescent="0.25">
      <c r="A1471" s="13">
        <v>43156</v>
      </c>
      <c r="B1471" s="18">
        <v>591.60607778294502</v>
      </c>
      <c r="C1471" s="16">
        <v>4676173943.2241096</v>
      </c>
      <c r="D1471" s="16">
        <v>54171831.224360503</v>
      </c>
    </row>
    <row r="1472" spans="1:4" ht="13.2" x14ac:dyDescent="0.25">
      <c r="A1472" s="13">
        <v>43157</v>
      </c>
      <c r="B1472" s="18">
        <v>596.78894546486697</v>
      </c>
      <c r="C1472" s="16">
        <v>4718311873.0212402</v>
      </c>
      <c r="D1472" s="16">
        <v>47513250.838197902</v>
      </c>
    </row>
    <row r="1473" spans="1:4" ht="13.2" x14ac:dyDescent="0.25">
      <c r="A1473" s="13">
        <v>43158</v>
      </c>
      <c r="B1473" s="18">
        <v>624.75744231987096</v>
      </c>
      <c r="C1473" s="16">
        <v>4940687437.8732901</v>
      </c>
      <c r="D1473" s="16">
        <v>49250301.978475399</v>
      </c>
    </row>
    <row r="1474" spans="1:4" ht="13.2" x14ac:dyDescent="0.25">
      <c r="A1474" s="13">
        <v>43159</v>
      </c>
      <c r="B1474" s="18">
        <v>617.12783172672198</v>
      </c>
      <c r="C1474" s="16">
        <v>4881569398.2383099</v>
      </c>
      <c r="D1474" s="16">
        <v>64683371.790730402</v>
      </c>
    </row>
    <row r="1475" spans="1:4" ht="13.2" x14ac:dyDescent="0.25">
      <c r="A1475" s="13">
        <v>43160</v>
      </c>
      <c r="B1475" s="18">
        <v>586.57318990579904</v>
      </c>
      <c r="C1475" s="16">
        <v>4641048612.2080803</v>
      </c>
      <c r="D1475" s="16">
        <v>79226888.5791713</v>
      </c>
    </row>
    <row r="1476" spans="1:4" ht="13.2" x14ac:dyDescent="0.25">
      <c r="A1476" s="13">
        <v>43161</v>
      </c>
      <c r="B1476" s="18">
        <v>613.35152566197496</v>
      </c>
      <c r="C1476" s="16">
        <v>4854128989.3505898</v>
      </c>
      <c r="D1476" s="16">
        <v>88366771.947759598</v>
      </c>
    </row>
    <row r="1477" spans="1:4" ht="13.2" x14ac:dyDescent="0.25">
      <c r="A1477" s="13">
        <v>43162</v>
      </c>
      <c r="B1477" s="18">
        <v>607.73776523689401</v>
      </c>
      <c r="C1477" s="16">
        <v>4810879497.8146896</v>
      </c>
      <c r="D1477" s="16">
        <v>92544559.959166303</v>
      </c>
    </row>
    <row r="1478" spans="1:4" ht="13.2" x14ac:dyDescent="0.25">
      <c r="A1478" s="13">
        <v>43163</v>
      </c>
      <c r="B1478" s="18">
        <v>605.99471986237097</v>
      </c>
      <c r="C1478" s="16">
        <v>4798286189.6960096</v>
      </c>
      <c r="D1478" s="16">
        <v>95825626.319356203</v>
      </c>
    </row>
    <row r="1479" spans="1:4" ht="13.2" x14ac:dyDescent="0.25">
      <c r="A1479" s="13">
        <v>43164</v>
      </c>
      <c r="B1479" s="18">
        <v>608.71462182487596</v>
      </c>
      <c r="C1479" s="16">
        <v>4825053147.9372301</v>
      </c>
      <c r="D1479" s="16">
        <v>99480970.216131493</v>
      </c>
    </row>
    <row r="1480" spans="1:4" ht="13.2" x14ac:dyDescent="0.25">
      <c r="A1480" s="13">
        <v>43165</v>
      </c>
      <c r="B1480" s="18">
        <v>612.39589878798495</v>
      </c>
      <c r="C1480" s="16">
        <v>4855448859.4853001</v>
      </c>
      <c r="D1480" s="16">
        <v>101088457.061212</v>
      </c>
    </row>
    <row r="1481" spans="1:4" ht="13.2" x14ac:dyDescent="0.25">
      <c r="A1481" s="13">
        <v>43166</v>
      </c>
      <c r="B1481" s="18">
        <v>579.47002974322197</v>
      </c>
      <c r="C1481" s="16">
        <v>4595552550.9919796</v>
      </c>
      <c r="D1481" s="16">
        <v>104140180.136002</v>
      </c>
    </row>
    <row r="1482" spans="1:4" ht="13.2" x14ac:dyDescent="0.25">
      <c r="A1482" s="13">
        <v>43167</v>
      </c>
      <c r="B1482" s="18">
        <v>519.83054099143806</v>
      </c>
      <c r="C1482" s="16">
        <v>4123596313.1967802</v>
      </c>
      <c r="D1482" s="16">
        <v>97749073.909290403</v>
      </c>
    </row>
    <row r="1483" spans="1:4" ht="13.2" x14ac:dyDescent="0.25">
      <c r="A1483" s="13">
        <v>43168</v>
      </c>
      <c r="B1483" s="18">
        <v>495.62625060270602</v>
      </c>
      <c r="C1483" s="16">
        <v>3932560362.9421902</v>
      </c>
      <c r="D1483" s="16">
        <v>95824345.369302899</v>
      </c>
    </row>
    <row r="1484" spans="1:4" ht="13.2" x14ac:dyDescent="0.25">
      <c r="A1484" s="13">
        <v>43169</v>
      </c>
      <c r="B1484" s="18">
        <v>490.85101712000898</v>
      </c>
      <c r="C1484" s="16">
        <v>3895615536.5241299</v>
      </c>
      <c r="D1484" s="16">
        <v>97245669.999377295</v>
      </c>
    </row>
    <row r="1485" spans="1:4" ht="13.2" x14ac:dyDescent="0.25">
      <c r="A1485" s="13">
        <v>43170</v>
      </c>
      <c r="B1485" s="18">
        <v>485.66622419864399</v>
      </c>
      <c r="C1485" s="16">
        <v>3855413725.5109601</v>
      </c>
      <c r="D1485" s="16">
        <v>79236077.5880391</v>
      </c>
    </row>
    <row r="1486" spans="1:4" ht="13.2" x14ac:dyDescent="0.25">
      <c r="A1486" s="13">
        <v>43171</v>
      </c>
      <c r="B1486" s="18">
        <v>530.72855234204599</v>
      </c>
      <c r="C1486" s="16">
        <v>4214195404.83112</v>
      </c>
      <c r="D1486" s="16">
        <v>93249489.348387599</v>
      </c>
    </row>
    <row r="1487" spans="1:4" ht="13.2" x14ac:dyDescent="0.25">
      <c r="A1487" s="13">
        <v>43172</v>
      </c>
      <c r="B1487" s="18">
        <v>503.553847247823</v>
      </c>
      <c r="C1487" s="16">
        <v>3999426076.3811102</v>
      </c>
      <c r="D1487" s="16">
        <v>77760869.354455203</v>
      </c>
    </row>
    <row r="1488" spans="1:4" ht="13.2" x14ac:dyDescent="0.25">
      <c r="A1488" s="13">
        <v>43173</v>
      </c>
      <c r="B1488" s="18">
        <v>488.969063356996</v>
      </c>
      <c r="C1488" s="16">
        <v>3884527687.3463802</v>
      </c>
      <c r="D1488" s="16">
        <v>76749394.714607194</v>
      </c>
    </row>
    <row r="1489" spans="1:4" ht="13.2" x14ac:dyDescent="0.25">
      <c r="A1489" s="13">
        <v>43174</v>
      </c>
      <c r="B1489" s="18">
        <v>427.18334241631601</v>
      </c>
      <c r="C1489" s="16">
        <v>3394521867.6426702</v>
      </c>
      <c r="D1489" s="16">
        <v>89944036.253400505</v>
      </c>
    </row>
    <row r="1490" spans="1:4" ht="13.2" x14ac:dyDescent="0.25">
      <c r="A1490" s="13">
        <v>43175</v>
      </c>
      <c r="B1490" s="18">
        <v>422.84339170132898</v>
      </c>
      <c r="C1490" s="16">
        <v>3360871330.7409601</v>
      </c>
      <c r="D1490" s="16">
        <v>88454079.955366805</v>
      </c>
    </row>
    <row r="1491" spans="1:4" ht="13.2" x14ac:dyDescent="0.25">
      <c r="A1491" s="13">
        <v>43176</v>
      </c>
      <c r="B1491" s="18">
        <v>432.71791348942003</v>
      </c>
      <c r="C1491" s="16">
        <v>3440192657.6698499</v>
      </c>
      <c r="D1491" s="16">
        <v>95809168.234325796</v>
      </c>
    </row>
    <row r="1492" spans="1:4" ht="13.2" x14ac:dyDescent="0.25">
      <c r="A1492" s="13">
        <v>43177</v>
      </c>
      <c r="B1492" s="18">
        <v>392.64424271239398</v>
      </c>
      <c r="C1492" s="16">
        <v>3122370233.7720399</v>
      </c>
      <c r="D1492" s="16">
        <v>87574564.477308095</v>
      </c>
    </row>
    <row r="1493" spans="1:4" ht="13.2" x14ac:dyDescent="0.25">
      <c r="A1493" s="13">
        <v>43178</v>
      </c>
      <c r="B1493" s="18">
        <v>394.50614828677698</v>
      </c>
      <c r="C1493" s="16">
        <v>3137980804.7026801</v>
      </c>
      <c r="D1493" s="16">
        <v>113203472.158133</v>
      </c>
    </row>
    <row r="1494" spans="1:4" ht="13.2" x14ac:dyDescent="0.25">
      <c r="A1494" s="13">
        <v>43179</v>
      </c>
      <c r="B1494" s="18">
        <v>411.64761044903503</v>
      </c>
      <c r="C1494" s="16">
        <v>3275135487.2930298</v>
      </c>
      <c r="D1494" s="16">
        <v>109103589.541638</v>
      </c>
    </row>
    <row r="1495" spans="1:4" ht="13.2" x14ac:dyDescent="0.25">
      <c r="A1495" s="13">
        <v>43180</v>
      </c>
      <c r="B1495" s="18">
        <v>431.63960132624902</v>
      </c>
      <c r="C1495" s="16">
        <v>3435040175.7460499</v>
      </c>
      <c r="D1495" s="16">
        <v>109530975.784931</v>
      </c>
    </row>
    <row r="1496" spans="1:4" ht="13.2" x14ac:dyDescent="0.25">
      <c r="A1496" s="13">
        <v>43181</v>
      </c>
      <c r="B1496" s="18">
        <v>436.86409745137797</v>
      </c>
      <c r="C1496" s="16">
        <v>3477477533.48173</v>
      </c>
      <c r="D1496" s="16">
        <v>112345155.530046</v>
      </c>
    </row>
    <row r="1497" spans="1:4" ht="13.2" x14ac:dyDescent="0.25">
      <c r="A1497" s="13">
        <v>43182</v>
      </c>
      <c r="B1497" s="18">
        <v>413.06255371128299</v>
      </c>
      <c r="C1497" s="16">
        <v>3288807357.1496601</v>
      </c>
      <c r="D1497" s="16">
        <v>85233198.233938396</v>
      </c>
    </row>
    <row r="1498" spans="1:4" ht="13.2" x14ac:dyDescent="0.25">
      <c r="A1498" s="13">
        <v>43183</v>
      </c>
      <c r="B1498" s="18">
        <v>429.73035706037501</v>
      </c>
      <c r="C1498" s="16">
        <v>3422305525.69312</v>
      </c>
      <c r="D1498" s="16">
        <v>106404622.505078</v>
      </c>
    </row>
    <row r="1499" spans="1:4" ht="13.2" x14ac:dyDescent="0.25">
      <c r="A1499" s="13">
        <v>43184</v>
      </c>
      <c r="B1499" s="18">
        <v>424.55619201571801</v>
      </c>
      <c r="C1499" s="16">
        <v>3381875795.7224202</v>
      </c>
      <c r="D1499" s="16">
        <v>107666628.821282</v>
      </c>
    </row>
    <row r="1500" spans="1:4" ht="13.2" x14ac:dyDescent="0.25">
      <c r="A1500" s="13">
        <v>43185</v>
      </c>
      <c r="B1500" s="18">
        <v>412.43384959662598</v>
      </c>
      <c r="C1500" s="16">
        <v>3286068758.8303699</v>
      </c>
      <c r="D1500" s="16">
        <v>94909120.702852696</v>
      </c>
    </row>
    <row r="1501" spans="1:4" ht="13.2" x14ac:dyDescent="0.25">
      <c r="A1501" s="13">
        <v>43186</v>
      </c>
      <c r="B1501" s="18">
        <v>391.20925530454798</v>
      </c>
      <c r="C1501" s="16">
        <v>3117678784.2502298</v>
      </c>
      <c r="D1501" s="16">
        <v>99335543.474895</v>
      </c>
    </row>
    <row r="1502" spans="1:4" ht="13.2" x14ac:dyDescent="0.25">
      <c r="A1502" s="13">
        <v>43187</v>
      </c>
      <c r="B1502" s="18">
        <v>355.74998066142001</v>
      </c>
      <c r="C1502" s="16">
        <v>2835741794.59899</v>
      </c>
      <c r="D1502" s="16">
        <v>80303390.333462</v>
      </c>
    </row>
    <row r="1503" spans="1:4" ht="13.2" x14ac:dyDescent="0.25">
      <c r="A1503" s="13">
        <v>43188</v>
      </c>
      <c r="B1503" s="18">
        <v>350.691717684303</v>
      </c>
      <c r="C1503" s="16">
        <v>2796070325.4727201</v>
      </c>
      <c r="D1503" s="16">
        <v>96265182.777154505</v>
      </c>
    </row>
    <row r="1504" spans="1:4" ht="13.2" x14ac:dyDescent="0.25">
      <c r="A1504" s="13">
        <v>43189</v>
      </c>
      <c r="B1504" s="18">
        <v>330.045862194726</v>
      </c>
      <c r="C1504" s="16">
        <v>2632066574.1694698</v>
      </c>
      <c r="D1504" s="16">
        <v>101303728.84322</v>
      </c>
    </row>
    <row r="1505" spans="1:4" ht="13.2" x14ac:dyDescent="0.25">
      <c r="A1505" s="13">
        <v>43190</v>
      </c>
      <c r="B1505" s="18">
        <v>313.26123941151701</v>
      </c>
      <c r="C1505" s="16">
        <v>2498780904.0541902</v>
      </c>
      <c r="D1505" s="16">
        <v>79704109.784959003</v>
      </c>
    </row>
    <row r="1506" spans="1:4" ht="13.2" x14ac:dyDescent="0.25">
      <c r="A1506" s="13">
        <v>43191</v>
      </c>
      <c r="B1506" s="18">
        <v>307.39696515692702</v>
      </c>
      <c r="C1506" s="16">
        <v>2452568223.4893699</v>
      </c>
      <c r="D1506" s="16">
        <v>64375641.322830699</v>
      </c>
    </row>
    <row r="1507" spans="1:4" ht="13.2" x14ac:dyDescent="0.25">
      <c r="A1507" s="13">
        <v>43192</v>
      </c>
      <c r="B1507" s="18">
        <v>292.87826890970098</v>
      </c>
      <c r="C1507" s="16">
        <v>2337272557.6848798</v>
      </c>
      <c r="D1507" s="16">
        <v>74198900.483556896</v>
      </c>
    </row>
    <row r="1508" spans="1:4" ht="13.2" x14ac:dyDescent="0.25">
      <c r="A1508" s="13">
        <v>43193</v>
      </c>
      <c r="B1508" s="18">
        <v>313.68460122635298</v>
      </c>
      <c r="C1508" s="16">
        <v>2503889459.6937799</v>
      </c>
      <c r="D1508" s="16">
        <v>69474093.730068401</v>
      </c>
    </row>
    <row r="1509" spans="1:4" ht="13.2" x14ac:dyDescent="0.25">
      <c r="A1509" s="13">
        <v>43194</v>
      </c>
      <c r="B1509" s="18">
        <v>341.58360585857901</v>
      </c>
      <c r="C1509" s="16">
        <v>2729298099.8460202</v>
      </c>
      <c r="D1509" s="16">
        <v>82459588.2044563</v>
      </c>
    </row>
    <row r="1510" spans="1:4" ht="13.2" x14ac:dyDescent="0.25">
      <c r="A1510" s="13">
        <v>43195</v>
      </c>
      <c r="B1510" s="18">
        <v>301.25978141911401</v>
      </c>
      <c r="C1510" s="16">
        <v>2407652206.3331399</v>
      </c>
      <c r="D1510" s="16">
        <v>60378351.513252497</v>
      </c>
    </row>
    <row r="1511" spans="1:4" ht="13.2" x14ac:dyDescent="0.25">
      <c r="A1511" s="13">
        <v>43196</v>
      </c>
      <c r="B1511" s="18">
        <v>304.01503664626102</v>
      </c>
      <c r="C1511" s="16">
        <v>2430235703.9579201</v>
      </c>
      <c r="D1511" s="16">
        <v>57296649.904867098</v>
      </c>
    </row>
    <row r="1512" spans="1:4" ht="13.2" x14ac:dyDescent="0.25">
      <c r="A1512" s="13">
        <v>43197</v>
      </c>
      <c r="B1512" s="18">
        <v>286.73138927602002</v>
      </c>
      <c r="C1512" s="16">
        <v>2292595517.4545202</v>
      </c>
      <c r="D1512" s="16">
        <v>51230209.966758497</v>
      </c>
    </row>
    <row r="1513" spans="1:4" ht="13.2" x14ac:dyDescent="0.25">
      <c r="A1513" s="13">
        <v>43198</v>
      </c>
      <c r="B1513" s="18">
        <v>297.472745471704</v>
      </c>
      <c r="C1513" s="16">
        <v>2379029060.2548399</v>
      </c>
      <c r="D1513" s="16">
        <v>56106893.489000499</v>
      </c>
    </row>
    <row r="1514" spans="1:4" ht="13.2" x14ac:dyDescent="0.25">
      <c r="A1514" s="13">
        <v>43199</v>
      </c>
      <c r="B1514" s="18">
        <v>310.18252199778698</v>
      </c>
      <c r="C1514" s="16">
        <v>2481240876.93924</v>
      </c>
      <c r="D1514" s="16">
        <v>59120200.274535999</v>
      </c>
    </row>
    <row r="1515" spans="1:4" ht="13.2" x14ac:dyDescent="0.25">
      <c r="A1515" s="13">
        <v>43200</v>
      </c>
      <c r="B1515" s="18">
        <v>299.87487874273597</v>
      </c>
      <c r="C1515" s="16">
        <v>2399327093.0592299</v>
      </c>
      <c r="D1515" s="16">
        <v>57976683.216769002</v>
      </c>
    </row>
    <row r="1516" spans="1:4" ht="13.2" x14ac:dyDescent="0.25">
      <c r="A1516" s="13">
        <v>43201</v>
      </c>
      <c r="B1516" s="18">
        <v>299.77887893770298</v>
      </c>
      <c r="C1516" s="16">
        <v>2399111182.2901902</v>
      </c>
      <c r="D1516" s="16">
        <v>62138558.154117897</v>
      </c>
    </row>
    <row r="1517" spans="1:4" ht="13.2" x14ac:dyDescent="0.25">
      <c r="A1517" s="13">
        <v>43202</v>
      </c>
      <c r="B1517" s="18">
        <v>308.46894433244898</v>
      </c>
      <c r="C1517" s="16">
        <v>2469214931.3315001</v>
      </c>
      <c r="D1517" s="16">
        <v>61169836.9485773</v>
      </c>
    </row>
    <row r="1518" spans="1:4" ht="13.2" x14ac:dyDescent="0.25">
      <c r="A1518" s="13">
        <v>43203</v>
      </c>
      <c r="B1518" s="18">
        <v>351.54131893567302</v>
      </c>
      <c r="C1518" s="16">
        <v>2814636310.9962902</v>
      </c>
      <c r="D1518" s="16">
        <v>84835389.140356094</v>
      </c>
    </row>
    <row r="1519" spans="1:4" ht="13.2" x14ac:dyDescent="0.25">
      <c r="A1519" s="13">
        <v>43204</v>
      </c>
      <c r="B1519" s="18">
        <v>352.08483066448599</v>
      </c>
      <c r="C1519" s="16">
        <v>2819630876.6210098</v>
      </c>
      <c r="D1519" s="16">
        <v>81833687.498712599</v>
      </c>
    </row>
    <row r="1520" spans="1:4" ht="13.2" x14ac:dyDescent="0.25">
      <c r="A1520" s="13">
        <v>43205</v>
      </c>
      <c r="B1520" s="18">
        <v>353.78765476854102</v>
      </c>
      <c r="C1520" s="16">
        <v>2833908457.0763502</v>
      </c>
      <c r="D1520" s="16">
        <v>63438791.081230901</v>
      </c>
    </row>
    <row r="1521" spans="1:4" ht="13.2" x14ac:dyDescent="0.25">
      <c r="A1521" s="13">
        <v>43206</v>
      </c>
      <c r="B1521" s="18">
        <v>378.50614742740402</v>
      </c>
      <c r="C1521" s="16">
        <v>3032598066.2990098</v>
      </c>
      <c r="D1521" s="16">
        <v>72861695.744362697</v>
      </c>
    </row>
    <row r="1522" spans="1:4" ht="13.2" x14ac:dyDescent="0.25">
      <c r="A1522" s="13">
        <v>43207</v>
      </c>
      <c r="B1522" s="18">
        <v>363.22929517027802</v>
      </c>
      <c r="C1522" s="16">
        <v>2910867266.4761</v>
      </c>
      <c r="D1522" s="16">
        <v>121920985.017784</v>
      </c>
    </row>
    <row r="1523" spans="1:4" ht="13.2" x14ac:dyDescent="0.25">
      <c r="A1523" s="13">
        <v>43208</v>
      </c>
      <c r="B1523" s="18">
        <v>361.83970657755799</v>
      </c>
      <c r="C1523" s="16">
        <v>2900391299.2196002</v>
      </c>
      <c r="D1523" s="16">
        <v>113227755.687785</v>
      </c>
    </row>
    <row r="1524" spans="1:4" ht="13.2" x14ac:dyDescent="0.25">
      <c r="A1524" s="13">
        <v>43209</v>
      </c>
      <c r="B1524" s="18">
        <v>418.64921889802298</v>
      </c>
      <c r="C1524" s="16">
        <v>3356520112.5149002</v>
      </c>
      <c r="D1524" s="16">
        <v>121678441.88119</v>
      </c>
    </row>
    <row r="1525" spans="1:4" ht="13.2" x14ac:dyDescent="0.25">
      <c r="A1525" s="13">
        <v>43210</v>
      </c>
      <c r="B1525" s="18">
        <v>432.63034110113801</v>
      </c>
      <c r="C1525" s="16">
        <v>3469408934.3453202</v>
      </c>
      <c r="D1525" s="16">
        <v>97102564.067114994</v>
      </c>
    </row>
    <row r="1526" spans="1:4" ht="13.2" x14ac:dyDescent="0.25">
      <c r="A1526" s="13">
        <v>43211</v>
      </c>
      <c r="B1526" s="18">
        <v>449.60171820399302</v>
      </c>
      <c r="C1526" s="16">
        <v>3606258978.5279799</v>
      </c>
      <c r="D1526" s="16">
        <v>99483704.180965006</v>
      </c>
    </row>
    <row r="1527" spans="1:4" ht="13.2" x14ac:dyDescent="0.25">
      <c r="A1527" s="13">
        <v>43212</v>
      </c>
      <c r="B1527" s="18">
        <v>443.62240602758197</v>
      </c>
      <c r="C1527" s="16">
        <v>3559177240.0904102</v>
      </c>
      <c r="D1527" s="16">
        <v>79613744.420199201</v>
      </c>
    </row>
    <row r="1528" spans="1:4" ht="13.2" x14ac:dyDescent="0.25">
      <c r="A1528" s="13">
        <v>43213</v>
      </c>
      <c r="B1528" s="18">
        <v>466.844580419083</v>
      </c>
      <c r="C1528" s="16">
        <v>3746350728.50737</v>
      </c>
      <c r="D1528" s="16">
        <v>92612511.968470097</v>
      </c>
    </row>
    <row r="1529" spans="1:4" ht="13.2" x14ac:dyDescent="0.25">
      <c r="A1529" s="13">
        <v>43214</v>
      </c>
      <c r="B1529" s="18">
        <v>502.09683855078902</v>
      </c>
      <c r="C1529" s="16">
        <v>4030165128.9936199</v>
      </c>
      <c r="D1529" s="16">
        <v>135510125.543161</v>
      </c>
    </row>
    <row r="1530" spans="1:4" ht="13.2" x14ac:dyDescent="0.25">
      <c r="A1530" s="13">
        <v>43215</v>
      </c>
      <c r="B1530" s="18">
        <v>530.74831244417999</v>
      </c>
      <c r="C1530" s="16">
        <v>4261107518.9749699</v>
      </c>
      <c r="D1530" s="16">
        <v>128083171.41183101</v>
      </c>
    </row>
    <row r="1531" spans="1:4" ht="13.2" x14ac:dyDescent="0.25">
      <c r="A1531" s="13">
        <v>43216</v>
      </c>
      <c r="B1531" s="18">
        <v>462.86085201965602</v>
      </c>
      <c r="C1531" s="16">
        <v>3716923997.2164502</v>
      </c>
      <c r="D1531" s="16">
        <v>104398049.384151</v>
      </c>
    </row>
    <row r="1532" spans="1:4" ht="13.2" x14ac:dyDescent="0.25">
      <c r="A1532" s="13">
        <v>43217</v>
      </c>
      <c r="B1532" s="18">
        <v>502.53544652351599</v>
      </c>
      <c r="C1532" s="16">
        <v>4036450137.50279</v>
      </c>
      <c r="D1532" s="16">
        <v>94239737.767451003</v>
      </c>
    </row>
    <row r="1533" spans="1:4" ht="13.2" x14ac:dyDescent="0.25">
      <c r="A1533" s="13">
        <v>43218</v>
      </c>
      <c r="B1533" s="18">
        <v>471.973121479133</v>
      </c>
      <c r="C1533" s="16">
        <v>3791820258.6353202</v>
      </c>
      <c r="D1533" s="16">
        <v>84417928.627828598</v>
      </c>
    </row>
    <row r="1534" spans="1:4" ht="13.2" x14ac:dyDescent="0.25">
      <c r="A1534" s="13">
        <v>43219</v>
      </c>
      <c r="B1534" s="18">
        <v>493.03433886530701</v>
      </c>
      <c r="C1534" s="16">
        <v>3961944568.59305</v>
      </c>
      <c r="D1534" s="16">
        <v>77639149.833522499</v>
      </c>
    </row>
    <row r="1535" spans="1:4" ht="13.2" x14ac:dyDescent="0.25">
      <c r="A1535" s="13">
        <v>43220</v>
      </c>
      <c r="B1535" s="18">
        <v>495.12907279242103</v>
      </c>
      <c r="C1535" s="16">
        <v>3979682113.9951701</v>
      </c>
      <c r="D1535" s="16">
        <v>82184573.681167305</v>
      </c>
    </row>
    <row r="1536" spans="1:4" ht="13.2" x14ac:dyDescent="0.25">
      <c r="A1536" s="13">
        <v>43221</v>
      </c>
      <c r="B1536" s="18">
        <v>470.89063775748298</v>
      </c>
      <c r="C1536" s="16">
        <v>3785724811.36064</v>
      </c>
      <c r="D1536" s="16">
        <v>80924961.913249403</v>
      </c>
    </row>
    <row r="1537" spans="1:4" ht="13.2" x14ac:dyDescent="0.25">
      <c r="A1537" s="13">
        <v>43222</v>
      </c>
      <c r="B1537" s="18">
        <v>476.33149708327699</v>
      </c>
      <c r="C1537" s="16">
        <v>3830343044.42414</v>
      </c>
      <c r="D1537" s="16">
        <v>84150932.885490507</v>
      </c>
    </row>
    <row r="1538" spans="1:4" ht="13.2" x14ac:dyDescent="0.25">
      <c r="A1538" s="13">
        <v>43223</v>
      </c>
      <c r="B1538" s="18">
        <v>482.670703431498</v>
      </c>
      <c r="C1538" s="16">
        <v>3882203487.0605302</v>
      </c>
      <c r="D1538" s="16">
        <v>78389447.958480701</v>
      </c>
    </row>
    <row r="1539" spans="1:4" ht="13.2" x14ac:dyDescent="0.25">
      <c r="A1539" s="13">
        <v>43224</v>
      </c>
      <c r="B1539" s="18">
        <v>498.555919952186</v>
      </c>
      <c r="C1539" s="16">
        <v>4013824354.49898</v>
      </c>
      <c r="D1539" s="16">
        <v>59728702.844438203</v>
      </c>
    </row>
    <row r="1540" spans="1:4" ht="13.2" x14ac:dyDescent="0.25">
      <c r="A1540" s="13">
        <v>43225</v>
      </c>
      <c r="B1540" s="18">
        <v>484.56126016356802</v>
      </c>
      <c r="C1540" s="16">
        <v>3902041481.1182299</v>
      </c>
      <c r="D1540" s="16">
        <v>100232125.94343799</v>
      </c>
    </row>
    <row r="1541" spans="1:4" ht="13.2" x14ac:dyDescent="0.25">
      <c r="A1541" s="13">
        <v>43226</v>
      </c>
      <c r="B1541" s="18">
        <v>505.23565068921403</v>
      </c>
      <c r="C1541" s="16">
        <v>4069453894.0292201</v>
      </c>
      <c r="D1541" s="16">
        <v>100606981.00746299</v>
      </c>
    </row>
    <row r="1542" spans="1:4" ht="13.2" x14ac:dyDescent="0.25">
      <c r="A1542" s="13">
        <v>43227</v>
      </c>
      <c r="B1542" s="18">
        <v>483.57506452466498</v>
      </c>
      <c r="C1542" s="16">
        <v>3895880436.3123498</v>
      </c>
      <c r="D1542" s="16">
        <v>84052152.760308295</v>
      </c>
    </row>
    <row r="1543" spans="1:4" ht="13.2" x14ac:dyDescent="0.25">
      <c r="A1543" s="13">
        <v>43228</v>
      </c>
      <c r="B1543" s="18">
        <v>456.17457036923298</v>
      </c>
      <c r="C1543" s="16">
        <v>3675966906.9795899</v>
      </c>
      <c r="D1543" s="16">
        <v>91078870.769169003</v>
      </c>
    </row>
    <row r="1544" spans="1:4" ht="13.2" x14ac:dyDescent="0.25">
      <c r="A1544" s="13">
        <v>43229</v>
      </c>
      <c r="B1544" s="18">
        <v>440.800332353128</v>
      </c>
      <c r="C1544" s="16">
        <v>3552874922.7844901</v>
      </c>
      <c r="D1544" s="16">
        <v>83477674.069490403</v>
      </c>
    </row>
    <row r="1545" spans="1:4" ht="13.2" x14ac:dyDescent="0.25">
      <c r="A1545" s="13">
        <v>43230</v>
      </c>
      <c r="B1545" s="18">
        <v>440.80482343557202</v>
      </c>
      <c r="C1545" s="16">
        <v>3553710300.30089</v>
      </c>
      <c r="D1545" s="16">
        <v>87353931.598851204</v>
      </c>
    </row>
    <row r="1546" spans="1:4" ht="13.2" x14ac:dyDescent="0.25">
      <c r="A1546" s="13">
        <v>43231</v>
      </c>
      <c r="B1546" s="18">
        <v>416.69827901517402</v>
      </c>
      <c r="C1546" s="16">
        <v>3360131995.9860501</v>
      </c>
      <c r="D1546" s="16">
        <v>78206671.419384301</v>
      </c>
    </row>
    <row r="1547" spans="1:4" ht="13.2" x14ac:dyDescent="0.25">
      <c r="A1547" s="13">
        <v>43232</v>
      </c>
      <c r="B1547" s="18">
        <v>392.66076980066498</v>
      </c>
      <c r="C1547" s="16">
        <v>3167024286.54422</v>
      </c>
      <c r="D1547" s="16">
        <v>90714895.664986104</v>
      </c>
    </row>
    <row r="1548" spans="1:4" ht="13.2" x14ac:dyDescent="0.25">
      <c r="A1548" s="13">
        <v>43233</v>
      </c>
      <c r="B1548" s="18">
        <v>404.88762840373897</v>
      </c>
      <c r="C1548" s="16">
        <v>3266381545.8565001</v>
      </c>
      <c r="D1548" s="16">
        <v>61520513.804324597</v>
      </c>
    </row>
    <row r="1549" spans="1:4" ht="13.2" x14ac:dyDescent="0.25">
      <c r="A1549" s="13">
        <v>43234</v>
      </c>
      <c r="B1549" s="18">
        <v>416.56948536749002</v>
      </c>
      <c r="C1549" s="16">
        <v>3361387490.16117</v>
      </c>
      <c r="D1549" s="16">
        <v>85724070.053553596</v>
      </c>
    </row>
    <row r="1550" spans="1:4" ht="13.2" x14ac:dyDescent="0.25">
      <c r="A1550" s="13">
        <v>43235</v>
      </c>
      <c r="B1550" s="18">
        <v>433.88045032230298</v>
      </c>
      <c r="C1550" s="16">
        <v>3501863866.4866199</v>
      </c>
      <c r="D1550" s="16">
        <v>143249649.244495</v>
      </c>
    </row>
    <row r="1551" spans="1:4" ht="13.2" x14ac:dyDescent="0.25">
      <c r="A1551" s="13">
        <v>43236</v>
      </c>
      <c r="B1551" s="18">
        <v>428.94610853069901</v>
      </c>
      <c r="C1551" s="16">
        <v>3462823597.49757</v>
      </c>
      <c r="D1551" s="16">
        <v>158758620.89382699</v>
      </c>
    </row>
    <row r="1552" spans="1:4" ht="13.2" x14ac:dyDescent="0.25">
      <c r="A1552" s="13">
        <v>43237</v>
      </c>
      <c r="B1552" s="18">
        <v>412.77404863769499</v>
      </c>
      <c r="C1552" s="16">
        <v>3333015052.8614302</v>
      </c>
      <c r="D1552" s="16">
        <v>164357258.29659101</v>
      </c>
    </row>
    <row r="1553" spans="1:4" ht="13.2" x14ac:dyDescent="0.25">
      <c r="A1553" s="13">
        <v>43238</v>
      </c>
      <c r="B1553" s="18">
        <v>386.94652773549001</v>
      </c>
      <c r="C1553" s="16">
        <v>3125176339.8813701</v>
      </c>
      <c r="D1553" s="16">
        <v>181564394.59495401</v>
      </c>
    </row>
    <row r="1554" spans="1:4" ht="13.2" x14ac:dyDescent="0.25">
      <c r="A1554" s="13">
        <v>43239</v>
      </c>
      <c r="B1554" s="18">
        <v>394.91023817617298</v>
      </c>
      <c r="C1554" s="16">
        <v>3190216014.1862001</v>
      </c>
      <c r="D1554" s="16">
        <v>109901124.719329</v>
      </c>
    </row>
    <row r="1555" spans="1:4" ht="13.2" x14ac:dyDescent="0.25">
      <c r="A1555" s="13">
        <v>43240</v>
      </c>
      <c r="B1555" s="18">
        <v>383.66524191880501</v>
      </c>
      <c r="C1555" s="16">
        <v>3100082296.1212802</v>
      </c>
      <c r="D1555" s="16">
        <v>83698554.630934104</v>
      </c>
    </row>
    <row r="1556" spans="1:4" ht="13.2" x14ac:dyDescent="0.25">
      <c r="A1556" s="13">
        <v>43241</v>
      </c>
      <c r="B1556" s="18">
        <v>399.08143058119703</v>
      </c>
      <c r="C1556" s="16">
        <v>3225370933.8986301</v>
      </c>
      <c r="D1556" s="16">
        <v>78284478.058348507</v>
      </c>
    </row>
    <row r="1557" spans="1:4" ht="13.2" x14ac:dyDescent="0.25">
      <c r="A1557" s="13">
        <v>43242</v>
      </c>
      <c r="B1557" s="18">
        <v>383.85565605014898</v>
      </c>
      <c r="C1557" s="16">
        <v>3103008129.9659801</v>
      </c>
      <c r="D1557" s="16">
        <v>69763675.594206005</v>
      </c>
    </row>
    <row r="1558" spans="1:4" ht="13.2" x14ac:dyDescent="0.25">
      <c r="A1558" s="13">
        <v>43243</v>
      </c>
      <c r="B1558" s="18">
        <v>358.63655594727697</v>
      </c>
      <c r="C1558" s="16">
        <v>2899803930.4102001</v>
      </c>
      <c r="D1558" s="16">
        <v>63551327.219291903</v>
      </c>
    </row>
    <row r="1559" spans="1:4" ht="13.2" x14ac:dyDescent="0.25">
      <c r="A1559" s="13">
        <v>43244</v>
      </c>
      <c r="B1559" s="18">
        <v>342.94557152360699</v>
      </c>
      <c r="C1559" s="16">
        <v>2773566864.7193098</v>
      </c>
      <c r="D1559" s="16">
        <v>67834878.793017894</v>
      </c>
    </row>
    <row r="1560" spans="1:4" ht="13.2" x14ac:dyDescent="0.25">
      <c r="A1560" s="13">
        <v>43245</v>
      </c>
      <c r="B1560" s="18">
        <v>343.897758919203</v>
      </c>
      <c r="C1560" s="16">
        <v>2781894142.54918</v>
      </c>
      <c r="D1560" s="16">
        <v>71857724.558848098</v>
      </c>
    </row>
    <row r="1561" spans="1:4" ht="13.2" x14ac:dyDescent="0.25">
      <c r="A1561" s="13">
        <v>43246</v>
      </c>
      <c r="B1561" s="18">
        <v>339.434431495355</v>
      </c>
      <c r="C1561" s="16">
        <v>2746403300.20784</v>
      </c>
      <c r="D1561" s="16">
        <v>61307366.712837398</v>
      </c>
    </row>
    <row r="1562" spans="1:4" ht="13.2" x14ac:dyDescent="0.25">
      <c r="A1562" s="13">
        <v>43247</v>
      </c>
      <c r="B1562" s="18">
        <v>322.62287578328801</v>
      </c>
      <c r="C1562" s="16">
        <v>2610979729.1451502</v>
      </c>
      <c r="D1562" s="16">
        <v>61062987.0653641</v>
      </c>
    </row>
    <row r="1563" spans="1:4" ht="13.2" x14ac:dyDescent="0.25">
      <c r="A1563" s="13">
        <v>43248</v>
      </c>
      <c r="B1563" s="18">
        <v>315.32166793842799</v>
      </c>
      <c r="C1563" s="16">
        <v>2552458774.6107402</v>
      </c>
      <c r="D1563" s="16">
        <v>59953880.170379899</v>
      </c>
    </row>
    <row r="1564" spans="1:4" ht="13.2" x14ac:dyDescent="0.25">
      <c r="A1564" s="13">
        <v>43249</v>
      </c>
      <c r="B1564" s="18">
        <v>287.03616610331602</v>
      </c>
      <c r="C1564" s="16">
        <v>2324024978.08323</v>
      </c>
      <c r="D1564" s="16">
        <v>64345833.471205398</v>
      </c>
    </row>
    <row r="1565" spans="1:4" ht="13.2" x14ac:dyDescent="0.25">
      <c r="A1565" s="13">
        <v>43250</v>
      </c>
      <c r="B1565" s="18">
        <v>317.31935843143799</v>
      </c>
      <c r="C1565" s="16">
        <v>2569796358.6287298</v>
      </c>
      <c r="D1565" s="16">
        <v>72255967.987544894</v>
      </c>
    </row>
    <row r="1566" spans="1:4" ht="13.2" x14ac:dyDescent="0.25">
      <c r="A1566" s="13">
        <v>43251</v>
      </c>
      <c r="B1566" s="18">
        <v>303.39008375679703</v>
      </c>
      <c r="C1566" s="16">
        <v>2457546994.35358</v>
      </c>
      <c r="D1566" s="16">
        <v>61743415.938275598</v>
      </c>
    </row>
    <row r="1567" spans="1:4" ht="13.2" x14ac:dyDescent="0.25">
      <c r="A1567" s="13">
        <v>43252</v>
      </c>
      <c r="B1567" s="18">
        <v>305.14565006257999</v>
      </c>
      <c r="C1567" s="16">
        <v>2472324995.2122698</v>
      </c>
      <c r="D1567" s="16">
        <v>58985082.064474702</v>
      </c>
    </row>
    <row r="1568" spans="1:4" ht="13.2" x14ac:dyDescent="0.25">
      <c r="A1568" s="13">
        <v>43253</v>
      </c>
      <c r="B1568" s="18">
        <v>314.33278404181198</v>
      </c>
      <c r="C1568" s="16">
        <v>2547342810.30022</v>
      </c>
      <c r="D1568" s="16">
        <v>70000371.497746199</v>
      </c>
    </row>
    <row r="1569" spans="1:4" ht="13.2" x14ac:dyDescent="0.25">
      <c r="A1569" s="13">
        <v>43254</v>
      </c>
      <c r="B1569" s="18">
        <v>319.62805564768701</v>
      </c>
      <c r="C1569" s="16">
        <v>2590837246.5234499</v>
      </c>
      <c r="D1569" s="16">
        <v>65237626.005355701</v>
      </c>
    </row>
    <row r="1570" spans="1:4" ht="13.2" x14ac:dyDescent="0.25">
      <c r="A1570" s="13">
        <v>43255</v>
      </c>
      <c r="B1570" s="18">
        <v>328.507491357731</v>
      </c>
      <c r="C1570" s="16">
        <v>2665371359.8739901</v>
      </c>
      <c r="D1570" s="16">
        <v>62321298.900804602</v>
      </c>
    </row>
    <row r="1571" spans="1:4" ht="13.2" x14ac:dyDescent="0.25">
      <c r="A1571" s="13">
        <v>43256</v>
      </c>
      <c r="B1571" s="18">
        <v>316.128102957397</v>
      </c>
      <c r="C1571" s="16">
        <v>2565510861.81529</v>
      </c>
      <c r="D1571" s="16">
        <v>64692942.022700101</v>
      </c>
    </row>
    <row r="1572" spans="1:4" ht="13.2" x14ac:dyDescent="0.25">
      <c r="A1572" s="13">
        <v>43257</v>
      </c>
      <c r="B1572" s="18">
        <v>316.72622964902899</v>
      </c>
      <c r="C1572" s="16">
        <v>2570936612.5715199</v>
      </c>
      <c r="D1572" s="16">
        <v>65723363.653462403</v>
      </c>
    </row>
    <row r="1573" spans="1:4" ht="13.2" x14ac:dyDescent="0.25">
      <c r="A1573" s="13">
        <v>43258</v>
      </c>
      <c r="B1573" s="18">
        <v>313.95761327879097</v>
      </c>
      <c r="C1573" s="16">
        <v>2549040330.6947298</v>
      </c>
      <c r="D1573" s="16">
        <v>62549298.109901197</v>
      </c>
    </row>
    <row r="1574" spans="1:4" ht="13.2" x14ac:dyDescent="0.25">
      <c r="A1574" s="13">
        <v>43259</v>
      </c>
      <c r="B1574" s="18">
        <v>310.931696147031</v>
      </c>
      <c r="C1574" s="16">
        <v>2525040194.9763699</v>
      </c>
      <c r="D1574" s="16">
        <v>61443739.165565401</v>
      </c>
    </row>
    <row r="1575" spans="1:4" ht="13.2" x14ac:dyDescent="0.25">
      <c r="A1575" s="13">
        <v>43260</v>
      </c>
      <c r="B1575" s="18">
        <v>309.660164531173</v>
      </c>
      <c r="C1575" s="16">
        <v>2515277828.9643502</v>
      </c>
      <c r="D1575" s="16">
        <v>54315882.790984601</v>
      </c>
    </row>
    <row r="1576" spans="1:4" ht="13.2" x14ac:dyDescent="0.25">
      <c r="A1576" s="13">
        <v>43261</v>
      </c>
      <c r="B1576" s="18">
        <v>296.06650597097303</v>
      </c>
      <c r="C1576" s="16">
        <v>2405402379.6430502</v>
      </c>
      <c r="D1576" s="16">
        <v>63394611.965780199</v>
      </c>
    </row>
    <row r="1577" spans="1:4" ht="13.2" x14ac:dyDescent="0.25">
      <c r="A1577" s="13">
        <v>43262</v>
      </c>
      <c r="B1577" s="18">
        <v>271.43897031306102</v>
      </c>
      <c r="C1577" s="16">
        <v>2205810966.7005601</v>
      </c>
      <c r="D1577" s="16">
        <v>57980723.748425797</v>
      </c>
    </row>
    <row r="1578" spans="1:4" ht="13.2" x14ac:dyDescent="0.25">
      <c r="A1578" s="13">
        <v>43263</v>
      </c>
      <c r="B1578" s="18">
        <v>271.51838042100599</v>
      </c>
      <c r="C1578" s="16">
        <v>2206951365.18434</v>
      </c>
      <c r="D1578" s="16">
        <v>52319602.361045897</v>
      </c>
    </row>
    <row r="1579" spans="1:4" ht="13.2" x14ac:dyDescent="0.25">
      <c r="A1579" s="13">
        <v>43264</v>
      </c>
      <c r="B1579" s="18">
        <v>261.815850486329</v>
      </c>
      <c r="C1579" s="16">
        <v>2128566993.1042199</v>
      </c>
      <c r="D1579" s="16">
        <v>60528790.663008302</v>
      </c>
    </row>
    <row r="1580" spans="1:4" ht="13.2" x14ac:dyDescent="0.25">
      <c r="A1580" s="13">
        <v>43265</v>
      </c>
      <c r="B1580" s="18">
        <v>246.35055185287101</v>
      </c>
      <c r="C1580" s="16">
        <v>2003288824.1982601</v>
      </c>
      <c r="D1580" s="16">
        <v>109016014.139982</v>
      </c>
    </row>
    <row r="1581" spans="1:4" ht="13.2" x14ac:dyDescent="0.25">
      <c r="A1581" s="13">
        <v>43266</v>
      </c>
      <c r="B1581" s="18">
        <v>268.06864681080299</v>
      </c>
      <c r="C1581" s="16">
        <v>2180385726.7645798</v>
      </c>
      <c r="D1581" s="16">
        <v>105878388.36626901</v>
      </c>
    </row>
    <row r="1582" spans="1:4" ht="13.2" x14ac:dyDescent="0.25">
      <c r="A1582" s="13">
        <v>43267</v>
      </c>
      <c r="B1582" s="18">
        <v>256.36411574600498</v>
      </c>
      <c r="C1582" s="16">
        <v>2085657354.8726299</v>
      </c>
      <c r="D1582" s="16">
        <v>138892459.283461</v>
      </c>
    </row>
    <row r="1583" spans="1:4" ht="13.2" x14ac:dyDescent="0.25">
      <c r="A1583" s="13">
        <v>43268</v>
      </c>
      <c r="B1583" s="18">
        <v>265.32594124567498</v>
      </c>
      <c r="C1583" s="16">
        <v>2159048102.1389999</v>
      </c>
      <c r="D1583" s="16">
        <v>118333483.409307</v>
      </c>
    </row>
    <row r="1584" spans="1:4" ht="13.2" x14ac:dyDescent="0.25">
      <c r="A1584" s="13">
        <v>43269</v>
      </c>
      <c r="B1584" s="18">
        <v>263.33542691525901</v>
      </c>
      <c r="C1584" s="16">
        <v>2143333400.91453</v>
      </c>
      <c r="D1584" s="16">
        <v>108047929.70498499</v>
      </c>
    </row>
    <row r="1585" spans="1:4" ht="13.2" x14ac:dyDescent="0.25">
      <c r="A1585" s="13">
        <v>43270</v>
      </c>
      <c r="B1585" s="18">
        <v>263.48693033477099</v>
      </c>
      <c r="C1585" s="16">
        <v>2145043416.9974599</v>
      </c>
      <c r="D1585" s="16">
        <v>126720143.203674</v>
      </c>
    </row>
    <row r="1586" spans="1:4" ht="13.2" x14ac:dyDescent="0.25">
      <c r="A1586" s="13">
        <v>43271</v>
      </c>
      <c r="B1586" s="18">
        <v>260.48119854683102</v>
      </c>
      <c r="C1586" s="16">
        <v>2121057459.83864</v>
      </c>
      <c r="D1586" s="16">
        <v>135644640.654136</v>
      </c>
    </row>
    <row r="1587" spans="1:4" ht="13.2" x14ac:dyDescent="0.25">
      <c r="A1587" s="13">
        <v>43272</v>
      </c>
      <c r="B1587" s="18">
        <v>264.03791758558299</v>
      </c>
      <c r="C1587" s="16">
        <v>2150502027.6726098</v>
      </c>
      <c r="D1587" s="16">
        <v>86706650.646162301</v>
      </c>
    </row>
    <row r="1588" spans="1:4" ht="13.2" x14ac:dyDescent="0.25">
      <c r="A1588" s="13">
        <v>43273</v>
      </c>
      <c r="B1588" s="18">
        <v>260.48546576680297</v>
      </c>
      <c r="C1588" s="16">
        <v>2122046046.4728301</v>
      </c>
      <c r="D1588" s="16">
        <v>46028990.512712397</v>
      </c>
    </row>
    <row r="1589" spans="1:4" ht="13.2" x14ac:dyDescent="0.25">
      <c r="A1589" s="13">
        <v>43274</v>
      </c>
      <c r="B1589" s="18">
        <v>237.89803836551101</v>
      </c>
      <c r="C1589" s="16">
        <v>1938467257.20292</v>
      </c>
      <c r="D1589" s="16">
        <v>54535088.511070602</v>
      </c>
    </row>
    <row r="1590" spans="1:4" ht="13.2" x14ac:dyDescent="0.25">
      <c r="A1590" s="13">
        <v>43275</v>
      </c>
      <c r="B1590" s="18">
        <v>244.39122355118499</v>
      </c>
      <c r="C1590" s="16">
        <v>1991827903.02529</v>
      </c>
      <c r="D1590" s="16">
        <v>51491308.833875299</v>
      </c>
    </row>
    <row r="1591" spans="1:4" ht="13.2" x14ac:dyDescent="0.25">
      <c r="A1591" s="13">
        <v>43276</v>
      </c>
      <c r="B1591" s="18">
        <v>238.709140401448</v>
      </c>
      <c r="C1591" s="16">
        <v>1945958050.88925</v>
      </c>
      <c r="D1591" s="16">
        <v>112621361.232706</v>
      </c>
    </row>
    <row r="1592" spans="1:4" ht="13.2" x14ac:dyDescent="0.25">
      <c r="A1592" s="13">
        <v>43277</v>
      </c>
      <c r="B1592" s="18">
        <v>240.92617126372301</v>
      </c>
      <c r="C1592" s="16">
        <v>1964468171.9056001</v>
      </c>
      <c r="D1592" s="16">
        <v>122983810.760437</v>
      </c>
    </row>
    <row r="1593" spans="1:4" ht="13.2" x14ac:dyDescent="0.25">
      <c r="A1593" s="13">
        <v>43278</v>
      </c>
      <c r="B1593" s="18">
        <v>230.61405564367399</v>
      </c>
      <c r="C1593" s="16">
        <v>1880813262.8837199</v>
      </c>
      <c r="D1593" s="16">
        <v>178991606.95012701</v>
      </c>
    </row>
    <row r="1594" spans="1:4" ht="13.2" x14ac:dyDescent="0.25">
      <c r="A1594" s="13">
        <v>43279</v>
      </c>
      <c r="B1594" s="18">
        <v>228.600110259334</v>
      </c>
      <c r="C1594" s="16">
        <v>1864805762.0968399</v>
      </c>
      <c r="D1594" s="16">
        <v>150314312.44568199</v>
      </c>
    </row>
    <row r="1595" spans="1:4" ht="13.2" x14ac:dyDescent="0.25">
      <c r="A1595" s="13">
        <v>43280</v>
      </c>
      <c r="B1595" s="18">
        <v>220.321871344941</v>
      </c>
      <c r="C1595" s="16">
        <v>1797674790.66857</v>
      </c>
      <c r="D1595" s="16">
        <v>162219577.30946001</v>
      </c>
    </row>
    <row r="1596" spans="1:4" ht="13.2" x14ac:dyDescent="0.25">
      <c r="A1596" s="13">
        <v>43281</v>
      </c>
      <c r="B1596" s="18">
        <v>234.218521287637</v>
      </c>
      <c r="C1596" s="16">
        <v>1911496002.11115</v>
      </c>
      <c r="D1596" s="16">
        <v>143639424.282534</v>
      </c>
    </row>
    <row r="1597" spans="1:4" ht="13.2" x14ac:dyDescent="0.25">
      <c r="A1597" s="13">
        <v>43282</v>
      </c>
      <c r="B1597" s="18">
        <v>237.62516070207499</v>
      </c>
      <c r="C1597" s="16">
        <v>1939736987.5919199</v>
      </c>
      <c r="D1597" s="16">
        <v>108301702.019499</v>
      </c>
    </row>
    <row r="1598" spans="1:4" ht="13.2" x14ac:dyDescent="0.25">
      <c r="A1598" s="13">
        <v>43283</v>
      </c>
      <c r="B1598" s="18">
        <v>234.46087748789299</v>
      </c>
      <c r="C1598" s="16">
        <v>1914335979.72352</v>
      </c>
      <c r="D1598" s="16">
        <v>205186041.36403599</v>
      </c>
    </row>
    <row r="1599" spans="1:4" ht="13.2" x14ac:dyDescent="0.25">
      <c r="A1599" s="13">
        <v>43284</v>
      </c>
      <c r="B1599" s="18">
        <v>249.715512465513</v>
      </c>
      <c r="C1599" s="16">
        <v>2039344651.4024401</v>
      </c>
      <c r="D1599" s="16">
        <v>155845365.313068</v>
      </c>
    </row>
    <row r="1600" spans="1:4" ht="13.2" x14ac:dyDescent="0.25">
      <c r="A1600" s="13">
        <v>43285</v>
      </c>
      <c r="B1600" s="18">
        <v>239.74812795017101</v>
      </c>
      <c r="C1600" s="16">
        <v>1959863571.02578</v>
      </c>
      <c r="D1600" s="16">
        <v>191231537.24037799</v>
      </c>
    </row>
    <row r="1601" spans="1:4" ht="13.2" x14ac:dyDescent="0.25">
      <c r="A1601" s="13">
        <v>43286</v>
      </c>
      <c r="B1601" s="18">
        <v>245.10590254574899</v>
      </c>
      <c r="C1601" s="16">
        <v>2004108563.3049901</v>
      </c>
      <c r="D1601" s="16">
        <v>243418231.07064</v>
      </c>
    </row>
    <row r="1602" spans="1:4" ht="13.2" x14ac:dyDescent="0.25">
      <c r="A1602" s="13">
        <v>43287</v>
      </c>
      <c r="B1602" s="18">
        <v>241.101699326025</v>
      </c>
      <c r="C1602" s="16">
        <v>1971812646.0167601</v>
      </c>
      <c r="D1602" s="16">
        <v>231818471.320389</v>
      </c>
    </row>
    <row r="1603" spans="1:4" ht="13.2" x14ac:dyDescent="0.25">
      <c r="A1603" s="13">
        <v>43288</v>
      </c>
      <c r="B1603" s="18">
        <v>242.00149029244801</v>
      </c>
      <c r="C1603" s="16">
        <v>1979616756.8624699</v>
      </c>
      <c r="D1603" s="16">
        <v>210408531.50686499</v>
      </c>
    </row>
    <row r="1604" spans="1:4" ht="13.2" x14ac:dyDescent="0.25">
      <c r="A1604" s="13">
        <v>43289</v>
      </c>
      <c r="B1604" s="18">
        <v>246.601256886822</v>
      </c>
      <c r="C1604" s="16">
        <v>2017689627.24563</v>
      </c>
      <c r="D1604" s="16">
        <v>157547884.853939</v>
      </c>
    </row>
    <row r="1605" spans="1:4" ht="13.2" x14ac:dyDescent="0.25">
      <c r="A1605" s="13">
        <v>43290</v>
      </c>
      <c r="B1605" s="18">
        <v>243.105888227284</v>
      </c>
      <c r="C1605" s="16">
        <v>1989537899.12254</v>
      </c>
      <c r="D1605" s="16">
        <v>178765384.44017401</v>
      </c>
    </row>
    <row r="1606" spans="1:4" ht="13.2" x14ac:dyDescent="0.25">
      <c r="A1606" s="13">
        <v>43291</v>
      </c>
      <c r="B1606" s="18">
        <v>231.54522686143599</v>
      </c>
      <c r="C1606" s="16">
        <v>1895347637.3267</v>
      </c>
      <c r="D1606" s="16">
        <v>189794743.63369101</v>
      </c>
    </row>
    <row r="1607" spans="1:4" ht="13.2" x14ac:dyDescent="0.25">
      <c r="A1607" s="13">
        <v>43292</v>
      </c>
      <c r="B1607" s="18">
        <v>220.380213438959</v>
      </c>
      <c r="C1607" s="16">
        <v>1804352939.9703801</v>
      </c>
      <c r="D1607" s="16">
        <v>182547652.75992501</v>
      </c>
    </row>
    <row r="1608" spans="1:4" ht="13.2" x14ac:dyDescent="0.25">
      <c r="A1608" s="13">
        <v>43293</v>
      </c>
      <c r="B1608" s="18">
        <v>217.32119249995</v>
      </c>
      <c r="C1608" s="16">
        <v>1779708328.4059</v>
      </c>
      <c r="D1608" s="16">
        <v>242457093.13796401</v>
      </c>
    </row>
    <row r="1609" spans="1:4" ht="13.2" x14ac:dyDescent="0.25">
      <c r="A1609" s="13">
        <v>43294</v>
      </c>
      <c r="B1609" s="18">
        <v>212.218802151381</v>
      </c>
      <c r="C1609" s="16">
        <v>1738313115.15097</v>
      </c>
      <c r="D1609" s="16">
        <v>237233702.58941099</v>
      </c>
    </row>
    <row r="1610" spans="1:4" ht="13.2" x14ac:dyDescent="0.25">
      <c r="A1610" s="13">
        <v>43295</v>
      </c>
      <c r="B1610" s="18">
        <v>218.86477457078601</v>
      </c>
      <c r="C1610" s="16">
        <v>1793152444.5106599</v>
      </c>
      <c r="D1610" s="16">
        <v>239649715.711256</v>
      </c>
    </row>
    <row r="1611" spans="1:4" ht="13.2" x14ac:dyDescent="0.25">
      <c r="A1611" s="13">
        <v>43296</v>
      </c>
      <c r="B1611" s="18">
        <v>223.50884992017799</v>
      </c>
      <c r="C1611" s="16">
        <v>1831610243.29918</v>
      </c>
      <c r="D1611" s="16">
        <v>117194525.09446</v>
      </c>
    </row>
    <row r="1612" spans="1:4" ht="13.2" x14ac:dyDescent="0.25">
      <c r="A1612" s="13">
        <v>43297</v>
      </c>
      <c r="B1612" s="18">
        <v>231.047412113246</v>
      </c>
      <c r="C1612" s="16">
        <v>1893809303.5871601</v>
      </c>
      <c r="D1612" s="16">
        <v>136663019.93382099</v>
      </c>
    </row>
    <row r="1613" spans="1:4" ht="13.2" x14ac:dyDescent="0.25">
      <c r="A1613" s="13">
        <v>43298</v>
      </c>
      <c r="B1613" s="18">
        <v>245.92661332589401</v>
      </c>
      <c r="C1613" s="16">
        <v>2016227662.71735</v>
      </c>
      <c r="D1613" s="16">
        <v>173251892.599473</v>
      </c>
    </row>
    <row r="1614" spans="1:4" ht="13.2" x14ac:dyDescent="0.25">
      <c r="A1614" s="13">
        <v>43299</v>
      </c>
      <c r="B1614" s="18">
        <v>259.54486527815197</v>
      </c>
      <c r="C1614" s="16">
        <v>2128347444.90131</v>
      </c>
      <c r="D1614" s="16">
        <v>224904249.37963501</v>
      </c>
    </row>
    <row r="1615" spans="1:4" ht="13.2" x14ac:dyDescent="0.25">
      <c r="A1615" s="13">
        <v>43300</v>
      </c>
      <c r="B1615" s="18">
        <v>264.55642325203502</v>
      </c>
      <c r="C1615" s="16">
        <v>2169927020.6375198</v>
      </c>
      <c r="D1615" s="16">
        <v>281621921.89822799</v>
      </c>
    </row>
    <row r="1616" spans="1:4" ht="13.2" x14ac:dyDescent="0.25">
      <c r="A1616" s="13">
        <v>43301</v>
      </c>
      <c r="B1616" s="18">
        <v>259.608256568846</v>
      </c>
      <c r="C1616" s="16">
        <v>2129819198.14487</v>
      </c>
      <c r="D1616" s="16">
        <v>261936178.72251099</v>
      </c>
    </row>
    <row r="1617" spans="1:4" ht="13.2" x14ac:dyDescent="0.25">
      <c r="A1617" s="13">
        <v>43302</v>
      </c>
      <c r="B1617" s="18">
        <v>247.093513938988</v>
      </c>
      <c r="C1617" s="16">
        <v>2027604909.04159</v>
      </c>
      <c r="D1617" s="16">
        <v>202445927.01953301</v>
      </c>
    </row>
    <row r="1618" spans="1:4" ht="13.2" x14ac:dyDescent="0.25">
      <c r="A1618" s="13">
        <v>43303</v>
      </c>
      <c r="B1618" s="18">
        <v>254.36030388959</v>
      </c>
      <c r="C1618" s="16">
        <v>2087700369.7579899</v>
      </c>
      <c r="D1618" s="16">
        <v>173399854.69828501</v>
      </c>
    </row>
    <row r="1619" spans="1:4" ht="13.2" x14ac:dyDescent="0.25">
      <c r="A1619" s="13">
        <v>43304</v>
      </c>
      <c r="B1619" s="18">
        <v>250.20235173504699</v>
      </c>
      <c r="C1619" s="16">
        <v>2054037093.8079</v>
      </c>
      <c r="D1619" s="16">
        <v>179587196.31820601</v>
      </c>
    </row>
    <row r="1620" spans="1:4" ht="13.2" x14ac:dyDescent="0.25">
      <c r="A1620" s="13">
        <v>43305</v>
      </c>
      <c r="B1620" s="18">
        <v>242.20585300859699</v>
      </c>
      <c r="C1620" s="16">
        <v>1988832245.77051</v>
      </c>
      <c r="D1620" s="16">
        <v>206193076.664929</v>
      </c>
    </row>
    <row r="1621" spans="1:4" ht="13.2" x14ac:dyDescent="0.25">
      <c r="A1621" s="13">
        <v>43306</v>
      </c>
      <c r="B1621" s="18">
        <v>253.86438794877401</v>
      </c>
      <c r="C1621" s="16">
        <v>2085028908.8587799</v>
      </c>
      <c r="D1621" s="16">
        <v>127080345.77549399</v>
      </c>
    </row>
    <row r="1622" spans="1:4" ht="13.2" x14ac:dyDescent="0.25">
      <c r="A1622" s="13">
        <v>43307</v>
      </c>
      <c r="B1622" s="18">
        <v>246.42983032919699</v>
      </c>
      <c r="C1622" s="16">
        <v>2024421145.8412399</v>
      </c>
      <c r="D1622" s="16">
        <v>162492957.58938101</v>
      </c>
    </row>
    <row r="1623" spans="1:4" ht="13.2" x14ac:dyDescent="0.25">
      <c r="A1623" s="13">
        <v>43308</v>
      </c>
      <c r="B1623" s="18">
        <v>241.93711757767201</v>
      </c>
      <c r="C1623" s="16">
        <v>1987956264.09232</v>
      </c>
      <c r="D1623" s="16">
        <v>179363636.36955699</v>
      </c>
    </row>
    <row r="1624" spans="1:4" ht="13.2" x14ac:dyDescent="0.25">
      <c r="A1624" s="13">
        <v>43309</v>
      </c>
      <c r="B1624" s="18">
        <v>244.25245931093599</v>
      </c>
      <c r="C1624" s="16">
        <v>2007428026.7599599</v>
      </c>
      <c r="D1624" s="16">
        <v>176794074.66583201</v>
      </c>
    </row>
    <row r="1625" spans="1:4" ht="13.2" x14ac:dyDescent="0.25">
      <c r="A1625" s="13">
        <v>43310</v>
      </c>
      <c r="B1625" s="18">
        <v>240.59914915642199</v>
      </c>
      <c r="C1625" s="16">
        <v>1977843822.6367099</v>
      </c>
      <c r="D1625" s="16">
        <v>206958771.53201899</v>
      </c>
    </row>
    <row r="1626" spans="1:4" ht="13.2" x14ac:dyDescent="0.25">
      <c r="A1626" s="13">
        <v>43311</v>
      </c>
      <c r="B1626" s="18">
        <v>239.85650632842999</v>
      </c>
      <c r="C1626" s="16">
        <v>1972174669.5262401</v>
      </c>
      <c r="D1626" s="16">
        <v>120952689.005898</v>
      </c>
    </row>
    <row r="1627" spans="1:4" ht="13.2" x14ac:dyDescent="0.25">
      <c r="A1627" s="13">
        <v>43312</v>
      </c>
      <c r="B1627" s="18">
        <v>235.60006884552701</v>
      </c>
      <c r="C1627" s="16">
        <v>1937617535.6861</v>
      </c>
      <c r="D1627" s="16">
        <v>480234056.108913</v>
      </c>
    </row>
    <row r="1628" spans="1:4" ht="13.2" x14ac:dyDescent="0.25">
      <c r="A1628" s="13">
        <v>43313</v>
      </c>
      <c r="B1628" s="18">
        <v>218.041825829624</v>
      </c>
      <c r="C1628" s="16">
        <v>1793613668.8714099</v>
      </c>
      <c r="D1628" s="16">
        <v>202901469.00204501</v>
      </c>
    </row>
    <row r="1629" spans="1:4" ht="13.2" x14ac:dyDescent="0.25">
      <c r="A1629" s="13">
        <v>43314</v>
      </c>
      <c r="B1629" s="18">
        <v>218.77896116305101</v>
      </c>
      <c r="C1629" s="16">
        <v>1800080652.0877199</v>
      </c>
      <c r="D1629" s="16">
        <v>172223946.91528001</v>
      </c>
    </row>
    <row r="1630" spans="1:4" ht="13.2" x14ac:dyDescent="0.25">
      <c r="A1630" s="13">
        <v>43315</v>
      </c>
      <c r="B1630" s="18">
        <v>210.76153622643901</v>
      </c>
      <c r="C1630" s="16">
        <v>1735793308.0498199</v>
      </c>
      <c r="D1630" s="16">
        <v>180390173.59593701</v>
      </c>
    </row>
    <row r="1631" spans="1:4" ht="13.2" x14ac:dyDescent="0.25">
      <c r="A1631" s="13">
        <v>43316</v>
      </c>
      <c r="B1631" s="18">
        <v>211.15793572803699</v>
      </c>
      <c r="C1631" s="16">
        <v>1739444425.02667</v>
      </c>
      <c r="D1631" s="16">
        <v>253832169.96013299</v>
      </c>
    </row>
    <row r="1632" spans="1:4" ht="13.2" x14ac:dyDescent="0.25">
      <c r="A1632" s="13">
        <v>43317</v>
      </c>
      <c r="B1632" s="18">
        <v>202.81859049373</v>
      </c>
      <c r="C1632" s="16">
        <v>1671117656.63395</v>
      </c>
      <c r="D1632" s="16">
        <v>301509628.58864301</v>
      </c>
    </row>
    <row r="1633" spans="1:4" ht="13.2" x14ac:dyDescent="0.25">
      <c r="A1633" s="13">
        <v>43318</v>
      </c>
      <c r="B1633" s="18">
        <v>206.23017799209799</v>
      </c>
      <c r="C1633" s="16">
        <v>1699605428.7836001</v>
      </c>
      <c r="D1633" s="16">
        <v>346901180.389184</v>
      </c>
    </row>
    <row r="1634" spans="1:4" ht="13.2" x14ac:dyDescent="0.25">
      <c r="A1634" s="13">
        <v>43319</v>
      </c>
      <c r="B1634" s="18">
        <v>199.5803442241</v>
      </c>
      <c r="C1634" s="16">
        <v>1645167710.3624201</v>
      </c>
      <c r="D1634" s="16">
        <v>365020809.26276201</v>
      </c>
    </row>
    <row r="1635" spans="1:4" ht="13.2" x14ac:dyDescent="0.25">
      <c r="A1635" s="13">
        <v>43320</v>
      </c>
      <c r="B1635" s="18">
        <v>187.044326033858</v>
      </c>
      <c r="C1635" s="16">
        <v>1542861933.3968699</v>
      </c>
      <c r="D1635" s="16">
        <v>179763577.69572699</v>
      </c>
    </row>
    <row r="1636" spans="1:4" ht="13.2" x14ac:dyDescent="0.25">
      <c r="A1636" s="13">
        <v>43321</v>
      </c>
      <c r="B1636" s="18">
        <v>172.213093989702</v>
      </c>
      <c r="C1636" s="16">
        <v>1420591800.26825</v>
      </c>
      <c r="D1636" s="16">
        <v>336222600.74961698</v>
      </c>
    </row>
    <row r="1637" spans="1:4" ht="13.2" x14ac:dyDescent="0.25">
      <c r="A1637" s="13">
        <v>43322</v>
      </c>
      <c r="B1637" s="18">
        <v>183.012895206411</v>
      </c>
      <c r="C1637" s="16">
        <v>1510279777.8824301</v>
      </c>
      <c r="D1637" s="16">
        <v>223674295.21138799</v>
      </c>
    </row>
    <row r="1638" spans="1:4" ht="13.2" x14ac:dyDescent="0.25">
      <c r="A1638" s="13">
        <v>43323</v>
      </c>
      <c r="B1638" s="18">
        <v>168.41377764783201</v>
      </c>
      <c r="C1638" s="16">
        <v>1390113741.6991501</v>
      </c>
      <c r="D1638" s="16">
        <v>369086204.38376403</v>
      </c>
    </row>
    <row r="1639" spans="1:4" ht="13.2" x14ac:dyDescent="0.25">
      <c r="A1639" s="13">
        <v>43324</v>
      </c>
      <c r="B1639" s="18">
        <v>165.98257867835201</v>
      </c>
      <c r="C1639" s="16">
        <v>1370347222.56692</v>
      </c>
      <c r="D1639" s="16">
        <v>217748917.52004701</v>
      </c>
    </row>
    <row r="1640" spans="1:4" ht="13.2" x14ac:dyDescent="0.25">
      <c r="A1640" s="13">
        <v>43325</v>
      </c>
      <c r="B1640" s="18">
        <v>167.343028816209</v>
      </c>
      <c r="C1640" s="16">
        <v>1381885863.0283899</v>
      </c>
      <c r="D1640" s="16">
        <v>289830380.38700998</v>
      </c>
    </row>
    <row r="1641" spans="1:4" ht="13.2" x14ac:dyDescent="0.25">
      <c r="A1641" s="13">
        <v>43326</v>
      </c>
      <c r="B1641" s="18">
        <v>144.5404364071</v>
      </c>
      <c r="C1641" s="16">
        <v>1193852015.9695799</v>
      </c>
      <c r="D1641" s="16">
        <v>274929997.85610098</v>
      </c>
    </row>
    <row r="1642" spans="1:4" ht="13.2" x14ac:dyDescent="0.25">
      <c r="A1642" s="13">
        <v>43327</v>
      </c>
      <c r="B1642" s="18">
        <v>138.23305071113199</v>
      </c>
      <c r="C1642" s="16">
        <v>1142008713.57232</v>
      </c>
      <c r="D1642" s="16">
        <v>321967305.416978</v>
      </c>
    </row>
    <row r="1643" spans="1:4" ht="13.2" x14ac:dyDescent="0.25">
      <c r="A1643" s="13">
        <v>43328</v>
      </c>
      <c r="B1643" s="18">
        <v>153.45816034406701</v>
      </c>
      <c r="C1643" s="16">
        <v>1264158413.4778099</v>
      </c>
      <c r="D1643" s="16">
        <v>370433643.634179</v>
      </c>
    </row>
    <row r="1644" spans="1:4" ht="13.2" x14ac:dyDescent="0.25">
      <c r="A1644" s="13">
        <v>43329</v>
      </c>
      <c r="B1644" s="18">
        <v>150.85317819834501</v>
      </c>
      <c r="C1644" s="16">
        <v>1248534661.1796401</v>
      </c>
      <c r="D1644" s="16">
        <v>296073620.16726601</v>
      </c>
    </row>
    <row r="1645" spans="1:4" ht="13.2" x14ac:dyDescent="0.25">
      <c r="A1645" s="13">
        <v>43330</v>
      </c>
      <c r="B1645" s="18">
        <v>166.63283259813099</v>
      </c>
      <c r="C1645" s="16">
        <v>1378979261.49366</v>
      </c>
      <c r="D1645" s="16">
        <v>350298402.10908598</v>
      </c>
    </row>
    <row r="1646" spans="1:4" ht="13.2" x14ac:dyDescent="0.25">
      <c r="A1646" s="13">
        <v>43331</v>
      </c>
      <c r="B1646" s="18">
        <v>151.725727555774</v>
      </c>
      <c r="C1646" s="16">
        <v>1254250626.7621801</v>
      </c>
      <c r="D1646" s="16">
        <v>422854384.68563098</v>
      </c>
    </row>
    <row r="1647" spans="1:4" ht="13.2" x14ac:dyDescent="0.25">
      <c r="A1647" s="13">
        <v>43332</v>
      </c>
      <c r="B1647" s="18">
        <v>154.50110793467499</v>
      </c>
      <c r="C1647" s="16">
        <v>1278159931.8747301</v>
      </c>
      <c r="D1647" s="16">
        <v>599459733.50498295</v>
      </c>
    </row>
    <row r="1648" spans="1:4" ht="13.2" x14ac:dyDescent="0.25">
      <c r="A1648" s="13">
        <v>43333</v>
      </c>
      <c r="B1648" s="18">
        <v>141.72457435817299</v>
      </c>
      <c r="C1648" s="16">
        <v>1172418076.7098</v>
      </c>
      <c r="D1648" s="16">
        <v>322907221.72557902</v>
      </c>
    </row>
    <row r="1649" spans="1:4" ht="13.2" x14ac:dyDescent="0.25">
      <c r="A1649" s="13">
        <v>43334</v>
      </c>
      <c r="B1649" s="18">
        <v>141.759914409288</v>
      </c>
      <c r="C1649" s="16">
        <v>1173019054.97753</v>
      </c>
      <c r="D1649" s="16">
        <v>438712315.18195403</v>
      </c>
    </row>
    <row r="1650" spans="1:4" ht="13.2" x14ac:dyDescent="0.25">
      <c r="A1650" s="13">
        <v>43335</v>
      </c>
      <c r="B1650" s="18">
        <v>136.19268401673</v>
      </c>
      <c r="C1650" s="16">
        <v>1127185581.2779601</v>
      </c>
      <c r="D1650" s="16">
        <v>296741694.80691099</v>
      </c>
    </row>
    <row r="1651" spans="1:4" ht="13.2" x14ac:dyDescent="0.25">
      <c r="A1651" s="13">
        <v>43336</v>
      </c>
      <c r="B1651" s="18">
        <v>140.54992447007501</v>
      </c>
      <c r="C1651" s="16">
        <v>1163119887.6819699</v>
      </c>
      <c r="D1651" s="16">
        <v>334815365.55704999</v>
      </c>
    </row>
    <row r="1652" spans="1:4" ht="13.2" x14ac:dyDescent="0.25">
      <c r="A1652" s="13">
        <v>43337</v>
      </c>
      <c r="B1652" s="18">
        <v>145.04172981683899</v>
      </c>
      <c r="C1652" s="16">
        <v>1201154965.35672</v>
      </c>
      <c r="D1652" s="16">
        <v>346528034.675493</v>
      </c>
    </row>
    <row r="1653" spans="1:4" ht="13.2" x14ac:dyDescent="0.25">
      <c r="A1653" s="13">
        <v>43338</v>
      </c>
      <c r="B1653" s="18">
        <v>144.78720396863099</v>
      </c>
      <c r="C1653" s="16">
        <v>1199128520.55952</v>
      </c>
      <c r="D1653" s="16">
        <v>689701418.93238902</v>
      </c>
    </row>
    <row r="1654" spans="1:4" ht="13.2" x14ac:dyDescent="0.25">
      <c r="A1654" s="13">
        <v>43339</v>
      </c>
      <c r="B1654" s="18">
        <v>141.46549170362999</v>
      </c>
      <c r="C1654" s="16">
        <v>1167807953.11481</v>
      </c>
      <c r="D1654" s="16">
        <v>377523245.96228898</v>
      </c>
    </row>
    <row r="1655" spans="1:4" ht="13.2" x14ac:dyDescent="0.25">
      <c r="A1655" s="13">
        <v>43340</v>
      </c>
      <c r="B1655" s="18">
        <v>184.87630011841901</v>
      </c>
      <c r="C1655" s="16">
        <v>1531028845.8240199</v>
      </c>
      <c r="D1655" s="16">
        <v>574741356.96763206</v>
      </c>
    </row>
    <row r="1656" spans="1:4" ht="13.2" x14ac:dyDescent="0.25">
      <c r="A1656" s="13">
        <v>43341</v>
      </c>
      <c r="B1656" s="18">
        <v>194.40810641146001</v>
      </c>
      <c r="C1656" s="16">
        <v>1607598106.2865801</v>
      </c>
      <c r="D1656" s="16">
        <v>414720745.340904</v>
      </c>
    </row>
    <row r="1657" spans="1:4" ht="13.2" x14ac:dyDescent="0.25">
      <c r="A1657" s="13">
        <v>43342</v>
      </c>
      <c r="B1657" s="18">
        <v>189.05832457384901</v>
      </c>
      <c r="C1657" s="16">
        <v>1556790304.6568899</v>
      </c>
      <c r="D1657" s="16">
        <v>278575569.679326</v>
      </c>
    </row>
    <row r="1658" spans="1:4" ht="13.2" x14ac:dyDescent="0.25">
      <c r="A1658" s="13">
        <v>43343</v>
      </c>
      <c r="B1658" s="18">
        <v>183.696633552268</v>
      </c>
      <c r="C1658" s="16">
        <v>1523003983.71647</v>
      </c>
      <c r="D1658" s="16">
        <v>397366019.86066997</v>
      </c>
    </row>
    <row r="1659" spans="1:4" ht="13.2" x14ac:dyDescent="0.25">
      <c r="A1659" s="13">
        <v>43344</v>
      </c>
      <c r="B1659" s="18">
        <v>194.571654629096</v>
      </c>
      <c r="C1659" s="16">
        <v>1613383982.58145</v>
      </c>
      <c r="D1659" s="16">
        <v>418379805.58246899</v>
      </c>
    </row>
    <row r="1660" spans="1:4" ht="13.2" x14ac:dyDescent="0.25">
      <c r="A1660" s="13">
        <v>43345</v>
      </c>
      <c r="B1660" s="18">
        <v>220.35201973243801</v>
      </c>
      <c r="C1660" s="16">
        <v>1827445256.18701</v>
      </c>
      <c r="D1660" s="16">
        <v>462620924.18382001</v>
      </c>
    </row>
    <row r="1661" spans="1:4" ht="13.2" x14ac:dyDescent="0.25">
      <c r="A1661" s="13">
        <v>43346</v>
      </c>
      <c r="B1661" s="18">
        <v>212.203874973631</v>
      </c>
      <c r="C1661" s="16">
        <v>1760448073.27262</v>
      </c>
      <c r="D1661" s="16">
        <v>617966825.47455096</v>
      </c>
    </row>
    <row r="1662" spans="1:4" ht="13.2" x14ac:dyDescent="0.25">
      <c r="A1662" s="13">
        <v>43347</v>
      </c>
      <c r="B1662" s="18">
        <v>217.13064328248399</v>
      </c>
      <c r="C1662" s="16">
        <v>1802676876.37818</v>
      </c>
      <c r="D1662" s="16">
        <v>412344552.91548002</v>
      </c>
    </row>
    <row r="1663" spans="1:4" ht="13.2" x14ac:dyDescent="0.25">
      <c r="A1663" s="13">
        <v>43348</v>
      </c>
      <c r="B1663" s="18">
        <v>216.72186510584299</v>
      </c>
      <c r="C1663" s="16">
        <v>1800102002.00424</v>
      </c>
      <c r="D1663" s="16">
        <v>311522092.70542598</v>
      </c>
    </row>
    <row r="1664" spans="1:4" ht="13.2" x14ac:dyDescent="0.25">
      <c r="A1664" s="13">
        <v>43349</v>
      </c>
      <c r="B1664" s="18">
        <v>174.10207331870399</v>
      </c>
      <c r="C1664" s="16">
        <v>1415080595.9888799</v>
      </c>
      <c r="D1664" s="16">
        <v>296494849.57832801</v>
      </c>
    </row>
    <row r="1665" spans="1:4" ht="13.2" x14ac:dyDescent="0.25">
      <c r="A1665" s="13">
        <v>43350</v>
      </c>
      <c r="B1665" s="18">
        <v>180.820310029057</v>
      </c>
      <c r="C1665" s="16">
        <v>1501960903.1882801</v>
      </c>
      <c r="D1665" s="16">
        <v>349017661.23283201</v>
      </c>
    </row>
    <row r="1666" spans="1:4" ht="13.2" x14ac:dyDescent="0.25">
      <c r="A1666" s="13">
        <v>43351</v>
      </c>
      <c r="B1666" s="18">
        <v>186.44163443268999</v>
      </c>
      <c r="C1666" s="16">
        <v>1549634047.23753</v>
      </c>
      <c r="D1666" s="16">
        <v>360515260.18988901</v>
      </c>
    </row>
    <row r="1667" spans="1:4" ht="13.2" x14ac:dyDescent="0.25">
      <c r="A1667" s="13">
        <v>43352</v>
      </c>
      <c r="B1667" s="18">
        <v>185.35693711816199</v>
      </c>
      <c r="C1667" s="16">
        <v>1540836046.2688899</v>
      </c>
      <c r="D1667" s="16">
        <v>420803861.632828</v>
      </c>
    </row>
    <row r="1668" spans="1:4" ht="13.2" x14ac:dyDescent="0.25">
      <c r="A1668" s="13">
        <v>43353</v>
      </c>
      <c r="B1668" s="18">
        <v>193.207523281715</v>
      </c>
      <c r="C1668" s="16">
        <v>1608552653.3036499</v>
      </c>
      <c r="D1668" s="16">
        <v>406341567.27478898</v>
      </c>
    </row>
    <row r="1669" spans="1:4" ht="13.2" x14ac:dyDescent="0.25">
      <c r="A1669" s="13">
        <v>43354</v>
      </c>
      <c r="B1669" s="18">
        <v>201.03260435944</v>
      </c>
      <c r="C1669" s="16">
        <v>1671063527.0395801</v>
      </c>
      <c r="D1669" s="16">
        <v>369245968.52183199</v>
      </c>
    </row>
    <row r="1670" spans="1:4" ht="13.2" x14ac:dyDescent="0.25">
      <c r="A1670" s="13">
        <v>43355</v>
      </c>
      <c r="B1670" s="18">
        <v>187.09790143270001</v>
      </c>
      <c r="C1670" s="16">
        <v>1556389247.6798501</v>
      </c>
      <c r="D1670" s="16">
        <v>314609833.94941598</v>
      </c>
    </row>
    <row r="1671" spans="1:4" ht="13.2" x14ac:dyDescent="0.25">
      <c r="A1671" s="13">
        <v>43356</v>
      </c>
      <c r="B1671" s="18">
        <v>185.34886306905699</v>
      </c>
      <c r="C1671" s="16">
        <v>1542282514.92735</v>
      </c>
      <c r="D1671" s="16">
        <v>352965330.90089798</v>
      </c>
    </row>
    <row r="1672" spans="1:4" ht="13.2" x14ac:dyDescent="0.25">
      <c r="A1672" s="13">
        <v>43357</v>
      </c>
      <c r="B1672" s="18">
        <v>192.522099453669</v>
      </c>
      <c r="C1672" s="16">
        <v>1602303140.8441401</v>
      </c>
      <c r="D1672" s="16">
        <v>338130119.50092101</v>
      </c>
    </row>
    <row r="1673" spans="1:4" ht="13.2" x14ac:dyDescent="0.25">
      <c r="A1673" s="13">
        <v>43358</v>
      </c>
      <c r="B1673" s="18">
        <v>191.14246397795901</v>
      </c>
      <c r="C1673" s="16">
        <v>1591075597.2499599</v>
      </c>
      <c r="D1673" s="16">
        <v>359009563.27197498</v>
      </c>
    </row>
    <row r="1674" spans="1:4" ht="13.2" x14ac:dyDescent="0.25">
      <c r="A1674" s="13">
        <v>43359</v>
      </c>
      <c r="B1674" s="18">
        <v>191.71891102321101</v>
      </c>
      <c r="C1674" s="16">
        <v>1596647519.8661599</v>
      </c>
      <c r="D1674" s="16">
        <v>307407455.07450998</v>
      </c>
    </row>
    <row r="1675" spans="1:4" ht="13.2" x14ac:dyDescent="0.25">
      <c r="A1675" s="13">
        <v>43360</v>
      </c>
      <c r="B1675" s="18">
        <v>192.58370545787199</v>
      </c>
      <c r="C1675" s="16">
        <v>1603872533.5921299</v>
      </c>
      <c r="D1675" s="16">
        <v>428889125.75581598</v>
      </c>
    </row>
    <row r="1676" spans="1:4" ht="13.2" x14ac:dyDescent="0.25">
      <c r="A1676" s="13">
        <v>43361</v>
      </c>
      <c r="B1676" s="18">
        <v>183.62011084341799</v>
      </c>
      <c r="C1676" s="16">
        <v>1529297056.1192801</v>
      </c>
      <c r="D1676" s="16">
        <v>304613950.16968203</v>
      </c>
    </row>
    <row r="1677" spans="1:4" ht="13.2" x14ac:dyDescent="0.25">
      <c r="A1677" s="13">
        <v>43362</v>
      </c>
      <c r="B1677" s="18">
        <v>190.580271637218</v>
      </c>
      <c r="C1677" s="16">
        <v>1582310511.9509499</v>
      </c>
      <c r="D1677" s="16">
        <v>421761506.00885898</v>
      </c>
    </row>
    <row r="1678" spans="1:4" ht="13.2" x14ac:dyDescent="0.25">
      <c r="A1678" s="13">
        <v>43363</v>
      </c>
      <c r="B1678" s="18">
        <v>191.31996612201601</v>
      </c>
      <c r="C1678" s="16">
        <v>1594403371.36573</v>
      </c>
      <c r="D1678" s="16">
        <v>315355333.30682498</v>
      </c>
    </row>
    <row r="1679" spans="1:4" ht="13.2" x14ac:dyDescent="0.25">
      <c r="A1679" s="13">
        <v>43364</v>
      </c>
      <c r="B1679" s="18">
        <v>200.74018085016601</v>
      </c>
      <c r="C1679" s="16">
        <v>1673271956.6315899</v>
      </c>
      <c r="D1679" s="16">
        <v>325901771.82989502</v>
      </c>
    </row>
    <row r="1680" spans="1:4" ht="13.2" x14ac:dyDescent="0.25">
      <c r="A1680" s="13">
        <v>43365</v>
      </c>
      <c r="B1680" s="18">
        <v>209.197439932191</v>
      </c>
      <c r="C1680" s="16">
        <v>1744153871.1189001</v>
      </c>
      <c r="D1680" s="16">
        <v>301106942.28998601</v>
      </c>
    </row>
    <row r="1681" spans="1:4" ht="13.2" x14ac:dyDescent="0.25">
      <c r="A1681" s="13">
        <v>43366</v>
      </c>
      <c r="B1681" s="18">
        <v>206.14782181777699</v>
      </c>
      <c r="C1681" s="16">
        <v>1719106073.52282</v>
      </c>
      <c r="D1681" s="16">
        <v>460946823.53977501</v>
      </c>
    </row>
    <row r="1682" spans="1:4" ht="13.2" x14ac:dyDescent="0.25">
      <c r="A1682" s="13">
        <v>43367</v>
      </c>
      <c r="B1682" s="18">
        <v>205.25801911052599</v>
      </c>
      <c r="C1682" s="16">
        <v>1712114754.2983</v>
      </c>
      <c r="D1682" s="16">
        <v>342778867.86324698</v>
      </c>
    </row>
    <row r="1683" spans="1:4" ht="13.2" x14ac:dyDescent="0.25">
      <c r="A1683" s="13">
        <v>43368</v>
      </c>
      <c r="B1683" s="18">
        <v>197.769979607388</v>
      </c>
      <c r="C1683" s="16">
        <v>1649677921.19873</v>
      </c>
      <c r="D1683" s="16">
        <v>409667218.55211198</v>
      </c>
    </row>
    <row r="1684" spans="1:4" ht="13.2" x14ac:dyDescent="0.25">
      <c r="A1684" s="13">
        <v>43369</v>
      </c>
      <c r="B1684" s="18">
        <v>189.73148888766499</v>
      </c>
      <c r="C1684" s="16">
        <v>1583246237.9793301</v>
      </c>
      <c r="D1684" s="16">
        <v>243905573.89774501</v>
      </c>
    </row>
    <row r="1685" spans="1:4" ht="13.2" x14ac:dyDescent="0.25">
      <c r="A1685" s="13">
        <v>43370</v>
      </c>
      <c r="B1685" s="18">
        <v>184.262655992129</v>
      </c>
      <c r="C1685" s="16">
        <v>1538167732.4026799</v>
      </c>
      <c r="D1685" s="16">
        <v>218821199.11853901</v>
      </c>
    </row>
    <row r="1686" spans="1:4" ht="13.2" x14ac:dyDescent="0.25">
      <c r="A1686" s="13">
        <v>43371</v>
      </c>
      <c r="B1686" s="18">
        <v>195.028194640534</v>
      </c>
      <c r="C1686" s="16">
        <v>1627364308.88711</v>
      </c>
      <c r="D1686" s="16">
        <v>316086794.72981501</v>
      </c>
    </row>
    <row r="1687" spans="1:4" ht="13.2" x14ac:dyDescent="0.25">
      <c r="A1687" s="13">
        <v>43372</v>
      </c>
      <c r="B1687" s="18">
        <v>187.56891151532801</v>
      </c>
      <c r="C1687" s="16">
        <v>1566547344.9212501</v>
      </c>
      <c r="D1687" s="16">
        <v>240019780.83033401</v>
      </c>
    </row>
    <row r="1688" spans="1:4" ht="13.2" x14ac:dyDescent="0.25">
      <c r="A1688" s="13">
        <v>43373</v>
      </c>
      <c r="B1688" s="18">
        <v>188.502098438411</v>
      </c>
      <c r="C1688" s="16">
        <v>1573566738.76896</v>
      </c>
      <c r="D1688" s="16">
        <v>456730344.27298701</v>
      </c>
    </row>
    <row r="1689" spans="1:4" ht="13.2" x14ac:dyDescent="0.25">
      <c r="A1689" s="13">
        <v>43374</v>
      </c>
      <c r="B1689" s="18">
        <v>187.683117706535</v>
      </c>
      <c r="C1689" s="16">
        <v>1567880638.6015</v>
      </c>
      <c r="D1689" s="16">
        <v>415571178.024764</v>
      </c>
    </row>
    <row r="1690" spans="1:4" ht="13.2" x14ac:dyDescent="0.25">
      <c r="A1690" s="13">
        <v>43375</v>
      </c>
      <c r="B1690" s="18">
        <v>187.37416112469501</v>
      </c>
      <c r="C1690" s="16">
        <v>1564702234.3059599</v>
      </c>
      <c r="D1690" s="16">
        <v>532459412.11902797</v>
      </c>
    </row>
    <row r="1691" spans="1:4" ht="13.2" x14ac:dyDescent="0.25">
      <c r="A1691" s="13">
        <v>43376</v>
      </c>
      <c r="B1691" s="18">
        <v>181.72507887842099</v>
      </c>
      <c r="C1691" s="16">
        <v>1520911897.5146599</v>
      </c>
      <c r="D1691" s="16">
        <v>365405686.05869699</v>
      </c>
    </row>
    <row r="1692" spans="1:4" ht="13.2" x14ac:dyDescent="0.25">
      <c r="A1692" s="13">
        <v>43377</v>
      </c>
      <c r="B1692" s="18">
        <v>178.112599159746</v>
      </c>
      <c r="C1692" s="16">
        <v>1489824166.8696001</v>
      </c>
      <c r="D1692" s="16">
        <v>402562087.330769</v>
      </c>
    </row>
    <row r="1693" spans="1:4" ht="13.2" x14ac:dyDescent="0.25">
      <c r="A1693" s="13">
        <v>43378</v>
      </c>
      <c r="B1693" s="18">
        <v>181.06963543287301</v>
      </c>
      <c r="C1693" s="16">
        <v>1515041141.4853899</v>
      </c>
      <c r="D1693" s="16">
        <v>394356920.47999197</v>
      </c>
    </row>
    <row r="1694" spans="1:4" ht="13.2" x14ac:dyDescent="0.25">
      <c r="A1694" s="13">
        <v>43379</v>
      </c>
      <c r="B1694" s="18">
        <v>182.55787838637099</v>
      </c>
      <c r="C1694" s="16">
        <v>1527691267.20702</v>
      </c>
      <c r="D1694" s="16">
        <v>290803900.071706</v>
      </c>
    </row>
    <row r="1695" spans="1:4" ht="13.2" x14ac:dyDescent="0.25">
      <c r="A1695" s="13">
        <v>43380</v>
      </c>
      <c r="B1695" s="18">
        <v>181.300199695705</v>
      </c>
      <c r="C1695" s="16">
        <v>1517835715.5759001</v>
      </c>
      <c r="D1695" s="16">
        <v>362115085.53477502</v>
      </c>
    </row>
    <row r="1696" spans="1:4" ht="13.2" x14ac:dyDescent="0.25">
      <c r="A1696" s="13">
        <v>43381</v>
      </c>
      <c r="B1696" s="18">
        <v>180.84625632045899</v>
      </c>
      <c r="C1696" s="16">
        <v>1513729893.93185</v>
      </c>
      <c r="D1696" s="16">
        <v>305607526.22913003</v>
      </c>
    </row>
    <row r="1697" spans="1:4" ht="13.2" x14ac:dyDescent="0.25">
      <c r="A1697" s="13">
        <v>43382</v>
      </c>
      <c r="B1697" s="18">
        <v>182.824881337351</v>
      </c>
      <c r="C1697" s="16">
        <v>1531212946.23685</v>
      </c>
      <c r="D1697" s="16">
        <v>260677645.40806001</v>
      </c>
    </row>
    <row r="1698" spans="1:4" ht="13.2" x14ac:dyDescent="0.25">
      <c r="A1698" s="13">
        <v>43383</v>
      </c>
      <c r="B1698" s="18">
        <v>181.14372136978699</v>
      </c>
      <c r="C1698" s="16">
        <v>1517121985.15692</v>
      </c>
      <c r="D1698" s="16">
        <v>282623984.74344701</v>
      </c>
    </row>
    <row r="1699" spans="1:4" ht="13.2" x14ac:dyDescent="0.25">
      <c r="A1699" s="13">
        <v>43384</v>
      </c>
      <c r="B1699" s="18">
        <v>179.00621404807501</v>
      </c>
      <c r="C1699" s="16">
        <v>1499600124.9317701</v>
      </c>
      <c r="D1699" s="16">
        <v>479720507.33945</v>
      </c>
    </row>
    <row r="1700" spans="1:4" ht="13.2" x14ac:dyDescent="0.25">
      <c r="A1700" s="13">
        <v>43385</v>
      </c>
      <c r="B1700" s="18">
        <v>157.62652675139199</v>
      </c>
      <c r="C1700" s="16">
        <v>1322432386.30986</v>
      </c>
      <c r="D1700" s="16">
        <v>273999541.67017299</v>
      </c>
    </row>
    <row r="1701" spans="1:4" ht="13.2" x14ac:dyDescent="0.25">
      <c r="A1701" s="13">
        <v>43386</v>
      </c>
      <c r="B1701" s="18">
        <v>158.707243366748</v>
      </c>
      <c r="C1701" s="16">
        <v>1330042039.5924799</v>
      </c>
      <c r="D1701" s="16">
        <v>354721291.62542498</v>
      </c>
    </row>
    <row r="1702" spans="1:4" ht="13.2" x14ac:dyDescent="0.25">
      <c r="A1702" s="13">
        <v>43387</v>
      </c>
      <c r="B1702" s="18">
        <v>162.342203345515</v>
      </c>
      <c r="C1702" s="16">
        <v>1361025576.9789801</v>
      </c>
      <c r="D1702" s="16">
        <v>197104522.92678499</v>
      </c>
    </row>
    <row r="1703" spans="1:4" ht="13.2" x14ac:dyDescent="0.25">
      <c r="A1703" s="13">
        <v>43388</v>
      </c>
      <c r="B1703" s="18">
        <v>158.730029542078</v>
      </c>
      <c r="C1703" s="16">
        <v>1332276202.6831901</v>
      </c>
      <c r="D1703" s="16">
        <v>273966747.68227601</v>
      </c>
    </row>
    <row r="1704" spans="1:4" ht="13.2" x14ac:dyDescent="0.25">
      <c r="A1704" s="13">
        <v>43389</v>
      </c>
      <c r="B1704" s="18">
        <v>167.39300156785799</v>
      </c>
      <c r="C1704" s="16">
        <v>1400554829.66782</v>
      </c>
      <c r="D1704" s="16">
        <v>282484708.32198697</v>
      </c>
    </row>
    <row r="1705" spans="1:4" ht="13.2" x14ac:dyDescent="0.25">
      <c r="A1705" s="13">
        <v>43390</v>
      </c>
      <c r="B1705" s="18">
        <v>165.54016932752299</v>
      </c>
      <c r="C1705" s="16">
        <v>1388877727.41433</v>
      </c>
      <c r="D1705" s="16">
        <v>319656114.06272501</v>
      </c>
    </row>
    <row r="1706" spans="1:4" ht="13.2" x14ac:dyDescent="0.25">
      <c r="A1706" s="13">
        <v>43391</v>
      </c>
      <c r="B1706" s="18">
        <v>163.124387433885</v>
      </c>
      <c r="C1706" s="16">
        <v>1368563959.3659999</v>
      </c>
      <c r="D1706" s="16">
        <v>286588187.29373503</v>
      </c>
    </row>
    <row r="1707" spans="1:4" ht="13.2" x14ac:dyDescent="0.25">
      <c r="A1707" s="13">
        <v>43392</v>
      </c>
      <c r="B1707" s="18">
        <v>156.174656118532</v>
      </c>
      <c r="C1707" s="16">
        <v>1310951458.0451</v>
      </c>
      <c r="D1707" s="16">
        <v>261572139.30979899</v>
      </c>
    </row>
    <row r="1708" spans="1:4" ht="13.2" x14ac:dyDescent="0.25">
      <c r="A1708" s="13">
        <v>43393</v>
      </c>
      <c r="B1708" s="18">
        <v>154.32861852093399</v>
      </c>
      <c r="C1708" s="16">
        <v>1295217945.0826499</v>
      </c>
      <c r="D1708" s="16">
        <v>237155074.99368399</v>
      </c>
    </row>
    <row r="1709" spans="1:4" ht="13.2" x14ac:dyDescent="0.25">
      <c r="A1709" s="13">
        <v>43394</v>
      </c>
      <c r="B1709" s="18">
        <v>156.68093495188401</v>
      </c>
      <c r="C1709" s="16">
        <v>1315237408.9593599</v>
      </c>
      <c r="D1709" s="16">
        <v>249157533.36920199</v>
      </c>
    </row>
    <row r="1710" spans="1:4" ht="13.2" x14ac:dyDescent="0.25">
      <c r="A1710" s="13">
        <v>43395</v>
      </c>
      <c r="B1710" s="18">
        <v>155.973514236662</v>
      </c>
      <c r="C1710" s="16">
        <v>1309901412.7007599</v>
      </c>
      <c r="D1710" s="16">
        <v>318122085.000494</v>
      </c>
    </row>
    <row r="1711" spans="1:4" ht="13.2" x14ac:dyDescent="0.25">
      <c r="A1711" s="13">
        <v>43396</v>
      </c>
      <c r="B1711" s="18">
        <v>153.732558271203</v>
      </c>
      <c r="C1711" s="16">
        <v>1291383472.03055</v>
      </c>
      <c r="D1711" s="16">
        <v>202086653.550336</v>
      </c>
    </row>
    <row r="1712" spans="1:4" ht="13.2" x14ac:dyDescent="0.25">
      <c r="A1712" s="13">
        <v>43397</v>
      </c>
      <c r="B1712" s="18">
        <v>154.56019030021301</v>
      </c>
      <c r="C1712" s="16">
        <v>1298732130.58887</v>
      </c>
      <c r="D1712" s="16">
        <v>329766667.67861801</v>
      </c>
    </row>
    <row r="1713" spans="1:4" ht="13.2" x14ac:dyDescent="0.25">
      <c r="A1713" s="13">
        <v>43398</v>
      </c>
      <c r="B1713" s="18">
        <v>156.649223043007</v>
      </c>
      <c r="C1713" s="16">
        <v>1316318289.04634</v>
      </c>
      <c r="D1713" s="16">
        <v>290806875.80460298</v>
      </c>
    </row>
    <row r="1714" spans="1:4" ht="13.2" x14ac:dyDescent="0.25">
      <c r="A1714" s="13">
        <v>43399</v>
      </c>
      <c r="B1714" s="18">
        <v>155.857254041511</v>
      </c>
      <c r="C1714" s="16">
        <v>1309815066.0794401</v>
      </c>
      <c r="D1714" s="16">
        <v>353669880.35130399</v>
      </c>
    </row>
    <row r="1715" spans="1:4" ht="13.2" x14ac:dyDescent="0.25">
      <c r="A1715" s="13">
        <v>43400</v>
      </c>
      <c r="B1715" s="18">
        <v>156.23103875185799</v>
      </c>
      <c r="C1715" s="16">
        <v>1314838259.1423399</v>
      </c>
      <c r="D1715" s="16">
        <v>352807761.949049</v>
      </c>
    </row>
    <row r="1716" spans="1:4" ht="13.2" x14ac:dyDescent="0.25">
      <c r="A1716" s="13">
        <v>43401</v>
      </c>
      <c r="B1716" s="18">
        <v>153.643374743175</v>
      </c>
      <c r="C1716" s="16">
        <v>1292001685.5169201</v>
      </c>
      <c r="D1716" s="16">
        <v>330651376.149728</v>
      </c>
    </row>
    <row r="1717" spans="1:4" ht="13.2" x14ac:dyDescent="0.25">
      <c r="A1717" s="13">
        <v>43402</v>
      </c>
      <c r="B1717" s="18">
        <v>156.69214304588999</v>
      </c>
      <c r="C1717" s="16">
        <v>1317787288.4809899</v>
      </c>
      <c r="D1717" s="16">
        <v>223188523.61757401</v>
      </c>
    </row>
    <row r="1718" spans="1:4" ht="13.2" x14ac:dyDescent="0.25">
      <c r="A1718" s="13">
        <v>43403</v>
      </c>
      <c r="B1718" s="18">
        <v>149.918468122386</v>
      </c>
      <c r="C1718" s="16">
        <v>1261300671.4902101</v>
      </c>
      <c r="D1718" s="16">
        <v>283104416.209427</v>
      </c>
    </row>
    <row r="1719" spans="1:4" ht="13.2" x14ac:dyDescent="0.25">
      <c r="A1719" s="13">
        <v>43404</v>
      </c>
      <c r="B1719" s="18">
        <v>153.66231724749599</v>
      </c>
      <c r="C1719" s="16">
        <v>1294148121.6649899</v>
      </c>
      <c r="D1719" s="16">
        <v>218440464.271714</v>
      </c>
    </row>
    <row r="1720" spans="1:4" ht="13.2" x14ac:dyDescent="0.25">
      <c r="A1720" s="13">
        <v>43405</v>
      </c>
      <c r="B1720" s="18">
        <v>153.26143748994701</v>
      </c>
      <c r="C1720" s="16">
        <v>1289954275.78843</v>
      </c>
      <c r="D1720" s="16">
        <v>302275605.784989</v>
      </c>
    </row>
    <row r="1721" spans="1:4" ht="13.2" x14ac:dyDescent="0.25">
      <c r="A1721" s="13">
        <v>43406</v>
      </c>
      <c r="B1721" s="18">
        <v>153.86250380593501</v>
      </c>
      <c r="C1721" s="16">
        <v>1296270738.40642</v>
      </c>
      <c r="D1721" s="16">
        <v>395318587.07125098</v>
      </c>
    </row>
    <row r="1722" spans="1:4" ht="13.2" x14ac:dyDescent="0.25">
      <c r="A1722" s="13">
        <v>43407</v>
      </c>
      <c r="B1722" s="18">
        <v>155.59618121651599</v>
      </c>
      <c r="C1722" s="16">
        <v>1311129433.91485</v>
      </c>
      <c r="D1722" s="16">
        <v>314499773.89000797</v>
      </c>
    </row>
    <row r="1723" spans="1:4" ht="13.2" x14ac:dyDescent="0.25">
      <c r="A1723" s="13">
        <v>43408</v>
      </c>
      <c r="B1723" s="18">
        <v>155.82032926313099</v>
      </c>
      <c r="C1723" s="16">
        <v>1313290963.89941</v>
      </c>
      <c r="D1723" s="16">
        <v>270638361.41551399</v>
      </c>
    </row>
    <row r="1724" spans="1:4" ht="13.2" x14ac:dyDescent="0.25">
      <c r="A1724" s="13">
        <v>43409</v>
      </c>
      <c r="B1724" s="18">
        <v>162.32185331674901</v>
      </c>
      <c r="C1724" s="16">
        <v>1369253119.2449601</v>
      </c>
      <c r="D1724" s="16">
        <v>247032633.62310001</v>
      </c>
    </row>
    <row r="1725" spans="1:4" ht="13.2" x14ac:dyDescent="0.25">
      <c r="A1725" s="13">
        <v>43410</v>
      </c>
      <c r="B1725" s="18">
        <v>164.441408602433</v>
      </c>
      <c r="C1725" s="16">
        <v>1386554094.2736101</v>
      </c>
      <c r="D1725" s="16">
        <v>277206095.46945</v>
      </c>
    </row>
    <row r="1726" spans="1:4" ht="13.2" x14ac:dyDescent="0.25">
      <c r="A1726" s="13">
        <v>43411</v>
      </c>
      <c r="B1726" s="18">
        <v>171.01223168972601</v>
      </c>
      <c r="C1726" s="16">
        <v>1444559686.10671</v>
      </c>
      <c r="D1726" s="16">
        <v>275640882.981471</v>
      </c>
    </row>
    <row r="1727" spans="1:4" ht="13.2" x14ac:dyDescent="0.25">
      <c r="A1727" s="13">
        <v>43412</v>
      </c>
      <c r="B1727" s="18">
        <v>167.417424190378</v>
      </c>
      <c r="C1727" s="16">
        <v>1411363654.7909701</v>
      </c>
      <c r="D1727" s="16">
        <v>431148043.43225503</v>
      </c>
    </row>
    <row r="1728" spans="1:4" ht="13.2" x14ac:dyDescent="0.25">
      <c r="A1728" s="13">
        <v>43413</v>
      </c>
      <c r="B1728" s="18">
        <v>165.904034808939</v>
      </c>
      <c r="C1728" s="16">
        <v>1399813395.6296501</v>
      </c>
      <c r="D1728" s="16">
        <v>334130971.16300499</v>
      </c>
    </row>
    <row r="1729" spans="1:4" ht="13.2" x14ac:dyDescent="0.25">
      <c r="A1729" s="13">
        <v>43414</v>
      </c>
      <c r="B1729" s="18">
        <v>160.49847424021601</v>
      </c>
      <c r="C1729" s="16">
        <v>1354237939.45631</v>
      </c>
      <c r="D1729" s="16">
        <v>406317339.82646102</v>
      </c>
    </row>
    <row r="1730" spans="1:4" ht="13.2" x14ac:dyDescent="0.25">
      <c r="A1730" s="13">
        <v>43415</v>
      </c>
      <c r="B1730" s="18">
        <v>162.19681860724199</v>
      </c>
      <c r="C1730" s="16">
        <v>1364471644.43276</v>
      </c>
      <c r="D1730" s="16">
        <v>434450214.19523901</v>
      </c>
    </row>
    <row r="1731" spans="1:4" ht="13.2" x14ac:dyDescent="0.25">
      <c r="A1731" s="13">
        <v>43416</v>
      </c>
      <c r="B1731" s="18">
        <v>160.35883762527899</v>
      </c>
      <c r="C1731" s="16">
        <v>1353891566.78126</v>
      </c>
      <c r="D1731" s="16">
        <v>548925609.24067605</v>
      </c>
    </row>
    <row r="1732" spans="1:4" ht="13.2" x14ac:dyDescent="0.25">
      <c r="A1732" s="13">
        <v>43417</v>
      </c>
      <c r="B1732" s="18">
        <v>163.284230847256</v>
      </c>
      <c r="C1732" s="16">
        <v>1378890787.4595599</v>
      </c>
      <c r="D1732" s="16">
        <v>684941344.76524901</v>
      </c>
    </row>
    <row r="1733" spans="1:4" ht="13.2" x14ac:dyDescent="0.25">
      <c r="A1733" s="13">
        <v>43418</v>
      </c>
      <c r="B1733" s="18">
        <v>162.35669068092901</v>
      </c>
      <c r="C1733" s="16">
        <v>1371567421.8064499</v>
      </c>
      <c r="D1733" s="16">
        <v>746697477.33366299</v>
      </c>
    </row>
    <row r="1734" spans="1:4" ht="13.2" x14ac:dyDescent="0.25">
      <c r="A1734" s="13">
        <v>43419</v>
      </c>
      <c r="B1734" s="18">
        <v>146.86137101357599</v>
      </c>
      <c r="C1734" s="16">
        <v>1240590408.69396</v>
      </c>
      <c r="D1734" s="16">
        <v>465021493.43134898</v>
      </c>
    </row>
    <row r="1735" spans="1:4" ht="13.2" x14ac:dyDescent="0.25">
      <c r="A1735" s="13">
        <v>43420</v>
      </c>
      <c r="B1735" s="18">
        <v>139.86819996257199</v>
      </c>
      <c r="C1735" s="16">
        <v>1181516597.30056</v>
      </c>
      <c r="D1735" s="16">
        <v>350090395.90428603</v>
      </c>
    </row>
    <row r="1736" spans="1:4" ht="13.2" x14ac:dyDescent="0.25">
      <c r="A1736" s="13">
        <v>43421</v>
      </c>
      <c r="B1736" s="18">
        <v>139.35963811672701</v>
      </c>
      <c r="C1736" s="16">
        <v>1177220593.90751</v>
      </c>
      <c r="D1736" s="16">
        <v>638898592.89828503</v>
      </c>
    </row>
    <row r="1737" spans="1:4" ht="13.2" x14ac:dyDescent="0.25">
      <c r="A1737" s="13">
        <v>43422</v>
      </c>
      <c r="B1737" s="18">
        <v>134.558107095483</v>
      </c>
      <c r="C1737" s="16">
        <v>1136753192.9495201</v>
      </c>
      <c r="D1737" s="16">
        <v>610160346.43582797</v>
      </c>
    </row>
    <row r="1738" spans="1:4" ht="13.2" x14ac:dyDescent="0.25">
      <c r="A1738" s="13">
        <v>43423</v>
      </c>
      <c r="B1738" s="18">
        <v>133.25938737824401</v>
      </c>
      <c r="C1738" s="16">
        <v>1126916215.3076</v>
      </c>
      <c r="D1738" s="16">
        <v>356488939.53990299</v>
      </c>
    </row>
    <row r="1739" spans="1:4" ht="13.2" x14ac:dyDescent="0.25">
      <c r="A1739" s="13">
        <v>43424</v>
      </c>
      <c r="B1739" s="18">
        <v>111.734711389278</v>
      </c>
      <c r="C1739" s="16">
        <v>946119339.90332997</v>
      </c>
      <c r="D1739" s="16">
        <v>638493630.97809005</v>
      </c>
    </row>
    <row r="1740" spans="1:4" ht="13.2" x14ac:dyDescent="0.25">
      <c r="A1740" s="13">
        <v>43425</v>
      </c>
      <c r="B1740" s="18">
        <v>105.514650043484</v>
      </c>
      <c r="C1740" s="16">
        <v>888240728.68850601</v>
      </c>
      <c r="D1740" s="16">
        <v>364844593.09609997</v>
      </c>
    </row>
    <row r="1741" spans="1:4" ht="13.2" x14ac:dyDescent="0.25">
      <c r="A1741" s="13">
        <v>43426</v>
      </c>
      <c r="B1741" s="18">
        <v>114.82191529669301</v>
      </c>
      <c r="C1741" s="16">
        <v>972162069.30279601</v>
      </c>
      <c r="D1741" s="16">
        <v>734724578.97860801</v>
      </c>
    </row>
    <row r="1742" spans="1:4" ht="13.2" x14ac:dyDescent="0.25">
      <c r="A1742" s="13">
        <v>43427</v>
      </c>
      <c r="B1742" s="18">
        <v>103.00971571280699</v>
      </c>
      <c r="C1742" s="16">
        <v>882928844.09248304</v>
      </c>
      <c r="D1742" s="16">
        <v>479697196.38444799</v>
      </c>
    </row>
    <row r="1743" spans="1:4" ht="13.2" x14ac:dyDescent="0.25">
      <c r="A1743" s="13">
        <v>43428</v>
      </c>
      <c r="B1743" s="18">
        <v>100.820900732597</v>
      </c>
      <c r="C1743" s="16">
        <v>853438623.14435899</v>
      </c>
      <c r="D1743" s="16">
        <v>670849695.00566006</v>
      </c>
    </row>
    <row r="1744" spans="1:4" ht="13.2" x14ac:dyDescent="0.25">
      <c r="A1744" s="13">
        <v>43429</v>
      </c>
      <c r="B1744" s="18">
        <v>94.272248116831094</v>
      </c>
      <c r="C1744" s="16">
        <v>798171002.89049399</v>
      </c>
      <c r="D1744" s="16">
        <v>571872485.48049402</v>
      </c>
    </row>
    <row r="1745" spans="1:4" ht="13.2" x14ac:dyDescent="0.25">
      <c r="A1745" s="13">
        <v>43430</v>
      </c>
      <c r="B1745" s="18">
        <v>92.285721543203394</v>
      </c>
      <c r="C1745" s="16">
        <v>781991582.75585401</v>
      </c>
      <c r="D1745" s="16">
        <v>794405366.10352099</v>
      </c>
    </row>
    <row r="1746" spans="1:4" ht="13.2" x14ac:dyDescent="0.25">
      <c r="A1746" s="13">
        <v>43431</v>
      </c>
      <c r="B1746" s="18">
        <v>90.6087233048478</v>
      </c>
      <c r="C1746" s="16">
        <v>767360423.43556702</v>
      </c>
      <c r="D1746" s="16">
        <v>349843490.28695601</v>
      </c>
    </row>
    <row r="1747" spans="1:4" ht="13.2" x14ac:dyDescent="0.25">
      <c r="A1747" s="13">
        <v>43432</v>
      </c>
      <c r="B1747" s="18">
        <v>90.391915932201101</v>
      </c>
      <c r="C1747" s="16">
        <v>760035606.76792395</v>
      </c>
      <c r="D1747" s="16">
        <v>608720407.26117802</v>
      </c>
    </row>
    <row r="1748" spans="1:4" ht="13.2" x14ac:dyDescent="0.25">
      <c r="A1748" s="13">
        <v>43433</v>
      </c>
      <c r="B1748" s="18">
        <v>99.635026770843595</v>
      </c>
      <c r="C1748" s="16">
        <v>842606360.27178001</v>
      </c>
      <c r="D1748" s="16">
        <v>451064971.93767297</v>
      </c>
    </row>
    <row r="1749" spans="1:4" ht="13.2" x14ac:dyDescent="0.25">
      <c r="A1749" s="13">
        <v>43434</v>
      </c>
      <c r="B1749" s="18">
        <v>97.5064142163246</v>
      </c>
      <c r="C1749" s="16">
        <v>825917058.10645103</v>
      </c>
      <c r="D1749" s="16">
        <v>703791248.89896405</v>
      </c>
    </row>
    <row r="1750" spans="1:4" ht="13.2" x14ac:dyDescent="0.25">
      <c r="A1750" s="13">
        <v>43435</v>
      </c>
      <c r="B1750" s="18">
        <v>92.811207618121898</v>
      </c>
      <c r="C1750" s="16">
        <v>786829122.91580498</v>
      </c>
      <c r="D1750" s="16">
        <v>775059137.17928898</v>
      </c>
    </row>
    <row r="1751" spans="1:4" ht="13.2" x14ac:dyDescent="0.25">
      <c r="A1751" s="13">
        <v>43436</v>
      </c>
      <c r="B1751" s="18">
        <v>95.117943275623503</v>
      </c>
      <c r="C1751" s="16">
        <v>807782310.59681702</v>
      </c>
      <c r="D1751" s="16">
        <v>451527730.38481897</v>
      </c>
    </row>
    <row r="1752" spans="1:4" ht="13.2" x14ac:dyDescent="0.25">
      <c r="A1752" s="13">
        <v>43437</v>
      </c>
      <c r="B1752" s="18">
        <v>92.8666757611566</v>
      </c>
      <c r="C1752" s="16">
        <v>787559136.72712505</v>
      </c>
      <c r="D1752" s="16">
        <v>502471213.72025698</v>
      </c>
    </row>
    <row r="1753" spans="1:4" ht="13.2" x14ac:dyDescent="0.25">
      <c r="A1753" s="13">
        <v>43438</v>
      </c>
      <c r="B1753" s="18">
        <v>85.535802348581996</v>
      </c>
      <c r="C1753" s="16">
        <v>726143680.26930499</v>
      </c>
      <c r="D1753" s="16">
        <v>706372620.39497197</v>
      </c>
    </row>
    <row r="1754" spans="1:4" ht="13.2" x14ac:dyDescent="0.25">
      <c r="A1754" s="13">
        <v>43439</v>
      </c>
      <c r="B1754" s="18">
        <v>85.468650987571394</v>
      </c>
      <c r="C1754" s="16">
        <v>725731735.51661897</v>
      </c>
      <c r="D1754" s="16">
        <v>388777360.62808198</v>
      </c>
    </row>
    <row r="1755" spans="1:4" ht="13.2" x14ac:dyDescent="0.25">
      <c r="A1755" s="13">
        <v>43440</v>
      </c>
      <c r="B1755" s="18">
        <v>78.552322433317997</v>
      </c>
      <c r="C1755" s="16">
        <v>667252030.05757499</v>
      </c>
      <c r="D1755" s="16">
        <v>577534248.23092198</v>
      </c>
    </row>
    <row r="1756" spans="1:4" ht="13.2" x14ac:dyDescent="0.25">
      <c r="A1756" s="13">
        <v>43441</v>
      </c>
      <c r="B1756" s="18">
        <v>65.473370783959695</v>
      </c>
      <c r="C1756" s="16">
        <v>556057978.96942496</v>
      </c>
      <c r="D1756" s="16">
        <v>541587493.23148501</v>
      </c>
    </row>
    <row r="1757" spans="1:4" ht="13.2" x14ac:dyDescent="0.25">
      <c r="A1757" s="13">
        <v>43442</v>
      </c>
      <c r="B1757" s="18">
        <v>68.154728738521001</v>
      </c>
      <c r="C1757" s="16">
        <v>579088730.82651198</v>
      </c>
      <c r="D1757" s="16">
        <v>378785622.091685</v>
      </c>
    </row>
    <row r="1758" spans="1:4" ht="13.2" x14ac:dyDescent="0.25">
      <c r="A1758" s="13">
        <v>43443</v>
      </c>
      <c r="B1758" s="18">
        <v>68.089420566521497</v>
      </c>
      <c r="C1758" s="16">
        <v>578658207.08406198</v>
      </c>
      <c r="D1758" s="16">
        <v>488587529.01991802</v>
      </c>
    </row>
    <row r="1759" spans="1:4" ht="13.2" x14ac:dyDescent="0.25">
      <c r="A1759" s="13">
        <v>43444</v>
      </c>
      <c r="B1759" s="18">
        <v>75.609595045665202</v>
      </c>
      <c r="C1759" s="16">
        <v>644556308.73195195</v>
      </c>
      <c r="D1759" s="16">
        <v>577360404.13985395</v>
      </c>
    </row>
    <row r="1760" spans="1:4" ht="13.2" x14ac:dyDescent="0.25">
      <c r="A1760" s="13">
        <v>43445</v>
      </c>
      <c r="B1760" s="18">
        <v>67.602569966194594</v>
      </c>
      <c r="C1760" s="16">
        <v>574892754.51833606</v>
      </c>
      <c r="D1760" s="16">
        <v>555461523.53447199</v>
      </c>
    </row>
    <row r="1761" spans="1:4" ht="13.2" x14ac:dyDescent="0.25">
      <c r="A1761" s="13">
        <v>43446</v>
      </c>
      <c r="B1761" s="18">
        <v>63.201532180023598</v>
      </c>
      <c r="C1761" s="16">
        <v>537849122.10696697</v>
      </c>
      <c r="D1761" s="16">
        <v>434767018.36395699</v>
      </c>
    </row>
    <row r="1762" spans="1:4" ht="13.2" x14ac:dyDescent="0.25">
      <c r="A1762" s="13">
        <v>43447</v>
      </c>
      <c r="B1762" s="18">
        <v>64.216366677375902</v>
      </c>
      <c r="C1762" s="16">
        <v>545413307.23104596</v>
      </c>
      <c r="D1762" s="16">
        <v>373303716.693506</v>
      </c>
    </row>
    <row r="1763" spans="1:4" ht="13.2" x14ac:dyDescent="0.25">
      <c r="A1763" s="13">
        <v>43448</v>
      </c>
      <c r="B1763" s="18">
        <v>60.621104168340104</v>
      </c>
      <c r="C1763" s="16">
        <v>515300795.802571</v>
      </c>
      <c r="D1763" s="16">
        <v>569689642.819767</v>
      </c>
    </row>
    <row r="1764" spans="1:4" ht="13.2" x14ac:dyDescent="0.25">
      <c r="A1764" s="13">
        <v>43449</v>
      </c>
      <c r="B1764" s="18">
        <v>58.514684570662901</v>
      </c>
      <c r="C1764" s="16">
        <v>498096524.69014698</v>
      </c>
      <c r="D1764" s="16">
        <v>593977847.81350398</v>
      </c>
    </row>
    <row r="1765" spans="1:4" ht="13.2" x14ac:dyDescent="0.25">
      <c r="A1765" s="13">
        <v>43450</v>
      </c>
      <c r="B1765" s="18">
        <v>61.584918239822102</v>
      </c>
      <c r="C1765" s="16">
        <v>524074924.584737</v>
      </c>
      <c r="D1765" s="16">
        <v>529935862.02599001</v>
      </c>
    </row>
    <row r="1766" spans="1:4" ht="13.2" x14ac:dyDescent="0.25">
      <c r="A1766" s="13">
        <v>43451</v>
      </c>
      <c r="B1766" s="18">
        <v>62.625506084185297</v>
      </c>
      <c r="C1766" s="16">
        <v>531931483.635207</v>
      </c>
      <c r="D1766" s="16">
        <v>474860542.71135199</v>
      </c>
    </row>
    <row r="1767" spans="1:4" ht="13.2" x14ac:dyDescent="0.25">
      <c r="A1767" s="13">
        <v>43452</v>
      </c>
      <c r="B1767" s="18">
        <v>70.362819264433995</v>
      </c>
      <c r="C1767" s="16">
        <v>599138810.86403</v>
      </c>
      <c r="D1767" s="16">
        <v>518120328.43574601</v>
      </c>
    </row>
    <row r="1768" spans="1:4" ht="13.2" x14ac:dyDescent="0.25">
      <c r="A1768" s="13">
        <v>43453</v>
      </c>
      <c r="B1768" s="18">
        <v>72.327906253676204</v>
      </c>
      <c r="C1768" s="16">
        <v>616006981.14335704</v>
      </c>
      <c r="D1768" s="16">
        <v>755276324.17856097</v>
      </c>
    </row>
    <row r="1769" spans="1:4" ht="13.2" x14ac:dyDescent="0.25">
      <c r="A1769" s="13">
        <v>43454</v>
      </c>
      <c r="B1769" s="18">
        <v>72.652373013188296</v>
      </c>
      <c r="C1769" s="16">
        <v>619778124.92429698</v>
      </c>
      <c r="D1769" s="16">
        <v>541128944.62818897</v>
      </c>
    </row>
    <row r="1770" spans="1:4" ht="13.2" x14ac:dyDescent="0.25">
      <c r="A1770" s="13">
        <v>43455</v>
      </c>
      <c r="B1770" s="18">
        <v>95.544947172571497</v>
      </c>
      <c r="C1770" s="16">
        <v>809298067.18320298</v>
      </c>
      <c r="D1770" s="16">
        <v>941069934.60218799</v>
      </c>
    </row>
    <row r="1771" spans="1:4" ht="13.2" x14ac:dyDescent="0.25">
      <c r="A1771" s="13">
        <v>43456</v>
      </c>
      <c r="B1771" s="18">
        <v>83.660508532437902</v>
      </c>
      <c r="C1771" s="16">
        <v>713854630.66242397</v>
      </c>
      <c r="D1771" s="16">
        <v>550873331.158916</v>
      </c>
    </row>
    <row r="1772" spans="1:4" ht="13.2" x14ac:dyDescent="0.25">
      <c r="A1772" s="13">
        <v>43457</v>
      </c>
      <c r="B1772" s="18">
        <v>85.819257345787307</v>
      </c>
      <c r="C1772" s="16">
        <v>727365250.59121299</v>
      </c>
      <c r="D1772" s="16">
        <v>715232637.73521399</v>
      </c>
    </row>
    <row r="1773" spans="1:4" ht="13.2" x14ac:dyDescent="0.25">
      <c r="A1773" s="13">
        <v>43458</v>
      </c>
      <c r="B1773" s="18">
        <v>88.491006449741306</v>
      </c>
      <c r="C1773" s="16">
        <v>753979806.56036198</v>
      </c>
      <c r="D1773" s="16">
        <v>474338714.67153502</v>
      </c>
    </row>
    <row r="1774" spans="1:4" ht="13.2" x14ac:dyDescent="0.25">
      <c r="A1774" s="13">
        <v>43459</v>
      </c>
      <c r="B1774" s="18">
        <v>90.476141891923504</v>
      </c>
      <c r="C1774" s="16">
        <v>771719377.08643496</v>
      </c>
      <c r="D1774" s="16">
        <v>972591698.46813095</v>
      </c>
    </row>
    <row r="1775" spans="1:4" ht="13.2" x14ac:dyDescent="0.25">
      <c r="A1775" s="13">
        <v>43460</v>
      </c>
      <c r="B1775" s="18">
        <v>81.757216464652501</v>
      </c>
      <c r="C1775" s="16">
        <v>698080141.02213502</v>
      </c>
      <c r="D1775" s="16">
        <v>310992581.05805999</v>
      </c>
    </row>
    <row r="1776" spans="1:4" ht="13.2" x14ac:dyDescent="0.25">
      <c r="A1776" s="13">
        <v>43461</v>
      </c>
      <c r="B1776" s="18">
        <v>82.522724596638895</v>
      </c>
      <c r="C1776" s="16">
        <v>703707816.68893695</v>
      </c>
      <c r="D1776" s="16">
        <v>395999781.16133702</v>
      </c>
    </row>
    <row r="1777" spans="1:4" ht="13.2" x14ac:dyDescent="0.25">
      <c r="A1777" s="13">
        <v>43462</v>
      </c>
      <c r="B1777" s="18">
        <v>76.269020093874005</v>
      </c>
      <c r="C1777" s="16">
        <v>652493691.55586803</v>
      </c>
      <c r="D1777" s="16">
        <v>583323750.57908404</v>
      </c>
    </row>
    <row r="1778" spans="1:4" ht="13.2" x14ac:dyDescent="0.25">
      <c r="A1778" s="13">
        <v>43463</v>
      </c>
      <c r="B1778" s="18">
        <v>82.407067693609207</v>
      </c>
      <c r="C1778" s="16">
        <v>702695318.87367904</v>
      </c>
      <c r="D1778" s="16">
        <v>732853123.13457203</v>
      </c>
    </row>
    <row r="1779" spans="1:4" ht="13.2" x14ac:dyDescent="0.25">
      <c r="A1779" s="13">
        <v>43464</v>
      </c>
      <c r="B1779" s="18">
        <v>80.058164413962999</v>
      </c>
      <c r="C1779" s="16">
        <v>686909039.62650895</v>
      </c>
      <c r="D1779" s="16">
        <v>440551207.45476699</v>
      </c>
    </row>
    <row r="1780" spans="1:4" ht="13.2" x14ac:dyDescent="0.25">
      <c r="A1780" s="13">
        <v>43465</v>
      </c>
      <c r="B1780" s="18">
        <v>80.648924131989503</v>
      </c>
      <c r="C1780" s="16">
        <v>687695673.183303</v>
      </c>
      <c r="D1780" s="16">
        <v>696408462.46753001</v>
      </c>
    </row>
    <row r="1781" spans="1:4" ht="13.2" x14ac:dyDescent="0.25">
      <c r="A1781" s="13">
        <v>43466</v>
      </c>
      <c r="B1781" s="18">
        <v>78.566520342605003</v>
      </c>
      <c r="C1781" s="16">
        <v>669852197.60636902</v>
      </c>
      <c r="D1781" s="16">
        <v>312566238.102862</v>
      </c>
    </row>
    <row r="1782" spans="1:4" ht="13.2" x14ac:dyDescent="0.25">
      <c r="A1782" s="13">
        <v>43467</v>
      </c>
      <c r="B1782" s="18">
        <v>80.469707810804493</v>
      </c>
      <c r="C1782" s="16">
        <v>686426762.75205195</v>
      </c>
      <c r="D1782" s="16">
        <v>667586196.10565197</v>
      </c>
    </row>
    <row r="1783" spans="1:4" ht="13.2" x14ac:dyDescent="0.25">
      <c r="A1783" s="13">
        <v>43468</v>
      </c>
      <c r="B1783" s="18">
        <v>83.168308106257498</v>
      </c>
      <c r="C1783" s="16">
        <v>711120386.75777602</v>
      </c>
      <c r="D1783" s="16">
        <v>584472165.48492396</v>
      </c>
    </row>
    <row r="1784" spans="1:4" ht="13.2" x14ac:dyDescent="0.25">
      <c r="A1784" s="13">
        <v>43469</v>
      </c>
      <c r="B1784" s="18">
        <v>79.806369529109006</v>
      </c>
      <c r="C1784" s="16">
        <v>682513651.94042301</v>
      </c>
      <c r="D1784" s="16">
        <v>421720936.53714299</v>
      </c>
    </row>
    <row r="1785" spans="1:4" ht="13.2" x14ac:dyDescent="0.25">
      <c r="A1785" s="13">
        <v>43470</v>
      </c>
      <c r="B1785" s="18">
        <v>80.266341716242195</v>
      </c>
      <c r="C1785" s="16">
        <v>686557795.999753</v>
      </c>
      <c r="D1785" s="16">
        <v>454499650.15102202</v>
      </c>
    </row>
    <row r="1786" spans="1:4" ht="13.2" x14ac:dyDescent="0.25">
      <c r="A1786" s="13">
        <v>43471</v>
      </c>
      <c r="B1786" s="18">
        <v>79.6446076354501</v>
      </c>
      <c r="C1786" s="16">
        <v>681505872.58235204</v>
      </c>
      <c r="D1786" s="16">
        <v>648074377.95059597</v>
      </c>
    </row>
    <row r="1787" spans="1:4" ht="13.2" x14ac:dyDescent="0.25">
      <c r="A1787" s="13">
        <v>43472</v>
      </c>
      <c r="B1787" s="18">
        <v>84.0594521255031</v>
      </c>
      <c r="C1787" s="16">
        <v>718837991.25958896</v>
      </c>
      <c r="D1787" s="16">
        <v>696094202.77045798</v>
      </c>
    </row>
    <row r="1788" spans="1:4" ht="13.2" x14ac:dyDescent="0.25">
      <c r="A1788" s="13">
        <v>43473</v>
      </c>
      <c r="B1788" s="18">
        <v>82.673365292603805</v>
      </c>
      <c r="C1788" s="16">
        <v>708080298.35296297</v>
      </c>
      <c r="D1788" s="16">
        <v>759372015.35351598</v>
      </c>
    </row>
    <row r="1789" spans="1:4" ht="13.2" x14ac:dyDescent="0.25">
      <c r="A1789" s="13">
        <v>43474</v>
      </c>
      <c r="B1789" s="18">
        <v>80.1899026503459</v>
      </c>
      <c r="C1789" s="16">
        <v>685845087.98459494</v>
      </c>
      <c r="D1789" s="16">
        <v>572572493.78306496</v>
      </c>
    </row>
    <row r="1790" spans="1:4" ht="13.2" x14ac:dyDescent="0.25">
      <c r="A1790" s="13">
        <v>43475</v>
      </c>
      <c r="B1790" s="18">
        <v>84.564021773468994</v>
      </c>
      <c r="C1790" s="16">
        <v>723991449.10095</v>
      </c>
      <c r="D1790" s="16">
        <v>688910784.21905601</v>
      </c>
    </row>
    <row r="1791" spans="1:4" ht="13.2" x14ac:dyDescent="0.25">
      <c r="A1791" s="13">
        <v>43476</v>
      </c>
      <c r="B1791" s="18">
        <v>72.635234226061002</v>
      </c>
      <c r="C1791" s="16">
        <v>624262323.68304706</v>
      </c>
      <c r="D1791" s="16">
        <v>680695032.69381797</v>
      </c>
    </row>
    <row r="1792" spans="1:4" ht="13.2" x14ac:dyDescent="0.25">
      <c r="A1792" s="13">
        <v>43477</v>
      </c>
      <c r="B1792" s="18">
        <v>72.839327317110602</v>
      </c>
      <c r="C1792" s="16">
        <v>622367074.135427</v>
      </c>
      <c r="D1792" s="16">
        <v>395519357.79183298</v>
      </c>
    </row>
    <row r="1793" spans="1:4" ht="13.2" x14ac:dyDescent="0.25">
      <c r="A1793" s="13">
        <v>43478</v>
      </c>
      <c r="B1793" s="18">
        <v>72.923222937716602</v>
      </c>
      <c r="C1793" s="16">
        <v>624857926.82550597</v>
      </c>
      <c r="D1793" s="16">
        <v>585902180.97784698</v>
      </c>
    </row>
    <row r="1794" spans="1:4" ht="13.2" x14ac:dyDescent="0.25">
      <c r="A1794" s="13">
        <v>43479</v>
      </c>
      <c r="B1794" s="18">
        <v>68.885928895423305</v>
      </c>
      <c r="C1794" s="16">
        <v>589996343.25512397</v>
      </c>
      <c r="D1794" s="16">
        <v>275333130.01592797</v>
      </c>
    </row>
    <row r="1795" spans="1:4" ht="13.2" x14ac:dyDescent="0.25">
      <c r="A1795" s="13">
        <v>43480</v>
      </c>
      <c r="B1795" s="18">
        <v>71.249020941866604</v>
      </c>
      <c r="C1795" s="16">
        <v>610829880.21282005</v>
      </c>
      <c r="D1795" s="16">
        <v>967757084.09255004</v>
      </c>
    </row>
    <row r="1796" spans="1:4" ht="13.2" x14ac:dyDescent="0.25">
      <c r="A1796" s="13">
        <v>43481</v>
      </c>
      <c r="B1796" s="18">
        <v>69.559876185633001</v>
      </c>
      <c r="C1796" s="16">
        <v>596116597.61797094</v>
      </c>
      <c r="D1796" s="16">
        <v>480167572.991359</v>
      </c>
    </row>
    <row r="1797" spans="1:4" ht="13.2" x14ac:dyDescent="0.25">
      <c r="A1797" s="13">
        <v>43482</v>
      </c>
      <c r="B1797" s="18">
        <v>70.562238269342501</v>
      </c>
      <c r="C1797" s="16">
        <v>600816745.82972097</v>
      </c>
      <c r="D1797" s="16">
        <v>311507952.56257898</v>
      </c>
    </row>
    <row r="1798" spans="1:4" ht="13.2" x14ac:dyDescent="0.25">
      <c r="A1798" s="13">
        <v>43483</v>
      </c>
      <c r="B1798" s="18">
        <v>71.236363258430799</v>
      </c>
      <c r="C1798" s="16">
        <v>611156338.98686194</v>
      </c>
      <c r="D1798" s="16">
        <v>566199315.04801798</v>
      </c>
    </row>
    <row r="1799" spans="1:4" ht="13.2" x14ac:dyDescent="0.25">
      <c r="A1799" s="13">
        <v>43484</v>
      </c>
      <c r="B1799" s="18">
        <v>69.9350416784727</v>
      </c>
      <c r="C1799" s="16">
        <v>600233971.86830795</v>
      </c>
      <c r="D1799" s="16">
        <v>506060263.64236897</v>
      </c>
    </row>
    <row r="1800" spans="1:4" ht="13.2" x14ac:dyDescent="0.25">
      <c r="A1800" s="13">
        <v>43485</v>
      </c>
      <c r="B1800" s="18">
        <v>72.152277465031105</v>
      </c>
      <c r="C1800" s="16">
        <v>619196524.98943603</v>
      </c>
      <c r="D1800" s="16">
        <v>267921732.134749</v>
      </c>
    </row>
    <row r="1801" spans="1:4" ht="13.2" x14ac:dyDescent="0.25">
      <c r="A1801" s="13">
        <v>43486</v>
      </c>
      <c r="B1801" s="18">
        <v>68.631751497184496</v>
      </c>
      <c r="C1801" s="16">
        <v>589004699.55877399</v>
      </c>
      <c r="D1801" s="16">
        <v>485847475.580414</v>
      </c>
    </row>
    <row r="1802" spans="1:4" ht="13.2" x14ac:dyDescent="0.25">
      <c r="A1802" s="13">
        <v>43487</v>
      </c>
      <c r="B1802" s="18">
        <v>68.401570118803505</v>
      </c>
      <c r="C1802" s="16">
        <v>587334578.17828906</v>
      </c>
      <c r="D1802" s="16">
        <v>463737686.74930501</v>
      </c>
    </row>
    <row r="1803" spans="1:4" ht="13.2" x14ac:dyDescent="0.25">
      <c r="A1803" s="13">
        <v>43488</v>
      </c>
      <c r="B1803" s="18">
        <v>70.239395248272302</v>
      </c>
      <c r="C1803" s="16">
        <v>603151413.88731205</v>
      </c>
      <c r="D1803" s="16">
        <v>781623489.43165195</v>
      </c>
    </row>
    <row r="1804" spans="1:4" ht="13.2" x14ac:dyDescent="0.25">
      <c r="A1804" s="13">
        <v>43489</v>
      </c>
      <c r="B1804" s="18">
        <v>70.576306938089203</v>
      </c>
      <c r="C1804" s="16">
        <v>605899040.83429694</v>
      </c>
      <c r="D1804" s="16">
        <v>380932875.54886597</v>
      </c>
    </row>
    <row r="1805" spans="1:4" ht="13.2" x14ac:dyDescent="0.25">
      <c r="A1805" s="13">
        <v>43490</v>
      </c>
      <c r="B1805" s="18">
        <v>71.531351015346999</v>
      </c>
      <c r="C1805" s="16">
        <v>614507593.49745595</v>
      </c>
      <c r="D1805" s="16">
        <v>631095514.71013498</v>
      </c>
    </row>
    <row r="1806" spans="1:4" ht="13.2" x14ac:dyDescent="0.25">
      <c r="A1806" s="13">
        <v>43491</v>
      </c>
      <c r="B1806" s="18">
        <v>72.333186204078302</v>
      </c>
      <c r="C1806" s="16">
        <v>621530505.87167203</v>
      </c>
      <c r="D1806" s="16">
        <v>560025763.13634098</v>
      </c>
    </row>
    <row r="1807" spans="1:4" ht="13.2" x14ac:dyDescent="0.25">
      <c r="A1807" s="13">
        <v>43492</v>
      </c>
      <c r="B1807" s="18">
        <v>72.665356603857205</v>
      </c>
      <c r="C1807" s="16">
        <v>624470947.58598101</v>
      </c>
      <c r="D1807" s="16">
        <v>435483541.32439601</v>
      </c>
    </row>
    <row r="1808" spans="1:4" ht="13.2" x14ac:dyDescent="0.25">
      <c r="A1808" s="13">
        <v>43493</v>
      </c>
      <c r="B1808" s="18">
        <v>70.733192386418807</v>
      </c>
      <c r="C1808" s="16">
        <v>607947730.14929795</v>
      </c>
      <c r="D1808" s="16">
        <v>439555823.21556902</v>
      </c>
    </row>
    <row r="1809" spans="1:4" ht="13.2" x14ac:dyDescent="0.25">
      <c r="A1809" s="13">
        <v>43494</v>
      </c>
      <c r="B1809" s="18">
        <v>67.164028048435995</v>
      </c>
      <c r="C1809" s="16">
        <v>577483833.59579301</v>
      </c>
      <c r="D1809" s="16">
        <v>1003059459.6856101</v>
      </c>
    </row>
    <row r="1810" spans="1:4" ht="13.2" x14ac:dyDescent="0.25">
      <c r="A1810" s="13">
        <v>43495</v>
      </c>
      <c r="B1810" s="18">
        <v>66.515827373720697</v>
      </c>
      <c r="C1810" s="16">
        <v>571881237.12106299</v>
      </c>
      <c r="D1810" s="16">
        <v>515090986.250081</v>
      </c>
    </row>
    <row r="1811" spans="1:4" ht="13.2" x14ac:dyDescent="0.25">
      <c r="A1811" s="13">
        <v>43496</v>
      </c>
      <c r="B1811" s="18">
        <v>68.135381052794997</v>
      </c>
      <c r="C1811" s="16">
        <v>586085244.69254398</v>
      </c>
      <c r="D1811" s="16">
        <v>476373044.94518501</v>
      </c>
    </row>
    <row r="1812" spans="1:4" ht="13.2" x14ac:dyDescent="0.25">
      <c r="A1812" s="13">
        <v>43497</v>
      </c>
      <c r="B1812" s="18">
        <v>66.526411449867297</v>
      </c>
      <c r="C1812" s="16">
        <v>572773527.92356205</v>
      </c>
      <c r="D1812" s="16">
        <v>490649946.69638801</v>
      </c>
    </row>
    <row r="1813" spans="1:4" ht="13.2" x14ac:dyDescent="0.25">
      <c r="A1813" s="13">
        <v>43498</v>
      </c>
      <c r="B1813" s="18">
        <v>65.975318335417995</v>
      </c>
      <c r="C1813" s="16">
        <v>568148627.27298403</v>
      </c>
      <c r="D1813" s="16">
        <v>467902682.964791</v>
      </c>
    </row>
    <row r="1814" spans="1:4" ht="13.2" x14ac:dyDescent="0.25">
      <c r="A1814" s="13">
        <v>43499</v>
      </c>
      <c r="B1814" s="18">
        <v>66.183979105739397</v>
      </c>
      <c r="C1814" s="16">
        <v>566865703.52617097</v>
      </c>
      <c r="D1814" s="16">
        <v>515410058.53471297</v>
      </c>
    </row>
    <row r="1815" spans="1:4" ht="13.2" x14ac:dyDescent="0.25">
      <c r="A1815" s="13">
        <v>43500</v>
      </c>
      <c r="B1815" s="18">
        <v>65.976387866028105</v>
      </c>
      <c r="C1815" s="16">
        <v>568606946.74141204</v>
      </c>
      <c r="D1815" s="16">
        <v>565572342.63087296</v>
      </c>
    </row>
    <row r="1816" spans="1:4" ht="13.2" x14ac:dyDescent="0.25">
      <c r="A1816" s="13">
        <v>43501</v>
      </c>
      <c r="B1816" s="18">
        <v>65.881494525505801</v>
      </c>
      <c r="C1816" s="16">
        <v>567705664.38790298</v>
      </c>
      <c r="D1816" s="16">
        <v>711153631.71012902</v>
      </c>
    </row>
    <row r="1817" spans="1:4" ht="13.2" x14ac:dyDescent="0.25">
      <c r="A1817" s="13">
        <v>43502</v>
      </c>
      <c r="B1817" s="18">
        <v>67.233323676667197</v>
      </c>
      <c r="C1817" s="16">
        <v>579576586.52022505</v>
      </c>
      <c r="D1817" s="16">
        <v>674857490.62304795</v>
      </c>
    </row>
    <row r="1818" spans="1:4" ht="13.2" x14ac:dyDescent="0.25">
      <c r="A1818" s="13">
        <v>43503</v>
      </c>
      <c r="B1818" s="18">
        <v>64.864550039270796</v>
      </c>
      <c r="C1818" s="16">
        <v>558242121.225739</v>
      </c>
      <c r="D1818" s="16">
        <v>585593468.65422702</v>
      </c>
    </row>
    <row r="1819" spans="1:4" ht="13.2" x14ac:dyDescent="0.25">
      <c r="A1819" s="13">
        <v>43504</v>
      </c>
      <c r="B1819" s="18">
        <v>66.601587702105903</v>
      </c>
      <c r="C1819" s="16">
        <v>574276188.37040102</v>
      </c>
      <c r="D1819" s="16">
        <v>344591999.81508797</v>
      </c>
    </row>
    <row r="1820" spans="1:4" ht="13.2" x14ac:dyDescent="0.25">
      <c r="A1820" s="13">
        <v>43505</v>
      </c>
      <c r="B1820" s="18">
        <v>72.513228858232495</v>
      </c>
      <c r="C1820" s="16">
        <v>625382371.413324</v>
      </c>
      <c r="D1820" s="16">
        <v>578622834.53320897</v>
      </c>
    </row>
    <row r="1821" spans="1:4" ht="13.2" x14ac:dyDescent="0.25">
      <c r="A1821" s="13">
        <v>43506</v>
      </c>
      <c r="B1821" s="18">
        <v>74.103823067510405</v>
      </c>
      <c r="C1821" s="16">
        <v>639236137.37485003</v>
      </c>
      <c r="D1821" s="16">
        <v>135938382.68564099</v>
      </c>
    </row>
    <row r="1822" spans="1:4" ht="13.2" x14ac:dyDescent="0.25">
      <c r="A1822" s="13">
        <v>43507</v>
      </c>
      <c r="B1822" s="18">
        <v>73.773119067885403</v>
      </c>
      <c r="C1822" s="16">
        <v>636518418.69604802</v>
      </c>
      <c r="D1822" s="16">
        <v>694898543.43749499</v>
      </c>
    </row>
    <row r="1823" spans="1:4" ht="13.2" x14ac:dyDescent="0.25">
      <c r="A1823" s="13">
        <v>43508</v>
      </c>
      <c r="B1823" s="18">
        <v>78.373764213713699</v>
      </c>
      <c r="C1823" s="16">
        <v>676357769.51412404</v>
      </c>
      <c r="D1823" s="16">
        <v>851253998.85416496</v>
      </c>
    </row>
    <row r="1824" spans="1:4" ht="13.2" x14ac:dyDescent="0.25">
      <c r="A1824" s="13">
        <v>43509</v>
      </c>
      <c r="B1824" s="18">
        <v>82.3808027718121</v>
      </c>
      <c r="C1824" s="16">
        <v>710382133.80175805</v>
      </c>
      <c r="D1824" s="16">
        <v>192279154.90503201</v>
      </c>
    </row>
    <row r="1825" spans="1:4" ht="13.2" x14ac:dyDescent="0.25">
      <c r="A1825" s="13">
        <v>43510</v>
      </c>
      <c r="B1825" s="18">
        <v>79.153161418985803</v>
      </c>
      <c r="C1825" s="16">
        <v>683030748.17476404</v>
      </c>
      <c r="D1825" s="16">
        <v>638444495.15842295</v>
      </c>
    </row>
    <row r="1826" spans="1:4" ht="13.2" x14ac:dyDescent="0.25">
      <c r="A1826" s="13">
        <v>43511</v>
      </c>
      <c r="B1826" s="18">
        <v>77.335978163501807</v>
      </c>
      <c r="C1826" s="16">
        <v>660469830.30864406</v>
      </c>
      <c r="D1826" s="16">
        <v>188814618.51302299</v>
      </c>
    </row>
    <row r="1827" spans="1:4" ht="13.2" x14ac:dyDescent="0.25">
      <c r="A1827" s="13">
        <v>43512</v>
      </c>
      <c r="B1827" s="18">
        <v>77.342740673590797</v>
      </c>
      <c r="C1827" s="16">
        <v>668026301.10304594</v>
      </c>
      <c r="D1827" s="16">
        <v>1044935862.7221</v>
      </c>
    </row>
    <row r="1828" spans="1:4" ht="13.2" x14ac:dyDescent="0.25">
      <c r="A1828" s="13">
        <v>43513</v>
      </c>
      <c r="B1828" s="18">
        <v>77.770753884279898</v>
      </c>
      <c r="C1828" s="16">
        <v>671864948.94137597</v>
      </c>
      <c r="D1828" s="16">
        <v>709593968.38027</v>
      </c>
    </row>
    <row r="1829" spans="1:4" ht="13.2" x14ac:dyDescent="0.25">
      <c r="A1829" s="13">
        <v>43514</v>
      </c>
      <c r="B1829" s="18">
        <v>79.278124832361897</v>
      </c>
      <c r="C1829" s="16">
        <v>685654302.49729002</v>
      </c>
      <c r="D1829" s="16">
        <v>186009022.12522799</v>
      </c>
    </row>
    <row r="1830" spans="1:4" ht="13.2" x14ac:dyDescent="0.25">
      <c r="A1830" s="13">
        <v>43515</v>
      </c>
      <c r="B1830" s="18">
        <v>83.793621026047305</v>
      </c>
      <c r="C1830" s="16">
        <v>724205696.41028595</v>
      </c>
      <c r="D1830" s="16">
        <v>913885950.36528301</v>
      </c>
    </row>
    <row r="1831" spans="1:4" ht="13.2" x14ac:dyDescent="0.25">
      <c r="A1831" s="13">
        <v>43516</v>
      </c>
      <c r="B1831" s="18">
        <v>87.227397562629093</v>
      </c>
      <c r="C1831" s="16">
        <v>754042823.76389301</v>
      </c>
      <c r="D1831" s="16">
        <v>270670115.50689399</v>
      </c>
    </row>
    <row r="1832" spans="1:4" ht="13.2" x14ac:dyDescent="0.25">
      <c r="A1832" s="13">
        <v>43517</v>
      </c>
      <c r="B1832" s="18">
        <v>87.215608070588104</v>
      </c>
      <c r="C1832" s="16">
        <v>754101392.35524905</v>
      </c>
      <c r="D1832" s="16">
        <v>275081837.50143301</v>
      </c>
    </row>
    <row r="1833" spans="1:4" ht="13.2" x14ac:dyDescent="0.25">
      <c r="A1833" s="13">
        <v>43518</v>
      </c>
      <c r="B1833" s="18">
        <v>83.012733909178806</v>
      </c>
      <c r="C1833" s="16">
        <v>717913282.99952102</v>
      </c>
      <c r="D1833" s="16">
        <v>1200949565.5843799</v>
      </c>
    </row>
    <row r="1834" spans="1:4" ht="13.2" x14ac:dyDescent="0.25">
      <c r="A1834" s="13">
        <v>43519</v>
      </c>
      <c r="B1834" s="18">
        <v>85.784234762876196</v>
      </c>
      <c r="C1834" s="16">
        <v>742038563.84378695</v>
      </c>
      <c r="D1834" s="16">
        <v>231481910.83561701</v>
      </c>
    </row>
    <row r="1835" spans="1:4" ht="13.2" x14ac:dyDescent="0.25">
      <c r="A1835" s="13">
        <v>43520</v>
      </c>
      <c r="B1835" s="18">
        <v>89.222876962214301</v>
      </c>
      <c r="C1835" s="16">
        <v>771947790.76348698</v>
      </c>
      <c r="D1835" s="16">
        <v>222180672.11243901</v>
      </c>
    </row>
    <row r="1836" spans="1:4" ht="13.2" x14ac:dyDescent="0.25">
      <c r="A1836" s="13">
        <v>43521</v>
      </c>
      <c r="B1836" s="18">
        <v>79.261607695223205</v>
      </c>
      <c r="C1836" s="16">
        <v>689314588.44722605</v>
      </c>
      <c r="D1836" s="16">
        <v>1025933283.83851</v>
      </c>
    </row>
    <row r="1837" spans="1:4" ht="13.2" x14ac:dyDescent="0.25">
      <c r="A1837" s="13">
        <v>43522</v>
      </c>
      <c r="B1837" s="18">
        <v>81.755279202775</v>
      </c>
      <c r="C1837" s="16">
        <v>707639722.11970305</v>
      </c>
      <c r="D1837" s="16">
        <v>1074241500.68433</v>
      </c>
    </row>
    <row r="1838" spans="1:4" ht="13.2" x14ac:dyDescent="0.25">
      <c r="A1838" s="13">
        <v>43523</v>
      </c>
      <c r="B1838" s="18">
        <v>81.448163675390902</v>
      </c>
      <c r="C1838" s="16">
        <v>705129148.85541606</v>
      </c>
      <c r="D1838" s="16">
        <v>1085809699.0873101</v>
      </c>
    </row>
    <row r="1839" spans="1:4" ht="13.2" x14ac:dyDescent="0.25">
      <c r="A1839" s="13">
        <v>43524</v>
      </c>
      <c r="B1839" s="18">
        <v>80.210302645268996</v>
      </c>
      <c r="C1839" s="16">
        <v>695843185.373873</v>
      </c>
      <c r="D1839" s="16">
        <v>928896434.81182098</v>
      </c>
    </row>
    <row r="1840" spans="1:4" ht="13.2" x14ac:dyDescent="0.25">
      <c r="A1840" s="13">
        <v>43525</v>
      </c>
      <c r="B1840" s="18">
        <v>81.128554947838794</v>
      </c>
      <c r="C1840" s="16">
        <v>702400168.27372801</v>
      </c>
      <c r="D1840" s="16">
        <v>1103792822.00017</v>
      </c>
    </row>
    <row r="1841" spans="1:4" ht="13.2" x14ac:dyDescent="0.25">
      <c r="A1841" s="13">
        <v>43526</v>
      </c>
      <c r="B1841" s="18">
        <v>81.5278747193843</v>
      </c>
      <c r="C1841" s="16">
        <v>704010273.77867699</v>
      </c>
      <c r="D1841" s="16">
        <v>960636014.23981905</v>
      </c>
    </row>
    <row r="1842" spans="1:4" ht="13.2" x14ac:dyDescent="0.25">
      <c r="A1842" s="13">
        <v>43527</v>
      </c>
      <c r="B1842" s="18">
        <v>81.305841001260902</v>
      </c>
      <c r="C1842" s="16">
        <v>704487825.07731104</v>
      </c>
      <c r="D1842" s="16">
        <v>725008137.28669906</v>
      </c>
    </row>
    <row r="1843" spans="1:4" ht="13.2" x14ac:dyDescent="0.25">
      <c r="A1843" s="13">
        <v>43528</v>
      </c>
      <c r="B1843" s="18">
        <v>79.843227781165893</v>
      </c>
      <c r="C1843" s="16">
        <v>686519150.33988702</v>
      </c>
      <c r="D1843" s="16">
        <v>194048814.72299299</v>
      </c>
    </row>
    <row r="1844" spans="1:4" ht="13.2" x14ac:dyDescent="0.25">
      <c r="A1844" s="13">
        <v>43529</v>
      </c>
      <c r="B1844" s="18">
        <v>76.647923134343003</v>
      </c>
      <c r="C1844" s="16">
        <v>664888522.57526302</v>
      </c>
      <c r="D1844" s="16">
        <v>2188051786.83602</v>
      </c>
    </row>
    <row r="1845" spans="1:4" ht="13.2" x14ac:dyDescent="0.25">
      <c r="A1845" s="13">
        <v>43530</v>
      </c>
      <c r="B1845" s="18">
        <v>81.185921781981605</v>
      </c>
      <c r="C1845" s="16">
        <v>706215575.32139599</v>
      </c>
      <c r="D1845" s="16">
        <v>1164944120.43296</v>
      </c>
    </row>
    <row r="1846" spans="1:4" ht="13.2" x14ac:dyDescent="0.25">
      <c r="A1846" s="13">
        <v>43531</v>
      </c>
      <c r="B1846" s="18">
        <v>81.417852865319006</v>
      </c>
      <c r="C1846" s="16">
        <v>706154949.59311199</v>
      </c>
      <c r="D1846" s="16">
        <v>1251706904.0906999</v>
      </c>
    </row>
    <row r="1847" spans="1:4" ht="13.2" x14ac:dyDescent="0.25">
      <c r="A1847" s="13">
        <v>43532</v>
      </c>
      <c r="B1847" s="18">
        <v>80.784866447262004</v>
      </c>
      <c r="C1847" s="16">
        <v>701049997.84096098</v>
      </c>
      <c r="D1847" s="16">
        <v>990875818.05365503</v>
      </c>
    </row>
    <row r="1848" spans="1:4" ht="13.2" x14ac:dyDescent="0.25">
      <c r="A1848" s="13">
        <v>43533</v>
      </c>
      <c r="B1848" s="18">
        <v>78.125288365625295</v>
      </c>
      <c r="C1848" s="16">
        <v>678395907.10111701</v>
      </c>
      <c r="D1848" s="16">
        <v>1522427446.1229999</v>
      </c>
    </row>
    <row r="1849" spans="1:4" ht="13.2" x14ac:dyDescent="0.25">
      <c r="A1849" s="13">
        <v>43534</v>
      </c>
      <c r="B1849" s="18">
        <v>83.108280946263406</v>
      </c>
      <c r="C1849" s="16">
        <v>715692538.78480601</v>
      </c>
      <c r="D1849" s="16">
        <v>272577785.53871697</v>
      </c>
    </row>
    <row r="1850" spans="1:4" ht="13.2" x14ac:dyDescent="0.25">
      <c r="A1850" s="13">
        <v>43535</v>
      </c>
      <c r="B1850" s="18">
        <v>80.925815781135995</v>
      </c>
      <c r="C1850" s="16">
        <v>703694356.43172896</v>
      </c>
      <c r="D1850" s="16">
        <v>1477516638.5978799</v>
      </c>
    </row>
    <row r="1851" spans="1:4" ht="13.2" x14ac:dyDescent="0.25">
      <c r="A1851" s="13">
        <v>43536</v>
      </c>
      <c r="B1851" s="18">
        <v>81.639544062064999</v>
      </c>
      <c r="C1851" s="16">
        <v>708406281.24571502</v>
      </c>
      <c r="D1851" s="16">
        <v>1475220536.83303</v>
      </c>
    </row>
    <row r="1852" spans="1:4" ht="13.2" x14ac:dyDescent="0.25">
      <c r="A1852" s="13">
        <v>43537</v>
      </c>
      <c r="B1852" s="18">
        <v>90.3325363734034</v>
      </c>
      <c r="C1852" s="16">
        <v>785373501.08886194</v>
      </c>
      <c r="D1852" s="16">
        <v>1443110127.2274101</v>
      </c>
    </row>
    <row r="1853" spans="1:4" ht="13.2" x14ac:dyDescent="0.25">
      <c r="A1853" s="13">
        <v>43538</v>
      </c>
      <c r="B1853" s="18">
        <v>89.524388742361694</v>
      </c>
      <c r="C1853" s="16">
        <v>778041781.49875796</v>
      </c>
      <c r="D1853" s="16">
        <v>1163969821.44748</v>
      </c>
    </row>
    <row r="1854" spans="1:4" ht="13.2" x14ac:dyDescent="0.25">
      <c r="A1854" s="13">
        <v>43539</v>
      </c>
      <c r="B1854" s="18">
        <v>88.032554622893002</v>
      </c>
      <c r="C1854" s="16">
        <v>765130159.05848205</v>
      </c>
      <c r="D1854" s="16">
        <v>1154977412.51706</v>
      </c>
    </row>
    <row r="1855" spans="1:4" ht="13.2" x14ac:dyDescent="0.25">
      <c r="A1855" s="13">
        <v>43540</v>
      </c>
      <c r="B1855" s="18">
        <v>89.632276659293794</v>
      </c>
      <c r="C1855" s="16">
        <v>779066839.80401504</v>
      </c>
      <c r="D1855" s="16">
        <v>253269951.07776099</v>
      </c>
    </row>
    <row r="1856" spans="1:4" ht="13.2" x14ac:dyDescent="0.25">
      <c r="A1856" s="13">
        <v>43541</v>
      </c>
      <c r="B1856" s="18">
        <v>91.691825844249806</v>
      </c>
      <c r="C1856" s="16">
        <v>797409017.80342901</v>
      </c>
      <c r="D1856" s="16">
        <v>229587534.39081699</v>
      </c>
    </row>
    <row r="1857" spans="1:4" ht="13.2" x14ac:dyDescent="0.25">
      <c r="A1857" s="13">
        <v>43542</v>
      </c>
      <c r="B1857" s="18">
        <v>90.746404242953702</v>
      </c>
      <c r="C1857" s="16">
        <v>789385133.73556399</v>
      </c>
      <c r="D1857" s="16">
        <v>1138895363.09674</v>
      </c>
    </row>
    <row r="1858" spans="1:4" ht="13.2" x14ac:dyDescent="0.25">
      <c r="A1858" s="13">
        <v>43543</v>
      </c>
      <c r="B1858" s="18">
        <v>90.057537217169795</v>
      </c>
      <c r="C1858" s="16">
        <v>783661071.43467104</v>
      </c>
      <c r="D1858" s="16">
        <v>1241036577.0474601</v>
      </c>
    </row>
    <row r="1859" spans="1:4" ht="13.2" x14ac:dyDescent="0.25">
      <c r="A1859" s="13">
        <v>43544</v>
      </c>
      <c r="B1859" s="18">
        <v>90.278699400249906</v>
      </c>
      <c r="C1859" s="16">
        <v>785389858.15636694</v>
      </c>
      <c r="D1859" s="16">
        <v>828291610.68704605</v>
      </c>
    </row>
    <row r="1860" spans="1:4" ht="13.2" x14ac:dyDescent="0.25">
      <c r="A1860" s="13">
        <v>43545</v>
      </c>
      <c r="B1860" s="18">
        <v>92.294874939617301</v>
      </c>
      <c r="C1860" s="16">
        <v>803332454.36609197</v>
      </c>
      <c r="D1860" s="16">
        <v>1000779218.27768</v>
      </c>
    </row>
    <row r="1861" spans="1:4" ht="13.2" x14ac:dyDescent="0.25">
      <c r="A1861" s="13">
        <v>43546</v>
      </c>
      <c r="B1861" s="18">
        <v>89.872910577624197</v>
      </c>
      <c r="C1861" s="16">
        <v>782500947.16316295</v>
      </c>
      <c r="D1861" s="16">
        <v>1259418810.28023</v>
      </c>
    </row>
    <row r="1862" spans="1:4" ht="13.2" x14ac:dyDescent="0.25">
      <c r="A1862" s="13">
        <v>43547</v>
      </c>
      <c r="B1862" s="18">
        <v>90.069373263077594</v>
      </c>
      <c r="C1862" s="16">
        <v>784024319.86475205</v>
      </c>
      <c r="D1862" s="16">
        <v>1277746518.77456</v>
      </c>
    </row>
    <row r="1863" spans="1:4" ht="13.2" x14ac:dyDescent="0.25">
      <c r="A1863" s="13">
        <v>43548</v>
      </c>
      <c r="B1863" s="18">
        <v>91.0578121586571</v>
      </c>
      <c r="C1863" s="16">
        <v>792975525.70992994</v>
      </c>
      <c r="D1863" s="16">
        <v>1029669975.3768899</v>
      </c>
    </row>
    <row r="1864" spans="1:4" ht="13.2" x14ac:dyDescent="0.25">
      <c r="A1864" s="13">
        <v>43549</v>
      </c>
      <c r="B1864" s="18">
        <v>91.461771514835803</v>
      </c>
      <c r="C1864" s="16">
        <v>797097463.09421802</v>
      </c>
      <c r="D1864" s="16">
        <v>1061835003.5223</v>
      </c>
    </row>
    <row r="1865" spans="1:4" ht="13.2" x14ac:dyDescent="0.25">
      <c r="A1865" s="13">
        <v>43550</v>
      </c>
      <c r="B1865" s="18">
        <v>89.430897722964602</v>
      </c>
      <c r="C1865" s="16">
        <v>778945277.51063395</v>
      </c>
      <c r="D1865" s="16">
        <v>1082125658.87397</v>
      </c>
    </row>
    <row r="1866" spans="1:4" ht="13.2" x14ac:dyDescent="0.25">
      <c r="A1866" s="13">
        <v>43551</v>
      </c>
      <c r="B1866" s="18">
        <v>88.689571031063096</v>
      </c>
      <c r="C1866" s="16">
        <v>771198797.06627703</v>
      </c>
      <c r="D1866" s="16">
        <v>892574003.22266901</v>
      </c>
    </row>
    <row r="1867" spans="1:4" ht="13.2" x14ac:dyDescent="0.25">
      <c r="A1867" s="13">
        <v>43552</v>
      </c>
      <c r="B1867" s="18">
        <v>93.104734300245497</v>
      </c>
      <c r="C1867" s="16">
        <v>813126529.71315706</v>
      </c>
      <c r="D1867" s="16">
        <v>1039741312.44976</v>
      </c>
    </row>
    <row r="1868" spans="1:4" ht="13.2" x14ac:dyDescent="0.25">
      <c r="A1868" s="13">
        <v>43553</v>
      </c>
      <c r="B1868" s="18">
        <v>95.367367966239797</v>
      </c>
      <c r="C1868" s="16">
        <v>831440344.86297905</v>
      </c>
      <c r="D1868" s="16">
        <v>877090938.56393504</v>
      </c>
    </row>
    <row r="1869" spans="1:4" ht="13.2" x14ac:dyDescent="0.25">
      <c r="A1869" s="13">
        <v>43554</v>
      </c>
      <c r="B1869" s="18">
        <v>97.668567946443304</v>
      </c>
      <c r="C1869" s="16">
        <v>852269584.76960003</v>
      </c>
      <c r="D1869" s="16">
        <v>441915251.17934197</v>
      </c>
    </row>
    <row r="1870" spans="1:4" ht="13.2" x14ac:dyDescent="0.25">
      <c r="A1870" s="13">
        <v>43555</v>
      </c>
      <c r="B1870" s="18">
        <v>100.53242098162499</v>
      </c>
      <c r="C1870" s="16">
        <v>876806506.81670499</v>
      </c>
      <c r="D1870" s="16">
        <v>188133707.60027701</v>
      </c>
    </row>
    <row r="1871" spans="1:4" ht="13.2" x14ac:dyDescent="0.25">
      <c r="A1871" s="13">
        <v>43556</v>
      </c>
      <c r="B1871" s="18">
        <v>110.319888559262</v>
      </c>
      <c r="C1871" s="16">
        <v>962160482.03372395</v>
      </c>
      <c r="D1871" s="16">
        <v>291684867.53497797</v>
      </c>
    </row>
    <row r="1872" spans="1:4" ht="13.2" x14ac:dyDescent="0.25">
      <c r="A1872" s="13">
        <v>43557</v>
      </c>
      <c r="B1872" s="18">
        <v>113.31867953872801</v>
      </c>
      <c r="C1872" s="16">
        <v>989184988.17961299</v>
      </c>
      <c r="D1872" s="16">
        <v>317895849.72645402</v>
      </c>
    </row>
    <row r="1873" spans="1:4" ht="15.75" customHeight="1" x14ac:dyDescent="0.25">
      <c r="A1873" s="13">
        <v>43558</v>
      </c>
      <c r="B1873" s="18">
        <v>124.46881698998401</v>
      </c>
      <c r="C1873" s="16">
        <v>1095274063.7244599</v>
      </c>
      <c r="D1873" s="16">
        <v>573957460.19424105</v>
      </c>
    </row>
    <row r="1874" spans="1:4" ht="15.75" customHeight="1" x14ac:dyDescent="0.25">
      <c r="A1874" s="13">
        <v>43559</v>
      </c>
      <c r="B1874" s="18">
        <v>125.66688753899599</v>
      </c>
      <c r="C1874" s="16">
        <v>1102114720.8838899</v>
      </c>
      <c r="D1874" s="16">
        <v>860864042.88064396</v>
      </c>
    </row>
    <row r="1875" spans="1:4" ht="15.75" customHeight="1" x14ac:dyDescent="0.25">
      <c r="A1875" s="13">
        <v>43560</v>
      </c>
      <c r="B1875" s="18">
        <v>123.29092660830899</v>
      </c>
      <c r="C1875" s="16">
        <v>1077589893.40821</v>
      </c>
      <c r="D1875" s="16">
        <v>431756541.39874899</v>
      </c>
    </row>
    <row r="1876" spans="1:4" ht="15.75" customHeight="1" x14ac:dyDescent="0.25">
      <c r="A1876" s="13">
        <v>43561</v>
      </c>
      <c r="B1876" s="18">
        <v>132.68856083489399</v>
      </c>
      <c r="C1876" s="16">
        <v>1158942576.52073</v>
      </c>
      <c r="D1876" s="16">
        <v>382135238.60547799</v>
      </c>
    </row>
    <row r="1877" spans="1:4" ht="15.75" customHeight="1" x14ac:dyDescent="0.25">
      <c r="A1877" s="13">
        <v>43562</v>
      </c>
      <c r="B1877" s="18">
        <v>131.37326175310699</v>
      </c>
      <c r="C1877" s="16">
        <v>1149035308.4329</v>
      </c>
      <c r="D1877" s="16">
        <v>394254370.74605602</v>
      </c>
    </row>
    <row r="1878" spans="1:4" ht="15.75" customHeight="1" x14ac:dyDescent="0.25">
      <c r="A1878" s="13">
        <v>43563</v>
      </c>
      <c r="B1878" s="18">
        <v>135.60218734040501</v>
      </c>
      <c r="C1878" s="16">
        <v>1184117152.11112</v>
      </c>
      <c r="D1878" s="16">
        <v>556864079.66331398</v>
      </c>
    </row>
    <row r="1879" spans="1:4" ht="15.75" customHeight="1" x14ac:dyDescent="0.25">
      <c r="A1879" s="13">
        <v>43564</v>
      </c>
      <c r="B1879" s="18">
        <v>136.25909832986699</v>
      </c>
      <c r="C1879" s="16">
        <v>1191512741.7226</v>
      </c>
      <c r="D1879" s="16">
        <v>351633444.654558</v>
      </c>
    </row>
    <row r="1880" spans="1:4" ht="15.75" customHeight="1" x14ac:dyDescent="0.25">
      <c r="A1880" s="13">
        <v>43565</v>
      </c>
      <c r="B1880" s="18">
        <v>131.929325432669</v>
      </c>
      <c r="C1880" s="16">
        <v>1153835222.9897799</v>
      </c>
      <c r="D1880" s="16">
        <v>256027112.356116</v>
      </c>
    </row>
    <row r="1881" spans="1:4" ht="15.75" customHeight="1" x14ac:dyDescent="0.25">
      <c r="A1881" s="13">
        <v>43566</v>
      </c>
      <c r="B1881" s="18">
        <v>129.741911235949</v>
      </c>
      <c r="C1881" s="16">
        <v>1135025681.6501</v>
      </c>
      <c r="D1881" s="16">
        <v>307762285.111808</v>
      </c>
    </row>
    <row r="1882" spans="1:4" ht="15.75" customHeight="1" x14ac:dyDescent="0.25">
      <c r="A1882" s="13">
        <v>43567</v>
      </c>
      <c r="B1882" s="18">
        <v>123.00737391583399</v>
      </c>
      <c r="C1882" s="16">
        <v>1076263971.01651</v>
      </c>
      <c r="D1882" s="16">
        <v>329299991.58644599</v>
      </c>
    </row>
    <row r="1883" spans="1:4" ht="15.75" customHeight="1" x14ac:dyDescent="0.25">
      <c r="A1883" s="13">
        <v>43568</v>
      </c>
      <c r="B1883" s="18">
        <v>119.389569634566</v>
      </c>
      <c r="C1883" s="16">
        <v>1045231988.1471</v>
      </c>
      <c r="D1883" s="16">
        <v>284939514.70577699</v>
      </c>
    </row>
    <row r="1884" spans="1:4" ht="15.75" customHeight="1" x14ac:dyDescent="0.25">
      <c r="A1884" s="13">
        <v>43569</v>
      </c>
      <c r="B1884" s="18">
        <v>119.698857165815</v>
      </c>
      <c r="C1884" s="16">
        <v>1047385030.61884</v>
      </c>
      <c r="D1884" s="16">
        <v>241274817.596434</v>
      </c>
    </row>
    <row r="1885" spans="1:4" ht="15.75" customHeight="1" x14ac:dyDescent="0.25">
      <c r="A1885" s="13">
        <v>43570</v>
      </c>
      <c r="B1885" s="18">
        <v>123.048702496982</v>
      </c>
      <c r="C1885" s="16">
        <v>1074891281.8069699</v>
      </c>
      <c r="D1885" s="16">
        <v>261665515.09841499</v>
      </c>
    </row>
    <row r="1886" spans="1:4" ht="15.75" customHeight="1" x14ac:dyDescent="0.25">
      <c r="A1886" s="13">
        <v>43571</v>
      </c>
      <c r="B1886" s="18">
        <v>118.785660791765</v>
      </c>
      <c r="C1886" s="16">
        <v>1041441637.91549</v>
      </c>
      <c r="D1886" s="16">
        <v>298930928.63425201</v>
      </c>
    </row>
    <row r="1887" spans="1:4" ht="15.75" customHeight="1" x14ac:dyDescent="0.25">
      <c r="A1887" s="13">
        <v>43572</v>
      </c>
      <c r="B1887" s="18">
        <v>121.132751131728</v>
      </c>
      <c r="C1887" s="16">
        <v>1061159402.51959</v>
      </c>
      <c r="D1887" s="16">
        <v>341207732.562482</v>
      </c>
    </row>
    <row r="1888" spans="1:4" ht="15.75" customHeight="1" x14ac:dyDescent="0.25">
      <c r="A1888" s="13">
        <v>43573</v>
      </c>
      <c r="B1888" s="18">
        <v>120.38233858048299</v>
      </c>
      <c r="C1888" s="16">
        <v>1054923893.66251</v>
      </c>
      <c r="D1888" s="16">
        <v>285753886.83104801</v>
      </c>
    </row>
    <row r="1889" spans="1:4" ht="15.75" customHeight="1" x14ac:dyDescent="0.25">
      <c r="A1889" s="13">
        <v>43574</v>
      </c>
      <c r="B1889" s="18">
        <v>124.08487415986301</v>
      </c>
      <c r="C1889" s="16">
        <v>1086562142.5461199</v>
      </c>
      <c r="D1889" s="16">
        <v>328751427.71911103</v>
      </c>
    </row>
    <row r="1890" spans="1:4" ht="15.75" customHeight="1" x14ac:dyDescent="0.25">
      <c r="A1890" s="13">
        <v>43575</v>
      </c>
      <c r="B1890" s="18">
        <v>122.58326287605</v>
      </c>
      <c r="C1890" s="16">
        <v>1076379698.9872799</v>
      </c>
      <c r="D1890" s="16">
        <v>258330785.77410701</v>
      </c>
    </row>
    <row r="1891" spans="1:4" ht="15.75" customHeight="1" x14ac:dyDescent="0.25">
      <c r="A1891" s="13">
        <v>43576</v>
      </c>
      <c r="B1891" s="18">
        <v>123.239400275758</v>
      </c>
      <c r="C1891" s="16">
        <v>1081053486.9538701</v>
      </c>
      <c r="D1891" s="16">
        <v>294177770.43366599</v>
      </c>
    </row>
    <row r="1892" spans="1:4" ht="15.75" customHeight="1" x14ac:dyDescent="0.25">
      <c r="A1892" s="13">
        <v>43577</v>
      </c>
      <c r="B1892" s="18">
        <v>121.623174468046</v>
      </c>
      <c r="C1892" s="16">
        <v>1066036371.5803</v>
      </c>
      <c r="D1892" s="16">
        <v>311664790.32217699</v>
      </c>
    </row>
    <row r="1893" spans="1:4" ht="15.75" customHeight="1" x14ac:dyDescent="0.25">
      <c r="A1893" s="13">
        <v>43578</v>
      </c>
      <c r="B1893" s="18">
        <v>122.316357795672</v>
      </c>
      <c r="C1893" s="16">
        <v>1072492842.0149</v>
      </c>
      <c r="D1893" s="16">
        <v>283937611.07216603</v>
      </c>
    </row>
    <row r="1894" spans="1:4" ht="15.75" customHeight="1" x14ac:dyDescent="0.25">
      <c r="A1894" s="13">
        <v>43579</v>
      </c>
      <c r="B1894" s="18">
        <v>118.506100069935</v>
      </c>
      <c r="C1894" s="16">
        <v>1038734940.62695</v>
      </c>
      <c r="D1894" s="16">
        <v>311121994.30850899</v>
      </c>
    </row>
    <row r="1895" spans="1:4" ht="15.75" customHeight="1" x14ac:dyDescent="0.25">
      <c r="A1895" s="13">
        <v>43580</v>
      </c>
      <c r="B1895" s="18">
        <v>114.72975496140801</v>
      </c>
      <c r="C1895" s="16">
        <v>1004899150.14806</v>
      </c>
      <c r="D1895" s="16">
        <v>374758142.28656101</v>
      </c>
    </row>
    <row r="1896" spans="1:4" ht="15.75" customHeight="1" x14ac:dyDescent="0.25">
      <c r="A1896" s="13">
        <v>43581</v>
      </c>
      <c r="B1896" s="18">
        <v>109.409497152138</v>
      </c>
      <c r="C1896" s="16">
        <v>959474048.75070298</v>
      </c>
      <c r="D1896" s="16">
        <v>582621681.57797003</v>
      </c>
    </row>
    <row r="1897" spans="1:4" ht="15.75" customHeight="1" x14ac:dyDescent="0.25">
      <c r="A1897" s="13">
        <v>43582</v>
      </c>
      <c r="B1897" s="18">
        <v>109.96534448593199</v>
      </c>
      <c r="C1897" s="16">
        <v>959275897.26019394</v>
      </c>
      <c r="D1897" s="16">
        <v>309901784.19487798</v>
      </c>
    </row>
    <row r="1898" spans="1:4" ht="15.75" customHeight="1" x14ac:dyDescent="0.25">
      <c r="A1898" s="13">
        <v>43583</v>
      </c>
      <c r="B1898" s="18">
        <v>109.654937017118</v>
      </c>
      <c r="C1898" s="16">
        <v>968691699.92610598</v>
      </c>
      <c r="D1898" s="16">
        <v>245547023.91339001</v>
      </c>
    </row>
    <row r="1899" spans="1:4" ht="15.75" customHeight="1" x14ac:dyDescent="0.25">
      <c r="A1899" s="13">
        <v>43584</v>
      </c>
      <c r="B1899" s="18">
        <v>110.22717431320601</v>
      </c>
      <c r="C1899" s="16">
        <v>967082157.37469697</v>
      </c>
      <c r="D1899" s="16">
        <v>564919187.77587795</v>
      </c>
    </row>
    <row r="1900" spans="1:4" ht="15.75" customHeight="1" x14ac:dyDescent="0.25">
      <c r="A1900" s="13">
        <v>43585</v>
      </c>
      <c r="B1900" s="18">
        <v>107.097428889662</v>
      </c>
      <c r="C1900" s="16">
        <v>940451765.76271904</v>
      </c>
      <c r="D1900" s="16">
        <v>625331374.37578404</v>
      </c>
    </row>
    <row r="1901" spans="1:4" ht="15.75" customHeight="1" x14ac:dyDescent="0.25">
      <c r="A1901" s="13">
        <v>43586</v>
      </c>
      <c r="B1901" s="18">
        <v>110.19816210688801</v>
      </c>
      <c r="C1901" s="16">
        <v>967783057.29747295</v>
      </c>
      <c r="D1901" s="16">
        <v>664312974.68194306</v>
      </c>
    </row>
    <row r="1902" spans="1:4" ht="15.75" customHeight="1" x14ac:dyDescent="0.25">
      <c r="A1902" s="13">
        <v>43587</v>
      </c>
      <c r="B1902" s="18">
        <v>115.846573996366</v>
      </c>
      <c r="C1902" s="16">
        <v>1017226495.63404</v>
      </c>
      <c r="D1902" s="16">
        <v>582734216.25701106</v>
      </c>
    </row>
    <row r="1903" spans="1:4" ht="15.75" customHeight="1" x14ac:dyDescent="0.25">
      <c r="A1903" s="13">
        <v>43588</v>
      </c>
      <c r="B1903" s="18">
        <v>116.054894121205</v>
      </c>
      <c r="C1903" s="16">
        <v>1020761762.07702</v>
      </c>
      <c r="D1903" s="16">
        <v>541168602.88809597</v>
      </c>
    </row>
    <row r="1904" spans="1:4" ht="15.75" customHeight="1" x14ac:dyDescent="0.25">
      <c r="A1904" s="13">
        <v>43589</v>
      </c>
      <c r="B1904" s="18">
        <v>119.53228946575</v>
      </c>
      <c r="C1904" s="16">
        <v>1050044206.00035</v>
      </c>
      <c r="D1904" s="16">
        <v>432447140.67421597</v>
      </c>
    </row>
    <row r="1905" spans="1:4" ht="15.75" customHeight="1" x14ac:dyDescent="0.25">
      <c r="A1905" s="13">
        <v>43590</v>
      </c>
      <c r="B1905" s="18">
        <v>119.54588970123901</v>
      </c>
      <c r="C1905" s="16">
        <v>1051388865.3898</v>
      </c>
      <c r="D1905" s="16">
        <v>481951530.78111798</v>
      </c>
    </row>
    <row r="1906" spans="1:4" ht="15.75" customHeight="1" x14ac:dyDescent="0.25">
      <c r="A1906" s="13">
        <v>43591</v>
      </c>
      <c r="B1906" s="18">
        <v>118.36507317764401</v>
      </c>
      <c r="C1906" s="16">
        <v>1041016792.09191</v>
      </c>
      <c r="D1906" s="16">
        <v>660175451.19227898</v>
      </c>
    </row>
    <row r="1907" spans="1:4" ht="15.75" customHeight="1" x14ac:dyDescent="0.25">
      <c r="A1907" s="13">
        <v>43592</v>
      </c>
      <c r="B1907" s="18">
        <v>119.211934915283</v>
      </c>
      <c r="C1907" s="16">
        <v>1048845156.94274</v>
      </c>
      <c r="D1907" s="16">
        <v>614619517.83124495</v>
      </c>
    </row>
    <row r="1908" spans="1:4" ht="15.75" customHeight="1" x14ac:dyDescent="0.25">
      <c r="A1908" s="13">
        <v>43593</v>
      </c>
      <c r="B1908" s="18">
        <v>117.29155856013401</v>
      </c>
      <c r="C1908" s="16">
        <v>1038673931.56583</v>
      </c>
      <c r="D1908" s="16">
        <v>777053173.598894</v>
      </c>
    </row>
    <row r="1909" spans="1:4" ht="15.75" customHeight="1" x14ac:dyDescent="0.25">
      <c r="A1909" s="13">
        <v>43594</v>
      </c>
      <c r="B1909" s="18">
        <v>117.505820107307</v>
      </c>
      <c r="C1909" s="16">
        <v>1031950675.9281501</v>
      </c>
      <c r="D1909" s="16">
        <v>526786679.11453301</v>
      </c>
    </row>
    <row r="1910" spans="1:4" ht="15.75" customHeight="1" x14ac:dyDescent="0.25">
      <c r="A1910" s="13">
        <v>43595</v>
      </c>
      <c r="B1910" s="18">
        <v>112.39531534036399</v>
      </c>
      <c r="C1910" s="16">
        <v>990623544.54066205</v>
      </c>
      <c r="D1910" s="16">
        <v>313746137.33670199</v>
      </c>
    </row>
    <row r="1911" spans="1:4" ht="15.75" customHeight="1" x14ac:dyDescent="0.25">
      <c r="A1911" s="13">
        <v>43596</v>
      </c>
      <c r="B1911" s="18">
        <v>112.697587008852</v>
      </c>
      <c r="C1911" s="16">
        <v>991654037.45532501</v>
      </c>
      <c r="D1911" s="16">
        <v>312633664.600963</v>
      </c>
    </row>
    <row r="1912" spans="1:4" ht="15.75" customHeight="1" x14ac:dyDescent="0.25">
      <c r="A1912" s="13">
        <v>43597</v>
      </c>
      <c r="B1912" s="18">
        <v>124.680439130897</v>
      </c>
      <c r="C1912" s="16">
        <v>1102811174.0290599</v>
      </c>
      <c r="D1912" s="16">
        <v>654885098.00316596</v>
      </c>
    </row>
    <row r="1913" spans="1:4" ht="15.75" customHeight="1" x14ac:dyDescent="0.25">
      <c r="A1913" s="13">
        <v>43598</v>
      </c>
      <c r="B1913" s="18">
        <v>124.391941382564</v>
      </c>
      <c r="C1913" s="16">
        <v>1092775104.93771</v>
      </c>
      <c r="D1913" s="16">
        <v>594422086.77484798</v>
      </c>
    </row>
    <row r="1914" spans="1:4" ht="15.75" customHeight="1" x14ac:dyDescent="0.25">
      <c r="A1914" s="13">
        <v>43599</v>
      </c>
      <c r="B1914" s="18">
        <v>130.84623887348801</v>
      </c>
      <c r="C1914" s="16">
        <v>1150822524.38832</v>
      </c>
      <c r="D1914" s="16">
        <v>711951853.23558795</v>
      </c>
    </row>
    <row r="1915" spans="1:4" ht="15.75" customHeight="1" x14ac:dyDescent="0.25">
      <c r="A1915" s="13">
        <v>43600</v>
      </c>
      <c r="B1915" s="18">
        <v>141.57817313600501</v>
      </c>
      <c r="C1915" s="16">
        <v>1245357570.9304099</v>
      </c>
      <c r="D1915" s="16">
        <v>749824462.61189604</v>
      </c>
    </row>
    <row r="1916" spans="1:4" ht="15.75" customHeight="1" x14ac:dyDescent="0.25">
      <c r="A1916" s="13">
        <v>43601</v>
      </c>
      <c r="B1916" s="18">
        <v>153.44878076173799</v>
      </c>
      <c r="C1916" s="16">
        <v>1347555142.81335</v>
      </c>
      <c r="D1916" s="16">
        <v>831987599.93396795</v>
      </c>
    </row>
    <row r="1917" spans="1:4" ht="15.75" customHeight="1" x14ac:dyDescent="0.25">
      <c r="A1917" s="13">
        <v>43602</v>
      </c>
      <c r="B1917" s="18">
        <v>149.12053809810999</v>
      </c>
      <c r="C1917" s="16">
        <v>1312230531.24036</v>
      </c>
      <c r="D1917" s="16">
        <v>856772553.24006295</v>
      </c>
    </row>
    <row r="1918" spans="1:4" ht="15.75" customHeight="1" x14ac:dyDescent="0.25">
      <c r="A1918" s="13">
        <v>43603</v>
      </c>
      <c r="B1918" s="18">
        <v>138.829357878313</v>
      </c>
      <c r="C1918" s="16">
        <v>1224885903.2937701</v>
      </c>
      <c r="D1918" s="16">
        <v>671937414.38559902</v>
      </c>
    </row>
    <row r="1919" spans="1:4" ht="15.75" customHeight="1" x14ac:dyDescent="0.25">
      <c r="A1919" s="13">
        <v>43604</v>
      </c>
      <c r="B1919" s="18">
        <v>141.66947174506399</v>
      </c>
      <c r="C1919" s="16">
        <v>1253549554.15659</v>
      </c>
      <c r="D1919" s="16">
        <v>810743713.49882197</v>
      </c>
    </row>
    <row r="1920" spans="1:4" ht="15.75" customHeight="1" x14ac:dyDescent="0.25">
      <c r="A1920" s="13">
        <v>43605</v>
      </c>
      <c r="B1920" s="18">
        <v>172.53378750758301</v>
      </c>
      <c r="C1920" s="16">
        <v>1519184135.13992</v>
      </c>
      <c r="D1920" s="16">
        <v>759341783.704018</v>
      </c>
    </row>
    <row r="1921" spans="1:4" ht="15.75" customHeight="1" x14ac:dyDescent="0.25">
      <c r="A1921" s="13">
        <v>43606</v>
      </c>
      <c r="B1921" s="18">
        <v>167.90458237012399</v>
      </c>
      <c r="C1921" s="16">
        <v>1481841493.90043</v>
      </c>
      <c r="D1921" s="16">
        <v>1035900254.92646</v>
      </c>
    </row>
    <row r="1922" spans="1:4" ht="15.75" customHeight="1" x14ac:dyDescent="0.25">
      <c r="A1922" s="13">
        <v>43607</v>
      </c>
      <c r="B1922" s="18">
        <v>166.72619788945701</v>
      </c>
      <c r="C1922" s="16">
        <v>1471379772.40363</v>
      </c>
      <c r="D1922" s="16">
        <v>790586025.40927601</v>
      </c>
    </row>
    <row r="1923" spans="1:4" ht="15.75" customHeight="1" x14ac:dyDescent="0.25">
      <c r="A1923" s="13">
        <v>43608</v>
      </c>
      <c r="B1923" s="18">
        <v>155.08313082914</v>
      </c>
      <c r="C1923" s="16">
        <v>1382879490.06319</v>
      </c>
      <c r="D1923" s="16">
        <v>512992704.69083202</v>
      </c>
    </row>
    <row r="1924" spans="1:4" ht="15.75" customHeight="1" x14ac:dyDescent="0.25">
      <c r="A1924" s="13">
        <v>43609</v>
      </c>
      <c r="B1924" s="18">
        <v>154.09788504281099</v>
      </c>
      <c r="C1924" s="16">
        <v>1362306291.73106</v>
      </c>
      <c r="D1924" s="16">
        <v>476242064.96899402</v>
      </c>
    </row>
    <row r="1925" spans="1:4" ht="15.75" customHeight="1" x14ac:dyDescent="0.25">
      <c r="A1925" s="13">
        <v>43610</v>
      </c>
      <c r="B1925" s="18">
        <v>155.83436521933399</v>
      </c>
      <c r="C1925" s="16">
        <v>1375883379.9749501</v>
      </c>
      <c r="D1925" s="16">
        <v>511137858.66716897</v>
      </c>
    </row>
    <row r="1926" spans="1:4" ht="15.75" customHeight="1" x14ac:dyDescent="0.25">
      <c r="A1926" s="13">
        <v>43611</v>
      </c>
      <c r="B1926" s="18">
        <v>155.68157471274901</v>
      </c>
      <c r="C1926" s="16">
        <v>1374330728.2049999</v>
      </c>
      <c r="D1926" s="16">
        <v>450350295.02039403</v>
      </c>
    </row>
    <row r="1927" spans="1:4" ht="15.75" customHeight="1" x14ac:dyDescent="0.25">
      <c r="A1927" s="13">
        <v>43612</v>
      </c>
      <c r="B1927" s="18">
        <v>161.65882755249601</v>
      </c>
      <c r="C1927" s="16">
        <v>1426772962.8392701</v>
      </c>
      <c r="D1927" s="16">
        <v>959628213.20182896</v>
      </c>
    </row>
    <row r="1928" spans="1:4" ht="15.75" customHeight="1" x14ac:dyDescent="0.25">
      <c r="A1928" s="13">
        <v>43613</v>
      </c>
      <c r="B1928" s="18">
        <v>167.18266789705299</v>
      </c>
      <c r="C1928" s="16">
        <v>1477181064.2732</v>
      </c>
      <c r="D1928" s="16">
        <v>1063441396.86703</v>
      </c>
    </row>
    <row r="1929" spans="1:4" ht="15.75" customHeight="1" x14ac:dyDescent="0.25">
      <c r="A1929" s="13">
        <v>43614</v>
      </c>
      <c r="B1929" s="18">
        <v>170.00410700795399</v>
      </c>
      <c r="C1929" s="16">
        <v>1500356588.3352699</v>
      </c>
      <c r="D1929" s="16">
        <v>1116515371.9939401</v>
      </c>
    </row>
    <row r="1930" spans="1:4" ht="15.75" customHeight="1" x14ac:dyDescent="0.25">
      <c r="A1930" s="13">
        <v>43615</v>
      </c>
      <c r="B1930" s="18">
        <v>168.36532515482401</v>
      </c>
      <c r="C1930" s="16">
        <v>1487510898.55635</v>
      </c>
      <c r="D1930" s="16">
        <v>507183603.37257701</v>
      </c>
    </row>
    <row r="1931" spans="1:4" ht="15.75" customHeight="1" x14ac:dyDescent="0.25">
      <c r="A1931" s="13">
        <v>43616</v>
      </c>
      <c r="B1931" s="18">
        <v>163.296282382078</v>
      </c>
      <c r="C1931" s="16">
        <v>1442725807.7855899</v>
      </c>
      <c r="D1931" s="16">
        <v>564517110.35258603</v>
      </c>
    </row>
    <row r="1932" spans="1:4" ht="15.75" customHeight="1" x14ac:dyDescent="0.25">
      <c r="A1932" s="13">
        <v>43617</v>
      </c>
      <c r="B1932" s="18">
        <v>166.131870567954</v>
      </c>
      <c r="C1932" s="16">
        <v>1467206416.5318899</v>
      </c>
      <c r="D1932" s="16">
        <v>453198022.22349298</v>
      </c>
    </row>
    <row r="1933" spans="1:4" ht="15.75" customHeight="1" x14ac:dyDescent="0.25">
      <c r="A1933" s="13">
        <v>43618</v>
      </c>
      <c r="B1933" s="18">
        <v>163.55042994059801</v>
      </c>
      <c r="C1933" s="16">
        <v>1446181252.16977</v>
      </c>
      <c r="D1933" s="16">
        <v>523675908.91847003</v>
      </c>
    </row>
    <row r="1934" spans="1:4" ht="15.75" customHeight="1" x14ac:dyDescent="0.25">
      <c r="A1934" s="13">
        <v>43619</v>
      </c>
      <c r="B1934" s="18">
        <v>165.269005382834</v>
      </c>
      <c r="C1934" s="16">
        <v>1460743155.42834</v>
      </c>
      <c r="D1934" s="16">
        <v>493702727.12998599</v>
      </c>
    </row>
    <row r="1935" spans="1:4" ht="15.75" customHeight="1" x14ac:dyDescent="0.25">
      <c r="A1935" s="13">
        <v>43620</v>
      </c>
      <c r="B1935" s="18">
        <v>156.69377785609601</v>
      </c>
      <c r="C1935" s="16">
        <v>1383405258.6350601</v>
      </c>
      <c r="D1935" s="16">
        <v>421643592.40332001</v>
      </c>
    </row>
    <row r="1936" spans="1:4" ht="15.75" customHeight="1" x14ac:dyDescent="0.25">
      <c r="A1936" s="13">
        <v>43621</v>
      </c>
      <c r="B1936" s="18">
        <v>143.49290452292101</v>
      </c>
      <c r="C1936" s="16">
        <v>1268658184.9741199</v>
      </c>
      <c r="D1936" s="16">
        <v>504533565.655146</v>
      </c>
    </row>
    <row r="1937" spans="1:4" ht="15.75" customHeight="1" x14ac:dyDescent="0.25">
      <c r="A1937" s="13">
        <v>43622</v>
      </c>
      <c r="B1937" s="18">
        <v>147.787815577983</v>
      </c>
      <c r="C1937" s="16">
        <v>1308048663.11853</v>
      </c>
      <c r="D1937" s="16">
        <v>463249500.22580397</v>
      </c>
    </row>
    <row r="1938" spans="1:4" ht="15.75" customHeight="1" x14ac:dyDescent="0.25">
      <c r="A1938" s="13">
        <v>43623</v>
      </c>
      <c r="B1938" s="18">
        <v>144.38248387911699</v>
      </c>
      <c r="C1938" s="16">
        <v>1278724533.15575</v>
      </c>
      <c r="D1938" s="16">
        <v>423361405.38500702</v>
      </c>
    </row>
    <row r="1939" spans="1:4" ht="15.75" customHeight="1" x14ac:dyDescent="0.25">
      <c r="A1939" s="13">
        <v>43624</v>
      </c>
      <c r="B1939" s="18">
        <v>149.62113470881701</v>
      </c>
      <c r="C1939" s="16">
        <v>1326543160.6540899</v>
      </c>
      <c r="D1939" s="16">
        <v>1492731256.30954</v>
      </c>
    </row>
    <row r="1940" spans="1:4" ht="15.75" customHeight="1" x14ac:dyDescent="0.25">
      <c r="A1940" s="13">
        <v>43625</v>
      </c>
      <c r="B1940" s="18">
        <v>145.76107234481</v>
      </c>
      <c r="C1940" s="16">
        <v>1291600729.1596401</v>
      </c>
      <c r="D1940" s="16">
        <v>441159254.05739999</v>
      </c>
    </row>
    <row r="1941" spans="1:4" ht="15.75" customHeight="1" x14ac:dyDescent="0.25">
      <c r="A1941" s="13">
        <v>43626</v>
      </c>
      <c r="B1941" s="18">
        <v>142.73052352848401</v>
      </c>
      <c r="C1941" s="16">
        <v>1264323555.6860499</v>
      </c>
      <c r="D1941" s="16">
        <v>430653143.05298197</v>
      </c>
    </row>
    <row r="1942" spans="1:4" ht="15.75" customHeight="1" x14ac:dyDescent="0.25">
      <c r="A1942" s="13">
        <v>43627</v>
      </c>
      <c r="B1942" s="18">
        <v>151.643991462077</v>
      </c>
      <c r="C1942" s="16">
        <v>1343498235.36326</v>
      </c>
      <c r="D1942" s="16">
        <v>518827367.41788399</v>
      </c>
    </row>
    <row r="1943" spans="1:4" ht="15.75" customHeight="1" x14ac:dyDescent="0.25">
      <c r="A1943" s="13">
        <v>43628</v>
      </c>
      <c r="B1943" s="18">
        <v>147.66122124144201</v>
      </c>
      <c r="C1943" s="16">
        <v>1308977242.19807</v>
      </c>
      <c r="D1943" s="16">
        <v>504248616.10360801</v>
      </c>
    </row>
    <row r="1944" spans="1:4" ht="15.75" customHeight="1" x14ac:dyDescent="0.25">
      <c r="A1944" s="13">
        <v>43629</v>
      </c>
      <c r="B1944" s="18">
        <v>156.81868452093201</v>
      </c>
      <c r="C1944" s="16">
        <v>1388462569.5615399</v>
      </c>
      <c r="D1944" s="16">
        <v>552694157.57792497</v>
      </c>
    </row>
    <row r="1945" spans="1:4" ht="15.75" customHeight="1" x14ac:dyDescent="0.25">
      <c r="A1945" s="13">
        <v>43630</v>
      </c>
      <c r="B1945" s="18">
        <v>153.62892947971301</v>
      </c>
      <c r="C1945" s="16">
        <v>1361312317.5645001</v>
      </c>
      <c r="D1945" s="16">
        <v>454496966.43801898</v>
      </c>
    </row>
    <row r="1946" spans="1:4" ht="15.75" customHeight="1" x14ac:dyDescent="0.25">
      <c r="A1946" s="13">
        <v>43631</v>
      </c>
      <c r="B1946" s="18">
        <v>153.71589800562299</v>
      </c>
      <c r="C1946" s="16">
        <v>1366243726.6758101</v>
      </c>
      <c r="D1946" s="16">
        <v>388024691.80434501</v>
      </c>
    </row>
    <row r="1947" spans="1:4" ht="15.75" customHeight="1" x14ac:dyDescent="0.25">
      <c r="A1947" s="13">
        <v>43632</v>
      </c>
      <c r="B1947" s="18">
        <v>154.44794112337399</v>
      </c>
      <c r="C1947" s="16">
        <v>1370093607.4159601</v>
      </c>
      <c r="D1947" s="16">
        <v>360462625.394687</v>
      </c>
    </row>
    <row r="1948" spans="1:4" ht="15.75" customHeight="1" x14ac:dyDescent="0.25">
      <c r="A1948" s="13">
        <v>43633</v>
      </c>
      <c r="B1948" s="18">
        <v>156.26402373362501</v>
      </c>
      <c r="C1948" s="16">
        <v>1391959542.8761301</v>
      </c>
      <c r="D1948" s="16">
        <v>436207948.98374999</v>
      </c>
    </row>
    <row r="1949" spans="1:4" ht="15.75" customHeight="1" x14ac:dyDescent="0.25">
      <c r="A1949" s="13">
        <v>43634</v>
      </c>
      <c r="B1949" s="18">
        <v>158.500528748428</v>
      </c>
      <c r="C1949" s="16">
        <v>1407285576.43683</v>
      </c>
      <c r="D1949" s="16">
        <v>392338169.99489301</v>
      </c>
    </row>
    <row r="1950" spans="1:4" ht="15.75" customHeight="1" x14ac:dyDescent="0.25">
      <c r="A1950" s="13">
        <v>43635</v>
      </c>
      <c r="B1950" s="18">
        <v>158.55050022297999</v>
      </c>
      <c r="C1950" s="16">
        <v>1407170893.5343201</v>
      </c>
      <c r="D1950" s="16">
        <v>430592175.374035</v>
      </c>
    </row>
    <row r="1951" spans="1:4" ht="15.75" customHeight="1" x14ac:dyDescent="0.25">
      <c r="A1951" s="13">
        <v>43636</v>
      </c>
      <c r="B1951" s="18">
        <v>161.990897775104</v>
      </c>
      <c r="C1951" s="16">
        <v>1437185528.6640601</v>
      </c>
      <c r="D1951" s="16">
        <v>390560713.335042</v>
      </c>
    </row>
    <row r="1952" spans="1:4" ht="15.75" customHeight="1" x14ac:dyDescent="0.25">
      <c r="A1952" s="13">
        <v>43637</v>
      </c>
      <c r="B1952" s="18">
        <v>161.82231174056901</v>
      </c>
      <c r="C1952" s="16">
        <v>1438000197.7587299</v>
      </c>
      <c r="D1952" s="16">
        <v>331873443.07620502</v>
      </c>
    </row>
    <row r="1953" spans="1:4" ht="15.75" customHeight="1" x14ac:dyDescent="0.25">
      <c r="A1953" s="13">
        <v>43638</v>
      </c>
      <c r="B1953" s="18">
        <v>167.746051360949</v>
      </c>
      <c r="C1953" s="16">
        <v>1491529285.72685</v>
      </c>
      <c r="D1953" s="16">
        <v>436652109.02383101</v>
      </c>
    </row>
    <row r="1954" spans="1:4" ht="15.75" customHeight="1" x14ac:dyDescent="0.25">
      <c r="A1954" s="13">
        <v>43639</v>
      </c>
      <c r="B1954" s="18">
        <v>176.73607883707101</v>
      </c>
      <c r="C1954" s="16">
        <v>1571216318.2908399</v>
      </c>
      <c r="D1954" s="16">
        <v>922592834.26789999</v>
      </c>
    </row>
    <row r="1955" spans="1:4" ht="15.75" customHeight="1" x14ac:dyDescent="0.25">
      <c r="A1955" s="13">
        <v>43640</v>
      </c>
      <c r="B1955" s="18">
        <v>175.25582188247901</v>
      </c>
      <c r="C1955" s="16">
        <v>1557526125.6598401</v>
      </c>
      <c r="D1955" s="16">
        <v>921032685.47608304</v>
      </c>
    </row>
    <row r="1956" spans="1:4" ht="15.75" customHeight="1" x14ac:dyDescent="0.25">
      <c r="A1956" s="13">
        <v>43641</v>
      </c>
      <c r="B1956" s="18">
        <v>176.18178173573801</v>
      </c>
      <c r="C1956" s="16">
        <v>1565067456.05053</v>
      </c>
      <c r="D1956" s="16">
        <v>438143883.302342</v>
      </c>
    </row>
    <row r="1957" spans="1:4" ht="15.75" customHeight="1" x14ac:dyDescent="0.25">
      <c r="A1957" s="13">
        <v>43642</v>
      </c>
      <c r="B1957" s="18">
        <v>178.06822991513999</v>
      </c>
      <c r="C1957" s="16">
        <v>1580498004.0392399</v>
      </c>
      <c r="D1957" s="16">
        <v>452580964.5061</v>
      </c>
    </row>
    <row r="1958" spans="1:4" ht="15.75" customHeight="1" x14ac:dyDescent="0.25">
      <c r="A1958" s="13">
        <v>43643</v>
      </c>
      <c r="B1958" s="18">
        <v>174.38168459299601</v>
      </c>
      <c r="C1958" s="16">
        <v>1552204545.88449</v>
      </c>
      <c r="D1958" s="16">
        <v>800459896.21988797</v>
      </c>
    </row>
    <row r="1959" spans="1:4" ht="15.75" customHeight="1" x14ac:dyDescent="0.25">
      <c r="A1959" s="13">
        <v>43644</v>
      </c>
      <c r="B1959" s="18">
        <v>156.31330650254901</v>
      </c>
      <c r="C1959" s="16">
        <v>1388834968.4171801</v>
      </c>
      <c r="D1959" s="16">
        <v>675492005.50307405</v>
      </c>
    </row>
    <row r="1960" spans="1:4" ht="15.75" customHeight="1" x14ac:dyDescent="0.25">
      <c r="A1960" s="13">
        <v>43645</v>
      </c>
      <c r="B1960" s="18">
        <v>170.22796439071001</v>
      </c>
      <c r="C1960" s="16">
        <v>1514868945.7167799</v>
      </c>
      <c r="D1960" s="16">
        <v>589617343.84000194</v>
      </c>
    </row>
    <row r="1961" spans="1:4" ht="15.75" customHeight="1" x14ac:dyDescent="0.25">
      <c r="A1961" s="13">
        <v>43646</v>
      </c>
      <c r="B1961" s="18">
        <v>170.22440526031099</v>
      </c>
      <c r="C1961" s="16">
        <v>1513363641.3873999</v>
      </c>
      <c r="D1961" s="16">
        <v>468632639.31124997</v>
      </c>
    </row>
    <row r="1962" spans="1:4" ht="15.75" customHeight="1" x14ac:dyDescent="0.25">
      <c r="A1962" s="13">
        <v>43647</v>
      </c>
      <c r="B1962" s="18">
        <v>157.06627758296901</v>
      </c>
      <c r="C1962" s="16">
        <v>1395526228.08305</v>
      </c>
      <c r="D1962" s="16">
        <v>414429928.13346303</v>
      </c>
    </row>
    <row r="1963" spans="1:4" ht="15.75" customHeight="1" x14ac:dyDescent="0.25">
      <c r="A1963" s="13">
        <v>43648</v>
      </c>
      <c r="B1963" s="18">
        <v>154.575212521868</v>
      </c>
      <c r="C1963" s="16">
        <v>1376987826.99139</v>
      </c>
      <c r="D1963" s="16">
        <v>365068018.17209798</v>
      </c>
    </row>
    <row r="1964" spans="1:4" ht="15.75" customHeight="1" x14ac:dyDescent="0.25">
      <c r="A1964" s="13">
        <v>43649</v>
      </c>
      <c r="B1964" s="18">
        <v>151.972825288819</v>
      </c>
      <c r="C1964" s="16">
        <v>1353501551.3536201</v>
      </c>
      <c r="D1964" s="16">
        <v>365408014.23497099</v>
      </c>
    </row>
    <row r="1965" spans="1:4" ht="15.75" customHeight="1" x14ac:dyDescent="0.25">
      <c r="A1965" s="13">
        <v>43650</v>
      </c>
      <c r="B1965" s="18">
        <v>158.26426700462599</v>
      </c>
      <c r="C1965" s="16">
        <v>1408783820.9760599</v>
      </c>
      <c r="D1965" s="16">
        <v>387972482.78026402</v>
      </c>
    </row>
    <row r="1966" spans="1:4" ht="15.75" customHeight="1" x14ac:dyDescent="0.25">
      <c r="A1966" s="13">
        <v>43651</v>
      </c>
      <c r="B1966" s="18">
        <v>155.87494090411599</v>
      </c>
      <c r="C1966" s="16">
        <v>1388786789.18138</v>
      </c>
      <c r="D1966" s="16">
        <v>400912692.78897601</v>
      </c>
    </row>
    <row r="1967" spans="1:4" ht="15.75" customHeight="1" x14ac:dyDescent="0.25">
      <c r="A1967" s="13">
        <v>43652</v>
      </c>
      <c r="B1967" s="18">
        <v>153.75035015075599</v>
      </c>
      <c r="C1967" s="16">
        <v>1369055850.5400901</v>
      </c>
      <c r="D1967" s="16">
        <v>360514796.39479399</v>
      </c>
    </row>
    <row r="1968" spans="1:4" ht="15.75" customHeight="1" x14ac:dyDescent="0.25">
      <c r="A1968" s="13">
        <v>43653</v>
      </c>
      <c r="B1968" s="18">
        <v>155.39270292393499</v>
      </c>
      <c r="C1968" s="16">
        <v>1384999319.61169</v>
      </c>
      <c r="D1968" s="16">
        <v>338243366.35206699</v>
      </c>
    </row>
    <row r="1969" spans="1:4" ht="15.75" customHeight="1" x14ac:dyDescent="0.25">
      <c r="A1969" s="13">
        <v>43654</v>
      </c>
      <c r="B1969" s="18">
        <v>157.862169583899</v>
      </c>
      <c r="C1969" s="16">
        <v>1405183952.29369</v>
      </c>
      <c r="D1969" s="16">
        <v>371924374.95231402</v>
      </c>
    </row>
    <row r="1970" spans="1:4" ht="15.75" customHeight="1" x14ac:dyDescent="0.25">
      <c r="A1970" s="13">
        <v>43655</v>
      </c>
      <c r="B1970" s="18">
        <v>159.18617438454899</v>
      </c>
      <c r="C1970" s="16">
        <v>1418016213.7322199</v>
      </c>
      <c r="D1970" s="16">
        <v>420019034.06061703</v>
      </c>
    </row>
    <row r="1971" spans="1:4" ht="15.75" customHeight="1" x14ac:dyDescent="0.25">
      <c r="A1971" s="13">
        <v>43656</v>
      </c>
      <c r="B1971" s="18">
        <v>156.31248892266299</v>
      </c>
      <c r="C1971" s="16">
        <v>1392633955.3271201</v>
      </c>
      <c r="D1971" s="16">
        <v>375926103.51713699</v>
      </c>
    </row>
    <row r="1972" spans="1:4" ht="15.75" customHeight="1" x14ac:dyDescent="0.25">
      <c r="A1972" s="13">
        <v>43657</v>
      </c>
      <c r="B1972" s="18">
        <v>151.15424559899799</v>
      </c>
      <c r="C1972" s="16">
        <v>1349913984.6319799</v>
      </c>
      <c r="D1972" s="16">
        <v>434048726.55557299</v>
      </c>
    </row>
    <row r="1973" spans="1:4" ht="15.75" customHeight="1" x14ac:dyDescent="0.25">
      <c r="A1973" s="13">
        <v>43658</v>
      </c>
      <c r="B1973" s="18">
        <v>143.21391588984201</v>
      </c>
      <c r="C1973" s="16">
        <v>1273922186.2525799</v>
      </c>
      <c r="D1973" s="16">
        <v>472551492.32396603</v>
      </c>
    </row>
    <row r="1974" spans="1:4" ht="15.75" customHeight="1" x14ac:dyDescent="0.25">
      <c r="A1974" s="13">
        <v>43659</v>
      </c>
      <c r="B1974" s="18">
        <v>143.79778819784801</v>
      </c>
      <c r="C1974" s="16">
        <v>1278015197.5320001</v>
      </c>
      <c r="D1974" s="16">
        <v>422325210.05421901</v>
      </c>
    </row>
    <row r="1975" spans="1:4" ht="15.75" customHeight="1" x14ac:dyDescent="0.25">
      <c r="A1975" s="13">
        <v>43660</v>
      </c>
      <c r="B1975" s="18">
        <v>140.920946658476</v>
      </c>
      <c r="C1975" s="16">
        <v>1255691643.5885</v>
      </c>
      <c r="D1975" s="16">
        <v>372169881.88264102</v>
      </c>
    </row>
    <row r="1976" spans="1:4" ht="15.75" customHeight="1" x14ac:dyDescent="0.25">
      <c r="A1976" s="13">
        <v>43661</v>
      </c>
      <c r="B1976" s="18">
        <v>124.389811821834</v>
      </c>
      <c r="C1976" s="16">
        <v>1110416676.8463399</v>
      </c>
      <c r="D1976" s="16">
        <v>448231865.37023401</v>
      </c>
    </row>
    <row r="1977" spans="1:4" ht="15.75" customHeight="1" x14ac:dyDescent="0.25">
      <c r="A1977" s="13">
        <v>43662</v>
      </c>
      <c r="B1977" s="18">
        <v>121.63680049063601</v>
      </c>
      <c r="C1977" s="16">
        <v>1087630817.28561</v>
      </c>
      <c r="D1977" s="16">
        <v>447880981.34054297</v>
      </c>
    </row>
    <row r="1978" spans="1:4" ht="15.75" customHeight="1" x14ac:dyDescent="0.25">
      <c r="A1978" s="13">
        <v>43663</v>
      </c>
      <c r="B1978" s="18">
        <v>100.20920628816801</v>
      </c>
      <c r="C1978" s="16">
        <v>890972436.08310997</v>
      </c>
      <c r="D1978" s="16">
        <v>312650418.60232401</v>
      </c>
    </row>
    <row r="1979" spans="1:4" ht="15.75" customHeight="1" x14ac:dyDescent="0.25">
      <c r="A1979" s="13">
        <v>43664</v>
      </c>
      <c r="B1979" s="18">
        <v>102.052145825743</v>
      </c>
      <c r="C1979" s="16">
        <v>912304577.03417897</v>
      </c>
      <c r="D1979" s="16">
        <v>306756697.22912699</v>
      </c>
    </row>
    <row r="1980" spans="1:4" ht="15.75" customHeight="1" x14ac:dyDescent="0.25">
      <c r="A1980" s="13">
        <v>43665</v>
      </c>
      <c r="B1980" s="18">
        <v>110.46832390288699</v>
      </c>
      <c r="C1980" s="16">
        <v>996873451.767506</v>
      </c>
      <c r="D1980" s="16">
        <v>346310251.92280602</v>
      </c>
    </row>
    <row r="1981" spans="1:4" ht="15.75" customHeight="1" x14ac:dyDescent="0.25">
      <c r="A1981" s="13">
        <v>43666</v>
      </c>
      <c r="B1981" s="18">
        <v>112.50947797554301</v>
      </c>
      <c r="C1981" s="16">
        <v>1003661228.7451299</v>
      </c>
      <c r="D1981" s="16">
        <v>276565114.77062303</v>
      </c>
    </row>
    <row r="1982" spans="1:4" ht="15.75" customHeight="1" x14ac:dyDescent="0.25">
      <c r="A1982" s="13">
        <v>43667</v>
      </c>
      <c r="B1982" s="18">
        <v>116.760135423636</v>
      </c>
      <c r="C1982" s="16">
        <v>1040123028.17415</v>
      </c>
      <c r="D1982" s="16">
        <v>259586555.09812701</v>
      </c>
    </row>
    <row r="1983" spans="1:4" ht="15.75" customHeight="1" x14ac:dyDescent="0.25">
      <c r="A1983" s="13">
        <v>43668</v>
      </c>
      <c r="B1983" s="18">
        <v>118.64449828396501</v>
      </c>
      <c r="C1983" s="16">
        <v>1059996594.44595</v>
      </c>
      <c r="D1983" s="16">
        <v>272322575.26888001</v>
      </c>
    </row>
    <row r="1984" spans="1:4" ht="15.75" customHeight="1" x14ac:dyDescent="0.25">
      <c r="A1984" s="13">
        <v>43669</v>
      </c>
      <c r="B1984" s="18">
        <v>114.28267201492</v>
      </c>
      <c r="C1984" s="16">
        <v>1022029862.6320601</v>
      </c>
      <c r="D1984" s="16">
        <v>261338607.05515099</v>
      </c>
    </row>
    <row r="1985" spans="1:4" ht="15.75" customHeight="1" x14ac:dyDescent="0.25">
      <c r="A1985" s="13">
        <v>43670</v>
      </c>
      <c r="B1985" s="18">
        <v>109.802103831944</v>
      </c>
      <c r="C1985" s="16">
        <v>981029305.19691098</v>
      </c>
      <c r="D1985" s="16">
        <v>241103665.52534899</v>
      </c>
    </row>
    <row r="1986" spans="1:4" ht="15.75" customHeight="1" x14ac:dyDescent="0.25">
      <c r="A1986" s="13">
        <v>43671</v>
      </c>
      <c r="B1986" s="18">
        <v>109.704221140031</v>
      </c>
      <c r="C1986" s="16">
        <v>984066387.22283804</v>
      </c>
      <c r="D1986" s="16">
        <v>258657718.06826299</v>
      </c>
    </row>
    <row r="1987" spans="1:4" ht="15.75" customHeight="1" x14ac:dyDescent="0.25">
      <c r="A1987" s="13">
        <v>43672</v>
      </c>
      <c r="B1987" s="18">
        <v>114.74330394721601</v>
      </c>
      <c r="C1987" s="16">
        <v>1028706229.76802</v>
      </c>
      <c r="D1987" s="16">
        <v>267874679.52768701</v>
      </c>
    </row>
    <row r="1988" spans="1:4" ht="15.75" customHeight="1" x14ac:dyDescent="0.25">
      <c r="A1988" s="13">
        <v>43673</v>
      </c>
      <c r="B1988" s="18">
        <v>115.128237389416</v>
      </c>
      <c r="C1988" s="16">
        <v>1030028113.94645</v>
      </c>
      <c r="D1988" s="16">
        <v>248795181.61040601</v>
      </c>
    </row>
    <row r="1989" spans="1:4" ht="15.75" customHeight="1" x14ac:dyDescent="0.25">
      <c r="A1989" s="13">
        <v>43674</v>
      </c>
      <c r="B1989" s="18">
        <v>110.341231074435</v>
      </c>
      <c r="C1989" s="16">
        <v>987492676.58963501</v>
      </c>
      <c r="D1989" s="16">
        <v>262607647.05059999</v>
      </c>
    </row>
    <row r="1990" spans="1:4" ht="15.75" customHeight="1" x14ac:dyDescent="0.25">
      <c r="A1990" s="13">
        <v>43675</v>
      </c>
      <c r="B1990" s="18">
        <v>108.224696297778</v>
      </c>
      <c r="C1990" s="16">
        <v>969839992.21794295</v>
      </c>
      <c r="D1990" s="16">
        <v>239798742.623063</v>
      </c>
    </row>
    <row r="1991" spans="1:4" ht="15.75" customHeight="1" x14ac:dyDescent="0.25">
      <c r="A1991" s="13">
        <v>43676</v>
      </c>
      <c r="B1991" s="18">
        <v>105.422038415291</v>
      </c>
      <c r="C1991" s="16">
        <v>940966141.84115696</v>
      </c>
      <c r="D1991" s="16">
        <v>251953136.747278</v>
      </c>
    </row>
    <row r="1992" spans="1:4" ht="15.75" customHeight="1" x14ac:dyDescent="0.25">
      <c r="A1992" s="13">
        <v>43677</v>
      </c>
      <c r="B1992" s="18">
        <v>104.56682943191799</v>
      </c>
      <c r="C1992" s="16">
        <v>935967957.64959395</v>
      </c>
      <c r="D1992" s="16">
        <v>236766401.51253101</v>
      </c>
    </row>
    <row r="1993" spans="1:4" ht="15.75" customHeight="1" x14ac:dyDescent="0.25">
      <c r="A1993" s="13">
        <v>43678</v>
      </c>
      <c r="B1993" s="18">
        <v>108.145029615458</v>
      </c>
      <c r="C1993" s="16">
        <v>968250243.65785801</v>
      </c>
      <c r="D1993" s="16">
        <v>265503967.07175601</v>
      </c>
    </row>
    <row r="1994" spans="1:4" ht="15.75" customHeight="1" x14ac:dyDescent="0.25">
      <c r="A1994" s="13">
        <v>43679</v>
      </c>
      <c r="B1994" s="18">
        <v>106.66075315067199</v>
      </c>
      <c r="C1994" s="16">
        <v>956772416.03357399</v>
      </c>
      <c r="D1994" s="16">
        <v>232238142.359097</v>
      </c>
    </row>
    <row r="1995" spans="1:4" ht="15.75" customHeight="1" x14ac:dyDescent="0.25">
      <c r="A1995" s="13">
        <v>43680</v>
      </c>
      <c r="B1995" s="18">
        <v>105.123640445079</v>
      </c>
      <c r="C1995" s="16">
        <v>942952083.06119001</v>
      </c>
      <c r="D1995" s="16">
        <v>318937388.442141</v>
      </c>
    </row>
    <row r="1996" spans="1:4" ht="15.75" customHeight="1" x14ac:dyDescent="0.25">
      <c r="A1996" s="13">
        <v>43681</v>
      </c>
      <c r="B1996" s="18">
        <v>106.79652079966699</v>
      </c>
      <c r="C1996" s="16">
        <v>957122823.53896296</v>
      </c>
      <c r="D1996" s="16">
        <v>322076530.12517703</v>
      </c>
    </row>
    <row r="1997" spans="1:4" ht="15.75" customHeight="1" x14ac:dyDescent="0.25">
      <c r="A1997" s="13">
        <v>43682</v>
      </c>
      <c r="B1997" s="18">
        <v>106.250078864646</v>
      </c>
      <c r="C1997" s="16">
        <v>952828100.536883</v>
      </c>
      <c r="D1997" s="16">
        <v>237486166.65040201</v>
      </c>
    </row>
    <row r="1998" spans="1:4" ht="15.75" customHeight="1" x14ac:dyDescent="0.25">
      <c r="A1998" s="13">
        <v>43683</v>
      </c>
      <c r="B1998" s="18">
        <v>110.831950805879</v>
      </c>
      <c r="C1998" s="16">
        <v>996718446.42124295</v>
      </c>
      <c r="D1998" s="16">
        <v>274307338.20977902</v>
      </c>
    </row>
    <row r="1999" spans="1:4" ht="15.75" customHeight="1" x14ac:dyDescent="0.25">
      <c r="A1999" s="13">
        <v>43684</v>
      </c>
      <c r="B1999" s="18">
        <v>107.350714322283</v>
      </c>
      <c r="C1999" s="16">
        <v>950776369.64606404</v>
      </c>
      <c r="D1999" s="16">
        <v>357218997.30072701</v>
      </c>
    </row>
    <row r="2000" spans="1:4" ht="15.75" customHeight="1" x14ac:dyDescent="0.25">
      <c r="A2000" s="13">
        <v>43685</v>
      </c>
      <c r="B2000" s="18">
        <v>106.999695017912</v>
      </c>
      <c r="C2000" s="16">
        <v>958080304.39086199</v>
      </c>
      <c r="D2000" s="16">
        <v>355782044.96579897</v>
      </c>
    </row>
    <row r="2001" spans="1:4" ht="15.75" customHeight="1" x14ac:dyDescent="0.25">
      <c r="A2001" s="13">
        <v>43686</v>
      </c>
      <c r="B2001" s="18">
        <v>105.97562116902</v>
      </c>
      <c r="C2001" s="16">
        <v>947838435.27425098</v>
      </c>
      <c r="D2001" s="16">
        <v>311579848.48826599</v>
      </c>
    </row>
    <row r="2002" spans="1:4" ht="15.75" customHeight="1" x14ac:dyDescent="0.25">
      <c r="A2002" s="13">
        <v>43687</v>
      </c>
      <c r="B2002" s="18">
        <v>103.416035312197</v>
      </c>
      <c r="C2002" s="16">
        <v>928326199.51074696</v>
      </c>
      <c r="D2002" s="16">
        <v>284826211.280168</v>
      </c>
    </row>
    <row r="2003" spans="1:4" ht="15.75" customHeight="1" x14ac:dyDescent="0.25">
      <c r="A2003" s="13">
        <v>43688</v>
      </c>
      <c r="B2003" s="18">
        <v>99.035539195855407</v>
      </c>
      <c r="C2003" s="16">
        <v>886638220.33941901</v>
      </c>
      <c r="D2003" s="16">
        <v>273190867.69056898</v>
      </c>
    </row>
    <row r="2004" spans="1:4" ht="15.75" customHeight="1" x14ac:dyDescent="0.25">
      <c r="A2004" s="13">
        <v>43689</v>
      </c>
      <c r="B2004" s="18">
        <v>106.991863107488</v>
      </c>
      <c r="C2004" s="16">
        <v>960131436.107306</v>
      </c>
      <c r="D2004" s="16">
        <v>322737199.15399998</v>
      </c>
    </row>
    <row r="2005" spans="1:4" ht="15.75" customHeight="1" x14ac:dyDescent="0.25">
      <c r="A2005" s="13">
        <v>43690</v>
      </c>
      <c r="B2005" s="18">
        <v>104.407940898541</v>
      </c>
      <c r="C2005" s="16">
        <v>937763398.74266601</v>
      </c>
      <c r="D2005" s="16">
        <v>244866458.450261</v>
      </c>
    </row>
    <row r="2006" spans="1:4" ht="15.75" customHeight="1" x14ac:dyDescent="0.25">
      <c r="A2006" s="13">
        <v>43691</v>
      </c>
      <c r="B2006" s="18">
        <v>101.39809488826501</v>
      </c>
      <c r="C2006" s="16">
        <v>910401550.03652096</v>
      </c>
      <c r="D2006" s="16">
        <v>279168728.06842202</v>
      </c>
    </row>
    <row r="2007" spans="1:4" ht="15.75" customHeight="1" x14ac:dyDescent="0.25">
      <c r="A2007" s="13">
        <v>43692</v>
      </c>
      <c r="B2007" s="18">
        <v>94.989130512955199</v>
      </c>
      <c r="C2007" s="16">
        <v>853379298.46864498</v>
      </c>
      <c r="D2007" s="16">
        <v>327973603.842058</v>
      </c>
    </row>
    <row r="2008" spans="1:4" ht="15.75" customHeight="1" x14ac:dyDescent="0.25">
      <c r="A2008" s="13">
        <v>43693</v>
      </c>
      <c r="B2008" s="18">
        <v>94.586348361991995</v>
      </c>
      <c r="C2008" s="16">
        <v>848848378.46788895</v>
      </c>
      <c r="D2008" s="16">
        <v>283390673.27410501</v>
      </c>
    </row>
    <row r="2009" spans="1:4" ht="15.75" customHeight="1" x14ac:dyDescent="0.25">
      <c r="A2009" s="13">
        <v>43694</v>
      </c>
      <c r="B2009" s="18">
        <v>93.396964100091495</v>
      </c>
      <c r="C2009" s="16">
        <v>839047549.34464002</v>
      </c>
      <c r="D2009" s="16">
        <v>326837219.574287</v>
      </c>
    </row>
    <row r="2010" spans="1:4" ht="15.75" customHeight="1" x14ac:dyDescent="0.25">
      <c r="A2010" s="13">
        <v>43695</v>
      </c>
      <c r="B2010" s="18">
        <v>91.773775411039097</v>
      </c>
      <c r="C2010" s="16">
        <v>824754755.44358897</v>
      </c>
      <c r="D2010" s="16">
        <v>216762676.88102499</v>
      </c>
    </row>
    <row r="2011" spans="1:4" ht="15.75" customHeight="1" x14ac:dyDescent="0.25">
      <c r="A2011" s="13">
        <v>43696</v>
      </c>
      <c r="B2011" s="18">
        <v>94.767003793239198</v>
      </c>
      <c r="C2011" s="16">
        <v>852205076.73915994</v>
      </c>
      <c r="D2011" s="16">
        <v>217591071.49123001</v>
      </c>
    </row>
    <row r="2012" spans="1:4" ht="15.75" customHeight="1" x14ac:dyDescent="0.25">
      <c r="A2012" s="13">
        <v>43697</v>
      </c>
      <c r="B2012" s="18">
        <v>97.209148992461095</v>
      </c>
      <c r="C2012" s="16">
        <v>874265783.91038895</v>
      </c>
      <c r="D2012" s="16">
        <v>240617129.96275201</v>
      </c>
    </row>
    <row r="2013" spans="1:4" ht="15.75" customHeight="1" x14ac:dyDescent="0.25">
      <c r="A2013" s="13">
        <v>43698</v>
      </c>
      <c r="B2013" s="18">
        <v>93.541454547917397</v>
      </c>
      <c r="C2013" s="16">
        <v>841422116.08661103</v>
      </c>
      <c r="D2013" s="16">
        <v>276198045.45633</v>
      </c>
    </row>
    <row r="2014" spans="1:4" ht="15.75" customHeight="1" x14ac:dyDescent="0.25">
      <c r="A2014" s="13">
        <v>43699</v>
      </c>
      <c r="B2014" s="18">
        <v>90.1344543577938</v>
      </c>
      <c r="C2014" s="16">
        <v>809233269.89054203</v>
      </c>
      <c r="D2014" s="16">
        <v>275103551.56914902</v>
      </c>
    </row>
    <row r="2015" spans="1:4" ht="15.75" customHeight="1" x14ac:dyDescent="0.25">
      <c r="A2015" s="13">
        <v>43700</v>
      </c>
      <c r="B2015" s="18">
        <v>90.987071908401006</v>
      </c>
      <c r="C2015" s="16">
        <v>818704555.23986197</v>
      </c>
      <c r="D2015" s="16">
        <v>349160211.72410601</v>
      </c>
    </row>
    <row r="2016" spans="1:4" ht="15.75" customHeight="1" x14ac:dyDescent="0.25">
      <c r="A2016" s="13">
        <v>43701</v>
      </c>
      <c r="B2016" s="18">
        <v>93.490658003619401</v>
      </c>
      <c r="C2016" s="16">
        <v>841460466.95156598</v>
      </c>
      <c r="D2016" s="16">
        <v>304567407.86473799</v>
      </c>
    </row>
    <row r="2017" spans="1:4" ht="15.75" customHeight="1" x14ac:dyDescent="0.25">
      <c r="A2017" s="13">
        <v>43702</v>
      </c>
      <c r="B2017" s="18">
        <v>92.147400403034098</v>
      </c>
      <c r="C2017" s="16">
        <v>830313870.77838695</v>
      </c>
      <c r="D2017" s="16">
        <v>237192208.031726</v>
      </c>
    </row>
    <row r="2018" spans="1:4" ht="15.75" customHeight="1" x14ac:dyDescent="0.25">
      <c r="A2018" s="13">
        <v>43703</v>
      </c>
      <c r="B2018" s="18">
        <v>91.158462094025793</v>
      </c>
      <c r="C2018" s="16">
        <v>821053905.54566205</v>
      </c>
      <c r="D2018" s="16">
        <v>216473460.43024001</v>
      </c>
    </row>
    <row r="2019" spans="1:4" ht="15.75" customHeight="1" x14ac:dyDescent="0.25">
      <c r="A2019" s="13">
        <v>43704</v>
      </c>
      <c r="B2019" s="18">
        <v>92.038775760591093</v>
      </c>
      <c r="C2019" s="16">
        <v>828754762.128883</v>
      </c>
      <c r="D2019" s="16">
        <v>271288644.37489802</v>
      </c>
    </row>
    <row r="2020" spans="1:4" ht="15.75" customHeight="1" x14ac:dyDescent="0.25">
      <c r="A2020" s="13">
        <v>43705</v>
      </c>
      <c r="B2020" s="18">
        <v>90.541743387162796</v>
      </c>
      <c r="C2020" s="16">
        <v>815729669.18501699</v>
      </c>
      <c r="D2020" s="16">
        <v>256445944.173807</v>
      </c>
    </row>
    <row r="2021" spans="1:4" ht="15.75" customHeight="1" x14ac:dyDescent="0.25">
      <c r="A2021" s="13">
        <v>43706</v>
      </c>
      <c r="B2021" s="18">
        <v>84.682707507358799</v>
      </c>
      <c r="C2021" s="16">
        <v>762731689.32807803</v>
      </c>
      <c r="D2021" s="16">
        <v>275478632.499461</v>
      </c>
    </row>
    <row r="2022" spans="1:4" ht="15.75" customHeight="1" x14ac:dyDescent="0.25">
      <c r="A2022" s="13">
        <v>43707</v>
      </c>
      <c r="B2022" s="18">
        <v>79.773981198456994</v>
      </c>
      <c r="C2022" s="16">
        <v>718818203.00425196</v>
      </c>
      <c r="D2022" s="16">
        <v>270743673.339266</v>
      </c>
    </row>
    <row r="2023" spans="1:4" ht="15.75" customHeight="1" x14ac:dyDescent="0.25">
      <c r="A2023" s="13">
        <v>43708</v>
      </c>
      <c r="B2023" s="18">
        <v>80.179855833604094</v>
      </c>
      <c r="C2023" s="16">
        <v>722224629.07497299</v>
      </c>
      <c r="D2023" s="16">
        <v>254948513.30063301</v>
      </c>
    </row>
    <row r="2024" spans="1:4" ht="15.75" customHeight="1" x14ac:dyDescent="0.25">
      <c r="A2024" s="13">
        <v>43709</v>
      </c>
      <c r="B2024" s="18">
        <v>79.860980154568196</v>
      </c>
      <c r="C2024" s="16">
        <v>720372485.08336306</v>
      </c>
      <c r="D2024" s="16">
        <v>308471575.56673902</v>
      </c>
    </row>
    <row r="2025" spans="1:4" ht="15.75" customHeight="1" x14ac:dyDescent="0.25">
      <c r="A2025" s="13">
        <v>43710</v>
      </c>
      <c r="B2025" s="18">
        <v>79.630062422404094</v>
      </c>
      <c r="C2025" s="16">
        <v>718371168.14823997</v>
      </c>
      <c r="D2025" s="16">
        <v>238394569.408988</v>
      </c>
    </row>
    <row r="2026" spans="1:4" ht="15.75" customHeight="1" x14ac:dyDescent="0.25">
      <c r="A2026" s="13">
        <v>43711</v>
      </c>
      <c r="B2026" s="18">
        <v>81.657811922366307</v>
      </c>
      <c r="C2026" s="16">
        <v>736801206.33962297</v>
      </c>
      <c r="D2026" s="16">
        <v>263567757.88632801</v>
      </c>
    </row>
    <row r="2027" spans="1:4" ht="15.75" customHeight="1" x14ac:dyDescent="0.25">
      <c r="A2027" s="13">
        <v>43712</v>
      </c>
      <c r="B2027" s="18">
        <v>83.001649850067196</v>
      </c>
      <c r="C2027" s="16">
        <v>749175861.66576898</v>
      </c>
      <c r="D2027" s="16">
        <v>288408329.14166701</v>
      </c>
    </row>
    <row r="2028" spans="1:4" ht="15.75" customHeight="1" x14ac:dyDescent="0.25">
      <c r="A2028" s="13">
        <v>43713</v>
      </c>
      <c r="B2028" s="18">
        <v>80.8645661941746</v>
      </c>
      <c r="C2028" s="16">
        <v>729284414.94853997</v>
      </c>
      <c r="D2028" s="16">
        <v>257579446.533384</v>
      </c>
    </row>
    <row r="2029" spans="1:4" ht="15.75" customHeight="1" x14ac:dyDescent="0.25">
      <c r="A2029" s="13">
        <v>43714</v>
      </c>
      <c r="B2029" s="18">
        <v>80.046395046797599</v>
      </c>
      <c r="C2029" s="16">
        <v>722774925.43761003</v>
      </c>
      <c r="D2029" s="16">
        <v>249423120.689069</v>
      </c>
    </row>
    <row r="2030" spans="1:4" ht="15.75" customHeight="1" x14ac:dyDescent="0.25">
      <c r="A2030" s="13">
        <v>43715</v>
      </c>
      <c r="B2030" s="18">
        <v>80.167896709261797</v>
      </c>
      <c r="C2030" s="16">
        <v>723937648.38233399</v>
      </c>
      <c r="D2030" s="16">
        <v>327627544.57756001</v>
      </c>
    </row>
    <row r="2031" spans="1:4" ht="15.75" customHeight="1" x14ac:dyDescent="0.25">
      <c r="A2031" s="13">
        <v>43716</v>
      </c>
      <c r="B2031" s="18">
        <v>83.820106670266398</v>
      </c>
      <c r="C2031" s="16">
        <v>757017744.19393396</v>
      </c>
      <c r="D2031" s="16">
        <v>292986337.76226199</v>
      </c>
    </row>
    <row r="2032" spans="1:4" ht="15.75" customHeight="1" x14ac:dyDescent="0.25">
      <c r="A2032" s="13">
        <v>43717</v>
      </c>
      <c r="B2032" s="18">
        <v>87.550309487647695</v>
      </c>
      <c r="C2032" s="16">
        <v>790141849.78275394</v>
      </c>
      <c r="D2032" s="16">
        <v>279812160.51604098</v>
      </c>
    </row>
    <row r="2033" spans="1:4" ht="15.75" customHeight="1" x14ac:dyDescent="0.25">
      <c r="A2033" s="13">
        <v>43718</v>
      </c>
      <c r="B2033" s="18">
        <v>86.260140771403599</v>
      </c>
      <c r="C2033" s="16">
        <v>779359087.28528702</v>
      </c>
      <c r="D2033" s="16">
        <v>295540121.19771099</v>
      </c>
    </row>
    <row r="2034" spans="1:4" ht="15.75" customHeight="1" x14ac:dyDescent="0.25">
      <c r="A2034" s="13">
        <v>43719</v>
      </c>
      <c r="B2034" s="18">
        <v>82.977231154570703</v>
      </c>
      <c r="C2034" s="16">
        <v>749644118.73209405</v>
      </c>
      <c r="D2034" s="16">
        <v>277215541.08426702</v>
      </c>
    </row>
    <row r="2035" spans="1:4" ht="15.75" customHeight="1" x14ac:dyDescent="0.25">
      <c r="A2035" s="13">
        <v>43720</v>
      </c>
      <c r="B2035" s="18">
        <v>82.530330250649996</v>
      </c>
      <c r="C2035" s="16">
        <v>745939514.514382</v>
      </c>
      <c r="D2035" s="16">
        <v>318555083.46287602</v>
      </c>
    </row>
    <row r="2036" spans="1:4" ht="15.75" customHeight="1" x14ac:dyDescent="0.25">
      <c r="A2036" s="13">
        <v>43721</v>
      </c>
      <c r="B2036" s="18">
        <v>85.205385684956994</v>
      </c>
      <c r="C2036" s="16">
        <v>770199344.16153705</v>
      </c>
      <c r="D2036" s="16">
        <v>312502109.23983401</v>
      </c>
    </row>
    <row r="2037" spans="1:4" ht="15.75" customHeight="1" x14ac:dyDescent="0.25">
      <c r="A2037" s="13">
        <v>43722</v>
      </c>
      <c r="B2037" s="18">
        <v>93.261259853270303</v>
      </c>
      <c r="C2037" s="16">
        <v>842327939.07435298</v>
      </c>
      <c r="D2037" s="16">
        <v>297567170.995269</v>
      </c>
    </row>
    <row r="2038" spans="1:4" ht="15.75" customHeight="1" x14ac:dyDescent="0.25">
      <c r="A2038" s="13">
        <v>43723</v>
      </c>
      <c r="B2038" s="18">
        <v>91.294690514145302</v>
      </c>
      <c r="C2038" s="16">
        <v>825651531.18851995</v>
      </c>
      <c r="D2038" s="16">
        <v>338920253.32827199</v>
      </c>
    </row>
    <row r="2039" spans="1:4" ht="15.75" customHeight="1" x14ac:dyDescent="0.25">
      <c r="A2039" s="13">
        <v>43724</v>
      </c>
      <c r="B2039" s="18">
        <v>88.781684232023295</v>
      </c>
      <c r="C2039" s="16">
        <v>802851409.69457197</v>
      </c>
      <c r="D2039" s="16">
        <v>304147102.78375798</v>
      </c>
    </row>
    <row r="2040" spans="1:4" ht="15.75" customHeight="1" x14ac:dyDescent="0.25">
      <c r="A2040" s="13">
        <v>43725</v>
      </c>
      <c r="B2040" s="18">
        <v>93.006923974313906</v>
      </c>
      <c r="C2040" s="16">
        <v>841168667.36962605</v>
      </c>
      <c r="D2040" s="16">
        <v>341110065.732449</v>
      </c>
    </row>
    <row r="2041" spans="1:4" ht="15.75" customHeight="1" x14ac:dyDescent="0.25">
      <c r="A2041" s="13">
        <v>43726</v>
      </c>
      <c r="B2041" s="18">
        <v>94.922750574013904</v>
      </c>
      <c r="C2041" s="16">
        <v>859405971.50298703</v>
      </c>
      <c r="D2041" s="16">
        <v>388249612.46762103</v>
      </c>
    </row>
    <row r="2042" spans="1:4" ht="15.75" customHeight="1" x14ac:dyDescent="0.25">
      <c r="A2042" s="13">
        <v>43727</v>
      </c>
      <c r="B2042" s="18">
        <v>97.618154099699794</v>
      </c>
      <c r="C2042" s="16">
        <v>882633814.20999706</v>
      </c>
      <c r="D2042" s="16">
        <v>438192885.84958899</v>
      </c>
    </row>
    <row r="2043" spans="1:4" ht="15.75" customHeight="1" x14ac:dyDescent="0.25">
      <c r="A2043" s="13">
        <v>43728</v>
      </c>
      <c r="B2043" s="18">
        <v>99.753445985638706</v>
      </c>
      <c r="C2043" s="16">
        <v>900260944.66195703</v>
      </c>
      <c r="D2043" s="16">
        <v>530711832.58441401</v>
      </c>
    </row>
    <row r="2044" spans="1:4" ht="15.75" customHeight="1" x14ac:dyDescent="0.25">
      <c r="A2044" s="13">
        <v>43729</v>
      </c>
      <c r="B2044" s="18">
        <v>96.791153557406304</v>
      </c>
      <c r="C2044" s="16">
        <v>874838534.029109</v>
      </c>
      <c r="D2044" s="16">
        <v>323598828.09053999</v>
      </c>
    </row>
    <row r="2045" spans="1:4" ht="15.75" customHeight="1" x14ac:dyDescent="0.25">
      <c r="A2045" s="13">
        <v>43730</v>
      </c>
      <c r="B2045" s="18">
        <v>92.935688228378893</v>
      </c>
      <c r="C2045" s="16">
        <v>840462637.89974105</v>
      </c>
      <c r="D2045" s="16">
        <v>224903920.67795399</v>
      </c>
    </row>
    <row r="2046" spans="1:4" ht="15.75" customHeight="1" x14ac:dyDescent="0.25">
      <c r="A2046" s="13">
        <v>43731</v>
      </c>
      <c r="B2046" s="18">
        <v>90.910318180444705</v>
      </c>
      <c r="C2046" s="16">
        <v>822094649.90327406</v>
      </c>
      <c r="D2046" s="16">
        <v>220815909.749538</v>
      </c>
    </row>
    <row r="2047" spans="1:4" ht="15.75" customHeight="1" x14ac:dyDescent="0.25">
      <c r="A2047" s="13">
        <v>43732</v>
      </c>
      <c r="B2047" s="18">
        <v>86.787268848641006</v>
      </c>
      <c r="C2047" s="16">
        <v>785051295.29557002</v>
      </c>
      <c r="D2047" s="16">
        <v>306409664.02529597</v>
      </c>
    </row>
    <row r="2048" spans="1:4" ht="15.75" customHeight="1" x14ac:dyDescent="0.25">
      <c r="A2048" s="13">
        <v>43733</v>
      </c>
      <c r="B2048" s="18">
        <v>72.739835696235602</v>
      </c>
      <c r="C2048" s="16">
        <v>672062053.93726802</v>
      </c>
      <c r="D2048" s="16">
        <v>348894220.88115299</v>
      </c>
    </row>
    <row r="2049" spans="1:4" ht="15.75" customHeight="1" x14ac:dyDescent="0.25">
      <c r="A2049" s="13">
        <v>43734</v>
      </c>
      <c r="B2049" s="18">
        <v>72.542027286663696</v>
      </c>
      <c r="C2049" s="16">
        <v>657578368.08754396</v>
      </c>
      <c r="D2049" s="16">
        <v>408312760.34327</v>
      </c>
    </row>
    <row r="2050" spans="1:4" ht="15.75" customHeight="1" x14ac:dyDescent="0.25">
      <c r="A2050" s="13">
        <v>43735</v>
      </c>
      <c r="B2050" s="18">
        <v>68.624206463074302</v>
      </c>
      <c r="C2050" s="16">
        <v>624611987.07153499</v>
      </c>
      <c r="D2050" s="16">
        <v>284614221.67531401</v>
      </c>
    </row>
    <row r="2051" spans="1:4" ht="15.75" customHeight="1" x14ac:dyDescent="0.25">
      <c r="A2051" s="13">
        <v>43736</v>
      </c>
      <c r="B2051" s="18">
        <v>71.331015266164798</v>
      </c>
      <c r="C2051" s="16">
        <v>647982260.71419203</v>
      </c>
      <c r="D2051" s="16">
        <v>339725392.604231</v>
      </c>
    </row>
    <row r="2052" spans="1:4" ht="15.75" customHeight="1" x14ac:dyDescent="0.25">
      <c r="A2052" s="13">
        <v>43737</v>
      </c>
      <c r="B2052" s="18">
        <v>71.460792823281494</v>
      </c>
      <c r="C2052" s="16">
        <v>647958906.02807903</v>
      </c>
      <c r="D2052" s="16">
        <v>281386825.446845</v>
      </c>
    </row>
    <row r="2053" spans="1:4" ht="15.75" customHeight="1" x14ac:dyDescent="0.25">
      <c r="A2053" s="13">
        <v>43738</v>
      </c>
      <c r="B2053" s="18">
        <v>68.826900355303394</v>
      </c>
      <c r="C2053" s="16">
        <v>624191770.92133296</v>
      </c>
      <c r="D2053" s="16">
        <v>236063043.82380301</v>
      </c>
    </row>
    <row r="2054" spans="1:4" ht="15.75" customHeight="1" x14ac:dyDescent="0.25">
      <c r="A2054" s="13">
        <v>43739</v>
      </c>
      <c r="B2054" s="18">
        <v>70.591371082817204</v>
      </c>
      <c r="C2054" s="16">
        <v>640206279.00175905</v>
      </c>
      <c r="D2054" s="16">
        <v>311314710.43893498</v>
      </c>
    </row>
    <row r="2055" spans="1:4" ht="15.75" customHeight="1" x14ac:dyDescent="0.25">
      <c r="A2055" s="13">
        <v>43740</v>
      </c>
      <c r="B2055" s="18">
        <v>70.496802102619796</v>
      </c>
      <c r="C2055" s="16">
        <v>640097871.44121397</v>
      </c>
      <c r="D2055" s="16">
        <v>239030744.823448</v>
      </c>
    </row>
    <row r="2056" spans="1:4" ht="15.75" customHeight="1" x14ac:dyDescent="0.25">
      <c r="A2056" s="13">
        <v>43741</v>
      </c>
      <c r="B2056" s="18">
        <v>70.424459581753297</v>
      </c>
      <c r="C2056" s="16">
        <v>639586384.85866702</v>
      </c>
      <c r="D2056" s="16">
        <v>238640712.439183</v>
      </c>
    </row>
    <row r="2057" spans="1:4" ht="15.75" customHeight="1" x14ac:dyDescent="0.25">
      <c r="A2057" s="13">
        <v>43742</v>
      </c>
      <c r="B2057" s="18">
        <v>69.677845079167099</v>
      </c>
      <c r="C2057" s="16">
        <v>632892210.45884705</v>
      </c>
      <c r="D2057" s="16">
        <v>233467206.02473301</v>
      </c>
    </row>
    <row r="2058" spans="1:4" ht="15.75" customHeight="1" x14ac:dyDescent="0.25">
      <c r="A2058" s="13">
        <v>43743</v>
      </c>
      <c r="B2058" s="18">
        <v>69.5096295137716</v>
      </c>
      <c r="C2058" s="16">
        <v>631369039.02600896</v>
      </c>
      <c r="D2058" s="16">
        <v>215204358.904457</v>
      </c>
    </row>
    <row r="2059" spans="1:4" ht="15.75" customHeight="1" x14ac:dyDescent="0.25">
      <c r="A2059" s="13">
        <v>43744</v>
      </c>
      <c r="B2059" s="18">
        <v>69.656425328037599</v>
      </c>
      <c r="C2059" s="16">
        <v>632899450.15273798</v>
      </c>
      <c r="D2059" s="16">
        <v>212605841.73495901</v>
      </c>
    </row>
    <row r="2060" spans="1:4" ht="15.75" customHeight="1" x14ac:dyDescent="0.25">
      <c r="A2060" s="13">
        <v>43745</v>
      </c>
      <c r="B2060" s="18">
        <v>69.228462963898295</v>
      </c>
      <c r="C2060" s="16">
        <v>628975449.49571097</v>
      </c>
      <c r="D2060" s="16">
        <v>283335698.26968402</v>
      </c>
    </row>
    <row r="2061" spans="1:4" ht="15.75" customHeight="1" x14ac:dyDescent="0.25">
      <c r="A2061" s="13">
        <v>43746</v>
      </c>
      <c r="B2061" s="18">
        <v>70.769964593113897</v>
      </c>
      <c r="C2061" s="16">
        <v>642983770.22040701</v>
      </c>
      <c r="D2061" s="16">
        <v>331866653.44420803</v>
      </c>
    </row>
    <row r="2062" spans="1:4" ht="15.75" customHeight="1" x14ac:dyDescent="0.25">
      <c r="A2062" s="13">
        <v>43747</v>
      </c>
      <c r="B2062" s="18">
        <v>70.663240029934599</v>
      </c>
      <c r="C2062" s="16">
        <v>642014119.29006195</v>
      </c>
      <c r="D2062" s="16">
        <v>361288956.64392</v>
      </c>
    </row>
    <row r="2063" spans="1:4" ht="15.75" customHeight="1" x14ac:dyDescent="0.25">
      <c r="A2063" s="13">
        <v>43748</v>
      </c>
      <c r="B2063" s="18">
        <v>73.903207825298196</v>
      </c>
      <c r="C2063" s="16">
        <v>671886373.68279505</v>
      </c>
      <c r="D2063" s="16">
        <v>385713426.73545599</v>
      </c>
    </row>
    <row r="2064" spans="1:4" ht="15.75" customHeight="1" x14ac:dyDescent="0.25">
      <c r="A2064" s="13">
        <v>43749</v>
      </c>
      <c r="B2064" s="18">
        <v>72.487625239815301</v>
      </c>
      <c r="C2064" s="16">
        <v>659174515.62164605</v>
      </c>
      <c r="D2064" s="16">
        <v>402180584.089863</v>
      </c>
    </row>
    <row r="2065" spans="1:4" ht="15.75" customHeight="1" x14ac:dyDescent="0.25">
      <c r="A2065" s="13">
        <v>43750</v>
      </c>
      <c r="B2065" s="18">
        <v>69.608571344606702</v>
      </c>
      <c r="C2065" s="16">
        <v>632727871.339692</v>
      </c>
      <c r="D2065" s="16">
        <v>355852561.03422898</v>
      </c>
    </row>
    <row r="2066" spans="1:4" ht="15.75" customHeight="1" x14ac:dyDescent="0.25">
      <c r="A2066" s="13">
        <v>43751</v>
      </c>
      <c r="B2066" s="18">
        <v>70.724897345747394</v>
      </c>
      <c r="C2066" s="16">
        <v>643373416.28963602</v>
      </c>
      <c r="D2066" s="16">
        <v>324113630.95055097</v>
      </c>
    </row>
    <row r="2067" spans="1:4" ht="15.75" customHeight="1" x14ac:dyDescent="0.25">
      <c r="A2067" s="13">
        <v>43752</v>
      </c>
      <c r="B2067" s="18">
        <v>70.612757342056497</v>
      </c>
      <c r="C2067" s="16">
        <v>642433721.15880299</v>
      </c>
      <c r="D2067" s="16">
        <v>253042103.63677201</v>
      </c>
    </row>
    <row r="2068" spans="1:4" ht="15.75" customHeight="1" x14ac:dyDescent="0.25">
      <c r="A2068" s="13">
        <v>43753</v>
      </c>
      <c r="B2068" s="18">
        <v>71.054501267680706</v>
      </c>
      <c r="C2068" s="16">
        <v>646614585.82964301</v>
      </c>
      <c r="D2068" s="16">
        <v>303779147.38186502</v>
      </c>
    </row>
    <row r="2069" spans="1:4" ht="15.75" customHeight="1" x14ac:dyDescent="0.25">
      <c r="A2069" s="13">
        <v>43754</v>
      </c>
      <c r="B2069" s="18">
        <v>71.383699989734794</v>
      </c>
      <c r="C2069" s="16">
        <v>649708078.52342403</v>
      </c>
      <c r="D2069" s="16">
        <v>261024432.18031499</v>
      </c>
    </row>
    <row r="2070" spans="1:4" ht="15.75" customHeight="1" x14ac:dyDescent="0.25">
      <c r="A2070" s="13">
        <v>43755</v>
      </c>
      <c r="B2070" s="18">
        <v>68.141401400692104</v>
      </c>
      <c r="C2070" s="16">
        <v>620315893.93753898</v>
      </c>
      <c r="D2070" s="16">
        <v>250071952.04248101</v>
      </c>
    </row>
    <row r="2071" spans="1:4" ht="15.75" customHeight="1" x14ac:dyDescent="0.25">
      <c r="A2071" s="13">
        <v>43756</v>
      </c>
      <c r="B2071" s="18">
        <v>69.088780165526998</v>
      </c>
      <c r="C2071" s="16">
        <v>628472944.91696095</v>
      </c>
      <c r="D2071" s="16">
        <v>225119866.106078</v>
      </c>
    </row>
    <row r="2072" spans="1:4" ht="15.75" customHeight="1" x14ac:dyDescent="0.25">
      <c r="A2072" s="13">
        <v>43757</v>
      </c>
      <c r="B2072" s="18">
        <v>67.933016752831193</v>
      </c>
      <c r="C2072" s="16">
        <v>618484585.73932099</v>
      </c>
      <c r="D2072" s="16">
        <v>213438752.51773599</v>
      </c>
    </row>
    <row r="2073" spans="1:4" ht="15.75" customHeight="1" x14ac:dyDescent="0.25">
      <c r="A2073" s="13">
        <v>43758</v>
      </c>
      <c r="B2073" s="18">
        <v>67.351544552798103</v>
      </c>
      <c r="C2073" s="16">
        <v>613302134.51415801</v>
      </c>
      <c r="D2073" s="16">
        <v>184613353.59839201</v>
      </c>
    </row>
    <row r="2074" spans="1:4" ht="15.75" customHeight="1" x14ac:dyDescent="0.25">
      <c r="A2074" s="13">
        <v>43759</v>
      </c>
      <c r="B2074" s="18">
        <v>69.225724652550198</v>
      </c>
      <c r="C2074" s="16">
        <v>629595012.47912705</v>
      </c>
      <c r="D2074" s="16">
        <v>199701931.996133</v>
      </c>
    </row>
    <row r="2075" spans="1:4" ht="15.75" customHeight="1" x14ac:dyDescent="0.25">
      <c r="A2075" s="13">
        <v>43760</v>
      </c>
      <c r="B2075" s="18">
        <v>68.895443623557298</v>
      </c>
      <c r="C2075" s="16">
        <v>626146896.20028198</v>
      </c>
      <c r="D2075" s="16">
        <v>253589504.21359599</v>
      </c>
    </row>
    <row r="2076" spans="1:4" ht="15.75" customHeight="1" x14ac:dyDescent="0.25">
      <c r="A2076" s="13">
        <v>43761</v>
      </c>
      <c r="B2076" s="18">
        <v>67.200916741187896</v>
      </c>
      <c r="C2076" s="16">
        <v>610842806.24209905</v>
      </c>
      <c r="D2076" s="16">
        <v>229476824.320279</v>
      </c>
    </row>
    <row r="2077" spans="1:4" ht="15.75" customHeight="1" x14ac:dyDescent="0.25">
      <c r="A2077" s="13">
        <v>43762</v>
      </c>
      <c r="B2077" s="18">
        <v>62.6977292207483</v>
      </c>
      <c r="C2077" s="16">
        <v>570701497.09727097</v>
      </c>
      <c r="D2077" s="16">
        <v>228884976.69023001</v>
      </c>
    </row>
    <row r="2078" spans="1:4" ht="15.75" customHeight="1" x14ac:dyDescent="0.25">
      <c r="A2078" s="13">
        <v>43763</v>
      </c>
      <c r="B2078" s="18">
        <v>62.498654661368498</v>
      </c>
      <c r="C2078" s="16">
        <v>568380647.59096897</v>
      </c>
      <c r="D2078" s="16">
        <v>171036280.18142501</v>
      </c>
    </row>
    <row r="2079" spans="1:4" ht="15.75" customHeight="1" x14ac:dyDescent="0.25">
      <c r="A2079" s="13">
        <v>43764</v>
      </c>
      <c r="B2079" s="18">
        <v>70.213118952148406</v>
      </c>
      <c r="C2079" s="16">
        <v>637490882.90093195</v>
      </c>
      <c r="D2079" s="16">
        <v>266697876.15875101</v>
      </c>
    </row>
    <row r="2080" spans="1:4" ht="15.75" customHeight="1" x14ac:dyDescent="0.25">
      <c r="A2080" s="13">
        <v>43765</v>
      </c>
      <c r="B2080" s="18">
        <v>70.413288699090302</v>
      </c>
      <c r="C2080" s="16">
        <v>641076691.44525099</v>
      </c>
      <c r="D2080" s="16">
        <v>324920894.68264699</v>
      </c>
    </row>
    <row r="2081" spans="1:4" ht="15.75" customHeight="1" x14ac:dyDescent="0.25">
      <c r="A2081" s="13">
        <v>43766</v>
      </c>
      <c r="B2081" s="18">
        <v>71.718774177270703</v>
      </c>
      <c r="C2081" s="16">
        <v>652959759.70152998</v>
      </c>
      <c r="D2081" s="16">
        <v>252217915.871811</v>
      </c>
    </row>
    <row r="2082" spans="1:4" ht="15.75" customHeight="1" x14ac:dyDescent="0.25">
      <c r="A2082" s="13">
        <v>43767</v>
      </c>
      <c r="B2082" s="18">
        <v>71.639035504018693</v>
      </c>
      <c r="C2082" s="16">
        <v>652155794.04168701</v>
      </c>
      <c r="D2082" s="16">
        <v>262610350.24631801</v>
      </c>
    </row>
    <row r="2083" spans="1:4" ht="15.75" customHeight="1" x14ac:dyDescent="0.25">
      <c r="A2083" s="13">
        <v>43768</v>
      </c>
      <c r="B2083" s="18">
        <v>72.865325551740895</v>
      </c>
      <c r="C2083" s="16">
        <v>663126450.08441496</v>
      </c>
      <c r="D2083" s="16">
        <v>247939659.19930801</v>
      </c>
    </row>
    <row r="2084" spans="1:4" ht="15.75" customHeight="1" x14ac:dyDescent="0.25">
      <c r="A2084" s="13">
        <v>43769</v>
      </c>
      <c r="B2084" s="18">
        <v>72.081099722898998</v>
      </c>
      <c r="C2084" s="16">
        <v>656887572.04728794</v>
      </c>
      <c r="D2084" s="16">
        <v>310270286.01637399</v>
      </c>
    </row>
    <row r="2085" spans="1:4" ht="15.75" customHeight="1" x14ac:dyDescent="0.25">
      <c r="A2085" s="13">
        <v>43770</v>
      </c>
      <c r="B2085" s="18">
        <v>71.748630256496497</v>
      </c>
      <c r="C2085" s="16">
        <v>654396946.04319501</v>
      </c>
      <c r="D2085" s="16">
        <v>292121490.84080499</v>
      </c>
    </row>
    <row r="2086" spans="1:4" ht="15.75" customHeight="1" x14ac:dyDescent="0.25">
      <c r="A2086" s="13">
        <v>43771</v>
      </c>
      <c r="B2086" s="18">
        <v>71.812215844794196</v>
      </c>
      <c r="C2086" s="16">
        <v>653784902.51496506</v>
      </c>
      <c r="D2086" s="16">
        <v>288397439.11978298</v>
      </c>
    </row>
    <row r="2087" spans="1:4" ht="15.75" customHeight="1" x14ac:dyDescent="0.25">
      <c r="A2087" s="13">
        <v>43772</v>
      </c>
      <c r="B2087" s="18">
        <v>72.220559286983402</v>
      </c>
      <c r="C2087" s="16">
        <v>657534640.32748997</v>
      </c>
      <c r="D2087" s="16">
        <v>309703363.05905098</v>
      </c>
    </row>
    <row r="2088" spans="1:4" ht="15.75" customHeight="1" x14ac:dyDescent="0.25">
      <c r="A2088" s="13">
        <v>43773</v>
      </c>
      <c r="B2088" s="18">
        <v>71.265511290839896</v>
      </c>
      <c r="C2088" s="16">
        <v>648840473.65662003</v>
      </c>
      <c r="D2088" s="16">
        <v>287183495.85901499</v>
      </c>
    </row>
    <row r="2089" spans="1:4" ht="15.75" customHeight="1" x14ac:dyDescent="0.25">
      <c r="A2089" s="13">
        <v>43774</v>
      </c>
      <c r="B2089" s="18">
        <v>72.519483477557401</v>
      </c>
      <c r="C2089" s="16">
        <v>660249774.87961495</v>
      </c>
      <c r="D2089" s="16">
        <v>309366350.46915901</v>
      </c>
    </row>
    <row r="2090" spans="1:4" ht="15.75" customHeight="1" x14ac:dyDescent="0.25">
      <c r="A2090" s="13">
        <v>43775</v>
      </c>
      <c r="B2090" s="18">
        <v>74.272333570087198</v>
      </c>
      <c r="C2090" s="16">
        <v>676181970.38575304</v>
      </c>
      <c r="D2090" s="16">
        <v>315993951.54935598</v>
      </c>
    </row>
    <row r="2091" spans="1:4" ht="15.75" customHeight="1" x14ac:dyDescent="0.25">
      <c r="A2091" s="13">
        <v>43776</v>
      </c>
      <c r="B2091" s="18">
        <v>74.217651359693093</v>
      </c>
      <c r="C2091" s="16">
        <v>675499849.98355901</v>
      </c>
      <c r="D2091" s="16">
        <v>279138164.77587903</v>
      </c>
    </row>
    <row r="2092" spans="1:4" ht="15.75" customHeight="1" x14ac:dyDescent="0.25">
      <c r="A2092" s="13">
        <v>43777</v>
      </c>
      <c r="B2092" s="18">
        <v>72.220596383159304</v>
      </c>
      <c r="C2092" s="16">
        <v>657472839.05589104</v>
      </c>
      <c r="D2092" s="16">
        <v>295158162.21024299</v>
      </c>
    </row>
    <row r="2093" spans="1:4" ht="15.75" customHeight="1" x14ac:dyDescent="0.25">
      <c r="A2093" s="13">
        <v>43778</v>
      </c>
      <c r="B2093" s="18">
        <v>69.374919769239199</v>
      </c>
      <c r="C2093" s="16">
        <v>631689803.32938302</v>
      </c>
      <c r="D2093" s="16">
        <v>323588174.90904897</v>
      </c>
    </row>
    <row r="2094" spans="1:4" ht="15.75" customHeight="1" x14ac:dyDescent="0.25">
      <c r="A2094" s="13">
        <v>43779</v>
      </c>
      <c r="B2094" s="18">
        <v>69.587025131830501</v>
      </c>
      <c r="C2094" s="16">
        <v>633900401.75178301</v>
      </c>
      <c r="D2094" s="16">
        <v>322344199.03216201</v>
      </c>
    </row>
    <row r="2095" spans="1:4" ht="15.75" customHeight="1" x14ac:dyDescent="0.25">
      <c r="A2095" s="13">
        <v>43780</v>
      </c>
      <c r="B2095" s="18">
        <v>71.427029568482197</v>
      </c>
      <c r="C2095" s="16">
        <v>650071881.72054899</v>
      </c>
      <c r="D2095" s="16">
        <v>488472907.96572202</v>
      </c>
    </row>
    <row r="2096" spans="1:4" ht="15.75" customHeight="1" x14ac:dyDescent="0.25">
      <c r="A2096" s="13">
        <v>43781</v>
      </c>
      <c r="B2096" s="18">
        <v>70.134649742911805</v>
      </c>
      <c r="C2096" s="16">
        <v>638073969.92228794</v>
      </c>
      <c r="D2096" s="16">
        <v>384879074.65145701</v>
      </c>
    </row>
    <row r="2097" spans="1:4" ht="15.75" customHeight="1" x14ac:dyDescent="0.25">
      <c r="A2097" s="13">
        <v>43782</v>
      </c>
      <c r="B2097" s="18">
        <v>70.285446374919999</v>
      </c>
      <c r="C2097" s="16">
        <v>640165566.83362305</v>
      </c>
      <c r="D2097" s="16">
        <v>400589248.74285603</v>
      </c>
    </row>
    <row r="2098" spans="1:4" ht="15.75" customHeight="1" x14ac:dyDescent="0.25">
      <c r="A2098" s="13">
        <v>43783</v>
      </c>
      <c r="B2098" s="18">
        <v>69.660692950895907</v>
      </c>
      <c r="C2098" s="16">
        <v>634980926.91996706</v>
      </c>
      <c r="D2098" s="16">
        <v>348123811.72263402</v>
      </c>
    </row>
    <row r="2099" spans="1:4" ht="15.75" customHeight="1" x14ac:dyDescent="0.25">
      <c r="A2099" s="13">
        <v>43784</v>
      </c>
      <c r="B2099" s="18">
        <v>68.702190773570706</v>
      </c>
      <c r="C2099" s="16">
        <v>626046644.11555505</v>
      </c>
      <c r="D2099" s="16">
        <v>328159514.36062598</v>
      </c>
    </row>
    <row r="2100" spans="1:4" ht="15.75" customHeight="1" x14ac:dyDescent="0.25">
      <c r="A2100" s="13">
        <v>43785</v>
      </c>
      <c r="B2100" s="18">
        <v>68.007818240015993</v>
      </c>
      <c r="C2100" s="16">
        <v>618739809.36220896</v>
      </c>
      <c r="D2100" s="16">
        <v>320572867.65070403</v>
      </c>
    </row>
    <row r="2101" spans="1:4" ht="15.75" customHeight="1" x14ac:dyDescent="0.25">
      <c r="A2101" s="13">
        <v>43786</v>
      </c>
      <c r="B2101" s="18">
        <v>67.977434343483296</v>
      </c>
      <c r="C2101" s="16">
        <v>618820249.63468397</v>
      </c>
      <c r="D2101" s="16">
        <v>302484890.64001203</v>
      </c>
    </row>
    <row r="2102" spans="1:4" ht="15.75" customHeight="1" x14ac:dyDescent="0.25">
      <c r="A2102" s="13">
        <v>43787</v>
      </c>
      <c r="B2102" s="18">
        <v>67.720524802028393</v>
      </c>
      <c r="C2102" s="16">
        <v>616750299.65710497</v>
      </c>
      <c r="D2102" s="16">
        <v>279618333.71652502</v>
      </c>
    </row>
    <row r="2103" spans="1:4" ht="15.75" customHeight="1" x14ac:dyDescent="0.25">
      <c r="A2103" s="13">
        <v>43788</v>
      </c>
      <c r="B2103" s="18">
        <v>64.323501655788604</v>
      </c>
      <c r="C2103" s="16">
        <v>586013944.52573597</v>
      </c>
      <c r="D2103" s="16">
        <v>331304184.30063897</v>
      </c>
    </row>
    <row r="2104" spans="1:4" ht="15.75" customHeight="1" x14ac:dyDescent="0.25">
      <c r="A2104" s="13">
        <v>43789</v>
      </c>
      <c r="B2104" s="18">
        <v>65.205469193420797</v>
      </c>
      <c r="C2104" s="16">
        <v>593091373.53733397</v>
      </c>
      <c r="D2104" s="16">
        <v>344935885.354168</v>
      </c>
    </row>
    <row r="2105" spans="1:4" ht="15.75" customHeight="1" x14ac:dyDescent="0.25">
      <c r="A2105" s="13">
        <v>43790</v>
      </c>
      <c r="B2105" s="18">
        <v>63.638190020569603</v>
      </c>
      <c r="C2105" s="16">
        <v>579362885.40428603</v>
      </c>
      <c r="D2105" s="16">
        <v>377717752.68344498</v>
      </c>
    </row>
    <row r="2106" spans="1:4" ht="15.75" customHeight="1" x14ac:dyDescent="0.25">
      <c r="A2106" s="13">
        <v>43791</v>
      </c>
      <c r="B2106" s="18">
        <v>60.317448408604299</v>
      </c>
      <c r="C2106" s="16">
        <v>549357661.90584397</v>
      </c>
      <c r="D2106" s="16">
        <v>343111729.14664602</v>
      </c>
    </row>
    <row r="2107" spans="1:4" ht="15.75" customHeight="1" x14ac:dyDescent="0.25">
      <c r="A2107" s="13">
        <v>43792</v>
      </c>
      <c r="B2107" s="18">
        <v>55.308684419796798</v>
      </c>
      <c r="C2107" s="16">
        <v>501636499.01450199</v>
      </c>
      <c r="D2107" s="16">
        <v>413069360.18432897</v>
      </c>
    </row>
    <row r="2108" spans="1:4" ht="15.75" customHeight="1" x14ac:dyDescent="0.25">
      <c r="A2108" s="13">
        <v>43793</v>
      </c>
      <c r="B2108" s="18">
        <v>54.610639290338199</v>
      </c>
      <c r="C2108" s="16">
        <v>496739050.577672</v>
      </c>
      <c r="D2108" s="16">
        <v>411448361.33261198</v>
      </c>
    </row>
    <row r="2109" spans="1:4" ht="15.75" customHeight="1" x14ac:dyDescent="0.25">
      <c r="A2109" s="13">
        <v>43794</v>
      </c>
      <c r="B2109" s="18">
        <v>51.374990755800297</v>
      </c>
      <c r="C2109" s="16">
        <v>469621969.250085</v>
      </c>
      <c r="D2109" s="16">
        <v>336721791.79266</v>
      </c>
    </row>
    <row r="2110" spans="1:4" ht="15.75" customHeight="1" x14ac:dyDescent="0.25">
      <c r="A2110" s="13">
        <v>43795</v>
      </c>
      <c r="B2110" s="18">
        <v>49.997760594879402</v>
      </c>
      <c r="C2110" s="16">
        <v>454446175.75456601</v>
      </c>
      <c r="D2110" s="16">
        <v>361248328.49778098</v>
      </c>
    </row>
    <row r="2111" spans="1:4" ht="15.75" customHeight="1" x14ac:dyDescent="0.25">
      <c r="A2111" s="13">
        <v>43796</v>
      </c>
      <c r="B2111" s="18">
        <v>50.167743522269298</v>
      </c>
      <c r="C2111" s="16">
        <v>457992673.82085502</v>
      </c>
      <c r="D2111" s="16">
        <v>297016195.34124798</v>
      </c>
    </row>
    <row r="2112" spans="1:4" ht="15.75" customHeight="1" x14ac:dyDescent="0.25">
      <c r="A2112" s="13">
        <v>43797</v>
      </c>
      <c r="B2112" s="18">
        <v>50.458518109418499</v>
      </c>
      <c r="C2112" s="16">
        <v>460805977.51198798</v>
      </c>
      <c r="D2112" s="16">
        <v>353127453.36309397</v>
      </c>
    </row>
    <row r="2113" spans="1:4" ht="15.75" customHeight="1" x14ac:dyDescent="0.25">
      <c r="A2113" s="13">
        <v>43798</v>
      </c>
      <c r="B2113" s="18">
        <v>52.362403852294399</v>
      </c>
      <c r="C2113" s="16">
        <v>477471676.290815</v>
      </c>
      <c r="D2113" s="16">
        <v>388812057.86320603</v>
      </c>
    </row>
    <row r="2114" spans="1:4" ht="15.75" customHeight="1" x14ac:dyDescent="0.25">
      <c r="A2114" s="13">
        <v>43799</v>
      </c>
      <c r="B2114" s="18">
        <v>56.860776137153202</v>
      </c>
      <c r="C2114" s="16">
        <v>517009163.96206599</v>
      </c>
      <c r="D2114" s="16">
        <v>379222839.538876</v>
      </c>
    </row>
    <row r="2115" spans="1:4" ht="15.75" customHeight="1" x14ac:dyDescent="0.25">
      <c r="A2115" s="13">
        <v>43800</v>
      </c>
      <c r="B2115" s="18">
        <v>55.026909888583901</v>
      </c>
      <c r="C2115" s="16">
        <v>501574145.07836598</v>
      </c>
      <c r="D2115" s="16">
        <v>314465905.69370401</v>
      </c>
    </row>
    <row r="2116" spans="1:4" ht="15.75" customHeight="1" x14ac:dyDescent="0.25">
      <c r="A2116" s="13">
        <v>43801</v>
      </c>
      <c r="B2116" s="18">
        <v>53.114912295689997</v>
      </c>
      <c r="C2116" s="16">
        <v>484245555.257599</v>
      </c>
      <c r="D2116" s="16">
        <v>340056847.68992901</v>
      </c>
    </row>
    <row r="2117" spans="1:4" ht="15.75" customHeight="1" x14ac:dyDescent="0.25">
      <c r="A2117" s="13">
        <v>43802</v>
      </c>
      <c r="B2117" s="18">
        <v>51.576011205187299</v>
      </c>
      <c r="C2117" s="16">
        <v>469394748.39416099</v>
      </c>
      <c r="D2117" s="16">
        <v>263009616.845808</v>
      </c>
    </row>
    <row r="2118" spans="1:4" ht="15.75" customHeight="1" x14ac:dyDescent="0.25">
      <c r="A2118" s="13">
        <v>43803</v>
      </c>
      <c r="B2118" s="18">
        <v>51.294343712762497</v>
      </c>
      <c r="C2118" s="16">
        <v>466633372.63467503</v>
      </c>
      <c r="D2118" s="16">
        <v>230075773.77705899</v>
      </c>
    </row>
    <row r="2119" spans="1:4" ht="15.75" customHeight="1" x14ac:dyDescent="0.25">
      <c r="A2119" s="13">
        <v>43804</v>
      </c>
      <c r="B2119" s="18">
        <v>50.395123167896401</v>
      </c>
      <c r="C2119" s="16">
        <v>459996935.77871001</v>
      </c>
      <c r="D2119" s="16">
        <v>241584615.93193299</v>
      </c>
    </row>
    <row r="2120" spans="1:4" ht="15.75" customHeight="1" x14ac:dyDescent="0.25">
      <c r="A2120" s="13">
        <v>43805</v>
      </c>
      <c r="B2120" s="18">
        <v>49.931667826379503</v>
      </c>
      <c r="C2120" s="16">
        <v>455004381.22438198</v>
      </c>
      <c r="D2120" s="16">
        <v>242334508.25680101</v>
      </c>
    </row>
    <row r="2121" spans="1:4" ht="15.75" customHeight="1" x14ac:dyDescent="0.25">
      <c r="A2121" s="13">
        <v>43806</v>
      </c>
      <c r="B2121" s="18">
        <v>52.490070555983301</v>
      </c>
      <c r="C2121" s="16">
        <v>475325794.29974401</v>
      </c>
      <c r="D2121" s="16">
        <v>273658550.98203802</v>
      </c>
    </row>
    <row r="2122" spans="1:4" ht="15.75" customHeight="1" x14ac:dyDescent="0.25">
      <c r="A2122" s="13">
        <v>43807</v>
      </c>
      <c r="B2122" s="18">
        <v>52.300692046094198</v>
      </c>
      <c r="C2122" s="16">
        <v>476372041.247078</v>
      </c>
      <c r="D2122" s="16">
        <v>271397722.56916398</v>
      </c>
    </row>
    <row r="2123" spans="1:4" ht="15.75" customHeight="1" x14ac:dyDescent="0.25">
      <c r="A2123" s="13">
        <v>43808</v>
      </c>
      <c r="B2123" s="18">
        <v>51.707816650300003</v>
      </c>
      <c r="C2123" s="16">
        <v>476452767.24855101</v>
      </c>
      <c r="D2123" s="16">
        <v>251520029.717558</v>
      </c>
    </row>
    <row r="2124" spans="1:4" ht="15.75" customHeight="1" x14ac:dyDescent="0.25">
      <c r="A2124" s="13">
        <v>43809</v>
      </c>
      <c r="B2124" s="18">
        <v>51.148951125883102</v>
      </c>
      <c r="C2124" s="16">
        <v>470368826.36686999</v>
      </c>
      <c r="D2124" s="16">
        <v>289360497.44067103</v>
      </c>
    </row>
    <row r="2125" spans="1:4" ht="15.75" customHeight="1" x14ac:dyDescent="0.25">
      <c r="A2125" s="13">
        <v>43810</v>
      </c>
      <c r="B2125" s="18">
        <v>49.917600715905898</v>
      </c>
      <c r="C2125" s="16">
        <v>460719437.302697</v>
      </c>
      <c r="D2125" s="16">
        <v>263841200.43202499</v>
      </c>
    </row>
    <row r="2126" spans="1:4" ht="15.75" customHeight="1" x14ac:dyDescent="0.25">
      <c r="A2126" s="13">
        <v>43811</v>
      </c>
      <c r="B2126" s="18">
        <v>49.566637469361197</v>
      </c>
      <c r="C2126" s="16">
        <v>457028653.78657597</v>
      </c>
      <c r="D2126" s="16">
        <v>261382084.657462</v>
      </c>
    </row>
    <row r="2127" spans="1:4" ht="15.75" customHeight="1" x14ac:dyDescent="0.25">
      <c r="A2127" s="13">
        <v>43812</v>
      </c>
      <c r="B2127" s="18">
        <v>50.004356979916402</v>
      </c>
      <c r="C2127" s="16">
        <v>460725448.26717597</v>
      </c>
      <c r="D2127" s="16">
        <v>279619082.25752401</v>
      </c>
    </row>
    <row r="2128" spans="1:4" ht="15.75" customHeight="1" x14ac:dyDescent="0.25">
      <c r="A2128" s="13">
        <v>43813</v>
      </c>
      <c r="B2128" s="18">
        <v>50.676173504692599</v>
      </c>
      <c r="C2128" s="16">
        <v>465195733.63309902</v>
      </c>
      <c r="D2128" s="16">
        <v>277049971.70860302</v>
      </c>
    </row>
    <row r="2129" spans="1:4" ht="15.75" customHeight="1" x14ac:dyDescent="0.25">
      <c r="A2129" s="13">
        <v>43814</v>
      </c>
      <c r="B2129" s="18">
        <v>49.492158058118797</v>
      </c>
      <c r="C2129" s="16">
        <v>456395574.63769698</v>
      </c>
      <c r="D2129" s="16">
        <v>251888984.87683401</v>
      </c>
    </row>
    <row r="2130" spans="1:4" ht="15.75" customHeight="1" x14ac:dyDescent="0.25">
      <c r="A2130" s="13">
        <v>43815</v>
      </c>
      <c r="B2130" s="18">
        <v>50.684833486015798</v>
      </c>
      <c r="C2130" s="16">
        <v>466734067.28987998</v>
      </c>
      <c r="D2130" s="16">
        <v>292146557.17912298</v>
      </c>
    </row>
    <row r="2131" spans="1:4" ht="15.75" customHeight="1" x14ac:dyDescent="0.25">
      <c r="A2131" s="13">
        <v>43816</v>
      </c>
      <c r="B2131" s="18">
        <v>46.079277469610503</v>
      </c>
      <c r="C2131" s="16">
        <v>424905092.85737503</v>
      </c>
      <c r="D2131" s="16">
        <v>268963044.37656301</v>
      </c>
    </row>
    <row r="2132" spans="1:4" ht="15.75" customHeight="1" x14ac:dyDescent="0.25">
      <c r="A2132" s="13">
        <v>43817</v>
      </c>
      <c r="B2132" s="18">
        <v>41.244836734907203</v>
      </c>
      <c r="C2132" s="16">
        <v>380212489.50043797</v>
      </c>
      <c r="D2132" s="16">
        <v>279696475.409576</v>
      </c>
    </row>
    <row r="2133" spans="1:4" ht="15.75" customHeight="1" x14ac:dyDescent="0.25">
      <c r="A2133" s="13">
        <v>43818</v>
      </c>
      <c r="B2133" s="18">
        <v>44.3946890503098</v>
      </c>
      <c r="C2133" s="16">
        <v>408567269.78500199</v>
      </c>
      <c r="D2133" s="16">
        <v>284025519.77684402</v>
      </c>
    </row>
    <row r="2134" spans="1:4" ht="15.75" customHeight="1" x14ac:dyDescent="0.25">
      <c r="A2134" s="13">
        <v>43819</v>
      </c>
      <c r="B2134" s="18">
        <v>43.04912500172</v>
      </c>
      <c r="C2134" s="16">
        <v>396939558.08943403</v>
      </c>
      <c r="D2134" s="16">
        <v>264269667.988904</v>
      </c>
    </row>
    <row r="2135" spans="1:4" ht="15.75" customHeight="1" x14ac:dyDescent="0.25">
      <c r="A2135" s="13">
        <v>43820</v>
      </c>
      <c r="B2135" s="18">
        <v>43.198861821268203</v>
      </c>
      <c r="C2135" s="16">
        <v>398664002.15331399</v>
      </c>
      <c r="D2135" s="16">
        <v>244543362.272035</v>
      </c>
    </row>
    <row r="2136" spans="1:4" ht="15.75" customHeight="1" x14ac:dyDescent="0.25">
      <c r="A2136" s="13">
        <v>43821</v>
      </c>
      <c r="B2136" s="18">
        <v>42.736154787132001</v>
      </c>
      <c r="C2136" s="16">
        <v>393690744.01944399</v>
      </c>
      <c r="D2136" s="16">
        <v>206400729.74136999</v>
      </c>
    </row>
    <row r="2137" spans="1:4" ht="15.75" customHeight="1" x14ac:dyDescent="0.25">
      <c r="A2137" s="13">
        <v>43822</v>
      </c>
      <c r="B2137" s="18">
        <v>44.219704062857502</v>
      </c>
      <c r="C2137" s="16">
        <v>408177553.291453</v>
      </c>
      <c r="D2137" s="16">
        <v>229313935.953152</v>
      </c>
    </row>
    <row r="2138" spans="1:4" ht="15.75" customHeight="1" x14ac:dyDescent="0.25">
      <c r="A2138" s="13">
        <v>43823</v>
      </c>
      <c r="B2138" s="18">
        <v>42.925583514768498</v>
      </c>
      <c r="C2138" s="16">
        <v>396065762.29559499</v>
      </c>
      <c r="D2138" s="16">
        <v>238766110.50056499</v>
      </c>
    </row>
    <row r="2139" spans="1:4" ht="15.75" customHeight="1" x14ac:dyDescent="0.25">
      <c r="A2139" s="13">
        <v>43824</v>
      </c>
      <c r="B2139" s="18">
        <v>41.592751919184003</v>
      </c>
      <c r="C2139" s="16">
        <v>383761084.19377899</v>
      </c>
      <c r="D2139" s="16">
        <v>249761025.57051799</v>
      </c>
    </row>
    <row r="2140" spans="1:4" ht="15.75" customHeight="1" x14ac:dyDescent="0.25">
      <c r="A2140" s="13">
        <v>43825</v>
      </c>
      <c r="B2140" s="18">
        <v>40.725176687521298</v>
      </c>
      <c r="C2140" s="16">
        <v>376242793.57141</v>
      </c>
      <c r="D2140" s="16">
        <v>241257785.682226</v>
      </c>
    </row>
    <row r="2141" spans="1:4" ht="15.75" customHeight="1" x14ac:dyDescent="0.25">
      <c r="A2141" s="13">
        <v>43826</v>
      </c>
      <c r="B2141" s="18">
        <v>40.009646854715598</v>
      </c>
      <c r="C2141" s="16">
        <v>369700766.88895899</v>
      </c>
      <c r="D2141" s="16">
        <v>313846640.86030501</v>
      </c>
    </row>
    <row r="2142" spans="1:4" ht="15.75" customHeight="1" x14ac:dyDescent="0.25">
      <c r="A2142" s="13">
        <v>43827</v>
      </c>
      <c r="B2142" s="18">
        <v>39.561412744102803</v>
      </c>
      <c r="C2142" s="16">
        <v>364818520.82427597</v>
      </c>
      <c r="D2142" s="16">
        <v>243228880.14344901</v>
      </c>
    </row>
    <row r="2143" spans="1:4" ht="15.75" customHeight="1" x14ac:dyDescent="0.25">
      <c r="A2143" s="13">
        <v>43828</v>
      </c>
      <c r="B2143" s="18">
        <v>41.832130058296997</v>
      </c>
      <c r="C2143" s="16">
        <v>387898210.25564802</v>
      </c>
      <c r="D2143" s="16">
        <v>279422716.59427202</v>
      </c>
    </row>
    <row r="2144" spans="1:4" ht="15.75" customHeight="1" x14ac:dyDescent="0.25">
      <c r="A2144" s="13">
        <v>43829</v>
      </c>
      <c r="B2144" s="18">
        <v>44.600430736798899</v>
      </c>
      <c r="C2144" s="16">
        <v>413884430.97640997</v>
      </c>
      <c r="D2144" s="16">
        <v>312352269.239182</v>
      </c>
    </row>
    <row r="2145" spans="1:4" ht="15.75" customHeight="1" x14ac:dyDescent="0.25">
      <c r="A2145" s="13">
        <v>43830</v>
      </c>
      <c r="B2145" s="18">
        <v>42.168136029169901</v>
      </c>
      <c r="C2145" s="16">
        <v>390070119.53079897</v>
      </c>
      <c r="D2145" s="16">
        <v>260860779.77995801</v>
      </c>
    </row>
    <row r="2146" spans="1:4" ht="15.75" customHeight="1" x14ac:dyDescent="0.25">
      <c r="A2146" s="13">
        <v>43831</v>
      </c>
      <c r="B2146" s="18">
        <v>41.143782196452399</v>
      </c>
      <c r="C2146" s="16">
        <v>379697042.17302799</v>
      </c>
      <c r="D2146" s="16">
        <v>230047532.758701</v>
      </c>
    </row>
    <row r="2147" spans="1:4" ht="15.75" customHeight="1" x14ac:dyDescent="0.25">
      <c r="A2147" s="13">
        <v>43832</v>
      </c>
      <c r="B2147" s="18">
        <v>41.783199136447102</v>
      </c>
      <c r="C2147" s="16">
        <v>386491223.04238701</v>
      </c>
      <c r="D2147" s="16">
        <v>217854547.82476401</v>
      </c>
    </row>
    <row r="2148" spans="1:4" ht="15.75" customHeight="1" x14ac:dyDescent="0.25">
      <c r="A2148" s="13">
        <v>43833</v>
      </c>
      <c r="B2148" s="18">
        <v>39.967570936519799</v>
      </c>
      <c r="C2148" s="16">
        <v>369997269.59842598</v>
      </c>
      <c r="D2148" s="16">
        <v>205481595.37982401</v>
      </c>
    </row>
    <row r="2149" spans="1:4" ht="15.75" customHeight="1" x14ac:dyDescent="0.25">
      <c r="A2149" s="13">
        <v>43834</v>
      </c>
      <c r="B2149" s="18">
        <v>43.820602208366097</v>
      </c>
      <c r="C2149" s="16">
        <v>405742362.05113202</v>
      </c>
      <c r="D2149" s="16">
        <v>254287340.38490301</v>
      </c>
    </row>
    <row r="2150" spans="1:4" ht="15.75" customHeight="1" x14ac:dyDescent="0.25">
      <c r="A2150" s="13">
        <v>43835</v>
      </c>
      <c r="B2150" s="18">
        <v>46.164579831790498</v>
      </c>
      <c r="C2150" s="16">
        <v>426937096.05625898</v>
      </c>
      <c r="D2150" s="16">
        <v>446024329.67343003</v>
      </c>
    </row>
    <row r="2151" spans="1:4" ht="15.75" customHeight="1" x14ac:dyDescent="0.25">
      <c r="A2151" s="13">
        <v>43836</v>
      </c>
      <c r="B2151" s="18">
        <v>51.137678464761997</v>
      </c>
      <c r="C2151" s="16">
        <v>473065995.742033</v>
      </c>
      <c r="D2151" s="16">
        <v>458092765.41690099</v>
      </c>
    </row>
    <row r="2152" spans="1:4" ht="15.75" customHeight="1" x14ac:dyDescent="0.25">
      <c r="A2152" s="13">
        <v>43837</v>
      </c>
      <c r="B2152" s="18">
        <v>56.556015465954196</v>
      </c>
      <c r="C2152" s="16">
        <v>522839369.24655098</v>
      </c>
      <c r="D2152" s="16">
        <v>546770012.85538995</v>
      </c>
    </row>
    <row r="2153" spans="1:4" ht="15.75" customHeight="1" x14ac:dyDescent="0.25">
      <c r="A2153" s="13">
        <v>43838</v>
      </c>
      <c r="B2153" s="18">
        <v>54.6870606229975</v>
      </c>
      <c r="C2153" s="16">
        <v>507620811.12125301</v>
      </c>
      <c r="D2153" s="16">
        <v>447382950.256015</v>
      </c>
    </row>
    <row r="2154" spans="1:4" ht="15.75" customHeight="1" x14ac:dyDescent="0.25">
      <c r="A2154" s="13">
        <v>43839</v>
      </c>
      <c r="B2154" s="18">
        <v>52.213478582316498</v>
      </c>
      <c r="C2154" s="16">
        <v>484449988.21892399</v>
      </c>
      <c r="D2154" s="16">
        <v>316283332.37179399</v>
      </c>
    </row>
    <row r="2155" spans="1:4" ht="15.75" customHeight="1" x14ac:dyDescent="0.25">
      <c r="A2155" s="13">
        <v>43840</v>
      </c>
      <c r="B2155" s="18">
        <v>50.484929290309204</v>
      </c>
      <c r="C2155" s="16">
        <v>465801170.63056999</v>
      </c>
      <c r="D2155" s="16">
        <v>256646506.08328199</v>
      </c>
    </row>
    <row r="2156" spans="1:4" ht="15.75" customHeight="1" x14ac:dyDescent="0.25">
      <c r="A2156" s="13">
        <v>43841</v>
      </c>
      <c r="B2156" s="18">
        <v>56.698172250607698</v>
      </c>
      <c r="C2156" s="16">
        <v>519520594.93014097</v>
      </c>
      <c r="D2156" s="16">
        <v>389763603.55602902</v>
      </c>
    </row>
    <row r="2157" spans="1:4" ht="15.75" customHeight="1" x14ac:dyDescent="0.25">
      <c r="A2157" s="13">
        <v>43842</v>
      </c>
      <c r="B2157" s="18">
        <v>63.3451228848933</v>
      </c>
      <c r="C2157" s="16">
        <v>590312871.99270499</v>
      </c>
      <c r="D2157" s="16">
        <v>577185383.52277398</v>
      </c>
    </row>
    <row r="2158" spans="1:4" ht="15.75" customHeight="1" x14ac:dyDescent="0.25">
      <c r="A2158" s="13">
        <v>43843</v>
      </c>
      <c r="B2158" s="18">
        <v>66.219748237037294</v>
      </c>
      <c r="C2158" s="16">
        <v>613757790.910465</v>
      </c>
      <c r="D2158" s="16">
        <v>532957434.77345997</v>
      </c>
    </row>
    <row r="2159" spans="1:4" ht="15.75" customHeight="1" x14ac:dyDescent="0.25">
      <c r="A2159" s="13">
        <v>43844</v>
      </c>
      <c r="B2159" s="18">
        <v>69.363012824742597</v>
      </c>
      <c r="C2159" s="16">
        <v>645548346.35502696</v>
      </c>
      <c r="D2159" s="16">
        <v>425683361.61266297</v>
      </c>
    </row>
    <row r="2160" spans="1:4" ht="15.75" customHeight="1" x14ac:dyDescent="0.25">
      <c r="A2160" s="13">
        <v>43845</v>
      </c>
      <c r="B2160" s="18">
        <v>88.227217928699005</v>
      </c>
      <c r="C2160" s="16">
        <v>805914072.10141397</v>
      </c>
      <c r="D2160" s="16">
        <v>1170032653.0836301</v>
      </c>
    </row>
    <row r="2161" spans="1:4" ht="15.75" customHeight="1" x14ac:dyDescent="0.25">
      <c r="A2161" s="13">
        <v>43846</v>
      </c>
      <c r="B2161" s="18">
        <v>132.03376200729701</v>
      </c>
      <c r="C2161" s="16">
        <v>1245342339.2734699</v>
      </c>
      <c r="D2161" s="16">
        <v>2939093788.1360202</v>
      </c>
    </row>
    <row r="2162" spans="1:4" ht="15.75" customHeight="1" x14ac:dyDescent="0.25">
      <c r="A2162" s="13">
        <v>43847</v>
      </c>
      <c r="B2162" s="18">
        <v>127.99697994742</v>
      </c>
      <c r="C2162" s="16">
        <v>1183045183.2262199</v>
      </c>
      <c r="D2162" s="16">
        <v>2115322841.3663001</v>
      </c>
    </row>
    <row r="2163" spans="1:4" ht="15.75" customHeight="1" x14ac:dyDescent="0.25">
      <c r="A2163" s="13">
        <v>43848</v>
      </c>
      <c r="B2163" s="18">
        <v>113.725242678797</v>
      </c>
      <c r="C2163" s="16">
        <v>1055153247.79266</v>
      </c>
      <c r="D2163" s="16">
        <v>1606770829.7425799</v>
      </c>
    </row>
    <row r="2164" spans="1:4" ht="15.75" customHeight="1" x14ac:dyDescent="0.25">
      <c r="A2164" s="13">
        <v>43849</v>
      </c>
      <c r="B2164" s="18">
        <v>101.26469892326</v>
      </c>
      <c r="C2164" s="16">
        <v>939715889.07721806</v>
      </c>
      <c r="D2164" s="16">
        <v>1364246320.11936</v>
      </c>
    </row>
    <row r="2165" spans="1:4" ht="15.75" customHeight="1" x14ac:dyDescent="0.25">
      <c r="A2165" s="13">
        <v>43850</v>
      </c>
      <c r="B2165" s="18">
        <v>104.695592735758</v>
      </c>
      <c r="C2165" s="16">
        <v>971730499.36401403</v>
      </c>
      <c r="D2165" s="16">
        <v>1240742638.7444999</v>
      </c>
    </row>
    <row r="2166" spans="1:4" ht="15.75" customHeight="1" x14ac:dyDescent="0.25">
      <c r="A2166" s="13">
        <v>43851</v>
      </c>
      <c r="B2166" s="18">
        <v>109.29350219020201</v>
      </c>
      <c r="C2166" s="16">
        <v>1014592667.51393</v>
      </c>
      <c r="D2166" s="16">
        <v>1355176519.82161</v>
      </c>
    </row>
    <row r="2167" spans="1:4" ht="15.75" customHeight="1" x14ac:dyDescent="0.25">
      <c r="A2167" s="13">
        <v>43852</v>
      </c>
      <c r="B2167" s="18">
        <v>110.71024790093</v>
      </c>
      <c r="C2167" s="16">
        <v>1027933755.7783099</v>
      </c>
      <c r="D2167" s="16">
        <v>1008726648.15651</v>
      </c>
    </row>
    <row r="2168" spans="1:4" ht="15.75" customHeight="1" x14ac:dyDescent="0.25">
      <c r="A2168" s="13">
        <v>43853</v>
      </c>
      <c r="B2168" s="18">
        <v>107.25297151744699</v>
      </c>
      <c r="C2168" s="16">
        <v>995358301.46103203</v>
      </c>
      <c r="D2168" s="16">
        <v>812317337.81673098</v>
      </c>
    </row>
    <row r="2169" spans="1:4" ht="15.75" customHeight="1" x14ac:dyDescent="0.25">
      <c r="A2169" s="13">
        <v>43854</v>
      </c>
      <c r="B2169" s="18">
        <v>102.178684337246</v>
      </c>
      <c r="C2169" s="16">
        <v>949067884.48219395</v>
      </c>
      <c r="D2169" s="16">
        <v>929611255.07337606</v>
      </c>
    </row>
    <row r="2170" spans="1:4" ht="15.75" customHeight="1" x14ac:dyDescent="0.25">
      <c r="A2170" s="13">
        <v>43855</v>
      </c>
      <c r="B2170" s="18">
        <v>100.550494826741</v>
      </c>
      <c r="C2170" s="16">
        <v>934115614.14696705</v>
      </c>
      <c r="D2170" s="16">
        <v>797100533.70951402</v>
      </c>
    </row>
    <row r="2171" spans="1:4" ht="15.75" customHeight="1" x14ac:dyDescent="0.25">
      <c r="A2171" s="13">
        <v>43856</v>
      </c>
      <c r="B2171" s="18">
        <v>102.313729354684</v>
      </c>
      <c r="C2171" s="16">
        <v>951215128.67245805</v>
      </c>
      <c r="D2171" s="16">
        <v>686374854.222386</v>
      </c>
    </row>
    <row r="2172" spans="1:4" ht="15.75" customHeight="1" x14ac:dyDescent="0.25">
      <c r="A2172" s="13">
        <v>43857</v>
      </c>
      <c r="B2172" s="18">
        <v>110.948200978226</v>
      </c>
      <c r="C2172" s="16">
        <v>1031088569.29593</v>
      </c>
      <c r="D2172" s="16">
        <v>1032565479.85505</v>
      </c>
    </row>
    <row r="2173" spans="1:4" ht="15.75" customHeight="1" x14ac:dyDescent="0.25">
      <c r="A2173" s="13">
        <v>43858</v>
      </c>
      <c r="B2173" s="18">
        <v>112.671731234497</v>
      </c>
      <c r="C2173" s="16">
        <v>1047300681.26454</v>
      </c>
      <c r="D2173" s="16">
        <v>1097474578.4521501</v>
      </c>
    </row>
    <row r="2174" spans="1:4" ht="15.75" customHeight="1" x14ac:dyDescent="0.25">
      <c r="A2174" s="13">
        <v>43859</v>
      </c>
      <c r="B2174" s="18">
        <v>115.470238755735</v>
      </c>
      <c r="C2174" s="16">
        <v>1073507657.25138</v>
      </c>
      <c r="D2174" s="16">
        <v>1008966385.09233</v>
      </c>
    </row>
    <row r="2175" spans="1:4" ht="15.75" customHeight="1" x14ac:dyDescent="0.25">
      <c r="A2175" s="13">
        <v>43860</v>
      </c>
      <c r="B2175" s="18">
        <v>121.80635789385499</v>
      </c>
      <c r="C2175" s="16">
        <v>1132618602.4841299</v>
      </c>
      <c r="D2175" s="16">
        <v>1202168249.4885001</v>
      </c>
    </row>
    <row r="2176" spans="1:4" ht="15.75" customHeight="1" x14ac:dyDescent="0.25">
      <c r="A2176" s="13">
        <v>43861</v>
      </c>
      <c r="B2176" s="18">
        <v>122.102583751493</v>
      </c>
      <c r="C2176" s="16">
        <v>1136276650.2774999</v>
      </c>
      <c r="D2176" s="16">
        <v>1058860709.43611</v>
      </c>
    </row>
    <row r="2177" spans="1:4" ht="15.75" customHeight="1" x14ac:dyDescent="0.25">
      <c r="A2177" s="13">
        <v>43862</v>
      </c>
      <c r="B2177" s="18">
        <v>115.067027769387</v>
      </c>
      <c r="C2177" s="16">
        <v>1070998091.08601</v>
      </c>
      <c r="D2177" s="16">
        <v>867857361.63208401</v>
      </c>
    </row>
    <row r="2178" spans="1:4" ht="15.75" customHeight="1" x14ac:dyDescent="0.25">
      <c r="A2178" s="13">
        <v>43863</v>
      </c>
      <c r="B2178" s="18">
        <v>116.379460110822</v>
      </c>
      <c r="C2178" s="16">
        <v>1083414347.7932999</v>
      </c>
      <c r="D2178" s="16">
        <v>695988597.4332</v>
      </c>
    </row>
    <row r="2179" spans="1:4" ht="15.75" customHeight="1" x14ac:dyDescent="0.25">
      <c r="A2179" s="13">
        <v>43864</v>
      </c>
      <c r="B2179" s="18">
        <v>114.324906730629</v>
      </c>
      <c r="C2179" s="16">
        <v>1064481050.01606</v>
      </c>
      <c r="D2179" s="16">
        <v>675455462.80678999</v>
      </c>
    </row>
    <row r="2180" spans="1:4" ht="15.75" customHeight="1" x14ac:dyDescent="0.25">
      <c r="A2180" s="13">
        <v>43865</v>
      </c>
      <c r="B2180" s="18">
        <v>114.99904701537299</v>
      </c>
      <c r="C2180" s="16">
        <v>1070646966.18829</v>
      </c>
      <c r="D2180" s="16">
        <v>758504139.16026402</v>
      </c>
    </row>
    <row r="2181" spans="1:4" ht="15.75" customHeight="1" x14ac:dyDescent="0.25">
      <c r="A2181" s="13">
        <v>43866</v>
      </c>
      <c r="B2181" s="18">
        <v>110.758610885417</v>
      </c>
      <c r="C2181" s="16">
        <v>1031653706.1465</v>
      </c>
      <c r="D2181" s="16">
        <v>771982409.99623501</v>
      </c>
    </row>
    <row r="2182" spans="1:4" ht="15.75" customHeight="1" x14ac:dyDescent="0.25">
      <c r="A2182" s="13">
        <v>43867</v>
      </c>
      <c r="B2182" s="18">
        <v>122.13913775170801</v>
      </c>
      <c r="C2182" s="16">
        <v>1137864040.5020001</v>
      </c>
      <c r="D2182" s="16">
        <v>916557352.76405299</v>
      </c>
    </row>
    <row r="2183" spans="1:4" ht="15.75" customHeight="1" x14ac:dyDescent="0.25">
      <c r="A2183" s="13">
        <v>43868</v>
      </c>
      <c r="B2183" s="18">
        <v>119.866563848279</v>
      </c>
      <c r="C2183" s="16">
        <v>1116898001.5612299</v>
      </c>
      <c r="D2183" s="16">
        <v>1063958440.74286</v>
      </c>
    </row>
    <row r="2184" spans="1:4" ht="15.75" customHeight="1" x14ac:dyDescent="0.25">
      <c r="A2184" s="13">
        <v>43869</v>
      </c>
      <c r="B2184" s="18">
        <v>118.377710524864</v>
      </c>
      <c r="C2184" s="16">
        <v>1102873637.8803</v>
      </c>
      <c r="D2184" s="16">
        <v>763332138.44096398</v>
      </c>
    </row>
    <row r="2185" spans="1:4" ht="15.75" customHeight="1" x14ac:dyDescent="0.25">
      <c r="A2185" s="13">
        <v>43870</v>
      </c>
      <c r="B2185" s="18">
        <v>126.19996295790899</v>
      </c>
      <c r="C2185" s="16">
        <v>1176338578.7659199</v>
      </c>
      <c r="D2185" s="16">
        <v>1123299088.03126</v>
      </c>
    </row>
    <row r="2186" spans="1:4" ht="15.75" customHeight="1" x14ac:dyDescent="0.25">
      <c r="A2186" s="13">
        <v>43871</v>
      </c>
      <c r="B2186" s="18">
        <v>127.59962706435699</v>
      </c>
      <c r="C2186" s="16">
        <v>1189603188.9159501</v>
      </c>
      <c r="D2186" s="16">
        <v>1025970027.96108</v>
      </c>
    </row>
    <row r="2187" spans="1:4" ht="15.75" customHeight="1" x14ac:dyDescent="0.25">
      <c r="A2187" s="13">
        <v>43872</v>
      </c>
      <c r="B2187" s="18">
        <v>127.76080768694599</v>
      </c>
      <c r="C2187" s="16">
        <v>1191323766.52072</v>
      </c>
      <c r="D2187" s="16">
        <v>877548748.65476298</v>
      </c>
    </row>
    <row r="2188" spans="1:4" ht="15.75" customHeight="1" x14ac:dyDescent="0.25">
      <c r="A2188" s="13">
        <v>43873</v>
      </c>
      <c r="B2188" s="18">
        <v>129.64099042802701</v>
      </c>
      <c r="C2188" s="16">
        <v>1209078112.97893</v>
      </c>
      <c r="D2188" s="16">
        <v>823606287.79238999</v>
      </c>
    </row>
    <row r="2189" spans="1:4" ht="15.75" customHeight="1" x14ac:dyDescent="0.25">
      <c r="A2189" s="13">
        <v>43874</v>
      </c>
      <c r="B2189" s="18">
        <v>133.00028094591201</v>
      </c>
      <c r="C2189" s="16">
        <v>1240633238.7621601</v>
      </c>
      <c r="D2189" s="16">
        <v>1128220298.1519899</v>
      </c>
    </row>
    <row r="2190" spans="1:4" ht="15.75" customHeight="1" x14ac:dyDescent="0.25">
      <c r="A2190" s="13">
        <v>43875</v>
      </c>
      <c r="B2190" s="18">
        <v>130.92901467828599</v>
      </c>
      <c r="C2190" s="16">
        <v>1221534854.88955</v>
      </c>
      <c r="D2190" s="16">
        <v>1169845853.1359899</v>
      </c>
    </row>
    <row r="2191" spans="1:4" ht="15.75" customHeight="1" x14ac:dyDescent="0.25">
      <c r="A2191" s="13">
        <v>43876</v>
      </c>
      <c r="B2191" s="18">
        <v>132.56309703980401</v>
      </c>
      <c r="C2191" s="16">
        <v>1235096414.85748</v>
      </c>
      <c r="D2191" s="16">
        <v>952565245.92662704</v>
      </c>
    </row>
    <row r="2192" spans="1:4" ht="15.75" customHeight="1" x14ac:dyDescent="0.25">
      <c r="A2192" s="13">
        <v>43877</v>
      </c>
      <c r="B2192" s="18">
        <v>120.386118566606</v>
      </c>
      <c r="C2192" s="16">
        <v>1123582925.7816601</v>
      </c>
      <c r="D2192" s="16">
        <v>802322205.32182097</v>
      </c>
    </row>
    <row r="2193" spans="1:4" ht="15.75" customHeight="1" x14ac:dyDescent="0.25">
      <c r="A2193" s="13">
        <v>43878</v>
      </c>
      <c r="B2193" s="18">
        <v>112.215567511938</v>
      </c>
      <c r="C2193" s="16">
        <v>1043343860.94673</v>
      </c>
      <c r="D2193" s="16">
        <v>987593373.28592205</v>
      </c>
    </row>
    <row r="2194" spans="1:4" ht="15.75" customHeight="1" x14ac:dyDescent="0.25">
      <c r="A2194" s="13">
        <v>43879</v>
      </c>
      <c r="B2194" s="18">
        <v>114.956677448845</v>
      </c>
      <c r="C2194" s="16">
        <v>1070141257.7204</v>
      </c>
      <c r="D2194" s="16">
        <v>1039306176.8619</v>
      </c>
    </row>
    <row r="2195" spans="1:4" ht="15.75" customHeight="1" x14ac:dyDescent="0.25">
      <c r="A2195" s="13">
        <v>43880</v>
      </c>
      <c r="B2195" s="18">
        <v>115.545735894708</v>
      </c>
      <c r="C2195" s="16">
        <v>1080431086.50808</v>
      </c>
      <c r="D2195" s="16">
        <v>902594814.71136606</v>
      </c>
    </row>
    <row r="2196" spans="1:4" ht="15.75" customHeight="1" x14ac:dyDescent="0.25">
      <c r="A2196" s="13">
        <v>43881</v>
      </c>
      <c r="B2196" s="18">
        <v>105.156212220019</v>
      </c>
      <c r="C2196" s="16">
        <v>988663229.26538599</v>
      </c>
      <c r="D2196" s="16">
        <v>711108375.10407901</v>
      </c>
    </row>
    <row r="2197" spans="1:4" ht="15.75" customHeight="1" x14ac:dyDescent="0.25">
      <c r="A2197" s="13">
        <v>43882</v>
      </c>
      <c r="B2197" s="18">
        <v>104.924059155816</v>
      </c>
      <c r="C2197" s="16">
        <v>978630749.79745901</v>
      </c>
      <c r="D2197" s="16">
        <v>889120294.78423202</v>
      </c>
    </row>
    <row r="2198" spans="1:4" ht="15.75" customHeight="1" x14ac:dyDescent="0.25">
      <c r="A2198" s="13">
        <v>43883</v>
      </c>
      <c r="B2198" s="18">
        <v>107.735508978279</v>
      </c>
      <c r="C2198" s="16">
        <v>1010808446.83943</v>
      </c>
      <c r="D2198" s="16">
        <v>959841847.64249897</v>
      </c>
    </row>
    <row r="2199" spans="1:4" ht="15.75" customHeight="1" x14ac:dyDescent="0.25">
      <c r="A2199" s="13">
        <v>43884</v>
      </c>
      <c r="B2199" s="18">
        <v>103.918761914135</v>
      </c>
      <c r="C2199" s="16">
        <v>971129819.27507198</v>
      </c>
      <c r="D2199" s="16">
        <v>724248477.26238096</v>
      </c>
    </row>
    <row r="2200" spans="1:4" ht="15.75" customHeight="1" x14ac:dyDescent="0.25">
      <c r="A2200" s="13">
        <v>43885</v>
      </c>
      <c r="B2200" s="18">
        <v>107.90412397015599</v>
      </c>
      <c r="C2200" s="16">
        <v>1008473937.7875201</v>
      </c>
      <c r="D2200" s="16">
        <v>959196176.94864297</v>
      </c>
    </row>
    <row r="2201" spans="1:4" ht="15.75" customHeight="1" x14ac:dyDescent="0.25">
      <c r="A2201" s="13">
        <v>43886</v>
      </c>
      <c r="B2201" s="18">
        <v>103.580503059363</v>
      </c>
      <c r="C2201" s="16">
        <v>968318542.37652004</v>
      </c>
      <c r="D2201" s="16">
        <v>828631576.131634</v>
      </c>
    </row>
    <row r="2202" spans="1:4" ht="15.75" customHeight="1" x14ac:dyDescent="0.25">
      <c r="A2202" s="13">
        <v>43887</v>
      </c>
      <c r="B2202" s="18">
        <v>95.703893042011998</v>
      </c>
      <c r="C2202" s="16">
        <v>896005493.33369696</v>
      </c>
      <c r="D2202" s="16">
        <v>685636828.10766804</v>
      </c>
    </row>
    <row r="2203" spans="1:4" ht="15.75" customHeight="1" x14ac:dyDescent="0.25">
      <c r="A2203" s="13">
        <v>43888</v>
      </c>
      <c r="B2203" s="18">
        <v>84.690292172797299</v>
      </c>
      <c r="C2203" s="16">
        <v>795283858.17500997</v>
      </c>
      <c r="D2203" s="16">
        <v>708042740.63256299</v>
      </c>
    </row>
    <row r="2204" spans="1:4" ht="15.75" customHeight="1" x14ac:dyDescent="0.25">
      <c r="A2204" s="13">
        <v>43889</v>
      </c>
      <c r="B2204" s="18">
        <v>88.290129690720207</v>
      </c>
      <c r="C2204" s="16">
        <v>831238519.94376099</v>
      </c>
      <c r="D2204" s="16">
        <v>919112753.92808199</v>
      </c>
    </row>
    <row r="2205" spans="1:4" ht="15.75" customHeight="1" x14ac:dyDescent="0.25">
      <c r="A2205" s="13">
        <v>43890</v>
      </c>
      <c r="B2205" s="18">
        <v>88.450027968680601</v>
      </c>
      <c r="C2205" s="16">
        <v>827475544.062837</v>
      </c>
      <c r="D2205" s="16">
        <v>971688830.40399003</v>
      </c>
    </row>
    <row r="2206" spans="1:4" ht="15.75" customHeight="1" x14ac:dyDescent="0.25">
      <c r="A2206" s="13">
        <v>43891</v>
      </c>
      <c r="B2206" s="18">
        <v>85.613420122875795</v>
      </c>
      <c r="C2206" s="16">
        <v>801523600.46985102</v>
      </c>
      <c r="D2206" s="16">
        <v>673360218.25923502</v>
      </c>
    </row>
    <row r="2207" spans="1:4" ht="15.75" customHeight="1" x14ac:dyDescent="0.25">
      <c r="A2207" s="13">
        <v>43892</v>
      </c>
      <c r="B2207" s="18">
        <v>85.285047602064196</v>
      </c>
      <c r="C2207" s="16">
        <v>798594527.61080801</v>
      </c>
      <c r="D2207" s="16">
        <v>802916508.75816405</v>
      </c>
    </row>
    <row r="2208" spans="1:4" ht="15.75" customHeight="1" x14ac:dyDescent="0.25">
      <c r="A2208" s="13">
        <v>43893</v>
      </c>
      <c r="B2208" s="18">
        <v>90.014236094937104</v>
      </c>
      <c r="C2208" s="16">
        <v>843030239.99542201</v>
      </c>
      <c r="D2208" s="16">
        <v>618655457.46927094</v>
      </c>
    </row>
    <row r="2209" spans="1:4" ht="15.75" customHeight="1" x14ac:dyDescent="0.25">
      <c r="A2209" s="13">
        <v>43894</v>
      </c>
      <c r="B2209" s="18">
        <v>88.7621643661641</v>
      </c>
      <c r="C2209" s="16">
        <v>831455874.38838995</v>
      </c>
      <c r="D2209" s="16">
        <v>729702861.96586001</v>
      </c>
    </row>
    <row r="2210" spans="1:4" ht="15.75" customHeight="1" x14ac:dyDescent="0.25">
      <c r="A2210" s="13">
        <v>43895</v>
      </c>
      <c r="B2210" s="18">
        <v>86.937624969394705</v>
      </c>
      <c r="C2210" s="16">
        <v>814512724.03095102</v>
      </c>
      <c r="D2210" s="16">
        <v>515855946.19299603</v>
      </c>
    </row>
    <row r="2211" spans="1:4" ht="15.75" customHeight="1" x14ac:dyDescent="0.25">
      <c r="A2211" s="13">
        <v>43896</v>
      </c>
      <c r="B2211" s="18">
        <v>89.918578857360103</v>
      </c>
      <c r="C2211" s="16">
        <v>842593880.12598598</v>
      </c>
      <c r="D2211" s="16">
        <v>697103591.88322306</v>
      </c>
    </row>
    <row r="2212" spans="1:4" ht="15.75" customHeight="1" x14ac:dyDescent="0.25">
      <c r="A2212" s="13">
        <v>43897</v>
      </c>
      <c r="B2212" s="18">
        <v>93.631460900918796</v>
      </c>
      <c r="C2212" s="16">
        <v>877542422.45462298</v>
      </c>
      <c r="D2212" s="16">
        <v>577037875.99679601</v>
      </c>
    </row>
    <row r="2213" spans="1:4" ht="15.75" customHeight="1" x14ac:dyDescent="0.25">
      <c r="A2213" s="13">
        <v>43898</v>
      </c>
      <c r="B2213" s="18">
        <v>88.365803158955103</v>
      </c>
      <c r="C2213" s="16">
        <v>828344539.01807201</v>
      </c>
      <c r="D2213" s="16">
        <v>1492801887.6558599</v>
      </c>
    </row>
    <row r="2214" spans="1:4" ht="15.75" customHeight="1" x14ac:dyDescent="0.25">
      <c r="A2214" s="13">
        <v>43899</v>
      </c>
      <c r="B2214" s="18">
        <v>74.061468494745398</v>
      </c>
      <c r="C2214" s="16">
        <v>694357295.39533699</v>
      </c>
      <c r="D2214" s="16">
        <v>655612329.014171</v>
      </c>
    </row>
    <row r="2215" spans="1:4" ht="15.75" customHeight="1" x14ac:dyDescent="0.25">
      <c r="A2215" s="13">
        <v>43900</v>
      </c>
      <c r="B2215" s="18">
        <v>73.389965900422396</v>
      </c>
      <c r="C2215" s="16">
        <v>688210102.14935398</v>
      </c>
      <c r="D2215" s="16">
        <v>763217229.57619405</v>
      </c>
    </row>
    <row r="2216" spans="1:4" ht="15.75" customHeight="1" x14ac:dyDescent="0.25">
      <c r="A2216" s="13">
        <v>43901</v>
      </c>
      <c r="B2216" s="18">
        <v>74.590660673205093</v>
      </c>
      <c r="C2216" s="16">
        <v>699575445.46763003</v>
      </c>
      <c r="D2216" s="16">
        <v>649309713.82756603</v>
      </c>
    </row>
    <row r="2217" spans="1:4" ht="15.75" customHeight="1" x14ac:dyDescent="0.25">
      <c r="A2217" s="13">
        <v>43902</v>
      </c>
      <c r="B2217" s="18">
        <v>72.1734154147872</v>
      </c>
      <c r="C2217" s="16">
        <v>677047936.11557996</v>
      </c>
      <c r="D2217" s="16">
        <v>556250949.92701995</v>
      </c>
    </row>
    <row r="2218" spans="1:4" ht="15.75" customHeight="1" x14ac:dyDescent="0.25">
      <c r="A2218" s="13">
        <v>43903</v>
      </c>
      <c r="B2218" s="18">
        <v>43.799784502354001</v>
      </c>
      <c r="C2218" s="16">
        <v>409259407.46135902</v>
      </c>
      <c r="D2218" s="16">
        <v>572862912.10425997</v>
      </c>
    </row>
    <row r="2219" spans="1:4" ht="15.75" customHeight="1" x14ac:dyDescent="0.25">
      <c r="A2219" s="13">
        <v>43904</v>
      </c>
      <c r="B2219" s="18">
        <v>51.1115219669555</v>
      </c>
      <c r="C2219" s="16">
        <v>479642720.750678</v>
      </c>
      <c r="D2219" s="16">
        <v>819170034.60352302</v>
      </c>
    </row>
    <row r="2220" spans="1:4" ht="15.75" customHeight="1" x14ac:dyDescent="0.25">
      <c r="A2220" s="13">
        <v>43905</v>
      </c>
      <c r="B2220" s="18">
        <v>45.908571214682503</v>
      </c>
      <c r="C2220" s="16">
        <v>429958035.63101798</v>
      </c>
      <c r="D2220" s="16">
        <v>438004074.66920799</v>
      </c>
    </row>
    <row r="2221" spans="1:4" ht="15.75" customHeight="1" x14ac:dyDescent="0.25">
      <c r="A2221" s="13">
        <v>43906</v>
      </c>
      <c r="B2221" s="18">
        <v>47.643554564431199</v>
      </c>
      <c r="C2221" s="16">
        <v>446849534.13771403</v>
      </c>
      <c r="D2221" s="16">
        <v>414193895.77102101</v>
      </c>
    </row>
    <row r="2222" spans="1:4" ht="15.75" customHeight="1" x14ac:dyDescent="0.25">
      <c r="A2222" s="13">
        <v>43907</v>
      </c>
      <c r="B2222" s="18">
        <v>43.100256988497101</v>
      </c>
      <c r="C2222" s="16">
        <v>405419468.79707301</v>
      </c>
      <c r="D2222" s="16">
        <v>487208311.95288402</v>
      </c>
    </row>
    <row r="2223" spans="1:4" ht="15.75" customHeight="1" x14ac:dyDescent="0.25">
      <c r="A2223" s="13">
        <v>43908</v>
      </c>
      <c r="B2223" s="18">
        <v>46.435919590571302</v>
      </c>
      <c r="C2223" s="16">
        <v>438097508.64869601</v>
      </c>
      <c r="D2223" s="16">
        <v>366257046.43287998</v>
      </c>
    </row>
    <row r="2224" spans="1:4" ht="15.75" customHeight="1" x14ac:dyDescent="0.25">
      <c r="A2224" s="13">
        <v>43909</v>
      </c>
      <c r="B2224" s="18">
        <v>60.774399888648098</v>
      </c>
      <c r="C2224" s="16">
        <v>570838983.45704103</v>
      </c>
      <c r="D2224" s="16">
        <v>752889893.01939297</v>
      </c>
    </row>
    <row r="2225" spans="1:4" ht="15.75" customHeight="1" x14ac:dyDescent="0.25">
      <c r="A2225" s="13">
        <v>43910</v>
      </c>
      <c r="B2225" s="18">
        <v>65.642317752083898</v>
      </c>
      <c r="C2225" s="16">
        <v>616675113.21456099</v>
      </c>
      <c r="D2225" s="16">
        <v>1012507574.90037</v>
      </c>
    </row>
    <row r="2226" spans="1:4" ht="15.75" customHeight="1" x14ac:dyDescent="0.25">
      <c r="A2226" s="13">
        <v>43911</v>
      </c>
      <c r="B2226" s="18">
        <v>71.470677011632205</v>
      </c>
      <c r="C2226" s="16">
        <v>670121651.79457295</v>
      </c>
      <c r="D2226" s="16">
        <v>952133286.62849104</v>
      </c>
    </row>
    <row r="2227" spans="1:4" ht="15.75" customHeight="1" x14ac:dyDescent="0.25">
      <c r="A2227" s="13">
        <v>43912</v>
      </c>
      <c r="B2227" s="18">
        <v>70.981022849928706</v>
      </c>
      <c r="C2227" s="16">
        <v>667071345.97824597</v>
      </c>
      <c r="D2227" s="16">
        <v>976162967.14207697</v>
      </c>
    </row>
    <row r="2228" spans="1:4" ht="15.75" customHeight="1" x14ac:dyDescent="0.25">
      <c r="A2228" s="13">
        <v>43913</v>
      </c>
      <c r="B2228" s="18">
        <v>62.636788074814397</v>
      </c>
      <c r="C2228" s="16">
        <v>588760228.09323096</v>
      </c>
      <c r="D2228" s="16">
        <v>579634810.36228597</v>
      </c>
    </row>
    <row r="2229" spans="1:4" ht="15.75" customHeight="1" x14ac:dyDescent="0.25">
      <c r="A2229" s="13">
        <v>43914</v>
      </c>
      <c r="B2229" s="18">
        <v>70.282403110138006</v>
      </c>
      <c r="C2229" s="16">
        <v>660242737.58011496</v>
      </c>
      <c r="D2229" s="16">
        <v>596529958.10704505</v>
      </c>
    </row>
    <row r="2230" spans="1:4" ht="15.75" customHeight="1" x14ac:dyDescent="0.25">
      <c r="A2230" s="13">
        <v>43915</v>
      </c>
      <c r="B2230" s="18">
        <v>69.4545299703464</v>
      </c>
      <c r="C2230" s="16">
        <v>654301632.65901899</v>
      </c>
      <c r="D2230" s="16">
        <v>556138044.300138</v>
      </c>
    </row>
    <row r="2231" spans="1:4" ht="15.75" customHeight="1" x14ac:dyDescent="0.25">
      <c r="A2231" s="13">
        <v>43916</v>
      </c>
      <c r="B2231" s="18">
        <v>67.920533247362002</v>
      </c>
      <c r="C2231" s="16">
        <v>638772798.11037099</v>
      </c>
      <c r="D2231" s="16">
        <v>515294714.714706</v>
      </c>
    </row>
    <row r="2232" spans="1:4" ht="15.75" customHeight="1" x14ac:dyDescent="0.25">
      <c r="A2232" s="13">
        <v>43917</v>
      </c>
      <c r="B2232" s="18">
        <v>68.658623806493694</v>
      </c>
      <c r="C2232" s="16">
        <v>645831211.07482803</v>
      </c>
      <c r="D2232" s="16">
        <v>502694200.99465901</v>
      </c>
    </row>
    <row r="2233" spans="1:4" ht="15.75" customHeight="1" x14ac:dyDescent="0.25">
      <c r="A2233" s="13">
        <v>43918</v>
      </c>
      <c r="B2233" s="18">
        <v>68.227873890369096</v>
      </c>
      <c r="C2233" s="16">
        <v>635446863.56543195</v>
      </c>
      <c r="D2233" s="16">
        <v>617659262.41044497</v>
      </c>
    </row>
    <row r="2234" spans="1:4" ht="15.75" customHeight="1" x14ac:dyDescent="0.25">
      <c r="A2234" s="13">
        <v>43919</v>
      </c>
      <c r="B2234" s="18">
        <v>65.240002563653206</v>
      </c>
      <c r="C2234" s="16">
        <v>613895983.68864501</v>
      </c>
      <c r="D2234" s="16">
        <v>682148002.51858401</v>
      </c>
    </row>
    <row r="2235" spans="1:4" ht="15.75" customHeight="1" x14ac:dyDescent="0.25">
      <c r="A2235" s="13">
        <v>43920</v>
      </c>
      <c r="B2235" s="18">
        <v>60.8242809138927</v>
      </c>
      <c r="C2235" s="16">
        <v>572448245.20274305</v>
      </c>
      <c r="D2235" s="16">
        <v>443271695.56282699</v>
      </c>
    </row>
    <row r="2236" spans="1:4" ht="15.75" customHeight="1" x14ac:dyDescent="0.25">
      <c r="A2236" s="13">
        <v>43921</v>
      </c>
      <c r="B2236" s="18">
        <v>65.926730461283995</v>
      </c>
      <c r="C2236" s="16">
        <v>620935722.512308</v>
      </c>
      <c r="D2236" s="16">
        <v>548693527.15710402</v>
      </c>
    </row>
    <row r="2237" spans="1:4" ht="15.75" customHeight="1" x14ac:dyDescent="0.25">
      <c r="A2237" s="13">
        <v>43922</v>
      </c>
      <c r="B2237" s="18">
        <v>65.3837369519551</v>
      </c>
      <c r="C2237" s="16">
        <v>615821498.51431096</v>
      </c>
      <c r="D2237" s="16">
        <v>484162727.18736899</v>
      </c>
    </row>
    <row r="2238" spans="1:4" ht="15.75" customHeight="1" x14ac:dyDescent="0.25">
      <c r="A2238" s="13">
        <v>43923</v>
      </c>
      <c r="B2238" s="18">
        <v>66.251827804949002</v>
      </c>
      <c r="C2238" s="16">
        <v>618574731.92795002</v>
      </c>
      <c r="D2238" s="16">
        <v>592009237.48051703</v>
      </c>
    </row>
    <row r="2239" spans="1:4" ht="15.75" customHeight="1" x14ac:dyDescent="0.25">
      <c r="A2239" s="13">
        <v>43924</v>
      </c>
      <c r="B2239" s="18">
        <v>67.441128297921097</v>
      </c>
      <c r="C2239" s="16">
        <v>634913587.82443595</v>
      </c>
      <c r="D2239" s="16">
        <v>639514903.77046204</v>
      </c>
    </row>
    <row r="2240" spans="1:4" ht="15.75" customHeight="1" x14ac:dyDescent="0.25">
      <c r="A2240" s="13">
        <v>43925</v>
      </c>
      <c r="B2240" s="18">
        <v>67.392333143162503</v>
      </c>
      <c r="C2240" s="16">
        <v>634739608.33859897</v>
      </c>
      <c r="D2240" s="16">
        <v>563954042.62125504</v>
      </c>
    </row>
    <row r="2241" spans="1:4" ht="15.75" customHeight="1" x14ac:dyDescent="0.25">
      <c r="A2241" s="13">
        <v>43926</v>
      </c>
      <c r="B2241" s="18">
        <v>68.531561513220296</v>
      </c>
      <c r="C2241" s="16">
        <v>645469513.88857603</v>
      </c>
      <c r="D2241" s="16">
        <v>498665811.46513301</v>
      </c>
    </row>
    <row r="2242" spans="1:4" ht="15.75" customHeight="1" x14ac:dyDescent="0.25">
      <c r="A2242" s="13">
        <v>43927</v>
      </c>
      <c r="B2242" s="18">
        <v>66.814918397996394</v>
      </c>
      <c r="C2242" s="16">
        <v>628929505.27114201</v>
      </c>
      <c r="D2242" s="16">
        <v>478656621.74631101</v>
      </c>
    </row>
    <row r="2243" spans="1:4" ht="15.75" customHeight="1" x14ac:dyDescent="0.25">
      <c r="A2243" s="13">
        <v>43928</v>
      </c>
      <c r="B2243" s="18">
        <v>72.987456734138902</v>
      </c>
      <c r="C2243" s="16">
        <v>687437688.24032903</v>
      </c>
      <c r="D2243" s="16">
        <v>579985993.93375599</v>
      </c>
    </row>
    <row r="2244" spans="1:4" ht="15.75" customHeight="1" x14ac:dyDescent="0.25">
      <c r="A2244" s="13">
        <v>43929</v>
      </c>
      <c r="B2244" s="18">
        <v>72.061967783659895</v>
      </c>
      <c r="C2244" s="16">
        <v>678720903.01342797</v>
      </c>
      <c r="D2244" s="16">
        <v>585185925.43843198</v>
      </c>
    </row>
    <row r="2245" spans="1:4" ht="15.75" customHeight="1" x14ac:dyDescent="0.25">
      <c r="A2245" s="13">
        <v>43930</v>
      </c>
      <c r="B2245" s="18">
        <v>75.342515556256203</v>
      </c>
      <c r="C2245" s="16">
        <v>710859358.51767302</v>
      </c>
      <c r="D2245" s="16">
        <v>620026976.34957302</v>
      </c>
    </row>
    <row r="2246" spans="1:4" ht="15.75" customHeight="1" x14ac:dyDescent="0.25">
      <c r="A2246" s="13">
        <v>43931</v>
      </c>
      <c r="B2246" s="18">
        <v>82.863144380672594</v>
      </c>
      <c r="C2246" s="16">
        <v>781878192.07411098</v>
      </c>
      <c r="D2246" s="16">
        <v>784426684.30991602</v>
      </c>
    </row>
    <row r="2247" spans="1:4" ht="15.75" customHeight="1" x14ac:dyDescent="0.25">
      <c r="A2247" s="13">
        <v>43932</v>
      </c>
      <c r="B2247" s="18">
        <v>74.130914620875998</v>
      </c>
      <c r="C2247" s="16">
        <v>699610399.70437098</v>
      </c>
      <c r="D2247" s="16">
        <v>923653676.76107895</v>
      </c>
    </row>
    <row r="2248" spans="1:4" ht="15.75" customHeight="1" x14ac:dyDescent="0.25">
      <c r="A2248" s="13">
        <v>43933</v>
      </c>
      <c r="B2248" s="18">
        <v>74.920285962141705</v>
      </c>
      <c r="C2248" s="16">
        <v>706344320.77511799</v>
      </c>
      <c r="D2248" s="16">
        <v>715904087.30059195</v>
      </c>
    </row>
    <row r="2249" spans="1:4" ht="15.75" customHeight="1" x14ac:dyDescent="0.25">
      <c r="A2249" s="13">
        <v>43934</v>
      </c>
      <c r="B2249" s="18">
        <v>74.685583737162304</v>
      </c>
      <c r="C2249" s="16">
        <v>705099150.85673797</v>
      </c>
      <c r="D2249" s="16">
        <v>746913536.55376506</v>
      </c>
    </row>
    <row r="2250" spans="1:4" ht="15.75" customHeight="1" x14ac:dyDescent="0.25">
      <c r="A2250" s="13">
        <v>43935</v>
      </c>
      <c r="B2250" s="18">
        <v>73.267768978832905</v>
      </c>
      <c r="C2250" s="16">
        <v>691816130.09207106</v>
      </c>
      <c r="D2250" s="16">
        <v>837883343.16595197</v>
      </c>
    </row>
    <row r="2251" spans="1:4" ht="15.75" customHeight="1" x14ac:dyDescent="0.25">
      <c r="A2251" s="13">
        <v>43936</v>
      </c>
      <c r="B2251" s="18">
        <v>72.4149590367184</v>
      </c>
      <c r="C2251" s="16">
        <v>683806514.89800096</v>
      </c>
      <c r="D2251" s="16">
        <v>652067388.80502605</v>
      </c>
    </row>
    <row r="2252" spans="1:4" ht="15.75" customHeight="1" x14ac:dyDescent="0.25">
      <c r="A2252" s="13">
        <v>43937</v>
      </c>
      <c r="B2252" s="18">
        <v>70.757349833390094</v>
      </c>
      <c r="C2252" s="16">
        <v>668373585.534302</v>
      </c>
      <c r="D2252" s="16">
        <v>526299770.73274797</v>
      </c>
    </row>
    <row r="2253" spans="1:4" ht="15.75" customHeight="1" x14ac:dyDescent="0.25">
      <c r="A2253" s="13">
        <v>43938</v>
      </c>
      <c r="B2253" s="18">
        <v>75.747681135343896</v>
      </c>
      <c r="C2253" s="16">
        <v>715641656.84522605</v>
      </c>
      <c r="D2253" s="16">
        <v>909653822.66583395</v>
      </c>
    </row>
    <row r="2254" spans="1:4" ht="15.75" customHeight="1" x14ac:dyDescent="0.25">
      <c r="A2254" s="13">
        <v>43939</v>
      </c>
      <c r="B2254" s="18">
        <v>76.300026588144405</v>
      </c>
      <c r="C2254" s="16">
        <v>724617615.30321705</v>
      </c>
      <c r="D2254" s="16">
        <v>823817937.22926998</v>
      </c>
    </row>
    <row r="2255" spans="1:4" ht="15.75" customHeight="1" x14ac:dyDescent="0.25">
      <c r="A2255" s="13">
        <v>43940</v>
      </c>
      <c r="B2255" s="18">
        <v>80.115461799845093</v>
      </c>
      <c r="C2255" s="16">
        <v>756757756.30725598</v>
      </c>
      <c r="D2255" s="16">
        <v>672832734.98338103</v>
      </c>
    </row>
    <row r="2256" spans="1:4" ht="15.75" customHeight="1" x14ac:dyDescent="0.25">
      <c r="A2256" s="13">
        <v>43941</v>
      </c>
      <c r="B2256" s="18">
        <v>80.220931447021897</v>
      </c>
      <c r="C2256" s="16">
        <v>758312814.42938697</v>
      </c>
      <c r="D2256" s="16">
        <v>904650861.23162901</v>
      </c>
    </row>
    <row r="2257" spans="1:4" ht="15.75" customHeight="1" x14ac:dyDescent="0.25">
      <c r="A2257" s="13">
        <v>43942</v>
      </c>
      <c r="B2257" s="18">
        <v>74.494016116651807</v>
      </c>
      <c r="C2257" s="16">
        <v>704749449.86692405</v>
      </c>
      <c r="D2257" s="16">
        <v>724380678.75067496</v>
      </c>
    </row>
    <row r="2258" spans="1:4" ht="15.75" customHeight="1" x14ac:dyDescent="0.25">
      <c r="A2258" s="13">
        <v>43943</v>
      </c>
      <c r="B2258" s="18">
        <v>74.528921635508894</v>
      </c>
      <c r="C2258" s="16">
        <v>704621270.66092396</v>
      </c>
      <c r="D2258" s="16">
        <v>706865627.06458604</v>
      </c>
    </row>
    <row r="2259" spans="1:4" ht="15.75" customHeight="1" x14ac:dyDescent="0.25">
      <c r="A2259" s="13">
        <v>43944</v>
      </c>
      <c r="B2259" s="18">
        <v>80.7675911504558</v>
      </c>
      <c r="C2259" s="16">
        <v>763603732.02476895</v>
      </c>
      <c r="D2259" s="16">
        <v>751860779.77956498</v>
      </c>
    </row>
    <row r="2260" spans="1:4" ht="15.75" customHeight="1" x14ac:dyDescent="0.25">
      <c r="A2260" s="13">
        <v>43945</v>
      </c>
      <c r="B2260" s="18">
        <v>80.207973282688997</v>
      </c>
      <c r="C2260" s="16">
        <v>758284849.80681598</v>
      </c>
      <c r="D2260" s="16">
        <v>875710990.28809595</v>
      </c>
    </row>
    <row r="2261" spans="1:4" ht="15.75" customHeight="1" x14ac:dyDescent="0.25">
      <c r="A2261" s="13">
        <v>43946</v>
      </c>
      <c r="B2261" s="18">
        <v>81.236872784414004</v>
      </c>
      <c r="C2261" s="16">
        <v>768040477.03544497</v>
      </c>
      <c r="D2261" s="16">
        <v>697780269.97321498</v>
      </c>
    </row>
    <row r="2262" spans="1:4" ht="15.75" customHeight="1" x14ac:dyDescent="0.25">
      <c r="A2262" s="13">
        <v>43947</v>
      </c>
      <c r="B2262" s="18">
        <v>85.795165905106501</v>
      </c>
      <c r="C2262" s="16">
        <v>811136099.78516495</v>
      </c>
      <c r="D2262" s="16">
        <v>679119761.33096504</v>
      </c>
    </row>
    <row r="2263" spans="1:4" ht="15.75" customHeight="1" x14ac:dyDescent="0.25">
      <c r="A2263" s="13">
        <v>43948</v>
      </c>
      <c r="B2263" s="18">
        <v>84.234744874806097</v>
      </c>
      <c r="C2263" s="16">
        <v>796383359.17107797</v>
      </c>
      <c r="D2263" s="16">
        <v>705366093.59320104</v>
      </c>
    </row>
    <row r="2264" spans="1:4" ht="15.75" customHeight="1" x14ac:dyDescent="0.25">
      <c r="A2264" s="13">
        <v>43949</v>
      </c>
      <c r="B2264" s="18">
        <v>82.766089362955498</v>
      </c>
      <c r="C2264" s="16">
        <v>782450877.767874</v>
      </c>
      <c r="D2264" s="16">
        <v>597847056.05084395</v>
      </c>
    </row>
    <row r="2265" spans="1:4" ht="15.75" customHeight="1" x14ac:dyDescent="0.25">
      <c r="A2265" s="13">
        <v>43950</v>
      </c>
      <c r="B2265" s="18">
        <v>82.468052265557503</v>
      </c>
      <c r="C2265" s="16">
        <v>779680458.28537798</v>
      </c>
      <c r="D2265" s="16">
        <v>616624618.95223796</v>
      </c>
    </row>
    <row r="2266" spans="1:4" ht="15.75" customHeight="1" x14ac:dyDescent="0.25">
      <c r="A2266" s="13">
        <v>43951</v>
      </c>
      <c r="B2266" s="18">
        <v>85.277661186532896</v>
      </c>
      <c r="C2266" s="16">
        <v>806243437.65652597</v>
      </c>
      <c r="D2266" s="16">
        <v>689428475.07408202</v>
      </c>
    </row>
    <row r="2267" spans="1:4" ht="15.75" customHeight="1" x14ac:dyDescent="0.25">
      <c r="A2267" s="13">
        <v>43952</v>
      </c>
      <c r="B2267" s="18">
        <v>80.715673381570696</v>
      </c>
      <c r="C2267" s="16">
        <v>763112884.13003302</v>
      </c>
      <c r="D2267" s="16">
        <v>894200080.35886097</v>
      </c>
    </row>
    <row r="2268" spans="1:4" ht="15.75" customHeight="1" x14ac:dyDescent="0.25">
      <c r="A2268" s="13">
        <v>43953</v>
      </c>
      <c r="B2268" s="18">
        <v>82.856957734264199</v>
      </c>
      <c r="C2268" s="16">
        <v>784440235.264341</v>
      </c>
      <c r="D2268" s="16">
        <v>642526082.18397105</v>
      </c>
    </row>
    <row r="2269" spans="1:4" ht="15.75" customHeight="1" x14ac:dyDescent="0.25">
      <c r="A2269" s="13">
        <v>43954</v>
      </c>
      <c r="B2269" s="18">
        <v>83.329553010100796</v>
      </c>
      <c r="C2269" s="16">
        <v>787825373.52062297</v>
      </c>
      <c r="D2269" s="16">
        <v>549726180.88273394</v>
      </c>
    </row>
    <row r="2270" spans="1:4" ht="15.75" customHeight="1" x14ac:dyDescent="0.25">
      <c r="A2270" s="13">
        <v>43955</v>
      </c>
      <c r="B2270" s="18">
        <v>81.220045815144104</v>
      </c>
      <c r="C2270" s="16">
        <v>767881389.25840402</v>
      </c>
      <c r="D2270" s="16">
        <v>555465229.63344097</v>
      </c>
    </row>
    <row r="2271" spans="1:4" ht="15.75" customHeight="1" x14ac:dyDescent="0.25">
      <c r="A2271" s="13">
        <v>43956</v>
      </c>
      <c r="B2271" s="18">
        <v>79.6886293786431</v>
      </c>
      <c r="C2271" s="16">
        <v>750527493.65802896</v>
      </c>
      <c r="D2271" s="16">
        <v>578808641.35003901</v>
      </c>
    </row>
    <row r="2272" spans="1:4" ht="15.75" customHeight="1" x14ac:dyDescent="0.25">
      <c r="A2272" s="13">
        <v>43957</v>
      </c>
      <c r="B2272" s="18">
        <v>79.523522895141198</v>
      </c>
      <c r="C2272" s="16">
        <v>751841896.00712502</v>
      </c>
      <c r="D2272" s="16">
        <v>540258915.182809</v>
      </c>
    </row>
    <row r="2273" spans="1:4" ht="15.75" customHeight="1" x14ac:dyDescent="0.25">
      <c r="A2273" s="13">
        <v>43958</v>
      </c>
      <c r="B2273" s="18">
        <v>77.477571476914804</v>
      </c>
      <c r="C2273" s="16">
        <v>732498789.245543</v>
      </c>
      <c r="D2273" s="16">
        <v>650935417.62570596</v>
      </c>
    </row>
    <row r="2274" spans="1:4" ht="15.75" customHeight="1" x14ac:dyDescent="0.25">
      <c r="A2274" s="13">
        <v>43959</v>
      </c>
      <c r="B2274" s="18">
        <v>78.790982343112603</v>
      </c>
      <c r="C2274" s="16">
        <v>744916213.42304802</v>
      </c>
      <c r="D2274" s="16">
        <v>568025201.37600899</v>
      </c>
    </row>
    <row r="2275" spans="1:4" ht="15.75" customHeight="1" x14ac:dyDescent="0.25">
      <c r="A2275" s="13">
        <v>43960</v>
      </c>
      <c r="B2275" s="18">
        <v>81.508963990126503</v>
      </c>
      <c r="C2275" s="16">
        <v>772482948.35306895</v>
      </c>
      <c r="D2275" s="16">
        <v>642235806.69306004</v>
      </c>
    </row>
    <row r="2276" spans="1:4" ht="15.75" customHeight="1" x14ac:dyDescent="0.25">
      <c r="A2276" s="13">
        <v>43961</v>
      </c>
      <c r="B2276" s="18">
        <v>79.716259765645404</v>
      </c>
      <c r="C2276" s="16">
        <v>753085291.64270604</v>
      </c>
      <c r="D2276" s="16">
        <v>597955461.75305796</v>
      </c>
    </row>
    <row r="2277" spans="1:4" ht="15.75" customHeight="1" x14ac:dyDescent="0.25">
      <c r="A2277" s="13">
        <v>43962</v>
      </c>
      <c r="B2277" s="18">
        <v>72.384746264933895</v>
      </c>
      <c r="C2277" s="16">
        <v>683543616.69771802</v>
      </c>
      <c r="D2277" s="16">
        <v>771649672.01852095</v>
      </c>
    </row>
    <row r="2278" spans="1:4" ht="15.75" customHeight="1" x14ac:dyDescent="0.25">
      <c r="A2278" s="13">
        <v>43963</v>
      </c>
      <c r="B2278" s="18">
        <v>69.793257353164094</v>
      </c>
      <c r="C2278" s="16">
        <v>661584452.96755397</v>
      </c>
      <c r="D2278" s="16">
        <v>664893418.76913702</v>
      </c>
    </row>
    <row r="2279" spans="1:4" ht="15.75" customHeight="1" x14ac:dyDescent="0.25">
      <c r="A2279" s="13">
        <v>43964</v>
      </c>
      <c r="B2279" s="18">
        <v>73.137207304743995</v>
      </c>
      <c r="C2279" s="16">
        <v>691463539.42557299</v>
      </c>
      <c r="D2279" s="16">
        <v>490098436.32479602</v>
      </c>
    </row>
    <row r="2280" spans="1:4" ht="15.75" customHeight="1" x14ac:dyDescent="0.25">
      <c r="A2280" s="13">
        <v>43965</v>
      </c>
      <c r="B2280" s="18">
        <v>73.815730901904104</v>
      </c>
      <c r="C2280" s="16">
        <v>698148474.40081501</v>
      </c>
      <c r="D2280" s="16">
        <v>509477749.13698101</v>
      </c>
    </row>
    <row r="2281" spans="1:4" ht="15.75" customHeight="1" x14ac:dyDescent="0.25">
      <c r="A2281" s="13">
        <v>43966</v>
      </c>
      <c r="B2281" s="18">
        <v>74.495196819665907</v>
      </c>
      <c r="C2281" s="16">
        <v>703723673.88688505</v>
      </c>
      <c r="D2281" s="16">
        <v>499866732.83071101</v>
      </c>
    </row>
    <row r="2282" spans="1:4" ht="15.75" customHeight="1" x14ac:dyDescent="0.25">
      <c r="A2282" s="13">
        <v>43967</v>
      </c>
      <c r="B2282" s="18">
        <v>72.153234894838405</v>
      </c>
      <c r="C2282" s="16">
        <v>682160736.23792195</v>
      </c>
      <c r="D2282" s="16">
        <v>525563097.09693301</v>
      </c>
    </row>
    <row r="2283" spans="1:4" ht="15.75" customHeight="1" x14ac:dyDescent="0.25">
      <c r="A2283" s="13">
        <v>43968</v>
      </c>
      <c r="B2283" s="18">
        <v>73.472593874749293</v>
      </c>
      <c r="C2283" s="16">
        <v>696967342.97008598</v>
      </c>
      <c r="D2283" s="16">
        <v>454422843.51367199</v>
      </c>
    </row>
    <row r="2284" spans="1:4" ht="15.75" customHeight="1" x14ac:dyDescent="0.25">
      <c r="A2284" s="13">
        <v>43969</v>
      </c>
      <c r="B2284" s="18">
        <v>75.005683693470004</v>
      </c>
      <c r="C2284" s="16">
        <v>708211712.68449998</v>
      </c>
      <c r="D2284" s="16">
        <v>426937303.44484103</v>
      </c>
    </row>
    <row r="2285" spans="1:4" ht="15.75" customHeight="1" x14ac:dyDescent="0.25">
      <c r="A2285" s="13">
        <v>43970</v>
      </c>
      <c r="B2285" s="18">
        <v>75.978845861976396</v>
      </c>
      <c r="C2285" s="16">
        <v>719181657.10522497</v>
      </c>
      <c r="D2285" s="16">
        <v>474786025.97095102</v>
      </c>
    </row>
    <row r="2286" spans="1:4" ht="15.75" customHeight="1" x14ac:dyDescent="0.25">
      <c r="A2286" s="13">
        <v>43971</v>
      </c>
      <c r="B2286" s="18">
        <v>77.058823290296601</v>
      </c>
      <c r="C2286" s="16">
        <v>727851510.30917799</v>
      </c>
      <c r="D2286" s="16">
        <v>483730153.86320698</v>
      </c>
    </row>
    <row r="2287" spans="1:4" ht="15.75" customHeight="1" x14ac:dyDescent="0.25">
      <c r="A2287" s="13">
        <v>43972</v>
      </c>
      <c r="B2287" s="18">
        <v>78.193281818342996</v>
      </c>
      <c r="C2287" s="16">
        <v>739574209.29175103</v>
      </c>
      <c r="D2287" s="16">
        <v>463036149.188712</v>
      </c>
    </row>
    <row r="2288" spans="1:4" ht="15.75" customHeight="1" x14ac:dyDescent="0.25">
      <c r="A2288" s="13">
        <v>43973</v>
      </c>
      <c r="B2288" s="18">
        <v>72.947509314883007</v>
      </c>
      <c r="C2288" s="16">
        <v>690619938.16127503</v>
      </c>
      <c r="D2288" s="16">
        <v>565027125.23814404</v>
      </c>
    </row>
    <row r="2289" spans="1:4" ht="15.75" customHeight="1" x14ac:dyDescent="0.25">
      <c r="A2289" s="13">
        <v>43974</v>
      </c>
      <c r="B2289" s="18">
        <v>73.707517212429707</v>
      </c>
      <c r="C2289" s="16">
        <v>699128395.512995</v>
      </c>
      <c r="D2289" s="16">
        <v>516434591.25590497</v>
      </c>
    </row>
    <row r="2290" spans="1:4" ht="15.75" customHeight="1" x14ac:dyDescent="0.25">
      <c r="A2290" s="13">
        <v>43975</v>
      </c>
      <c r="B2290" s="18">
        <v>73.839310924945394</v>
      </c>
      <c r="C2290" s="16">
        <v>698101461.10947204</v>
      </c>
      <c r="D2290" s="16">
        <v>502482860.022829</v>
      </c>
    </row>
    <row r="2291" spans="1:4" ht="15.75" customHeight="1" x14ac:dyDescent="0.25">
      <c r="A2291" s="13">
        <v>43976</v>
      </c>
      <c r="B2291" s="18">
        <v>71.484762284937403</v>
      </c>
      <c r="C2291" s="16">
        <v>679118165.04916704</v>
      </c>
      <c r="D2291" s="16">
        <v>498902251.33982301</v>
      </c>
    </row>
    <row r="2292" spans="1:4" ht="15.75" customHeight="1" x14ac:dyDescent="0.25">
      <c r="A2292" s="13">
        <v>43977</v>
      </c>
      <c r="B2292" s="18">
        <v>73.488486897999493</v>
      </c>
      <c r="C2292" s="16">
        <v>694784653.80540299</v>
      </c>
      <c r="D2292" s="16">
        <v>498371477.755741</v>
      </c>
    </row>
    <row r="2293" spans="1:4" ht="15.75" customHeight="1" x14ac:dyDescent="0.25">
      <c r="A2293" s="13">
        <v>43978</v>
      </c>
      <c r="B2293" s="18">
        <v>72.5222098726327</v>
      </c>
      <c r="C2293" s="16">
        <v>685668732.67628598</v>
      </c>
      <c r="D2293" s="16">
        <v>489501320.420488</v>
      </c>
    </row>
    <row r="2294" spans="1:4" ht="15.75" customHeight="1" x14ac:dyDescent="0.25">
      <c r="A2294" s="13">
        <v>43979</v>
      </c>
      <c r="B2294" s="18">
        <v>73.447403430201305</v>
      </c>
      <c r="C2294" s="16">
        <v>694396237.00494599</v>
      </c>
      <c r="D2294" s="16">
        <v>486198381.07417703</v>
      </c>
    </row>
    <row r="2295" spans="1:4" ht="15.75" customHeight="1" x14ac:dyDescent="0.25">
      <c r="A2295" s="13">
        <v>43980</v>
      </c>
      <c r="B2295" s="18">
        <v>75.000328387830706</v>
      </c>
      <c r="C2295" s="16">
        <v>709078107.24905503</v>
      </c>
      <c r="D2295" s="16">
        <v>539329948.69368505</v>
      </c>
    </row>
    <row r="2296" spans="1:4" ht="15.75" customHeight="1" x14ac:dyDescent="0.25">
      <c r="A2296" s="13">
        <v>43981</v>
      </c>
      <c r="B2296" s="18">
        <v>74.032137446167994</v>
      </c>
      <c r="C2296" s="16">
        <v>701133516.75784695</v>
      </c>
      <c r="D2296" s="16">
        <v>528327498.555372</v>
      </c>
    </row>
    <row r="2297" spans="1:4" ht="15.75" customHeight="1" x14ac:dyDescent="0.25">
      <c r="A2297" s="13">
        <v>43982</v>
      </c>
      <c r="B2297" s="18">
        <v>78.840869281319002</v>
      </c>
      <c r="C2297" s="16">
        <v>747559985.28909302</v>
      </c>
      <c r="D2297" s="16">
        <v>614493657.74538803</v>
      </c>
    </row>
    <row r="2298" spans="1:4" ht="15.75" customHeight="1" x14ac:dyDescent="0.25">
      <c r="A2298" s="13">
        <v>43983</v>
      </c>
      <c r="B2298" s="18">
        <v>76.692076664364905</v>
      </c>
      <c r="C2298" s="16">
        <v>725072459.42927003</v>
      </c>
      <c r="D2298" s="16">
        <v>625582119.71498704</v>
      </c>
    </row>
    <row r="2299" spans="1:4" ht="15.75" customHeight="1" x14ac:dyDescent="0.25">
      <c r="A2299" s="13">
        <v>43984</v>
      </c>
      <c r="B2299" s="18">
        <v>80.054931235055193</v>
      </c>
      <c r="C2299" s="16">
        <v>756866007.60693097</v>
      </c>
      <c r="D2299" s="16">
        <v>589798193.42677402</v>
      </c>
    </row>
    <row r="2300" spans="1:4" ht="15.75" customHeight="1" x14ac:dyDescent="0.25">
      <c r="A2300" s="13">
        <v>43985</v>
      </c>
      <c r="B2300" s="18">
        <v>78.227094430396093</v>
      </c>
      <c r="C2300" s="16">
        <v>739585029.11433399</v>
      </c>
      <c r="D2300" s="16">
        <v>617065226.23705006</v>
      </c>
    </row>
    <row r="2301" spans="1:4" ht="15.75" customHeight="1" x14ac:dyDescent="0.25">
      <c r="A2301" s="13">
        <v>43986</v>
      </c>
      <c r="B2301" s="18">
        <v>77.966757022463895</v>
      </c>
      <c r="C2301" s="16">
        <v>737135547.18175697</v>
      </c>
      <c r="D2301" s="16">
        <v>535369299.29487199</v>
      </c>
    </row>
    <row r="2302" spans="1:4" ht="15.75" customHeight="1" x14ac:dyDescent="0.25">
      <c r="A2302" s="13">
        <v>43987</v>
      </c>
      <c r="B2302" s="18">
        <v>79.315209466722095</v>
      </c>
      <c r="C2302" s="16">
        <v>749668326.40641105</v>
      </c>
      <c r="D2302" s="16">
        <v>516873040.38841897</v>
      </c>
    </row>
    <row r="2303" spans="1:4" ht="15.75" customHeight="1" x14ac:dyDescent="0.25">
      <c r="A2303" s="13">
        <v>43988</v>
      </c>
      <c r="B2303" s="18">
        <v>77.936412274186594</v>
      </c>
      <c r="C2303" s="16">
        <v>736966287.98768902</v>
      </c>
      <c r="D2303" s="16">
        <v>488837599.74654299</v>
      </c>
    </row>
    <row r="2304" spans="1:4" ht="15.75" customHeight="1" x14ac:dyDescent="0.25">
      <c r="A2304" s="13">
        <v>43989</v>
      </c>
      <c r="B2304" s="18">
        <v>78.2705808284759</v>
      </c>
      <c r="C2304" s="16">
        <v>740065953.48312795</v>
      </c>
      <c r="D2304" s="16">
        <v>446034872.00455898</v>
      </c>
    </row>
    <row r="2305" spans="1:4" ht="15.75" customHeight="1" x14ac:dyDescent="0.25">
      <c r="A2305" s="13">
        <v>43990</v>
      </c>
      <c r="B2305" s="18">
        <v>77.935435270459806</v>
      </c>
      <c r="C2305" s="16">
        <v>736827586.18661702</v>
      </c>
      <c r="D2305" s="16">
        <v>473121737.15511602</v>
      </c>
    </row>
    <row r="2306" spans="1:4" ht="15.75" customHeight="1" x14ac:dyDescent="0.25">
      <c r="A2306" s="13">
        <v>43991</v>
      </c>
      <c r="B2306" s="18">
        <v>77.6184087728507</v>
      </c>
      <c r="C2306" s="16">
        <v>733830311.99189603</v>
      </c>
      <c r="D2306" s="16">
        <v>455507254.27581698</v>
      </c>
    </row>
    <row r="2307" spans="1:4" ht="15.75" customHeight="1" x14ac:dyDescent="0.25">
      <c r="A2307" s="13">
        <v>43992</v>
      </c>
      <c r="B2307" s="18">
        <v>77.516495427095904</v>
      </c>
      <c r="C2307" s="16">
        <v>732866789.24653494</v>
      </c>
      <c r="D2307" s="16">
        <v>454260637.59115303</v>
      </c>
    </row>
    <row r="2308" spans="1:4" ht="15.75" customHeight="1" x14ac:dyDescent="0.25">
      <c r="A2308" s="13">
        <v>43993</v>
      </c>
      <c r="B2308" s="18">
        <v>78.197461034928594</v>
      </c>
      <c r="C2308" s="16">
        <v>739114242.53378701</v>
      </c>
      <c r="D2308" s="16">
        <v>478833399.79984701</v>
      </c>
    </row>
    <row r="2309" spans="1:4" ht="15.75" customHeight="1" x14ac:dyDescent="0.25">
      <c r="A2309" s="13">
        <v>43994</v>
      </c>
      <c r="B2309" s="18">
        <v>72.335049120290805</v>
      </c>
      <c r="C2309" s="16">
        <v>683879668.53629899</v>
      </c>
      <c r="D2309" s="16">
        <v>509654534.67873102</v>
      </c>
    </row>
    <row r="2310" spans="1:4" ht="15.75" customHeight="1" x14ac:dyDescent="0.25">
      <c r="A2310" s="13">
        <v>43995</v>
      </c>
      <c r="B2310" s="18">
        <v>73.306030581583798</v>
      </c>
      <c r="C2310" s="16">
        <v>693059650.96500599</v>
      </c>
      <c r="D2310" s="16">
        <v>463149184.58596802</v>
      </c>
    </row>
    <row r="2311" spans="1:4" ht="15.75" customHeight="1" x14ac:dyDescent="0.25">
      <c r="A2311" s="13">
        <v>43996</v>
      </c>
      <c r="B2311" s="18">
        <v>74.145093105822397</v>
      </c>
      <c r="C2311" s="16">
        <v>699463895.88877201</v>
      </c>
      <c r="D2311" s="16">
        <v>450634189.74817997</v>
      </c>
    </row>
    <row r="2312" spans="1:4" ht="15.75" customHeight="1" x14ac:dyDescent="0.25">
      <c r="A2312" s="13">
        <v>43997</v>
      </c>
      <c r="B2312" s="18">
        <v>72.679356996037598</v>
      </c>
      <c r="C2312" s="16">
        <v>687134869.97465801</v>
      </c>
      <c r="D2312" s="16">
        <v>429433342.78875297</v>
      </c>
    </row>
    <row r="2313" spans="1:4" ht="15.75" customHeight="1" x14ac:dyDescent="0.25">
      <c r="A2313" s="13">
        <v>43998</v>
      </c>
      <c r="B2313" s="18">
        <v>71.935900560950202</v>
      </c>
      <c r="C2313" s="16">
        <v>679798490.37758994</v>
      </c>
      <c r="D2313" s="16">
        <v>465597163.61082101</v>
      </c>
    </row>
    <row r="2314" spans="1:4" ht="15.75" customHeight="1" x14ac:dyDescent="0.25">
      <c r="A2314" s="13">
        <v>43999</v>
      </c>
      <c r="B2314" s="18">
        <v>72.514936957136499</v>
      </c>
      <c r="C2314" s="16">
        <v>685580388.11459303</v>
      </c>
      <c r="D2314" s="16">
        <v>435740292.879345</v>
      </c>
    </row>
    <row r="2315" spans="1:4" ht="15.75" customHeight="1" x14ac:dyDescent="0.25">
      <c r="A2315" s="13">
        <v>44000</v>
      </c>
      <c r="B2315" s="18">
        <v>72.370358717003796</v>
      </c>
      <c r="C2315" s="16">
        <v>686037092.68731701</v>
      </c>
      <c r="D2315" s="16">
        <v>414678657.89887601</v>
      </c>
    </row>
    <row r="2316" spans="1:4" ht="15.75" customHeight="1" x14ac:dyDescent="0.25">
      <c r="A2316" s="13">
        <v>44001</v>
      </c>
      <c r="B2316" s="18">
        <v>71.513494136872197</v>
      </c>
      <c r="C2316" s="16">
        <v>676112413.84334505</v>
      </c>
      <c r="D2316" s="16">
        <v>343131737.31885302</v>
      </c>
    </row>
    <row r="2317" spans="1:4" ht="15.75" customHeight="1" x14ac:dyDescent="0.25">
      <c r="A2317" s="13">
        <v>44002</v>
      </c>
      <c r="B2317" s="18">
        <v>70.040212387748397</v>
      </c>
      <c r="C2317" s="16">
        <v>661957139.73271596</v>
      </c>
      <c r="D2317" s="16">
        <v>300635999.21919399</v>
      </c>
    </row>
    <row r="2318" spans="1:4" ht="15.75" customHeight="1" x14ac:dyDescent="0.25">
      <c r="A2318" s="13">
        <v>44003</v>
      </c>
      <c r="B2318" s="18">
        <v>71.042739614311003</v>
      </c>
      <c r="C2318" s="16">
        <v>671661743.65280199</v>
      </c>
      <c r="D2318" s="16">
        <v>376776213.030011</v>
      </c>
    </row>
    <row r="2319" spans="1:4" ht="15.75" customHeight="1" x14ac:dyDescent="0.25">
      <c r="A2319" s="13">
        <v>44004</v>
      </c>
      <c r="B2319" s="18">
        <v>70.117736213056403</v>
      </c>
      <c r="C2319" s="16">
        <v>662022166.06312394</v>
      </c>
      <c r="D2319" s="16">
        <v>316779130.60103297</v>
      </c>
    </row>
    <row r="2320" spans="1:4" ht="15.75" customHeight="1" x14ac:dyDescent="0.25">
      <c r="A2320" s="13">
        <v>44005</v>
      </c>
      <c r="B2320" s="18">
        <v>72.409909266807503</v>
      </c>
      <c r="C2320" s="16">
        <v>684521770.14127696</v>
      </c>
      <c r="D2320" s="16">
        <v>330708442.44702101</v>
      </c>
    </row>
    <row r="2321" spans="1:4" ht="15.75" customHeight="1" x14ac:dyDescent="0.25">
      <c r="A2321" s="13">
        <v>44006</v>
      </c>
      <c r="B2321" s="18">
        <v>74.0314986995662</v>
      </c>
      <c r="C2321" s="16">
        <v>699820186.88406706</v>
      </c>
      <c r="D2321" s="16">
        <v>371731112.13368201</v>
      </c>
    </row>
    <row r="2322" spans="1:4" ht="15.75" customHeight="1" x14ac:dyDescent="0.25">
      <c r="A2322" s="13">
        <v>44007</v>
      </c>
      <c r="B2322" s="18">
        <v>72.2781934382364</v>
      </c>
      <c r="C2322" s="16">
        <v>683342135.96432102</v>
      </c>
      <c r="D2322" s="16">
        <v>287749201.376993</v>
      </c>
    </row>
    <row r="2323" spans="1:4" ht="15.75" customHeight="1" x14ac:dyDescent="0.25">
      <c r="A2323" s="13">
        <v>44008</v>
      </c>
      <c r="B2323" s="18">
        <v>71.178591260146703</v>
      </c>
      <c r="C2323" s="16">
        <v>673206874.88740897</v>
      </c>
      <c r="D2323" s="16">
        <v>228997691.59768099</v>
      </c>
    </row>
    <row r="2324" spans="1:4" ht="15.75" customHeight="1" x14ac:dyDescent="0.25">
      <c r="A2324" s="13">
        <v>44009</v>
      </c>
      <c r="B2324" s="18">
        <v>70.726188964438194</v>
      </c>
      <c r="C2324" s="16">
        <v>669359814.43034899</v>
      </c>
      <c r="D2324" s="16">
        <v>221232794.28271899</v>
      </c>
    </row>
    <row r="2325" spans="1:4" ht="15.75" customHeight="1" x14ac:dyDescent="0.25">
      <c r="A2325" s="13">
        <v>44010</v>
      </c>
      <c r="B2325" s="18">
        <v>66.931194883947995</v>
      </c>
      <c r="C2325" s="16">
        <v>632697099.32300997</v>
      </c>
      <c r="D2325" s="16">
        <v>227118168.32667699</v>
      </c>
    </row>
    <row r="2326" spans="1:4" ht="15.75" customHeight="1" x14ac:dyDescent="0.25">
      <c r="A2326" s="13">
        <v>44011</v>
      </c>
      <c r="B2326" s="18">
        <v>67.739371654988204</v>
      </c>
      <c r="C2326" s="16">
        <v>640149689.14457798</v>
      </c>
      <c r="D2326" s="16">
        <v>222712194.51126701</v>
      </c>
    </row>
    <row r="2327" spans="1:4" ht="15.75" customHeight="1" x14ac:dyDescent="0.25">
      <c r="A2327" s="13">
        <v>44012</v>
      </c>
      <c r="B2327" s="18">
        <v>68.939540113933205</v>
      </c>
      <c r="C2327" s="16">
        <v>651777394.43791199</v>
      </c>
      <c r="D2327" s="16">
        <v>236113261.38673601</v>
      </c>
    </row>
    <row r="2328" spans="1:4" ht="15.75" customHeight="1" x14ac:dyDescent="0.25">
      <c r="A2328" s="13">
        <v>44013</v>
      </c>
      <c r="B2328" s="18">
        <v>68.268802153766998</v>
      </c>
      <c r="C2328" s="16">
        <v>645682897.01989102</v>
      </c>
      <c r="D2328" s="16">
        <v>257838434.30096501</v>
      </c>
    </row>
    <row r="2329" spans="1:4" ht="15.75" customHeight="1" x14ac:dyDescent="0.25">
      <c r="A2329" s="13">
        <v>44014</v>
      </c>
      <c r="B2329" s="18">
        <v>68.299366100705498</v>
      </c>
      <c r="C2329" s="16">
        <v>646147226.06485498</v>
      </c>
      <c r="D2329" s="16">
        <v>269054516.32677299</v>
      </c>
    </row>
    <row r="2330" spans="1:4" ht="15.75" customHeight="1" x14ac:dyDescent="0.25">
      <c r="A2330" s="13">
        <v>44015</v>
      </c>
      <c r="B2330" s="18">
        <v>66.697962036281098</v>
      </c>
      <c r="C2330" s="16">
        <v>630584768.02255297</v>
      </c>
      <c r="D2330" s="16">
        <v>215792504.18420199</v>
      </c>
    </row>
    <row r="2331" spans="1:4" ht="15.75" customHeight="1" x14ac:dyDescent="0.25">
      <c r="A2331" s="13">
        <v>44016</v>
      </c>
      <c r="B2331" s="18">
        <v>66.521838513711501</v>
      </c>
      <c r="C2331" s="16">
        <v>629220450.961357</v>
      </c>
      <c r="D2331" s="16">
        <v>244241655.82670099</v>
      </c>
    </row>
    <row r="2332" spans="1:4" ht="15.75" customHeight="1" x14ac:dyDescent="0.25">
      <c r="A2332" s="13">
        <v>44017</v>
      </c>
      <c r="B2332" s="18">
        <v>67.545176222374295</v>
      </c>
      <c r="C2332" s="16">
        <v>638594613.37153697</v>
      </c>
      <c r="D2332" s="16">
        <v>255258942.009664</v>
      </c>
    </row>
    <row r="2333" spans="1:4" ht="15.75" customHeight="1" x14ac:dyDescent="0.25">
      <c r="A2333" s="13">
        <v>44018</v>
      </c>
      <c r="B2333" s="18">
        <v>67.407138973452206</v>
      </c>
      <c r="C2333" s="16">
        <v>637289563.20309806</v>
      </c>
      <c r="D2333" s="16">
        <v>240907799.33278701</v>
      </c>
    </row>
    <row r="2334" spans="1:4" ht="15.75" customHeight="1" x14ac:dyDescent="0.25">
      <c r="A2334" s="13">
        <v>44019</v>
      </c>
      <c r="B2334" s="18">
        <v>70.190940626134093</v>
      </c>
      <c r="C2334" s="16">
        <v>663608552.05649495</v>
      </c>
      <c r="D2334" s="16">
        <v>287375477.35895699</v>
      </c>
    </row>
    <row r="2335" spans="1:4" ht="15.75" customHeight="1" x14ac:dyDescent="0.25">
      <c r="A2335" s="13">
        <v>44020</v>
      </c>
      <c r="B2335" s="18">
        <v>69.971818787567599</v>
      </c>
      <c r="C2335" s="16">
        <v>661494001.43145704</v>
      </c>
      <c r="D2335" s="16">
        <v>266102681.80904099</v>
      </c>
    </row>
    <row r="2336" spans="1:4" ht="15.75" customHeight="1" x14ac:dyDescent="0.25">
      <c r="A2336" s="13">
        <v>44021</v>
      </c>
      <c r="B2336" s="18">
        <v>72.574576255127795</v>
      </c>
      <c r="C2336" s="16">
        <v>686144237.91960502</v>
      </c>
      <c r="D2336" s="16">
        <v>302588902.14289302</v>
      </c>
    </row>
    <row r="2337" spans="1:4" ht="15.75" customHeight="1" x14ac:dyDescent="0.25">
      <c r="A2337" s="13">
        <v>44022</v>
      </c>
      <c r="B2337" s="18">
        <v>71.962483337503301</v>
      </c>
      <c r="C2337" s="16">
        <v>680357307.42450905</v>
      </c>
      <c r="D2337" s="16">
        <v>280166302.62180001</v>
      </c>
    </row>
    <row r="2338" spans="1:4" ht="15.75" customHeight="1" x14ac:dyDescent="0.25">
      <c r="A2338" s="13">
        <v>44023</v>
      </c>
      <c r="B2338" s="18">
        <v>71.594521648033606</v>
      </c>
      <c r="C2338" s="16">
        <v>677198223.76103497</v>
      </c>
      <c r="D2338" s="16">
        <v>248186483.204963</v>
      </c>
    </row>
    <row r="2339" spans="1:4" ht="15.75" customHeight="1" x14ac:dyDescent="0.25">
      <c r="A2339" s="13">
        <v>44024</v>
      </c>
      <c r="B2339" s="18">
        <v>72.609028604475995</v>
      </c>
      <c r="C2339" s="16">
        <v>686469961.91563594</v>
      </c>
      <c r="D2339" s="16">
        <v>253608107.26256099</v>
      </c>
    </row>
    <row r="2340" spans="1:4" ht="15.75" customHeight="1" x14ac:dyDescent="0.25">
      <c r="A2340" s="13">
        <v>44025</v>
      </c>
      <c r="B2340" s="18">
        <v>72.096196181231207</v>
      </c>
      <c r="C2340" s="16">
        <v>680387700.42085397</v>
      </c>
      <c r="D2340" s="16">
        <v>317150281.97982699</v>
      </c>
    </row>
    <row r="2341" spans="1:4" ht="15.75" customHeight="1" x14ac:dyDescent="0.25">
      <c r="A2341" s="13">
        <v>44026</v>
      </c>
      <c r="B2341" s="18">
        <v>71.874407106604593</v>
      </c>
      <c r="C2341" s="16">
        <v>679524605.37584198</v>
      </c>
      <c r="D2341" s="16">
        <v>339565983.20787001</v>
      </c>
    </row>
    <row r="2342" spans="1:4" ht="15.75" customHeight="1" x14ac:dyDescent="0.25">
      <c r="A2342" s="13">
        <v>44027</v>
      </c>
      <c r="B2342" s="18">
        <v>71.941892389852299</v>
      </c>
      <c r="C2342" s="16">
        <v>680162633.74106503</v>
      </c>
      <c r="D2342" s="16">
        <v>295977027.59074003</v>
      </c>
    </row>
    <row r="2343" spans="1:4" ht="15.75" customHeight="1" x14ac:dyDescent="0.25">
      <c r="A2343" s="13">
        <v>44028</v>
      </c>
      <c r="B2343" s="18">
        <v>71.108089069085395</v>
      </c>
      <c r="C2343" s="16">
        <v>672279579.183622</v>
      </c>
      <c r="D2343" s="16">
        <v>245272415.10806501</v>
      </c>
    </row>
    <row r="2344" spans="1:4" ht="15.75" customHeight="1" x14ac:dyDescent="0.25">
      <c r="A2344" s="13">
        <v>44029</v>
      </c>
      <c r="B2344" s="18">
        <v>69.339758108901094</v>
      </c>
      <c r="C2344" s="16">
        <v>655561188.782004</v>
      </c>
      <c r="D2344" s="16">
        <v>229570104.16460001</v>
      </c>
    </row>
    <row r="2345" spans="1:4" ht="15.75" customHeight="1" x14ac:dyDescent="0.25">
      <c r="A2345" s="13">
        <v>44030</v>
      </c>
      <c r="B2345" s="18">
        <v>69.542340458614603</v>
      </c>
      <c r="C2345" s="16">
        <v>657630102.92175698</v>
      </c>
      <c r="D2345" s="16">
        <v>215744877.690117</v>
      </c>
    </row>
    <row r="2346" spans="1:4" ht="15.75" customHeight="1" x14ac:dyDescent="0.25">
      <c r="A2346" s="13">
        <v>44031</v>
      </c>
      <c r="B2346" s="18">
        <v>69.153263554179006</v>
      </c>
      <c r="C2346" s="16">
        <v>654243374.59680402</v>
      </c>
      <c r="D2346" s="16">
        <v>205062151.35600701</v>
      </c>
    </row>
    <row r="2347" spans="1:4" ht="15.75" customHeight="1" x14ac:dyDescent="0.25">
      <c r="A2347" s="13">
        <v>44032</v>
      </c>
      <c r="B2347" s="18">
        <v>70.000606733070896</v>
      </c>
      <c r="C2347" s="16">
        <v>661809071.98034501</v>
      </c>
      <c r="D2347" s="16">
        <v>283492995.09819698</v>
      </c>
    </row>
    <row r="2348" spans="1:4" ht="15.75" customHeight="1" x14ac:dyDescent="0.25">
      <c r="A2348" s="13">
        <v>44033</v>
      </c>
      <c r="B2348" s="18">
        <v>68.9609414021443</v>
      </c>
      <c r="C2348" s="16">
        <v>652136957.39399505</v>
      </c>
      <c r="D2348" s="16">
        <v>279781909.94149798</v>
      </c>
    </row>
    <row r="2349" spans="1:4" ht="15.75" customHeight="1" x14ac:dyDescent="0.25">
      <c r="A2349" s="13">
        <v>44034</v>
      </c>
      <c r="B2349" s="18">
        <v>70.989796265910698</v>
      </c>
      <c r="C2349" s="16">
        <v>670908465.60433805</v>
      </c>
      <c r="D2349" s="16">
        <v>260457711.36836901</v>
      </c>
    </row>
    <row r="2350" spans="1:4" ht="15.75" customHeight="1" x14ac:dyDescent="0.25">
      <c r="A2350" s="13">
        <v>44035</v>
      </c>
      <c r="B2350" s="18">
        <v>73.043161883883201</v>
      </c>
      <c r="C2350" s="16">
        <v>690564611.49975002</v>
      </c>
      <c r="D2350" s="16">
        <v>270573007.26656997</v>
      </c>
    </row>
    <row r="2351" spans="1:4" ht="15.75" customHeight="1" x14ac:dyDescent="0.25">
      <c r="A2351" s="13">
        <v>44036</v>
      </c>
      <c r="B2351" s="18">
        <v>73.272490419269801</v>
      </c>
      <c r="C2351" s="16">
        <v>692742692.42363405</v>
      </c>
      <c r="D2351" s="16">
        <v>276987939.32105398</v>
      </c>
    </row>
    <row r="2352" spans="1:4" ht="15.75" customHeight="1" x14ac:dyDescent="0.25">
      <c r="A2352" s="13">
        <v>44037</v>
      </c>
      <c r="B2352" s="18">
        <v>71.976373638672797</v>
      </c>
      <c r="C2352" s="16">
        <v>680488630.96234095</v>
      </c>
      <c r="D2352" s="16">
        <v>275083925.14910603</v>
      </c>
    </row>
    <row r="2353" spans="1:4" ht="15.75" customHeight="1" x14ac:dyDescent="0.25">
      <c r="A2353" s="13">
        <v>44038</v>
      </c>
      <c r="B2353" s="18">
        <v>74.571457482754596</v>
      </c>
      <c r="C2353" s="16">
        <v>705736804.58166003</v>
      </c>
      <c r="D2353" s="16">
        <v>281338312.03974903</v>
      </c>
    </row>
    <row r="2354" spans="1:4" ht="15.75" customHeight="1" x14ac:dyDescent="0.25">
      <c r="A2354" s="13">
        <v>44039</v>
      </c>
      <c r="B2354" s="18">
        <v>75.244701211081704</v>
      </c>
      <c r="C2354" s="16">
        <v>711297294.51120603</v>
      </c>
      <c r="D2354" s="16">
        <v>329140487.22078699</v>
      </c>
    </row>
    <row r="2355" spans="1:4" ht="15.75" customHeight="1" x14ac:dyDescent="0.25">
      <c r="A2355" s="13">
        <v>44040</v>
      </c>
      <c r="B2355" s="18">
        <v>77.515386070638598</v>
      </c>
      <c r="C2355" s="16">
        <v>731089810.76180995</v>
      </c>
      <c r="D2355" s="16">
        <v>384007038.32594103</v>
      </c>
    </row>
    <row r="2356" spans="1:4" ht="15.75" customHeight="1" x14ac:dyDescent="0.25">
      <c r="A2356" s="13">
        <v>44041</v>
      </c>
      <c r="B2356" s="18">
        <v>79.777145024011503</v>
      </c>
      <c r="C2356" s="16">
        <v>753693462.68533397</v>
      </c>
      <c r="D2356" s="16">
        <v>334978214.46871197</v>
      </c>
    </row>
    <row r="2357" spans="1:4" ht="15.75" customHeight="1" x14ac:dyDescent="0.25">
      <c r="A2357" s="13">
        <v>44042</v>
      </c>
      <c r="B2357" s="18">
        <v>81.396881824462795</v>
      </c>
      <c r="C2357" s="16">
        <v>769083644.49991798</v>
      </c>
      <c r="D2357" s="16">
        <v>316300568.63679898</v>
      </c>
    </row>
    <row r="2358" spans="1:4" ht="15.75" customHeight="1" x14ac:dyDescent="0.25">
      <c r="A2358" s="13">
        <v>44043</v>
      </c>
      <c r="B2358" s="18">
        <v>81.443561601928394</v>
      </c>
      <c r="C2358" s="16">
        <v>770909050.12573695</v>
      </c>
      <c r="D2358" s="16">
        <v>268988164.55760199</v>
      </c>
    </row>
    <row r="2359" spans="1:4" ht="15.75" customHeight="1" x14ac:dyDescent="0.25">
      <c r="A2359" s="13">
        <v>44044</v>
      </c>
      <c r="B2359" s="18">
        <v>82.425937546415</v>
      </c>
      <c r="C2359" s="16">
        <v>779486034.57572699</v>
      </c>
      <c r="D2359" s="16">
        <v>268898125.91845101</v>
      </c>
    </row>
    <row r="2360" spans="1:4" ht="15.75" customHeight="1" x14ac:dyDescent="0.25">
      <c r="A2360" s="13">
        <v>44045</v>
      </c>
      <c r="B2360" s="18">
        <v>93.070791606736904</v>
      </c>
      <c r="C2360" s="16">
        <v>884610211.99607301</v>
      </c>
      <c r="D2360" s="16">
        <v>523566800.80996299</v>
      </c>
    </row>
    <row r="2361" spans="1:4" ht="15.75" customHeight="1" x14ac:dyDescent="0.25">
      <c r="A2361" s="13">
        <v>44046</v>
      </c>
      <c r="B2361" s="18">
        <v>84.852031648913893</v>
      </c>
      <c r="C2361" s="16">
        <v>802692876.00488997</v>
      </c>
      <c r="D2361" s="16">
        <v>468924336.16166502</v>
      </c>
    </row>
    <row r="2362" spans="1:4" ht="15.75" customHeight="1" x14ac:dyDescent="0.25">
      <c r="A2362" s="13">
        <v>44047</v>
      </c>
      <c r="B2362" s="18">
        <v>87.820541444753005</v>
      </c>
      <c r="C2362" s="16">
        <v>827984914.63024795</v>
      </c>
      <c r="D2362" s="16">
        <v>380328413.08748299</v>
      </c>
    </row>
    <row r="2363" spans="1:4" ht="15.75" customHeight="1" x14ac:dyDescent="0.25">
      <c r="A2363" s="13">
        <v>44048</v>
      </c>
      <c r="B2363" s="18">
        <v>86.756817763421395</v>
      </c>
      <c r="C2363" s="16">
        <v>822298217.20896602</v>
      </c>
      <c r="D2363" s="16">
        <v>289668760.84699798</v>
      </c>
    </row>
    <row r="2364" spans="1:4" ht="15.75" customHeight="1" x14ac:dyDescent="0.25">
      <c r="A2364" s="13">
        <v>44049</v>
      </c>
      <c r="B2364" s="18">
        <v>92.288222025717403</v>
      </c>
      <c r="C2364" s="16">
        <v>871811887.89896405</v>
      </c>
      <c r="D2364" s="16">
        <v>371666812.63152897</v>
      </c>
    </row>
    <row r="2365" spans="1:4" ht="15.75" customHeight="1" x14ac:dyDescent="0.25">
      <c r="A2365" s="13">
        <v>44050</v>
      </c>
      <c r="B2365" s="18">
        <v>100.549730423898</v>
      </c>
      <c r="C2365" s="16">
        <v>950630671.43782306</v>
      </c>
      <c r="D2365" s="16">
        <v>629336225.98488796</v>
      </c>
    </row>
    <row r="2366" spans="1:4" ht="15.75" customHeight="1" x14ac:dyDescent="0.25">
      <c r="A2366" s="13">
        <v>44051</v>
      </c>
      <c r="B2366" s="18">
        <v>96.077548938855998</v>
      </c>
      <c r="C2366" s="16">
        <v>926079098.27677596</v>
      </c>
      <c r="D2366" s="16">
        <v>570968951.88418603</v>
      </c>
    </row>
    <row r="2367" spans="1:4" ht="15.75" customHeight="1" x14ac:dyDescent="0.25">
      <c r="A2367" s="13">
        <v>44052</v>
      </c>
      <c r="B2367" s="18">
        <v>97.995463444996005</v>
      </c>
      <c r="C2367" s="16">
        <v>940911270.78724205</v>
      </c>
      <c r="D2367" s="16">
        <v>480611162.03508002</v>
      </c>
    </row>
    <row r="2368" spans="1:4" ht="15.75" customHeight="1" x14ac:dyDescent="0.25">
      <c r="A2368" s="13">
        <v>44053</v>
      </c>
      <c r="B2368" s="18">
        <v>97.343445088961005</v>
      </c>
      <c r="C2368" s="16">
        <v>938907508.12664902</v>
      </c>
      <c r="D2368" s="16">
        <v>426550740.45570302</v>
      </c>
    </row>
    <row r="2369" spans="1:4" ht="15.75" customHeight="1" x14ac:dyDescent="0.25">
      <c r="A2369" s="13">
        <v>44054</v>
      </c>
      <c r="B2369" s="18">
        <v>95.380924083421107</v>
      </c>
      <c r="C2369" s="16">
        <v>919993635.68140697</v>
      </c>
      <c r="D2369" s="16">
        <v>423486696.76713997</v>
      </c>
    </row>
    <row r="2370" spans="1:4" ht="15.75" customHeight="1" x14ac:dyDescent="0.25">
      <c r="A2370" s="13">
        <v>44055</v>
      </c>
      <c r="B2370" s="18">
        <v>88.468427120114498</v>
      </c>
      <c r="C2370" s="16">
        <v>854928545.70390606</v>
      </c>
      <c r="D2370" s="16">
        <v>462085717.947788</v>
      </c>
    </row>
    <row r="2371" spans="1:4" ht="15.75" customHeight="1" x14ac:dyDescent="0.25">
      <c r="A2371" s="13">
        <v>44056</v>
      </c>
      <c r="B2371" s="18">
        <v>91.807736734838898</v>
      </c>
      <c r="C2371" s="16">
        <v>885716191.51645195</v>
      </c>
      <c r="D2371" s="16">
        <v>465425574.52650702</v>
      </c>
    </row>
    <row r="2372" spans="1:4" ht="15.75" customHeight="1" x14ac:dyDescent="0.25">
      <c r="A2372" s="13">
        <v>44057</v>
      </c>
      <c r="B2372" s="18">
        <v>92.535475770843306</v>
      </c>
      <c r="C2372" s="16">
        <v>895288929.36574495</v>
      </c>
      <c r="D2372" s="16">
        <v>431592010.41444498</v>
      </c>
    </row>
    <row r="2373" spans="1:4" ht="15.75" customHeight="1" x14ac:dyDescent="0.25">
      <c r="A2373" s="13">
        <v>44058</v>
      </c>
      <c r="B2373" s="18">
        <v>91.918701560178704</v>
      </c>
      <c r="C2373" s="16">
        <v>886623488.58059394</v>
      </c>
      <c r="D2373" s="16">
        <v>433817047.52490401</v>
      </c>
    </row>
    <row r="2374" spans="1:4" ht="15.75" customHeight="1" x14ac:dyDescent="0.25">
      <c r="A2374" s="13">
        <v>44059</v>
      </c>
      <c r="B2374" s="18">
        <v>93.943636652525797</v>
      </c>
      <c r="C2374" s="16">
        <v>907005819.78692496</v>
      </c>
      <c r="D2374" s="16">
        <v>478555195.32082701</v>
      </c>
    </row>
    <row r="2375" spans="1:4" ht="15.75" customHeight="1" x14ac:dyDescent="0.25">
      <c r="A2375" s="13">
        <v>44060</v>
      </c>
      <c r="B2375" s="18">
        <v>94.136411594470701</v>
      </c>
      <c r="C2375" s="16">
        <v>907387829.04022396</v>
      </c>
      <c r="D2375" s="16">
        <v>398346463.567393</v>
      </c>
    </row>
    <row r="2376" spans="1:4" ht="15.75" customHeight="1" x14ac:dyDescent="0.25">
      <c r="A2376" s="13">
        <v>44061</v>
      </c>
      <c r="B2376" s="18">
        <v>97.637270914482798</v>
      </c>
      <c r="C2376" s="16">
        <v>942976613.23312104</v>
      </c>
      <c r="D2376" s="16">
        <v>518104148.28776997</v>
      </c>
    </row>
    <row r="2377" spans="1:4" ht="15.75" customHeight="1" x14ac:dyDescent="0.25">
      <c r="A2377" s="13">
        <v>44062</v>
      </c>
      <c r="B2377" s="18">
        <v>92.862162143489101</v>
      </c>
      <c r="C2377" s="16">
        <v>897645071.69712305</v>
      </c>
      <c r="D2377" s="16">
        <v>435368390.284886</v>
      </c>
    </row>
    <row r="2378" spans="1:4" ht="15.75" customHeight="1" x14ac:dyDescent="0.25">
      <c r="A2378" s="13">
        <v>44063</v>
      </c>
      <c r="B2378" s="18">
        <v>87.814107192499606</v>
      </c>
      <c r="C2378" s="16">
        <v>848384580.24153805</v>
      </c>
      <c r="D2378" s="16">
        <v>421410614.95014101</v>
      </c>
    </row>
    <row r="2379" spans="1:4" ht="15.75" customHeight="1" x14ac:dyDescent="0.25">
      <c r="A2379" s="13">
        <v>44064</v>
      </c>
      <c r="B2379" s="18">
        <v>91.434731295159906</v>
      </c>
      <c r="C2379" s="16">
        <v>883509014.92429304</v>
      </c>
      <c r="D2379" s="16">
        <v>377136071.00610602</v>
      </c>
    </row>
    <row r="2380" spans="1:4" ht="15.75" customHeight="1" x14ac:dyDescent="0.25">
      <c r="A2380" s="13">
        <v>44065</v>
      </c>
      <c r="B2380" s="18">
        <v>86.868119206499102</v>
      </c>
      <c r="C2380" s="16">
        <v>840845068.44879794</v>
      </c>
      <c r="D2380" s="16">
        <v>458065146.368478</v>
      </c>
    </row>
    <row r="2381" spans="1:4" ht="15.75" customHeight="1" x14ac:dyDescent="0.25">
      <c r="A2381" s="13">
        <v>44066</v>
      </c>
      <c r="B2381" s="18">
        <v>90.829415221252106</v>
      </c>
      <c r="C2381" s="16">
        <v>877668315.47885001</v>
      </c>
      <c r="D2381" s="16">
        <v>375410156.56835902</v>
      </c>
    </row>
    <row r="2382" spans="1:4" ht="15.75" customHeight="1" x14ac:dyDescent="0.25">
      <c r="A2382" s="13">
        <v>44067</v>
      </c>
      <c r="B2382" s="18">
        <v>90.844449198655397</v>
      </c>
      <c r="C2382" s="16">
        <v>878192445.700284</v>
      </c>
      <c r="D2382" s="16">
        <v>370667862.77490902</v>
      </c>
    </row>
    <row r="2383" spans="1:4" ht="15.75" customHeight="1" x14ac:dyDescent="0.25">
      <c r="A2383" s="13">
        <v>44068</v>
      </c>
      <c r="B2383" s="18">
        <v>91.726045747510199</v>
      </c>
      <c r="C2383" s="16">
        <v>887530222.57019901</v>
      </c>
      <c r="D2383" s="16">
        <v>342236113.12189603</v>
      </c>
    </row>
    <row r="2384" spans="1:4" ht="15.75" customHeight="1" x14ac:dyDescent="0.25">
      <c r="A2384" s="13">
        <v>44069</v>
      </c>
      <c r="B2384" s="18">
        <v>84.688089180164795</v>
      </c>
      <c r="C2384" s="16">
        <v>820678335.64723802</v>
      </c>
      <c r="D2384" s="16">
        <v>421042736.24006402</v>
      </c>
    </row>
    <row r="2385" spans="1:4" ht="15.75" customHeight="1" x14ac:dyDescent="0.25">
      <c r="A2385" s="13">
        <v>44070</v>
      </c>
      <c r="B2385" s="18">
        <v>85.721881553166</v>
      </c>
      <c r="C2385" s="16">
        <v>829118883.24007106</v>
      </c>
      <c r="D2385" s="16">
        <v>420751066.19229102</v>
      </c>
    </row>
    <row r="2386" spans="1:4" ht="15.75" customHeight="1" x14ac:dyDescent="0.25">
      <c r="A2386" s="13">
        <v>44071</v>
      </c>
      <c r="B2386" s="18">
        <v>83.234199399044201</v>
      </c>
      <c r="C2386" s="16">
        <v>805189591.87782502</v>
      </c>
      <c r="D2386" s="16">
        <v>456803581.97697598</v>
      </c>
    </row>
    <row r="2387" spans="1:4" ht="15.75" customHeight="1" x14ac:dyDescent="0.25">
      <c r="A2387" s="13">
        <v>44072</v>
      </c>
      <c r="B2387" s="18">
        <v>84.879101742087101</v>
      </c>
      <c r="C2387" s="16">
        <v>821235465.18517303</v>
      </c>
      <c r="D2387" s="16">
        <v>401220724.86009598</v>
      </c>
    </row>
    <row r="2388" spans="1:4" ht="15.75" customHeight="1" x14ac:dyDescent="0.25">
      <c r="A2388" s="13">
        <v>44073</v>
      </c>
      <c r="B2388" s="18">
        <v>85.113886777539904</v>
      </c>
      <c r="C2388" s="16">
        <v>824050824.53604698</v>
      </c>
      <c r="D2388" s="16">
        <v>379541180.912898</v>
      </c>
    </row>
    <row r="2389" spans="1:4" ht="15.75" customHeight="1" x14ac:dyDescent="0.25">
      <c r="A2389" s="13">
        <v>44074</v>
      </c>
      <c r="B2389" s="18">
        <v>88.232753162479696</v>
      </c>
      <c r="C2389" s="16">
        <v>854385860.91646898</v>
      </c>
      <c r="D2389" s="16">
        <v>431693816.27936399</v>
      </c>
    </row>
    <row r="2390" spans="1:4" ht="15.75" customHeight="1" x14ac:dyDescent="0.25">
      <c r="A2390" s="13">
        <v>44075</v>
      </c>
      <c r="B2390" s="18">
        <v>86.620664978982205</v>
      </c>
      <c r="C2390" s="16">
        <v>839905027.57576394</v>
      </c>
      <c r="D2390" s="16">
        <v>393715473.66736799</v>
      </c>
    </row>
    <row r="2391" spans="1:4" ht="15.75" customHeight="1" x14ac:dyDescent="0.25">
      <c r="A2391" s="13">
        <v>44076</v>
      </c>
      <c r="B2391" s="18">
        <v>88.968785703146906</v>
      </c>
      <c r="C2391" s="16">
        <v>869955275.53656304</v>
      </c>
      <c r="D2391" s="16">
        <v>516422875.192608</v>
      </c>
    </row>
    <row r="2392" spans="1:4" ht="15.75" customHeight="1" x14ac:dyDescent="0.25">
      <c r="A2392" s="13">
        <v>44077</v>
      </c>
      <c r="B2392" s="18">
        <v>83.539880264426202</v>
      </c>
      <c r="C2392" s="16">
        <v>807878272.90500498</v>
      </c>
      <c r="D2392" s="16">
        <v>405741164.08590502</v>
      </c>
    </row>
    <row r="2393" spans="1:4" ht="15.75" customHeight="1" x14ac:dyDescent="0.25">
      <c r="A2393" s="13">
        <v>44078</v>
      </c>
      <c r="B2393" s="18">
        <v>66.739859082883598</v>
      </c>
      <c r="C2393" s="16">
        <v>643591060.29846001</v>
      </c>
      <c r="D2393" s="16">
        <v>361796483.791942</v>
      </c>
    </row>
    <row r="2394" spans="1:4" ht="15.75" customHeight="1" x14ac:dyDescent="0.25">
      <c r="A2394" s="13">
        <v>44079</v>
      </c>
      <c r="B2394" s="18">
        <v>72.906304779332999</v>
      </c>
      <c r="C2394" s="16">
        <v>706908091.35114706</v>
      </c>
      <c r="D2394" s="16">
        <v>463734986.60624802</v>
      </c>
    </row>
    <row r="2395" spans="1:4" ht="15.75" customHeight="1" x14ac:dyDescent="0.25">
      <c r="A2395" s="13">
        <v>44080</v>
      </c>
      <c r="B2395" s="18">
        <v>68.095098336421501</v>
      </c>
      <c r="C2395" s="16">
        <v>659238144.97251105</v>
      </c>
      <c r="D2395" s="16">
        <v>399548196.37491298</v>
      </c>
    </row>
    <row r="2396" spans="1:4" ht="15.75" customHeight="1" x14ac:dyDescent="0.25">
      <c r="A2396" s="13">
        <v>44081</v>
      </c>
      <c r="B2396" s="18">
        <v>70.270426475981907</v>
      </c>
      <c r="C2396" s="16">
        <v>682137877.00356996</v>
      </c>
      <c r="D2396" s="16">
        <v>306146540.80967098</v>
      </c>
    </row>
    <row r="2397" spans="1:4" ht="15.75" customHeight="1" x14ac:dyDescent="0.25">
      <c r="A2397" s="13">
        <v>44082</v>
      </c>
      <c r="B2397" s="18">
        <v>76.040727716450903</v>
      </c>
      <c r="C2397" s="16">
        <v>737668412.23649096</v>
      </c>
      <c r="D2397" s="16">
        <v>478637091.740071</v>
      </c>
    </row>
    <row r="2398" spans="1:4" ht="15.75" customHeight="1" x14ac:dyDescent="0.25">
      <c r="A2398" s="13">
        <v>44083</v>
      </c>
      <c r="B2398" s="18">
        <v>74.794845591186004</v>
      </c>
      <c r="C2398" s="16">
        <v>725372803.553509</v>
      </c>
      <c r="D2398" s="16">
        <v>430406196.71193397</v>
      </c>
    </row>
    <row r="2399" spans="1:4" ht="15.75" customHeight="1" x14ac:dyDescent="0.25">
      <c r="A2399" s="13">
        <v>44084</v>
      </c>
      <c r="B2399" s="18">
        <v>75.586563980494901</v>
      </c>
      <c r="C2399" s="16">
        <v>733125202.71063197</v>
      </c>
      <c r="D2399" s="16">
        <v>290454205.11699599</v>
      </c>
    </row>
    <row r="2400" spans="1:4" ht="15.75" customHeight="1" x14ac:dyDescent="0.25">
      <c r="A2400" s="13">
        <v>44085</v>
      </c>
      <c r="B2400" s="18">
        <v>77.116002021645897</v>
      </c>
      <c r="C2400" s="16">
        <v>748081132.02669001</v>
      </c>
      <c r="D2400" s="16">
        <v>31563228825.855999</v>
      </c>
    </row>
    <row r="2401" spans="1:4" ht="15.75" customHeight="1" x14ac:dyDescent="0.25">
      <c r="A2401" s="13">
        <v>44086</v>
      </c>
      <c r="B2401" s="18">
        <v>76.999686905430394</v>
      </c>
      <c r="C2401" s="16">
        <v>747476765.40978396</v>
      </c>
      <c r="D2401" s="16">
        <v>346061824.484137</v>
      </c>
    </row>
    <row r="2402" spans="1:4" ht="15.75" customHeight="1" x14ac:dyDescent="0.25">
      <c r="A2402" s="13">
        <v>44087</v>
      </c>
      <c r="B2402" s="18">
        <v>79.287318655571696</v>
      </c>
      <c r="C2402" s="16">
        <v>767897662.78493702</v>
      </c>
      <c r="D2402" s="16">
        <v>195673123.38580799</v>
      </c>
    </row>
    <row r="2403" spans="1:4" ht="15.75" customHeight="1" x14ac:dyDescent="0.25">
      <c r="A2403" s="13">
        <v>44088</v>
      </c>
      <c r="B2403" s="18">
        <v>75.352372750513595</v>
      </c>
      <c r="C2403" s="16">
        <v>731328702.88038898</v>
      </c>
      <c r="D2403" s="16">
        <v>326802211.642196</v>
      </c>
    </row>
    <row r="2404" spans="1:4" ht="15.75" customHeight="1" x14ac:dyDescent="0.25">
      <c r="A2404" s="13">
        <v>44089</v>
      </c>
      <c r="B2404" s="18">
        <v>75.163586099032898</v>
      </c>
      <c r="C2404" s="16">
        <v>729614396.925843</v>
      </c>
      <c r="D2404" s="16">
        <v>351320875.00797898</v>
      </c>
    </row>
    <row r="2405" spans="1:4" ht="15.75" customHeight="1" x14ac:dyDescent="0.25">
      <c r="A2405" s="13">
        <v>44090</v>
      </c>
      <c r="B2405" s="18">
        <v>73.076094869973701</v>
      </c>
      <c r="C2405" s="16">
        <v>708400641.84984398</v>
      </c>
      <c r="D2405" s="16">
        <v>301195086.0794</v>
      </c>
    </row>
    <row r="2406" spans="1:4" ht="15.75" customHeight="1" x14ac:dyDescent="0.25">
      <c r="A2406" s="13">
        <v>44091</v>
      </c>
      <c r="B2406" s="18">
        <v>73.159402604824194</v>
      </c>
      <c r="C2406" s="16">
        <v>710465074.90018797</v>
      </c>
      <c r="D2406" s="16">
        <v>325251651.04416102</v>
      </c>
    </row>
    <row r="2407" spans="1:4" ht="15.75" customHeight="1" x14ac:dyDescent="0.25">
      <c r="A2407" s="13">
        <v>44092</v>
      </c>
      <c r="B2407" s="18">
        <v>73.253118999533598</v>
      </c>
      <c r="C2407" s="16">
        <v>709955009.07278705</v>
      </c>
      <c r="D2407" s="16">
        <v>356099277.09782898</v>
      </c>
    </row>
    <row r="2408" spans="1:4" ht="15.75" customHeight="1" x14ac:dyDescent="0.25">
      <c r="A2408" s="13">
        <v>44093</v>
      </c>
      <c r="B2408" s="18">
        <v>71.923456035137406</v>
      </c>
      <c r="C2408" s="16">
        <v>698617808.43589997</v>
      </c>
      <c r="D2408" s="16">
        <v>353370222.76018602</v>
      </c>
    </row>
    <row r="2409" spans="1:4" ht="15.75" customHeight="1" x14ac:dyDescent="0.25">
      <c r="A2409" s="13">
        <v>44094</v>
      </c>
      <c r="B2409" s="18">
        <v>72.929355288920803</v>
      </c>
      <c r="C2409" s="16">
        <v>708628422.41317499</v>
      </c>
      <c r="D2409" s="16">
        <v>361078105.10464299</v>
      </c>
    </row>
    <row r="2410" spans="1:4" ht="15.75" customHeight="1" x14ac:dyDescent="0.25">
      <c r="A2410" s="13">
        <v>44095</v>
      </c>
      <c r="B2410" s="18">
        <v>70.624842543519193</v>
      </c>
      <c r="C2410" s="16">
        <v>686228229.45655894</v>
      </c>
      <c r="D2410" s="16">
        <v>353506344.36651498</v>
      </c>
    </row>
    <row r="2411" spans="1:4" ht="15.75" customHeight="1" x14ac:dyDescent="0.25">
      <c r="A2411" s="13">
        <v>44096</v>
      </c>
      <c r="B2411" s="18">
        <v>67.004478905589806</v>
      </c>
      <c r="C2411" s="16">
        <v>653386005.35166502</v>
      </c>
      <c r="D2411" s="16">
        <v>350154898.976861</v>
      </c>
    </row>
    <row r="2412" spans="1:4" ht="15.75" customHeight="1" x14ac:dyDescent="0.25">
      <c r="A2412" s="13">
        <v>44097</v>
      </c>
      <c r="B2412" s="18">
        <v>68.0130122286822</v>
      </c>
      <c r="C2412" s="16">
        <v>659393484.03223002</v>
      </c>
      <c r="D2412" s="16">
        <v>322179998.63742697</v>
      </c>
    </row>
    <row r="2413" spans="1:4" ht="15.75" customHeight="1" x14ac:dyDescent="0.25">
      <c r="A2413" s="13">
        <v>44098</v>
      </c>
      <c r="B2413" s="18">
        <v>64.708786704488404</v>
      </c>
      <c r="C2413" s="16">
        <v>629051403.78231394</v>
      </c>
      <c r="D2413" s="16">
        <v>292246395.01557499</v>
      </c>
    </row>
    <row r="2414" spans="1:4" ht="15.75" customHeight="1" x14ac:dyDescent="0.25">
      <c r="A2414" s="13">
        <v>44099</v>
      </c>
      <c r="B2414" s="18">
        <v>67.804417148438503</v>
      </c>
      <c r="C2414" s="16">
        <v>659252432.79013002</v>
      </c>
      <c r="D2414" s="16">
        <v>313235765.86181402</v>
      </c>
    </row>
    <row r="2415" spans="1:4" ht="15.75" customHeight="1" x14ac:dyDescent="0.25">
      <c r="A2415" s="13">
        <v>44100</v>
      </c>
      <c r="B2415" s="18">
        <v>68.436289631760999</v>
      </c>
      <c r="C2415" s="16">
        <v>665504814.89723694</v>
      </c>
      <c r="D2415" s="16">
        <v>336713722.73392898</v>
      </c>
    </row>
    <row r="2416" spans="1:4" ht="15.75" customHeight="1" x14ac:dyDescent="0.25">
      <c r="A2416" s="13">
        <v>44101</v>
      </c>
      <c r="B2416" s="18">
        <v>69.0807525955709</v>
      </c>
      <c r="C2416" s="16">
        <v>671880066.89966798</v>
      </c>
      <c r="D2416" s="16">
        <v>332660841.22679102</v>
      </c>
    </row>
    <row r="2417" spans="1:4" ht="15.75" customHeight="1" x14ac:dyDescent="0.25">
      <c r="A2417" s="13">
        <v>44102</v>
      </c>
      <c r="B2417" s="18">
        <v>68.749807177466593</v>
      </c>
      <c r="C2417" s="16">
        <v>668154949.08831096</v>
      </c>
      <c r="D2417" s="16">
        <v>323995326.63548702</v>
      </c>
    </row>
    <row r="2418" spans="1:4" ht="15.75" customHeight="1" x14ac:dyDescent="0.25">
      <c r="A2418" s="13">
        <v>44103</v>
      </c>
      <c r="B2418" s="18">
        <v>67.457018575916095</v>
      </c>
      <c r="C2418" s="16">
        <v>656632334.612571</v>
      </c>
      <c r="D2418" s="16">
        <v>306286987.110717</v>
      </c>
    </row>
    <row r="2419" spans="1:4" ht="15.75" customHeight="1" x14ac:dyDescent="0.25">
      <c r="A2419" s="13">
        <v>44104</v>
      </c>
      <c r="B2419" s="18">
        <v>68.426419045840504</v>
      </c>
      <c r="C2419" s="16">
        <v>667088346.977723</v>
      </c>
      <c r="D2419" s="16">
        <v>317704730.53904402</v>
      </c>
    </row>
    <row r="2420" spans="1:4" ht="15.75" customHeight="1" x14ac:dyDescent="0.25">
      <c r="A2420" s="13">
        <v>44105</v>
      </c>
      <c r="B2420" s="18">
        <v>68.950762560431201</v>
      </c>
      <c r="C2420" s="16">
        <v>671495115.84670997</v>
      </c>
      <c r="D2420" s="16">
        <v>236508095.833197</v>
      </c>
    </row>
    <row r="2421" spans="1:4" ht="15.75" customHeight="1" x14ac:dyDescent="0.25">
      <c r="A2421" s="13">
        <v>44106</v>
      </c>
      <c r="B2421" s="18">
        <v>67.963934279771095</v>
      </c>
      <c r="C2421" s="16">
        <v>661468994.56006396</v>
      </c>
      <c r="D2421" s="16">
        <v>305408750.55381203</v>
      </c>
    </row>
    <row r="2422" spans="1:4" ht="15.75" customHeight="1" x14ac:dyDescent="0.25">
      <c r="A2422" s="13">
        <v>44107</v>
      </c>
      <c r="B2422" s="18">
        <v>66.080182504357396</v>
      </c>
      <c r="C2422" s="16">
        <v>643135469.30445099</v>
      </c>
      <c r="D2422" s="16">
        <v>289374544.69399202</v>
      </c>
    </row>
    <row r="2423" spans="1:4" ht="15.75" customHeight="1" x14ac:dyDescent="0.25">
      <c r="A2423" s="13">
        <v>44108</v>
      </c>
      <c r="B2423" s="18">
        <v>65.6072618987575</v>
      </c>
      <c r="C2423" s="16">
        <v>639325455.70133197</v>
      </c>
      <c r="D2423" s="16">
        <v>256461347.50618601</v>
      </c>
    </row>
    <row r="2424" spans="1:4" ht="15.75" customHeight="1" x14ac:dyDescent="0.25">
      <c r="A2424" s="13">
        <v>44109</v>
      </c>
      <c r="B2424" s="18">
        <v>66.351816729737905</v>
      </c>
      <c r="C2424" s="16">
        <v>647942502.92652297</v>
      </c>
      <c r="D2424" s="16">
        <v>286542919.37007397</v>
      </c>
    </row>
    <row r="2425" spans="1:4" ht="15.75" customHeight="1" x14ac:dyDescent="0.25">
      <c r="A2425" s="13">
        <v>44110</v>
      </c>
      <c r="B2425" s="18">
        <v>66.7253481029162</v>
      </c>
      <c r="C2425" s="16">
        <v>649536230.17758799</v>
      </c>
      <c r="D2425" s="16">
        <v>290096170.53149498</v>
      </c>
    </row>
    <row r="2426" spans="1:4" ht="15.75" customHeight="1" x14ac:dyDescent="0.25">
      <c r="A2426" s="13">
        <v>44111</v>
      </c>
      <c r="B2426" s="18">
        <v>65.270782279340693</v>
      </c>
      <c r="C2426" s="16">
        <v>636178098.99486804</v>
      </c>
      <c r="D2426" s="16">
        <v>309175634.23938</v>
      </c>
    </row>
    <row r="2427" spans="1:4" ht="15.75" customHeight="1" x14ac:dyDescent="0.25">
      <c r="A2427" s="13">
        <v>44112</v>
      </c>
      <c r="B2427" s="18">
        <v>65.9479890957696</v>
      </c>
      <c r="C2427" s="16">
        <v>643192411.04806805</v>
      </c>
      <c r="D2427" s="16">
        <v>287005319.81833899</v>
      </c>
    </row>
    <row r="2428" spans="1:4" ht="15.75" customHeight="1" x14ac:dyDescent="0.25">
      <c r="A2428" s="13">
        <v>44113</v>
      </c>
      <c r="B2428" s="18">
        <v>66.248809163918395</v>
      </c>
      <c r="C2428" s="16">
        <v>645046014.79340196</v>
      </c>
      <c r="D2428" s="16">
        <v>315696539.30902702</v>
      </c>
    </row>
    <row r="2429" spans="1:4" ht="15.75" customHeight="1" x14ac:dyDescent="0.25">
      <c r="A2429" s="13">
        <v>44114</v>
      </c>
      <c r="B2429" s="18">
        <v>67.352215257053501</v>
      </c>
      <c r="C2429" s="16">
        <v>656784143.30514801</v>
      </c>
      <c r="D2429" s="16">
        <v>273713788.911722</v>
      </c>
    </row>
    <row r="2430" spans="1:4" ht="15.75" customHeight="1" x14ac:dyDescent="0.25">
      <c r="A2430" s="13">
        <v>44115</v>
      </c>
      <c r="B2430" s="18">
        <v>67.781518432100995</v>
      </c>
      <c r="C2430" s="16">
        <v>661625271.39111102</v>
      </c>
      <c r="D2430" s="16">
        <v>318212685.35194802</v>
      </c>
    </row>
    <row r="2431" spans="1:4" ht="15.75" customHeight="1" x14ac:dyDescent="0.25">
      <c r="A2431" s="13">
        <v>44116</v>
      </c>
      <c r="B2431" s="18">
        <v>71.742221845910606</v>
      </c>
      <c r="C2431" s="16">
        <v>700004204.11161697</v>
      </c>
      <c r="D2431" s="16">
        <v>357678949.610955</v>
      </c>
    </row>
    <row r="2432" spans="1:4" ht="15.75" customHeight="1" x14ac:dyDescent="0.25">
      <c r="A2432" s="13">
        <v>44117</v>
      </c>
      <c r="B2432" s="18">
        <v>71.738810611776501</v>
      </c>
      <c r="C2432" s="16">
        <v>699900391.22230899</v>
      </c>
      <c r="D2432" s="16">
        <v>389594926.48375499</v>
      </c>
    </row>
    <row r="2433" spans="1:4" ht="15.75" customHeight="1" x14ac:dyDescent="0.25">
      <c r="A2433" s="13">
        <v>44118</v>
      </c>
      <c r="B2433" s="18">
        <v>71.218672433703205</v>
      </c>
      <c r="C2433" s="16">
        <v>694701271.52076495</v>
      </c>
      <c r="D2433" s="16">
        <v>290653132.86257201</v>
      </c>
    </row>
    <row r="2434" spans="1:4" ht="15.75" customHeight="1" x14ac:dyDescent="0.25">
      <c r="A2434" s="13">
        <v>44119</v>
      </c>
      <c r="B2434" s="18">
        <v>70.074878553910906</v>
      </c>
      <c r="C2434" s="16">
        <v>682707016.70015097</v>
      </c>
      <c r="D2434" s="16">
        <v>332190592.40665698</v>
      </c>
    </row>
    <row r="2435" spans="1:4" ht="15.75" customHeight="1" x14ac:dyDescent="0.25">
      <c r="A2435" s="13">
        <v>44120</v>
      </c>
      <c r="B2435" s="18">
        <v>69.215200608970406</v>
      </c>
      <c r="C2435" s="16">
        <v>675539287.464517</v>
      </c>
      <c r="D2435" s="16">
        <v>305668555.88895398</v>
      </c>
    </row>
    <row r="2436" spans="1:4" ht="15.75" customHeight="1" x14ac:dyDescent="0.25">
      <c r="A2436" s="13">
        <v>44121</v>
      </c>
      <c r="B2436" s="18">
        <v>66.117742600137603</v>
      </c>
      <c r="C2436" s="16">
        <v>645478419.47013903</v>
      </c>
      <c r="D2436" s="16">
        <v>302159996.31577897</v>
      </c>
    </row>
    <row r="2437" spans="1:4" ht="15.75" customHeight="1" x14ac:dyDescent="0.25">
      <c r="A2437" s="13">
        <v>44122</v>
      </c>
      <c r="B2437" s="18">
        <v>67.202334971691499</v>
      </c>
      <c r="C2437" s="16">
        <v>656173052.83353305</v>
      </c>
      <c r="D2437" s="16">
        <v>250887592.891857</v>
      </c>
    </row>
    <row r="2438" spans="1:4" ht="15.75" customHeight="1" x14ac:dyDescent="0.25">
      <c r="A2438" s="13">
        <v>44123</v>
      </c>
      <c r="B2438" s="18">
        <v>67.293544209853295</v>
      </c>
      <c r="C2438" s="16">
        <v>657403697.917418</v>
      </c>
      <c r="D2438" s="16">
        <v>286078736.58111501</v>
      </c>
    </row>
    <row r="2439" spans="1:4" ht="15.75" customHeight="1" x14ac:dyDescent="0.25">
      <c r="A2439" s="13">
        <v>44124</v>
      </c>
      <c r="B2439" s="18">
        <v>74.802970881789605</v>
      </c>
      <c r="C2439" s="16">
        <v>729816152.15722001</v>
      </c>
      <c r="D2439" s="16">
        <v>486641616.02171701</v>
      </c>
    </row>
    <row r="2440" spans="1:4" ht="15.75" customHeight="1" x14ac:dyDescent="0.25">
      <c r="A2440" s="13">
        <v>44125</v>
      </c>
      <c r="B2440" s="18">
        <v>70.868531450416796</v>
      </c>
      <c r="C2440" s="16">
        <v>692305177.55577099</v>
      </c>
      <c r="D2440" s="16">
        <v>319714562.40100199</v>
      </c>
    </row>
    <row r="2441" spans="1:4" ht="15.75" customHeight="1" x14ac:dyDescent="0.25">
      <c r="A2441" s="13">
        <v>44126</v>
      </c>
      <c r="B2441" s="18">
        <v>74.816482501830393</v>
      </c>
      <c r="C2441" s="16">
        <v>730420069.14908099</v>
      </c>
      <c r="D2441" s="16">
        <v>269828157.94275397</v>
      </c>
    </row>
    <row r="2442" spans="1:4" ht="15.75" customHeight="1" x14ac:dyDescent="0.25">
      <c r="A2442" s="13">
        <v>44127</v>
      </c>
      <c r="B2442" s="18">
        <v>74.700186712593705</v>
      </c>
      <c r="C2442" s="16">
        <v>730135237.40060401</v>
      </c>
      <c r="D2442" s="16">
        <v>267475081.98429301</v>
      </c>
    </row>
    <row r="2443" spans="1:4" ht="15.75" customHeight="1" x14ac:dyDescent="0.25">
      <c r="A2443" s="13">
        <v>44128</v>
      </c>
      <c r="B2443" s="18">
        <v>72.167408807706394</v>
      </c>
      <c r="C2443" s="16">
        <v>705379286.80936694</v>
      </c>
      <c r="D2443" s="16">
        <v>266411488.25148401</v>
      </c>
    </row>
    <row r="2444" spans="1:4" ht="15.75" customHeight="1" x14ac:dyDescent="0.25">
      <c r="A2444" s="13">
        <v>44129</v>
      </c>
      <c r="B2444" s="18">
        <v>73.316666968759094</v>
      </c>
      <c r="C2444" s="16">
        <v>716637594.42561901</v>
      </c>
      <c r="D2444" s="16">
        <v>243061123.16140601</v>
      </c>
    </row>
    <row r="2445" spans="1:4" ht="15.75" customHeight="1" x14ac:dyDescent="0.25">
      <c r="A2445" s="13">
        <v>44130</v>
      </c>
      <c r="B2445" s="18">
        <v>70.978310613439007</v>
      </c>
      <c r="C2445" s="16">
        <v>693968797.29025304</v>
      </c>
      <c r="D2445" s="16">
        <v>239618972.99860901</v>
      </c>
    </row>
    <row r="2446" spans="1:4" ht="15.75" customHeight="1" x14ac:dyDescent="0.25">
      <c r="A2446" s="13">
        <v>44131</v>
      </c>
      <c r="B2446" s="18">
        <v>69.181889057290107</v>
      </c>
      <c r="C2446" s="16">
        <v>676483784.95044303</v>
      </c>
      <c r="D2446" s="16">
        <v>268452819.49850899</v>
      </c>
    </row>
    <row r="2447" spans="1:4" ht="15.75" customHeight="1" x14ac:dyDescent="0.25">
      <c r="A2447" s="13">
        <v>44132</v>
      </c>
      <c r="B2447" s="18">
        <v>70.695533699681405</v>
      </c>
      <c r="C2447" s="16">
        <v>691397080.85738301</v>
      </c>
      <c r="D2447" s="16">
        <v>285455583.50750899</v>
      </c>
    </row>
    <row r="2448" spans="1:4" ht="15.75" customHeight="1" x14ac:dyDescent="0.25">
      <c r="A2448" s="13">
        <v>44133</v>
      </c>
      <c r="B2448" s="18">
        <v>68.025238885535998</v>
      </c>
      <c r="C2448" s="16">
        <v>664584802.55738699</v>
      </c>
      <c r="D2448" s="16">
        <v>308067078.90640497</v>
      </c>
    </row>
    <row r="2449" spans="1:4" ht="15.75" customHeight="1" x14ac:dyDescent="0.25">
      <c r="A2449" s="13">
        <v>44134</v>
      </c>
      <c r="B2449" s="18">
        <v>66.869004993020098</v>
      </c>
      <c r="C2449" s="16">
        <v>655497434.56048405</v>
      </c>
      <c r="D2449" s="16">
        <v>274093367.89520597</v>
      </c>
    </row>
    <row r="2450" spans="1:4" ht="15.75" customHeight="1" x14ac:dyDescent="0.25">
      <c r="A2450" s="13">
        <v>44135</v>
      </c>
      <c r="B2450" s="18">
        <v>69.878845959514805</v>
      </c>
      <c r="C2450" s="16">
        <v>684102290.60626805</v>
      </c>
      <c r="D2450" s="16">
        <v>428501700.66664702</v>
      </c>
    </row>
    <row r="2451" spans="1:4" ht="15.75" customHeight="1" x14ac:dyDescent="0.25">
      <c r="A2451" s="13">
        <v>44136</v>
      </c>
      <c r="B2451" s="18">
        <v>70.020957795323</v>
      </c>
      <c r="C2451" s="16">
        <v>685663855.163818</v>
      </c>
      <c r="D2451" s="16">
        <v>382778836.047822</v>
      </c>
    </row>
    <row r="2452" spans="1:4" ht="15.75" customHeight="1" x14ac:dyDescent="0.25">
      <c r="A2452" s="13">
        <v>44137</v>
      </c>
      <c r="B2452" s="18">
        <v>68.446323688425693</v>
      </c>
      <c r="C2452" s="16">
        <v>670295921.655357</v>
      </c>
      <c r="D2452" s="16">
        <v>279564728.658934</v>
      </c>
    </row>
    <row r="2453" spans="1:4" ht="15.75" customHeight="1" x14ac:dyDescent="0.25">
      <c r="A2453" s="13">
        <v>44138</v>
      </c>
      <c r="B2453" s="18">
        <v>65.062984492611704</v>
      </c>
      <c r="C2453" s="16">
        <v>638368147.81295002</v>
      </c>
      <c r="D2453" s="16">
        <v>338966236.81616002</v>
      </c>
    </row>
    <row r="2454" spans="1:4" ht="15.75" customHeight="1" x14ac:dyDescent="0.25">
      <c r="A2454" s="13">
        <v>44139</v>
      </c>
      <c r="B2454" s="18">
        <v>64.114234420557494</v>
      </c>
      <c r="C2454" s="16">
        <v>627448393.91765296</v>
      </c>
      <c r="D2454" s="16">
        <v>336107351.074368</v>
      </c>
    </row>
    <row r="2455" spans="1:4" ht="15.75" customHeight="1" x14ac:dyDescent="0.25">
      <c r="A2455" s="13">
        <v>44140</v>
      </c>
      <c r="B2455" s="18">
        <v>64.283836131304597</v>
      </c>
      <c r="C2455" s="16">
        <v>629486886.842206</v>
      </c>
      <c r="D2455" s="16">
        <v>322476906.65247202</v>
      </c>
    </row>
    <row r="2456" spans="1:4" ht="15.75" customHeight="1" x14ac:dyDescent="0.25">
      <c r="A2456" s="13">
        <v>44141</v>
      </c>
      <c r="B2456" s="18">
        <v>67.6009844528553</v>
      </c>
      <c r="C2456" s="16">
        <v>662444290.01636398</v>
      </c>
      <c r="D2456" s="16">
        <v>349888590.54286599</v>
      </c>
    </row>
    <row r="2457" spans="1:4" ht="15.75" customHeight="1" x14ac:dyDescent="0.25">
      <c r="A2457" s="13">
        <v>44142</v>
      </c>
      <c r="B2457" s="18">
        <v>69.899886756489906</v>
      </c>
      <c r="C2457" s="16">
        <v>684619838.08836401</v>
      </c>
      <c r="D2457" s="16">
        <v>373822336.14774799</v>
      </c>
    </row>
    <row r="2458" spans="1:4" ht="15.75" customHeight="1" x14ac:dyDescent="0.25">
      <c r="A2458" s="13">
        <v>44143</v>
      </c>
      <c r="B2458" s="18">
        <v>66.674386825044195</v>
      </c>
      <c r="C2458" s="16">
        <v>655275574.30237901</v>
      </c>
      <c r="D2458" s="16">
        <v>376434767.357234</v>
      </c>
    </row>
    <row r="2459" spans="1:4" ht="15.75" customHeight="1" x14ac:dyDescent="0.25">
      <c r="A2459" s="13">
        <v>44144</v>
      </c>
      <c r="B2459" s="18">
        <v>68.224262581639096</v>
      </c>
      <c r="C2459" s="16">
        <v>670046785.12032497</v>
      </c>
      <c r="D2459" s="16">
        <v>310712879.31296599</v>
      </c>
    </row>
    <row r="2460" spans="1:4" ht="15.75" customHeight="1" x14ac:dyDescent="0.25">
      <c r="A2460" s="13">
        <v>44145</v>
      </c>
      <c r="B2460" s="18">
        <v>68.082763262332705</v>
      </c>
      <c r="C2460" s="16">
        <v>667167399.34532201</v>
      </c>
      <c r="D2460" s="16">
        <v>287538913.03479999</v>
      </c>
    </row>
    <row r="2461" spans="1:4" ht="15.75" customHeight="1" x14ac:dyDescent="0.25">
      <c r="A2461" s="13">
        <v>44146</v>
      </c>
      <c r="B2461" s="18">
        <v>68.800531029564397</v>
      </c>
      <c r="C2461" s="16">
        <v>674743536.76152396</v>
      </c>
      <c r="D2461" s="16">
        <v>257394867.70853299</v>
      </c>
    </row>
    <row r="2462" spans="1:4" ht="15.75" customHeight="1" x14ac:dyDescent="0.25">
      <c r="A2462" s="13">
        <v>44147</v>
      </c>
      <c r="B2462" s="18">
        <v>69.316445404583902</v>
      </c>
      <c r="C2462" s="16">
        <v>679677693.23937702</v>
      </c>
      <c r="D2462" s="16">
        <v>253980107.638046</v>
      </c>
    </row>
    <row r="2463" spans="1:4" ht="15.75" customHeight="1" x14ac:dyDescent="0.25">
      <c r="A2463" s="13">
        <v>44148</v>
      </c>
      <c r="B2463" s="18">
        <v>78.059659023589802</v>
      </c>
      <c r="C2463" s="16">
        <v>765795953.63973403</v>
      </c>
      <c r="D2463" s="16">
        <v>574035948.22398305</v>
      </c>
    </row>
    <row r="2464" spans="1:4" ht="15.75" customHeight="1" x14ac:dyDescent="0.25">
      <c r="A2464" s="13">
        <v>44149</v>
      </c>
      <c r="B2464" s="18">
        <v>77.594433304950599</v>
      </c>
      <c r="C2464" s="16">
        <v>761046214.09977305</v>
      </c>
      <c r="D2464" s="16">
        <v>272336844.960796</v>
      </c>
    </row>
    <row r="2465" spans="1:4" ht="15.75" customHeight="1" x14ac:dyDescent="0.25">
      <c r="A2465" s="13">
        <v>44150</v>
      </c>
      <c r="B2465" s="18">
        <v>77.469482438043201</v>
      </c>
      <c r="C2465" s="16">
        <v>759291800.70983899</v>
      </c>
      <c r="D2465" s="16">
        <v>322509858.26370001</v>
      </c>
    </row>
    <row r="2466" spans="1:4" ht="15.75" customHeight="1" x14ac:dyDescent="0.25">
      <c r="A2466" s="13">
        <v>44151</v>
      </c>
      <c r="B2466" s="18">
        <v>75.002625307987898</v>
      </c>
      <c r="C2466" s="16">
        <v>736883034.32388496</v>
      </c>
      <c r="D2466" s="16">
        <v>239770346.66609901</v>
      </c>
    </row>
    <row r="2467" spans="1:4" ht="15.75" customHeight="1" x14ac:dyDescent="0.25">
      <c r="A2467" s="13">
        <v>44152</v>
      </c>
      <c r="B2467" s="18">
        <v>80.728535510959702</v>
      </c>
      <c r="C2467" s="16">
        <v>792488687.95099604</v>
      </c>
      <c r="D2467" s="16">
        <v>317953940.26553702</v>
      </c>
    </row>
    <row r="2468" spans="1:4" ht="15.75" customHeight="1" x14ac:dyDescent="0.25">
      <c r="A2468" s="13">
        <v>44153</v>
      </c>
      <c r="B2468" s="18">
        <v>83.1759074746832</v>
      </c>
      <c r="C2468" s="16">
        <v>816396087.84402704</v>
      </c>
      <c r="D2468" s="16">
        <v>340405057.31214797</v>
      </c>
    </row>
    <row r="2469" spans="1:4" ht="15.75" customHeight="1" x14ac:dyDescent="0.25">
      <c r="A2469" s="13">
        <v>44154</v>
      </c>
      <c r="B2469" s="18">
        <v>80.083161783897197</v>
      </c>
      <c r="C2469" s="16">
        <v>787028328.26840699</v>
      </c>
      <c r="D2469" s="16">
        <v>333096480.41113597</v>
      </c>
    </row>
    <row r="2470" spans="1:4" ht="15.75" customHeight="1" x14ac:dyDescent="0.25">
      <c r="A2470" s="13">
        <v>44155</v>
      </c>
      <c r="B2470" s="18">
        <v>82.150220348327693</v>
      </c>
      <c r="C2470" s="16">
        <v>806131869.05018902</v>
      </c>
      <c r="D2470" s="16">
        <v>313855620.36506498</v>
      </c>
    </row>
    <row r="2471" spans="1:4" ht="15.75" customHeight="1" x14ac:dyDescent="0.25">
      <c r="A2471" s="13">
        <v>44156</v>
      </c>
      <c r="B2471" s="18">
        <v>83.176288469803794</v>
      </c>
      <c r="C2471" s="16">
        <v>817044240.78188396</v>
      </c>
      <c r="D2471" s="16">
        <v>318811957.35991597</v>
      </c>
    </row>
    <row r="2472" spans="1:4" ht="15.75" customHeight="1" x14ac:dyDescent="0.25">
      <c r="A2472" s="13">
        <v>44157</v>
      </c>
      <c r="B2472" s="18">
        <v>93.971752324600203</v>
      </c>
      <c r="C2472" s="16">
        <v>923236555.30339396</v>
      </c>
      <c r="D2472" s="16">
        <v>519613864.118963</v>
      </c>
    </row>
    <row r="2473" spans="1:4" ht="15.75" customHeight="1" x14ac:dyDescent="0.25">
      <c r="A2473" s="13">
        <v>44158</v>
      </c>
      <c r="B2473" s="18">
        <v>90.439897797551694</v>
      </c>
      <c r="C2473" s="16">
        <v>895362630.48460698</v>
      </c>
      <c r="D2473" s="16">
        <v>564526064.98132503</v>
      </c>
    </row>
    <row r="2474" spans="1:4" ht="15.75" customHeight="1" x14ac:dyDescent="0.25">
      <c r="A2474" s="13">
        <v>44159</v>
      </c>
      <c r="B2474" s="18">
        <v>93.967099150566398</v>
      </c>
      <c r="C2474" s="16">
        <v>923488202.603073</v>
      </c>
      <c r="D2474" s="16">
        <v>545580452.125929</v>
      </c>
    </row>
    <row r="2475" spans="1:4" ht="15.75" customHeight="1" x14ac:dyDescent="0.25">
      <c r="A2475" s="13">
        <v>44160</v>
      </c>
      <c r="B2475" s="18">
        <v>114.083135855213</v>
      </c>
      <c r="C2475" s="16">
        <v>1121365238.1173301</v>
      </c>
      <c r="D2475" s="16">
        <v>1308032971.4605601</v>
      </c>
    </row>
    <row r="2476" spans="1:4" ht="15.75" customHeight="1" x14ac:dyDescent="0.25">
      <c r="A2476" s="13">
        <v>44161</v>
      </c>
      <c r="B2476" s="18">
        <v>102.211619584459</v>
      </c>
      <c r="C2476" s="16">
        <v>997470327.81426299</v>
      </c>
      <c r="D2476" s="16">
        <v>752913094.57803905</v>
      </c>
    </row>
    <row r="2477" spans="1:4" ht="15.75" customHeight="1" x14ac:dyDescent="0.25">
      <c r="A2477" s="13">
        <v>44162</v>
      </c>
      <c r="B2477" s="18">
        <v>91.450356474696804</v>
      </c>
      <c r="C2477" s="16">
        <v>899188169.26222599</v>
      </c>
      <c r="D2477" s="16">
        <v>772555773.87793398</v>
      </c>
    </row>
    <row r="2478" spans="1:4" ht="15.75" customHeight="1" x14ac:dyDescent="0.25">
      <c r="A2478" s="13">
        <v>44163</v>
      </c>
      <c r="B2478" s="18">
        <v>92.339078656531797</v>
      </c>
      <c r="C2478" s="16">
        <v>907617236.32414198</v>
      </c>
      <c r="D2478" s="16">
        <v>535705179.84011602</v>
      </c>
    </row>
    <row r="2479" spans="1:4" ht="15.75" customHeight="1" x14ac:dyDescent="0.25">
      <c r="A2479" s="13">
        <v>44164</v>
      </c>
      <c r="B2479" s="18">
        <v>109.33498208197</v>
      </c>
      <c r="C2479" s="16">
        <v>1084586062.99141</v>
      </c>
      <c r="D2479" s="16">
        <v>596956808.99486995</v>
      </c>
    </row>
    <row r="2480" spans="1:4" ht="15.75" customHeight="1" x14ac:dyDescent="0.25">
      <c r="A2480" s="13">
        <v>44165</v>
      </c>
      <c r="B2480" s="18">
        <v>108.22946248953799</v>
      </c>
      <c r="C2480" s="16">
        <v>1062570950.28292</v>
      </c>
      <c r="D2480" s="16">
        <v>798695875.560202</v>
      </c>
    </row>
    <row r="2481" spans="1:4" ht="15.75" customHeight="1" x14ac:dyDescent="0.25">
      <c r="A2481" s="13">
        <v>44166</v>
      </c>
      <c r="B2481" s="18">
        <v>112.622836863383</v>
      </c>
      <c r="C2481" s="16">
        <v>1108679841.66452</v>
      </c>
      <c r="D2481" s="16">
        <v>819011121.19942904</v>
      </c>
    </row>
    <row r="2482" spans="1:4" ht="15.75" customHeight="1" x14ac:dyDescent="0.25">
      <c r="A2482" s="13">
        <v>44167</v>
      </c>
      <c r="B2482" s="18">
        <v>104.451814578857</v>
      </c>
      <c r="C2482" s="16">
        <v>1027732526.47102</v>
      </c>
      <c r="D2482" s="16">
        <v>696556321.40529096</v>
      </c>
    </row>
    <row r="2483" spans="1:4" ht="15.75" customHeight="1" x14ac:dyDescent="0.25">
      <c r="A2483" s="13">
        <v>44168</v>
      </c>
      <c r="B2483" s="18">
        <v>105.663319925886</v>
      </c>
      <c r="C2483" s="16">
        <v>1040500409.81564</v>
      </c>
      <c r="D2483" s="16">
        <v>519944631.44046998</v>
      </c>
    </row>
    <row r="2484" spans="1:4" ht="15.75" customHeight="1" x14ac:dyDescent="0.25">
      <c r="A2484" s="13">
        <v>44169</v>
      </c>
      <c r="B2484" s="18">
        <v>107.675529755326</v>
      </c>
      <c r="C2484" s="16">
        <v>1061133176.4754699</v>
      </c>
      <c r="D2484" s="16">
        <v>386430851.17249101</v>
      </c>
    </row>
    <row r="2485" spans="1:4" ht="15.75" customHeight="1" x14ac:dyDescent="0.25">
      <c r="A2485" s="13">
        <v>44170</v>
      </c>
      <c r="B2485" s="18">
        <v>99.446308197769298</v>
      </c>
      <c r="C2485" s="16">
        <v>979595649.10536504</v>
      </c>
      <c r="D2485" s="16">
        <v>351889083.09097999</v>
      </c>
    </row>
    <row r="2486" spans="1:4" ht="15.75" customHeight="1" x14ac:dyDescent="0.25">
      <c r="A2486" s="13">
        <v>44171</v>
      </c>
      <c r="B2486" s="18">
        <v>102.86979911036499</v>
      </c>
      <c r="C2486" s="16">
        <v>1013481061.95895</v>
      </c>
      <c r="D2486" s="16">
        <v>288517319.88981199</v>
      </c>
    </row>
    <row r="2487" spans="1:4" ht="15.75" customHeight="1" x14ac:dyDescent="0.25">
      <c r="A2487" s="13">
        <v>44172</v>
      </c>
      <c r="B2487" s="18">
        <v>102.16437031855401</v>
      </c>
      <c r="C2487" s="16">
        <v>1006693807.30033</v>
      </c>
      <c r="D2487" s="16">
        <v>312622235.39294899</v>
      </c>
    </row>
    <row r="2488" spans="1:4" ht="15.75" customHeight="1" x14ac:dyDescent="0.25">
      <c r="A2488" s="13">
        <v>44173</v>
      </c>
      <c r="B2488" s="18">
        <v>101.645970082603</v>
      </c>
      <c r="C2488" s="16">
        <v>1001745468.64455</v>
      </c>
      <c r="D2488" s="16">
        <v>316989580.90554899</v>
      </c>
    </row>
    <row r="2489" spans="1:4" ht="15.75" customHeight="1" x14ac:dyDescent="0.25">
      <c r="A2489" s="13">
        <v>44174</v>
      </c>
      <c r="B2489" s="18">
        <v>94.993201305489706</v>
      </c>
      <c r="C2489" s="16">
        <v>939715292.77846706</v>
      </c>
      <c r="D2489" s="16">
        <v>328348560.57845801</v>
      </c>
    </row>
    <row r="2490" spans="1:4" ht="15.75" customHeight="1" x14ac:dyDescent="0.25">
      <c r="A2490" s="13">
        <v>44175</v>
      </c>
      <c r="B2490" s="18">
        <v>95.766253750802704</v>
      </c>
      <c r="C2490" s="16">
        <v>944102507.29776299</v>
      </c>
      <c r="D2490" s="16">
        <v>354661712.80514002</v>
      </c>
    </row>
    <row r="2491" spans="1:4" ht="15.75" customHeight="1" x14ac:dyDescent="0.25">
      <c r="A2491" s="13">
        <v>44176</v>
      </c>
      <c r="B2491" s="18">
        <v>93.047549355169593</v>
      </c>
      <c r="C2491" s="16">
        <v>919081496.82461298</v>
      </c>
      <c r="D2491" s="16">
        <v>281038062.814179</v>
      </c>
    </row>
    <row r="2492" spans="1:4" ht="15.75" customHeight="1" x14ac:dyDescent="0.25">
      <c r="A2492" s="13">
        <v>44177</v>
      </c>
      <c r="B2492" s="18">
        <v>93.738581504937699</v>
      </c>
      <c r="C2492" s="16">
        <v>924946254.58909094</v>
      </c>
      <c r="D2492" s="16">
        <v>382095713.05274802</v>
      </c>
    </row>
    <row r="2493" spans="1:4" ht="15.75" customHeight="1" x14ac:dyDescent="0.25">
      <c r="A2493" s="13">
        <v>44178</v>
      </c>
      <c r="B2493" s="18">
        <v>94.6505081128564</v>
      </c>
      <c r="C2493" s="16">
        <v>933735798.76536</v>
      </c>
      <c r="D2493" s="16">
        <v>311729338.71443897</v>
      </c>
    </row>
    <row r="2494" spans="1:4" ht="15.75" customHeight="1" x14ac:dyDescent="0.25">
      <c r="A2494" s="13">
        <v>44179</v>
      </c>
      <c r="B2494" s="18">
        <v>97.432029764878905</v>
      </c>
      <c r="C2494" s="16">
        <v>961141057.51196897</v>
      </c>
      <c r="D2494" s="16">
        <v>323208741.14009303</v>
      </c>
    </row>
    <row r="2495" spans="1:4" ht="15.75" customHeight="1" x14ac:dyDescent="0.25">
      <c r="A2495" s="13">
        <v>44180</v>
      </c>
      <c r="B2495" s="18">
        <v>96.606313390547101</v>
      </c>
      <c r="C2495" s="16">
        <v>952862774.17595005</v>
      </c>
      <c r="D2495" s="16">
        <v>291148589.27009797</v>
      </c>
    </row>
    <row r="2496" spans="1:4" ht="15.75" customHeight="1" x14ac:dyDescent="0.25">
      <c r="A2496" s="13">
        <v>44181</v>
      </c>
      <c r="B2496" s="18">
        <v>96.903569077885805</v>
      </c>
      <c r="C2496" s="16">
        <v>955751613.11037803</v>
      </c>
      <c r="D2496" s="16">
        <v>336235394.91747701</v>
      </c>
    </row>
    <row r="2497" spans="1:4" ht="15.75" customHeight="1" x14ac:dyDescent="0.25">
      <c r="A2497" s="13">
        <v>44182</v>
      </c>
      <c r="B2497" s="18">
        <v>105.03827897796501</v>
      </c>
      <c r="C2497" s="16">
        <v>1034906176.03135</v>
      </c>
      <c r="D2497" s="16">
        <v>375933204.51582301</v>
      </c>
    </row>
    <row r="2498" spans="1:4" ht="15.75" customHeight="1" x14ac:dyDescent="0.25">
      <c r="A2498" s="13">
        <v>44183</v>
      </c>
      <c r="B2498" s="18">
        <v>108.109528228405</v>
      </c>
      <c r="C2498" s="16">
        <v>1067153479.36958</v>
      </c>
      <c r="D2498" s="16">
        <v>632106835.26819599</v>
      </c>
    </row>
    <row r="2499" spans="1:4" ht="15.75" customHeight="1" x14ac:dyDescent="0.25">
      <c r="A2499" s="13">
        <v>44184</v>
      </c>
      <c r="B2499" s="18">
        <v>107.950478727693</v>
      </c>
      <c r="C2499" s="16">
        <v>1065753523.84817</v>
      </c>
      <c r="D2499" s="16">
        <v>616147437.45371604</v>
      </c>
    </row>
    <row r="2500" spans="1:4" ht="15.75" customHeight="1" x14ac:dyDescent="0.25">
      <c r="A2500" s="13">
        <v>44185</v>
      </c>
      <c r="B2500" s="18">
        <v>108.325720911947</v>
      </c>
      <c r="C2500" s="16">
        <v>1069629702.45739</v>
      </c>
      <c r="D2500" s="16">
        <v>439589771.40625501</v>
      </c>
    </row>
    <row r="2501" spans="1:4" ht="15.75" customHeight="1" x14ac:dyDescent="0.25">
      <c r="A2501" s="13">
        <v>44186</v>
      </c>
      <c r="B2501" s="18">
        <v>109.493814286919</v>
      </c>
      <c r="C2501" s="16">
        <v>1080845751.96733</v>
      </c>
      <c r="D2501" s="16">
        <v>574321069.02083898</v>
      </c>
    </row>
    <row r="2502" spans="1:4" ht="15.75" customHeight="1" x14ac:dyDescent="0.25">
      <c r="A2502" s="13">
        <v>44187</v>
      </c>
      <c r="B2502" s="18">
        <v>104.31772187400099</v>
      </c>
      <c r="C2502" s="16">
        <v>1030383138.36935</v>
      </c>
      <c r="D2502" s="16">
        <v>679108750.15503204</v>
      </c>
    </row>
    <row r="2503" spans="1:4" ht="15.75" customHeight="1" x14ac:dyDescent="0.25">
      <c r="A2503" s="13">
        <v>44188</v>
      </c>
      <c r="B2503" s="18">
        <v>105.86187898870899</v>
      </c>
      <c r="C2503" s="16">
        <v>1045803896.9628</v>
      </c>
      <c r="D2503" s="16">
        <v>619256744.99234295</v>
      </c>
    </row>
    <row r="2504" spans="1:4" ht="15.75" customHeight="1" x14ac:dyDescent="0.25">
      <c r="A2504" s="13">
        <v>44189</v>
      </c>
      <c r="B2504" s="18">
        <v>92.146720062399197</v>
      </c>
      <c r="C2504" s="16">
        <v>917529781.29501605</v>
      </c>
      <c r="D2504" s="16">
        <v>563281000.228037</v>
      </c>
    </row>
    <row r="2505" spans="1:4" ht="15.75" customHeight="1" x14ac:dyDescent="0.25">
      <c r="A2505" s="13">
        <v>44190</v>
      </c>
      <c r="B2505" s="18">
        <v>98.203929890128194</v>
      </c>
      <c r="C2505" s="16">
        <v>968156250.57934904</v>
      </c>
      <c r="D2505" s="16">
        <v>433946675.44693702</v>
      </c>
    </row>
    <row r="2506" spans="1:4" ht="15.75" customHeight="1" x14ac:dyDescent="0.25">
      <c r="A2506" s="13">
        <v>44191</v>
      </c>
      <c r="B2506" s="18">
        <v>103.291263517581</v>
      </c>
      <c r="C2506" s="16">
        <v>1020899674.31001</v>
      </c>
      <c r="D2506" s="16">
        <v>561377183.312163</v>
      </c>
    </row>
    <row r="2507" spans="1:4" ht="15.75" customHeight="1" x14ac:dyDescent="0.25">
      <c r="A2507" s="13">
        <v>44192</v>
      </c>
      <c r="B2507" s="18">
        <v>108.043118754709</v>
      </c>
      <c r="C2507" s="16">
        <v>1066549196.92003</v>
      </c>
      <c r="D2507" s="16">
        <v>682772846.56130195</v>
      </c>
    </row>
    <row r="2508" spans="1:4" ht="15.75" customHeight="1" x14ac:dyDescent="0.25">
      <c r="A2508" s="13">
        <v>44193</v>
      </c>
      <c r="B2508" s="18">
        <v>107.629458186661</v>
      </c>
      <c r="C2508" s="16">
        <v>1072416656.3992701</v>
      </c>
      <c r="D2508" s="16">
        <v>706670782.12672997</v>
      </c>
    </row>
    <row r="2509" spans="1:4" ht="15.75" customHeight="1" x14ac:dyDescent="0.25">
      <c r="A2509" s="13">
        <v>44194</v>
      </c>
      <c r="B2509" s="18">
        <v>108.026654993623</v>
      </c>
      <c r="C2509" s="16">
        <v>1068734165.54563</v>
      </c>
      <c r="D2509" s="16">
        <v>712808702.25766301</v>
      </c>
    </row>
    <row r="2510" spans="1:4" ht="15.75" customHeight="1" x14ac:dyDescent="0.25">
      <c r="A2510" s="13">
        <v>44195</v>
      </c>
      <c r="B2510" s="18">
        <v>104.29756284571199</v>
      </c>
      <c r="C2510" s="16">
        <v>1032028719.37589</v>
      </c>
      <c r="D2510" s="16">
        <v>564802455.39322102</v>
      </c>
    </row>
    <row r="2511" spans="1:4" ht="15.75" customHeight="1" x14ac:dyDescent="0.25">
      <c r="A2511" s="13">
        <v>44196</v>
      </c>
      <c r="B2511" s="18">
        <v>101.64053061538699</v>
      </c>
      <c r="C2511" s="16">
        <v>1005898537.7589099</v>
      </c>
      <c r="D2511" s="16">
        <v>469290927.54166299</v>
      </c>
    </row>
    <row r="2512" spans="1:4" ht="15.75" customHeight="1" x14ac:dyDescent="0.25">
      <c r="A2512" s="13">
        <v>44197</v>
      </c>
      <c r="B2512" s="18">
        <v>99.6443480058239</v>
      </c>
      <c r="C2512" s="16">
        <v>986300868.87866402</v>
      </c>
      <c r="D2512" s="16">
        <v>461062095.68957102</v>
      </c>
    </row>
    <row r="2513" spans="1:4" ht="15.75" customHeight="1" x14ac:dyDescent="0.25">
      <c r="A2513" s="13">
        <v>44198</v>
      </c>
      <c r="B2513" s="18">
        <v>88.313554917520506</v>
      </c>
      <c r="C2513" s="16">
        <v>874285632.05429602</v>
      </c>
      <c r="D2513" s="16">
        <v>621617329.412076</v>
      </c>
    </row>
    <row r="2514" spans="1:4" ht="15.75" customHeight="1" x14ac:dyDescent="0.25">
      <c r="A2514" s="13">
        <v>44199</v>
      </c>
      <c r="B2514" s="18">
        <v>87.165100732949796</v>
      </c>
      <c r="C2514" s="16">
        <v>862300851.36027706</v>
      </c>
      <c r="D2514" s="16">
        <v>646828338.44944096</v>
      </c>
    </row>
    <row r="2515" spans="1:4" ht="15.75" customHeight="1" x14ac:dyDescent="0.25">
      <c r="A2515" s="13">
        <v>44200</v>
      </c>
      <c r="B2515" s="18">
        <v>89.006227528733504</v>
      </c>
      <c r="C2515" s="16">
        <v>881423325.59099698</v>
      </c>
      <c r="D2515" s="16">
        <v>620394756.66967797</v>
      </c>
    </row>
    <row r="2516" spans="1:4" ht="15.75" customHeight="1" x14ac:dyDescent="0.25">
      <c r="A2516" s="13">
        <v>44201</v>
      </c>
      <c r="B2516" s="18">
        <v>87.183709386605699</v>
      </c>
      <c r="C2516" s="16">
        <v>864881555.335127</v>
      </c>
      <c r="D2516" s="16">
        <v>575143988.74390996</v>
      </c>
    </row>
    <row r="2517" spans="1:4" ht="15.75" customHeight="1" x14ac:dyDescent="0.25">
      <c r="A2517" s="13">
        <v>44202</v>
      </c>
      <c r="B2517" s="18">
        <v>89.171394776326395</v>
      </c>
      <c r="C2517" s="16">
        <v>879299828.84595203</v>
      </c>
      <c r="D2517" s="16">
        <v>441035783.49700302</v>
      </c>
    </row>
    <row r="2518" spans="1:4" ht="15.75" customHeight="1" x14ac:dyDescent="0.25">
      <c r="A2518" s="13">
        <v>44203</v>
      </c>
      <c r="B2518" s="18">
        <v>94.367078677725999</v>
      </c>
      <c r="C2518" s="16">
        <v>936515865.65016103</v>
      </c>
      <c r="D2518" s="16">
        <v>587959400.95505202</v>
      </c>
    </row>
    <row r="2519" spans="1:4" ht="15.75" customHeight="1" x14ac:dyDescent="0.25">
      <c r="A2519" s="13">
        <v>44204</v>
      </c>
      <c r="B2519" s="18">
        <v>99.415253378946105</v>
      </c>
      <c r="C2519" s="16">
        <v>985132491.18273997</v>
      </c>
      <c r="D2519" s="16">
        <v>816574816.92525494</v>
      </c>
    </row>
    <row r="2520" spans="1:4" ht="15.75" customHeight="1" x14ac:dyDescent="0.25">
      <c r="A2520" s="13">
        <v>44205</v>
      </c>
      <c r="B2520" s="18">
        <v>95.923108316703306</v>
      </c>
      <c r="C2520" s="16">
        <v>950959945.40868795</v>
      </c>
      <c r="D2520" s="16">
        <v>690843916.31228602</v>
      </c>
    </row>
    <row r="2521" spans="1:4" ht="15.75" customHeight="1" x14ac:dyDescent="0.25">
      <c r="A2521" s="13">
        <v>44206</v>
      </c>
      <c r="B2521" s="18">
        <v>110.289082001197</v>
      </c>
      <c r="C2521" s="16">
        <v>1093231926.32459</v>
      </c>
      <c r="D2521" s="16">
        <v>678533849.62581599</v>
      </c>
    </row>
    <row r="2522" spans="1:4" ht="15.75" customHeight="1" x14ac:dyDescent="0.25">
      <c r="A2522" s="13">
        <v>44207</v>
      </c>
      <c r="B2522" s="18">
        <v>148.70878840890401</v>
      </c>
      <c r="C2522" s="16">
        <v>1474300211.7634799</v>
      </c>
      <c r="D2522" s="16">
        <v>3161267695.6401401</v>
      </c>
    </row>
    <row r="2523" spans="1:4" ht="15.75" customHeight="1" x14ac:dyDescent="0.25">
      <c r="A2523" s="13">
        <v>44208</v>
      </c>
      <c r="B2523" s="18">
        <v>124.967015692638</v>
      </c>
      <c r="C2523" s="16">
        <v>1212195960.0348201</v>
      </c>
      <c r="D2523" s="16">
        <v>2318140634.0145898</v>
      </c>
    </row>
    <row r="2524" spans="1:4" ht="15.75" customHeight="1" x14ac:dyDescent="0.25">
      <c r="A2524" s="13">
        <v>44209</v>
      </c>
      <c r="B2524" s="18">
        <v>128.019640683413</v>
      </c>
      <c r="C2524" s="16">
        <v>1264538229.1403999</v>
      </c>
      <c r="D2524" s="16">
        <v>1326809166.41872</v>
      </c>
    </row>
    <row r="2525" spans="1:4" ht="15.75" customHeight="1" x14ac:dyDescent="0.25">
      <c r="A2525" s="13">
        <v>44210</v>
      </c>
      <c r="B2525" s="18">
        <v>133.87835903271801</v>
      </c>
      <c r="C2525" s="16">
        <v>1327705288.47051</v>
      </c>
      <c r="D2525" s="16">
        <v>1032035123.91594</v>
      </c>
    </row>
    <row r="2526" spans="1:4" ht="15.75" customHeight="1" x14ac:dyDescent="0.25">
      <c r="A2526" s="13">
        <v>44211</v>
      </c>
      <c r="B2526" s="18">
        <v>132.587797941438</v>
      </c>
      <c r="C2526" s="16">
        <v>1315316115.2729199</v>
      </c>
      <c r="D2526" s="16">
        <v>822158342.33803201</v>
      </c>
    </row>
    <row r="2527" spans="1:4" ht="15.75" customHeight="1" x14ac:dyDescent="0.25">
      <c r="A2527" s="13">
        <v>44212</v>
      </c>
      <c r="B2527" s="18">
        <v>124.798373110635</v>
      </c>
      <c r="C2527" s="16">
        <v>1238239292.7720301</v>
      </c>
      <c r="D2527" s="16">
        <v>792526055.49403405</v>
      </c>
    </row>
    <row r="2528" spans="1:4" ht="15.75" customHeight="1" x14ac:dyDescent="0.25">
      <c r="A2528" s="13">
        <v>44213</v>
      </c>
      <c r="B2528" s="18">
        <v>125.31632902947899</v>
      </c>
      <c r="C2528" s="16">
        <v>1243576512.9342899</v>
      </c>
      <c r="D2528" s="16">
        <v>876933998.17627001</v>
      </c>
    </row>
    <row r="2529" spans="1:4" ht="15.75" customHeight="1" x14ac:dyDescent="0.25">
      <c r="A2529" s="13">
        <v>44214</v>
      </c>
      <c r="B2529" s="18">
        <v>123.554552303935</v>
      </c>
      <c r="C2529" s="16">
        <v>1235113874.0539</v>
      </c>
      <c r="D2529" s="16">
        <v>825966663.53075004</v>
      </c>
    </row>
    <row r="2530" spans="1:4" ht="15.75" customHeight="1" x14ac:dyDescent="0.25">
      <c r="A2530" s="13">
        <v>44215</v>
      </c>
      <c r="B2530" s="18">
        <v>128.580267092334</v>
      </c>
      <c r="C2530" s="16">
        <v>1276373098.09044</v>
      </c>
      <c r="D2530" s="16">
        <v>810776574.23909295</v>
      </c>
    </row>
    <row r="2531" spans="1:4" ht="15.75" customHeight="1" x14ac:dyDescent="0.25">
      <c r="A2531" s="13">
        <v>44216</v>
      </c>
      <c r="B2531" s="18">
        <v>125.023268404327</v>
      </c>
      <c r="C2531" s="16">
        <v>1241260526.0255001</v>
      </c>
      <c r="D2531" s="16">
        <v>824287615.373281</v>
      </c>
    </row>
    <row r="2532" spans="1:4" ht="15.75" customHeight="1" x14ac:dyDescent="0.25">
      <c r="A2532" s="13">
        <v>44217</v>
      </c>
      <c r="B2532" s="18">
        <v>121.60579860999999</v>
      </c>
      <c r="C2532" s="16">
        <v>1207526825.06392</v>
      </c>
      <c r="D2532" s="16">
        <v>1014933697.46004</v>
      </c>
    </row>
    <row r="2533" spans="1:4" ht="15.75" customHeight="1" x14ac:dyDescent="0.25">
      <c r="A2533" s="13">
        <v>44218</v>
      </c>
      <c r="B2533" s="18">
        <v>100.473584428702</v>
      </c>
      <c r="C2533" s="16">
        <v>997846029.02873397</v>
      </c>
      <c r="D2533" s="16">
        <v>963145248.988783</v>
      </c>
    </row>
    <row r="2534" spans="1:4" ht="15.75" customHeight="1" x14ac:dyDescent="0.25">
      <c r="A2534" s="13">
        <v>44219</v>
      </c>
      <c r="B2534" s="18">
        <v>105.44661023499999</v>
      </c>
      <c r="C2534" s="16">
        <v>1047401050.34329</v>
      </c>
      <c r="D2534" s="16">
        <v>922297636.12927604</v>
      </c>
    </row>
    <row r="2535" spans="1:4" ht="15.75" customHeight="1" x14ac:dyDescent="0.25">
      <c r="A2535" s="13">
        <v>44220</v>
      </c>
      <c r="B2535" s="18">
        <v>105.521796419335</v>
      </c>
      <c r="C2535" s="16">
        <v>1048316208.57459</v>
      </c>
      <c r="D2535" s="16">
        <v>727432229.18439496</v>
      </c>
    </row>
    <row r="2536" spans="1:4" ht="15.75" customHeight="1" x14ac:dyDescent="0.25">
      <c r="A2536" s="13">
        <v>44221</v>
      </c>
      <c r="B2536" s="18">
        <v>106.27967219207</v>
      </c>
      <c r="C2536" s="16">
        <v>1056013406.72045</v>
      </c>
      <c r="D2536" s="16">
        <v>697807332.58833897</v>
      </c>
    </row>
    <row r="2537" spans="1:4" ht="15.75" customHeight="1" x14ac:dyDescent="0.25">
      <c r="A2537" s="13">
        <v>44222</v>
      </c>
      <c r="B2537" s="18">
        <v>105.403814052502</v>
      </c>
      <c r="C2537" s="16">
        <v>1047476440.3496701</v>
      </c>
      <c r="D2537" s="16">
        <v>636176640.91284895</v>
      </c>
    </row>
    <row r="2538" spans="1:4" ht="15.75" customHeight="1" x14ac:dyDescent="0.25">
      <c r="A2538" s="13">
        <v>44223</v>
      </c>
      <c r="B2538" s="18">
        <v>104.893529073438</v>
      </c>
      <c r="C2538" s="16">
        <v>1042640600.50227</v>
      </c>
      <c r="D2538" s="16">
        <v>394334118.91379601</v>
      </c>
    </row>
    <row r="2539" spans="1:4" ht="15.75" customHeight="1" x14ac:dyDescent="0.25">
      <c r="A2539" s="13">
        <v>44224</v>
      </c>
      <c r="B2539" s="18">
        <v>96.872519489345706</v>
      </c>
      <c r="C2539" s="16">
        <v>959247498.32951295</v>
      </c>
      <c r="D2539" s="16">
        <v>382444575.98945701</v>
      </c>
    </row>
    <row r="2540" spans="1:4" ht="15.75" customHeight="1" x14ac:dyDescent="0.25">
      <c r="A2540" s="13">
        <v>44225</v>
      </c>
      <c r="B2540" s="18">
        <v>102.815017613093</v>
      </c>
      <c r="C2540" s="16">
        <v>1036169800.24659</v>
      </c>
      <c r="D2540" s="16">
        <v>431567502.48476601</v>
      </c>
    </row>
    <row r="2541" spans="1:4" ht="15.75" customHeight="1" x14ac:dyDescent="0.25">
      <c r="A2541" s="13">
        <v>44226</v>
      </c>
      <c r="B2541" s="18">
        <v>104.592435464269</v>
      </c>
      <c r="C2541" s="16">
        <v>1040601988.83205</v>
      </c>
      <c r="D2541" s="16">
        <v>614512376.19935703</v>
      </c>
    </row>
    <row r="2542" spans="1:4" ht="15.75" customHeight="1" x14ac:dyDescent="0.25">
      <c r="A2542" s="13">
        <v>44227</v>
      </c>
      <c r="B2542" s="18">
        <v>104.283431269571</v>
      </c>
      <c r="C2542" s="16">
        <v>1037693127.0562</v>
      </c>
      <c r="D2542" s="16">
        <v>421103881.36076498</v>
      </c>
    </row>
    <row r="2543" spans="1:4" ht="15.75" customHeight="1" x14ac:dyDescent="0.25">
      <c r="A2543" s="13">
        <v>44228</v>
      </c>
      <c r="B2543" s="18">
        <v>102.454356706472</v>
      </c>
      <c r="C2543" s="16">
        <v>1018732392.73466</v>
      </c>
      <c r="D2543" s="16">
        <v>393830593.22586501</v>
      </c>
    </row>
    <row r="2544" spans="1:4" ht="15.75" customHeight="1" x14ac:dyDescent="0.25">
      <c r="A2544" s="13">
        <v>44229</v>
      </c>
      <c r="B2544" s="18">
        <v>103.252865059577</v>
      </c>
      <c r="C2544" s="16">
        <v>1027766509.4392</v>
      </c>
      <c r="D2544" s="16">
        <v>484013174.22535199</v>
      </c>
    </row>
    <row r="2545" spans="1:4" ht="15.75" customHeight="1" x14ac:dyDescent="0.25">
      <c r="A2545" s="13">
        <v>44230</v>
      </c>
      <c r="B2545" s="18">
        <v>110.099095182212</v>
      </c>
      <c r="C2545" s="16">
        <v>1095060401.8512599</v>
      </c>
      <c r="D2545" s="16">
        <v>531696605.03628898</v>
      </c>
    </row>
    <row r="2546" spans="1:4" ht="15.75" customHeight="1" x14ac:dyDescent="0.25">
      <c r="A2546" s="13">
        <v>44231</v>
      </c>
      <c r="B2546" s="18">
        <v>116.635936462953</v>
      </c>
      <c r="C2546" s="16">
        <v>1158618674.7571001</v>
      </c>
      <c r="D2546" s="16">
        <v>670609495.68668199</v>
      </c>
    </row>
    <row r="2547" spans="1:4" ht="15.75" customHeight="1" x14ac:dyDescent="0.25">
      <c r="A2547" s="13">
        <v>44232</v>
      </c>
      <c r="B2547" s="18">
        <v>110.78549918572</v>
      </c>
      <c r="C2547" s="16">
        <v>1103341876.49172</v>
      </c>
      <c r="D2547" s="16">
        <v>545356796.92903101</v>
      </c>
    </row>
    <row r="2548" spans="1:4" ht="15.75" customHeight="1" x14ac:dyDescent="0.25">
      <c r="A2548" s="13">
        <v>44233</v>
      </c>
      <c r="B2548" s="18">
        <v>120.58326218323199</v>
      </c>
      <c r="C2548" s="16">
        <v>1199688011.4898601</v>
      </c>
      <c r="D2548" s="16">
        <v>732617776.02041805</v>
      </c>
    </row>
    <row r="2549" spans="1:4" ht="15.75" customHeight="1" x14ac:dyDescent="0.25">
      <c r="A2549" s="13">
        <v>44234</v>
      </c>
      <c r="B2549" s="18">
        <v>118.79118567414901</v>
      </c>
      <c r="C2549" s="16">
        <v>1183542833.16518</v>
      </c>
      <c r="D2549" s="16">
        <v>736317479.501068</v>
      </c>
    </row>
    <row r="2550" spans="1:4" ht="15.75" customHeight="1" x14ac:dyDescent="0.25">
      <c r="A2550" s="13">
        <v>44235</v>
      </c>
      <c r="B2550" s="18">
        <v>118.20260689803</v>
      </c>
      <c r="C2550" s="16">
        <v>1180566639.8247099</v>
      </c>
      <c r="D2550" s="16">
        <v>729613490.16709995</v>
      </c>
    </row>
    <row r="2551" spans="1:4" ht="15.75" customHeight="1" x14ac:dyDescent="0.25">
      <c r="A2551" s="13">
        <v>44236</v>
      </c>
      <c r="B2551" s="18">
        <v>126.878529507788</v>
      </c>
      <c r="C2551" s="16">
        <v>1247084647.2897201</v>
      </c>
      <c r="D2551" s="16">
        <v>824589882.32485998</v>
      </c>
    </row>
    <row r="2552" spans="1:4" ht="15.75" customHeight="1" x14ac:dyDescent="0.25">
      <c r="A2552" s="13">
        <v>44237</v>
      </c>
      <c r="B2552" s="18">
        <v>134.991846472275</v>
      </c>
      <c r="C2552" s="16">
        <v>1342441263.48001</v>
      </c>
      <c r="D2552" s="16">
        <v>881669813.57113302</v>
      </c>
    </row>
    <row r="2553" spans="1:4" ht="15.75" customHeight="1" x14ac:dyDescent="0.25">
      <c r="A2553" s="13">
        <v>44238</v>
      </c>
      <c r="B2553" s="18">
        <v>139.327744683563</v>
      </c>
      <c r="C2553" s="16">
        <v>1388834574.9212401</v>
      </c>
      <c r="D2553" s="16">
        <v>1178446096.7925701</v>
      </c>
    </row>
    <row r="2554" spans="1:4" ht="15.75" customHeight="1" x14ac:dyDescent="0.25">
      <c r="A2554" s="13">
        <v>44239</v>
      </c>
      <c r="B2554" s="18">
        <v>165.015620897567</v>
      </c>
      <c r="C2554" s="16">
        <v>1645155541.68413</v>
      </c>
      <c r="D2554" s="16">
        <v>1465813024.8355401</v>
      </c>
    </row>
    <row r="2555" spans="1:4" ht="15.75" customHeight="1" x14ac:dyDescent="0.25">
      <c r="A2555" s="13">
        <v>44240</v>
      </c>
      <c r="B2555" s="18">
        <v>169.68539603474201</v>
      </c>
      <c r="C2555" s="16">
        <v>1704236343.0566199</v>
      </c>
      <c r="D2555" s="16">
        <v>1273355126.9096301</v>
      </c>
    </row>
    <row r="2556" spans="1:4" ht="15.75" customHeight="1" x14ac:dyDescent="0.25">
      <c r="A2556" s="13">
        <v>44241</v>
      </c>
      <c r="B2556" s="18">
        <v>266.62291656746299</v>
      </c>
      <c r="C2556" s="16">
        <v>2664269377.3073802</v>
      </c>
      <c r="D2556" s="16">
        <v>5391722421.8866196</v>
      </c>
    </row>
    <row r="2557" spans="1:4" ht="15.75" customHeight="1" x14ac:dyDescent="0.25">
      <c r="A2557" s="13">
        <v>44242</v>
      </c>
      <c r="B2557" s="18">
        <v>231.92869380839801</v>
      </c>
      <c r="C2557" s="16">
        <v>2313364463.75665</v>
      </c>
      <c r="D2557" s="16">
        <v>2423388968.1589799</v>
      </c>
    </row>
    <row r="2558" spans="1:4" ht="15.75" customHeight="1" x14ac:dyDescent="0.25">
      <c r="A2558" s="13">
        <v>44243</v>
      </c>
      <c r="B2558" s="18">
        <v>256.44447567158898</v>
      </c>
      <c r="C2558" s="16">
        <v>2558300168.7839899</v>
      </c>
      <c r="D2558" s="16">
        <v>3886315238.2238798</v>
      </c>
    </row>
    <row r="2559" spans="1:4" ht="15.75" customHeight="1" x14ac:dyDescent="0.25">
      <c r="A2559" s="13">
        <v>44244</v>
      </c>
      <c r="B2559" s="18">
        <v>249.023585674288</v>
      </c>
      <c r="C2559" s="16">
        <v>2474668171.8273301</v>
      </c>
      <c r="D2559" s="16">
        <v>2232426782.6097202</v>
      </c>
    </row>
    <row r="2560" spans="1:4" ht="15.75" customHeight="1" x14ac:dyDescent="0.25">
      <c r="A2560" s="13">
        <v>44245</v>
      </c>
      <c r="B2560" s="18">
        <v>266.18401738280602</v>
      </c>
      <c r="C2560" s="16">
        <v>2656305338.4282999</v>
      </c>
      <c r="D2560" s="16">
        <v>2131957249.0014801</v>
      </c>
    </row>
    <row r="2561" spans="1:4" ht="15.75" customHeight="1" x14ac:dyDescent="0.25">
      <c r="A2561" s="13">
        <v>44246</v>
      </c>
      <c r="B2561" s="18">
        <v>282.43647333003298</v>
      </c>
      <c r="C2561" s="16">
        <v>2809878473.7632399</v>
      </c>
      <c r="D2561" s="16">
        <v>2738756819.6550698</v>
      </c>
    </row>
    <row r="2562" spans="1:4" ht="15.75" customHeight="1" x14ac:dyDescent="0.25">
      <c r="A2562" s="13">
        <v>44247</v>
      </c>
      <c r="B2562" s="18">
        <v>327.33368616056498</v>
      </c>
      <c r="C2562" s="16">
        <v>3267566386.4348102</v>
      </c>
      <c r="D2562" s="16">
        <v>3490609546.5064702</v>
      </c>
    </row>
    <row r="2563" spans="1:4" ht="15.75" customHeight="1" x14ac:dyDescent="0.25">
      <c r="A2563" s="13">
        <v>44248</v>
      </c>
      <c r="B2563" s="18">
        <v>299.70105591430797</v>
      </c>
      <c r="C2563" s="16">
        <v>2992199259.08113</v>
      </c>
      <c r="D2563" s="16">
        <v>2274920858.7326598</v>
      </c>
    </row>
    <row r="2564" spans="1:4" ht="15.75" customHeight="1" x14ac:dyDescent="0.25">
      <c r="A2564" s="13">
        <v>44249</v>
      </c>
      <c r="B2564" s="18">
        <v>302.33117035610798</v>
      </c>
      <c r="C2564" s="16">
        <v>3018708632.02214</v>
      </c>
      <c r="D2564" s="16">
        <v>1921012666.2737501</v>
      </c>
    </row>
    <row r="2565" spans="1:4" ht="15.75" customHeight="1" x14ac:dyDescent="0.25">
      <c r="A2565" s="13">
        <v>44250</v>
      </c>
      <c r="B2565" s="18">
        <v>273.32488408404203</v>
      </c>
      <c r="C2565" s="16">
        <v>2727340451.9796901</v>
      </c>
      <c r="D2565" s="16">
        <v>2385074423.17906</v>
      </c>
    </row>
    <row r="2566" spans="1:4" ht="15.75" customHeight="1" x14ac:dyDescent="0.25">
      <c r="A2566" s="13">
        <v>44251</v>
      </c>
      <c r="B2566" s="18">
        <v>230.713607590084</v>
      </c>
      <c r="C2566" s="16">
        <v>2304525768.1036901</v>
      </c>
      <c r="D2566" s="16">
        <v>2297811604.61134</v>
      </c>
    </row>
    <row r="2567" spans="1:4" ht="15.75" customHeight="1" x14ac:dyDescent="0.25">
      <c r="A2567" s="13">
        <v>44252</v>
      </c>
      <c r="B2567" s="18">
        <v>239.081897652799</v>
      </c>
      <c r="C2567" s="16">
        <v>2388494006.1132398</v>
      </c>
      <c r="D2567" s="16">
        <v>2136109843.6017001</v>
      </c>
    </row>
    <row r="2568" spans="1:4" ht="15.75" customHeight="1" x14ac:dyDescent="0.25">
      <c r="A2568" s="13">
        <v>44253</v>
      </c>
      <c r="B2568" s="18">
        <v>219.185708966108</v>
      </c>
      <c r="C2568" s="16">
        <v>2210570762.5806398</v>
      </c>
      <c r="D2568" s="16">
        <v>1558050522.0878301</v>
      </c>
    </row>
    <row r="2569" spans="1:4" ht="15.75" customHeight="1" x14ac:dyDescent="0.25">
      <c r="A2569" s="13">
        <v>44254</v>
      </c>
      <c r="B2569" s="18">
        <v>207.18067625857199</v>
      </c>
      <c r="C2569" s="16">
        <v>2094260470.03843</v>
      </c>
      <c r="D2569" s="16">
        <v>1350837733.4146099</v>
      </c>
    </row>
    <row r="2570" spans="1:4" ht="15.75" customHeight="1" x14ac:dyDescent="0.25">
      <c r="A2570" s="13">
        <v>44255</v>
      </c>
      <c r="B2570" s="18">
        <v>214.35214301281201</v>
      </c>
      <c r="C2570" s="16">
        <v>2115474172.2247</v>
      </c>
      <c r="D2570" s="16">
        <v>1281920185.5843599</v>
      </c>
    </row>
    <row r="2571" spans="1:4" ht="15.75" customHeight="1" x14ac:dyDescent="0.25">
      <c r="A2571" s="13">
        <v>44256</v>
      </c>
      <c r="B2571" s="18">
        <v>195.90665309554299</v>
      </c>
      <c r="C2571" s="16">
        <v>1959424042.2023201</v>
      </c>
      <c r="D2571" s="16">
        <v>1160879712.88607</v>
      </c>
    </row>
    <row r="2572" spans="1:4" ht="15.75" customHeight="1" x14ac:dyDescent="0.25">
      <c r="A2572" s="13">
        <v>44257</v>
      </c>
      <c r="B2572" s="18">
        <v>221.39751703713</v>
      </c>
      <c r="C2572" s="16">
        <v>2214725359.70749</v>
      </c>
      <c r="D2572" s="16">
        <v>1344064656.2546501</v>
      </c>
    </row>
    <row r="2573" spans="1:4" ht="15.75" customHeight="1" x14ac:dyDescent="0.25">
      <c r="A2573" s="13">
        <v>44258</v>
      </c>
      <c r="B2573" s="18">
        <v>216.51157388069601</v>
      </c>
      <c r="C2573" s="16">
        <v>2166051212.4839702</v>
      </c>
      <c r="D2573" s="16">
        <v>1388701683.54985</v>
      </c>
    </row>
    <row r="2574" spans="1:4" ht="15.75" customHeight="1" x14ac:dyDescent="0.25">
      <c r="A2574" s="13">
        <v>44259</v>
      </c>
      <c r="B2574" s="18">
        <v>224.08563189468401</v>
      </c>
      <c r="C2574" s="16">
        <v>2261610792.4216599</v>
      </c>
      <c r="D2574" s="16">
        <v>1240285738.96684</v>
      </c>
    </row>
    <row r="2575" spans="1:4" ht="15.75" customHeight="1" x14ac:dyDescent="0.25">
      <c r="A2575" s="13">
        <v>44260</v>
      </c>
      <c r="B2575" s="18">
        <v>212.67335466065299</v>
      </c>
      <c r="C2575" s="16">
        <v>2128467070.0949399</v>
      </c>
      <c r="D2575" s="16">
        <v>1230728371.6565199</v>
      </c>
    </row>
    <row r="2576" spans="1:4" ht="15.75" customHeight="1" x14ac:dyDescent="0.25">
      <c r="A2576" s="13">
        <v>44261</v>
      </c>
      <c r="B2576" s="18">
        <v>207.37862880015399</v>
      </c>
      <c r="C2576" s="16">
        <v>2073919448.40852</v>
      </c>
      <c r="D2576" s="16">
        <v>1135765496.2124701</v>
      </c>
    </row>
    <row r="2577" spans="1:4" ht="15.75" customHeight="1" x14ac:dyDescent="0.25">
      <c r="A2577" s="13">
        <v>44262</v>
      </c>
      <c r="B2577" s="18">
        <v>208.77955702953301</v>
      </c>
      <c r="C2577" s="16">
        <v>2090157444.70052</v>
      </c>
      <c r="D2577" s="16">
        <v>809137612.98139</v>
      </c>
    </row>
    <row r="2578" spans="1:4" ht="15.75" customHeight="1" x14ac:dyDescent="0.25">
      <c r="A2578" s="13">
        <v>44263</v>
      </c>
      <c r="B2578" s="18">
        <v>215.14200711218101</v>
      </c>
      <c r="C2578" s="16">
        <v>2150573230.17554</v>
      </c>
      <c r="D2578" s="16">
        <v>907325045.72342598</v>
      </c>
    </row>
    <row r="2579" spans="1:4" ht="15.75" customHeight="1" x14ac:dyDescent="0.25">
      <c r="A2579" s="13">
        <v>44264</v>
      </c>
      <c r="B2579" s="18">
        <v>216.579376895097</v>
      </c>
      <c r="C2579" s="16">
        <v>2163813534.0728898</v>
      </c>
      <c r="D2579" s="16">
        <v>964058736.78470802</v>
      </c>
    </row>
    <row r="2580" spans="1:4" ht="15.75" customHeight="1" x14ac:dyDescent="0.25">
      <c r="A2580" s="13">
        <v>44265</v>
      </c>
      <c r="B2580" s="18">
        <v>244.787526623812</v>
      </c>
      <c r="C2580" s="16">
        <v>2451805392.283</v>
      </c>
      <c r="D2580" s="16">
        <v>1479766001.1113601</v>
      </c>
    </row>
    <row r="2581" spans="1:4" ht="15.75" customHeight="1" x14ac:dyDescent="0.25">
      <c r="A2581" s="13">
        <v>44266</v>
      </c>
      <c r="B2581" s="18">
        <v>234.85657500372599</v>
      </c>
      <c r="C2581" s="16">
        <v>2359312218.6040902</v>
      </c>
      <c r="D2581" s="16">
        <v>1482488200.6273899</v>
      </c>
    </row>
    <row r="2582" spans="1:4" ht="15.75" customHeight="1" x14ac:dyDescent="0.25">
      <c r="A2582" s="13">
        <v>44267</v>
      </c>
      <c r="B2582" s="18">
        <v>235.54904327460201</v>
      </c>
      <c r="C2582" s="16">
        <v>2360014919.7649498</v>
      </c>
      <c r="D2582" s="16">
        <v>1204726103.35884</v>
      </c>
    </row>
    <row r="2583" spans="1:4" ht="15.75" customHeight="1" x14ac:dyDescent="0.25">
      <c r="A2583" s="13">
        <v>44268</v>
      </c>
      <c r="B2583" s="18">
        <v>225.46048957770401</v>
      </c>
      <c r="C2583" s="16">
        <v>2259292013.7919798</v>
      </c>
      <c r="D2583" s="16">
        <v>1225897291.26809</v>
      </c>
    </row>
    <row r="2584" spans="1:4" ht="15.75" customHeight="1" x14ac:dyDescent="0.25">
      <c r="A2584" s="13">
        <v>44269</v>
      </c>
      <c r="B2584" s="18">
        <v>243.91992781749599</v>
      </c>
      <c r="C2584" s="16">
        <v>2430259376.5157299</v>
      </c>
      <c r="D2584" s="16">
        <v>1231601683.0950301</v>
      </c>
    </row>
    <row r="2585" spans="1:4" ht="15.75" customHeight="1" x14ac:dyDescent="0.25">
      <c r="A2585" s="13">
        <v>44270</v>
      </c>
      <c r="B2585" s="18">
        <v>233.750371918582</v>
      </c>
      <c r="C2585" s="16">
        <v>2366598275.34407</v>
      </c>
      <c r="D2585" s="16">
        <v>1227923968.11131</v>
      </c>
    </row>
    <row r="2586" spans="1:4" ht="15.75" customHeight="1" x14ac:dyDescent="0.25">
      <c r="A2586" s="13">
        <v>44271</v>
      </c>
      <c r="B2586" s="18">
        <v>222.15744230838001</v>
      </c>
      <c r="C2586" s="16">
        <v>2248968532.3852601</v>
      </c>
      <c r="D2586" s="16">
        <v>1181320865.07388</v>
      </c>
    </row>
    <row r="2587" spans="1:4" ht="15.75" customHeight="1" x14ac:dyDescent="0.25">
      <c r="A2587" s="13">
        <v>44272</v>
      </c>
      <c r="B2587" s="18">
        <v>224.515835836006</v>
      </c>
      <c r="C2587" s="16">
        <v>2251246170.3976998</v>
      </c>
      <c r="D2587" s="16">
        <v>1093794334.6577799</v>
      </c>
    </row>
    <row r="2588" spans="1:4" ht="15.75" customHeight="1" x14ac:dyDescent="0.25">
      <c r="A2588" s="13">
        <v>44273</v>
      </c>
      <c r="B2588" s="18">
        <v>230.09028877156999</v>
      </c>
      <c r="C2588" s="16">
        <v>2307504258.6379299</v>
      </c>
      <c r="D2588" s="16">
        <v>973308013.05630696</v>
      </c>
    </row>
    <row r="2589" spans="1:4" ht="15.75" customHeight="1" x14ac:dyDescent="0.25">
      <c r="A2589" s="13">
        <v>44274</v>
      </c>
      <c r="B2589" s="18">
        <v>226.58070409686201</v>
      </c>
      <c r="C2589" s="16">
        <v>2272836015.6442299</v>
      </c>
      <c r="D2589" s="16">
        <v>1031942682.75888</v>
      </c>
    </row>
    <row r="2590" spans="1:4" ht="15.75" customHeight="1" x14ac:dyDescent="0.25">
      <c r="A2590" s="13">
        <v>44275</v>
      </c>
      <c r="B2590" s="18">
        <v>226.24142059798601</v>
      </c>
      <c r="C2590" s="16">
        <v>2269615881.1500401</v>
      </c>
      <c r="D2590" s="16">
        <v>900312221.67186296</v>
      </c>
    </row>
    <row r="2591" spans="1:4" ht="15.75" customHeight="1" x14ac:dyDescent="0.25">
      <c r="A2591" s="13">
        <v>44276</v>
      </c>
      <c r="B2591" s="18">
        <v>228.38628461552801</v>
      </c>
      <c r="C2591" s="16">
        <v>2295254648.99406</v>
      </c>
      <c r="D2591" s="16">
        <v>822299099.57675195</v>
      </c>
    </row>
    <row r="2592" spans="1:4" ht="15.75" customHeight="1" x14ac:dyDescent="0.25">
      <c r="A2592" s="13">
        <v>44277</v>
      </c>
      <c r="B2592" s="18">
        <v>221.332463227223</v>
      </c>
      <c r="C2592" s="16">
        <v>2220843498.69168</v>
      </c>
      <c r="D2592" s="16">
        <v>886946965.26512301</v>
      </c>
    </row>
    <row r="2593" spans="1:4" ht="15.75" customHeight="1" x14ac:dyDescent="0.25">
      <c r="A2593" s="13">
        <v>44278</v>
      </c>
      <c r="B2593" s="18">
        <v>207.35569806377401</v>
      </c>
      <c r="C2593" s="16">
        <v>2099648798.01423</v>
      </c>
      <c r="D2593" s="16">
        <v>915119343.75479102</v>
      </c>
    </row>
    <row r="2594" spans="1:4" ht="15.75" customHeight="1" x14ac:dyDescent="0.25">
      <c r="A2594" s="13">
        <v>44279</v>
      </c>
      <c r="B2594" s="18">
        <v>207.716399763727</v>
      </c>
      <c r="C2594" s="16">
        <v>2080987539.5945899</v>
      </c>
      <c r="D2594" s="16">
        <v>867781076.11987495</v>
      </c>
    </row>
    <row r="2595" spans="1:4" ht="15.75" customHeight="1" x14ac:dyDescent="0.25">
      <c r="A2595" s="13">
        <v>44280</v>
      </c>
      <c r="B2595" s="18">
        <v>192.23652294052599</v>
      </c>
      <c r="C2595" s="16">
        <v>1930007259.88223</v>
      </c>
      <c r="D2595" s="16">
        <v>796127967.696854</v>
      </c>
    </row>
    <row r="2596" spans="1:4" ht="15.75" customHeight="1" x14ac:dyDescent="0.25">
      <c r="A2596" s="13">
        <v>44281</v>
      </c>
      <c r="B2596" s="18">
        <v>188.28170812651001</v>
      </c>
      <c r="C2596" s="16">
        <v>1887967247.44313</v>
      </c>
      <c r="D2596" s="16">
        <v>942797690.60457397</v>
      </c>
    </row>
    <row r="2597" spans="1:4" ht="15.75" customHeight="1" x14ac:dyDescent="0.25">
      <c r="A2597" s="13">
        <v>44282</v>
      </c>
      <c r="B2597" s="18">
        <v>203.11436753946799</v>
      </c>
      <c r="C2597" s="16">
        <v>2039860314.05619</v>
      </c>
      <c r="D2597" s="16">
        <v>774496543.06694698</v>
      </c>
    </row>
    <row r="2598" spans="1:4" ht="15.75" customHeight="1" x14ac:dyDescent="0.25">
      <c r="A2598" s="13">
        <v>44283</v>
      </c>
      <c r="B2598" s="18">
        <v>201.80810133371401</v>
      </c>
      <c r="C2598" s="16">
        <v>2033238920.8821399</v>
      </c>
      <c r="D2598" s="16">
        <v>780866809.77856302</v>
      </c>
    </row>
    <row r="2599" spans="1:4" ht="15.75" customHeight="1" x14ac:dyDescent="0.25">
      <c r="A2599" s="109">
        <v>44284</v>
      </c>
      <c r="B2599" s="18">
        <v>206.66495181256099</v>
      </c>
      <c r="C2599">
        <v>2073983097.99769</v>
      </c>
      <c r="D2599">
        <v>791486957.15053296</v>
      </c>
    </row>
    <row r="2600" spans="1:4" ht="15.75" customHeight="1" x14ac:dyDescent="0.25">
      <c r="A2600" s="109">
        <v>44285</v>
      </c>
      <c r="B2600" s="18">
        <v>213.94474692440599</v>
      </c>
      <c r="C2600">
        <v>2146606152.43173</v>
      </c>
      <c r="D2600">
        <v>956591111.317608</v>
      </c>
    </row>
    <row r="2601" spans="1:4" ht="15.75" customHeight="1" x14ac:dyDescent="0.25">
      <c r="A2601" s="109">
        <v>44286</v>
      </c>
      <c r="B2601" s="18">
        <v>216.31774806982699</v>
      </c>
      <c r="C2601">
        <v>2174980797.3302999</v>
      </c>
      <c r="D2601">
        <v>796041360.85614598</v>
      </c>
    </row>
    <row r="2602" spans="1:4" ht="15.75" customHeight="1" x14ac:dyDescent="0.25">
      <c r="A2602" s="109">
        <v>44287</v>
      </c>
      <c r="B2602" s="18">
        <v>222.12897964169699</v>
      </c>
      <c r="C2602">
        <v>2233762630.8145499</v>
      </c>
      <c r="D2602">
        <v>1023510994.99874</v>
      </c>
    </row>
    <row r="2603" spans="1:4" ht="15.75" customHeight="1" x14ac:dyDescent="0.25">
      <c r="A2603" s="109">
        <v>44288</v>
      </c>
      <c r="B2603" s="18">
        <v>233.36175419434599</v>
      </c>
      <c r="C2603">
        <v>2349975441.9625602</v>
      </c>
      <c r="D2603">
        <v>1327017919.7742901</v>
      </c>
    </row>
    <row r="2604" spans="1:4" ht="15.75" customHeight="1" x14ac:dyDescent="0.25">
      <c r="A2604" s="109">
        <v>44289</v>
      </c>
      <c r="B2604" s="18">
        <v>243.88886805530299</v>
      </c>
      <c r="C2604">
        <v>2459321754.7783899</v>
      </c>
      <c r="D2604">
        <v>1295297602.4227099</v>
      </c>
    </row>
    <row r="2605" spans="1:4" ht="15.75" customHeight="1" x14ac:dyDescent="0.25">
      <c r="A2605" s="109">
        <v>44290</v>
      </c>
      <c r="B2605" s="18">
        <v>223.040325257533</v>
      </c>
      <c r="C2605">
        <v>2261937297.5270801</v>
      </c>
      <c r="D2605">
        <v>963632684.56461799</v>
      </c>
    </row>
    <row r="2606" spans="1:4" ht="15.75" customHeight="1" x14ac:dyDescent="0.25">
      <c r="A2606" s="109">
        <v>44291</v>
      </c>
      <c r="B2606" s="18">
        <v>271.01119951370799</v>
      </c>
      <c r="C2606">
        <v>2731399483.1683798</v>
      </c>
      <c r="D2606">
        <v>1973664233.26141</v>
      </c>
    </row>
    <row r="2607" spans="1:4" ht="15.75" customHeight="1" x14ac:dyDescent="0.25">
      <c r="A2607" s="109">
        <v>44292</v>
      </c>
      <c r="B2607" s="18">
        <v>273.73434570858399</v>
      </c>
      <c r="C2607">
        <v>2754876057.744</v>
      </c>
      <c r="D2607">
        <v>1619966678.6661899</v>
      </c>
    </row>
    <row r="2608" spans="1:4" ht="15.75" customHeight="1" x14ac:dyDescent="0.25">
      <c r="A2608" s="109">
        <v>44293</v>
      </c>
      <c r="B2608" s="18">
        <v>277.69255815508302</v>
      </c>
      <c r="C2608">
        <v>2795151490.0978098</v>
      </c>
      <c r="D2608">
        <v>1609952338.4646399</v>
      </c>
    </row>
    <row r="2609" spans="1:4" ht="15.75" customHeight="1" x14ac:dyDescent="0.25">
      <c r="A2609" s="109">
        <v>44294</v>
      </c>
      <c r="B2609" s="18">
        <v>254.22078879182101</v>
      </c>
      <c r="C2609">
        <v>2582295936.45646</v>
      </c>
      <c r="D2609">
        <v>1999581943.7873299</v>
      </c>
    </row>
    <row r="2610" spans="1:4" ht="15.75" customHeight="1" x14ac:dyDescent="0.25">
      <c r="A2610" s="109">
        <v>44295</v>
      </c>
      <c r="B2610" s="18">
        <v>267.82055355794802</v>
      </c>
      <c r="C2610">
        <v>2696284618.3239498</v>
      </c>
      <c r="D2610">
        <v>1317258921.4425199</v>
      </c>
    </row>
    <row r="2611" spans="1:4" ht="15.75" customHeight="1" x14ac:dyDescent="0.25">
      <c r="A2611" s="109">
        <v>44296</v>
      </c>
      <c r="B2611" s="18">
        <v>265.50360538885298</v>
      </c>
      <c r="C2611">
        <v>2674146648.7139301</v>
      </c>
      <c r="D2611">
        <v>1023559247.0131299</v>
      </c>
    </row>
    <row r="2612" spans="1:4" ht="15.75" customHeight="1" x14ac:dyDescent="0.25">
      <c r="A2612" s="109">
        <v>44297</v>
      </c>
      <c r="B2612" s="18">
        <v>283.83997997084998</v>
      </c>
      <c r="C2612">
        <v>2863282381.8227601</v>
      </c>
      <c r="D2612">
        <v>1297204994.1780601</v>
      </c>
    </row>
    <row r="2613" spans="1:4" ht="15.75" customHeight="1" x14ac:dyDescent="0.25">
      <c r="A2613" s="109">
        <v>44298</v>
      </c>
      <c r="B2613" s="18">
        <v>286.95060415809701</v>
      </c>
      <c r="C2613">
        <v>2897122530.86309</v>
      </c>
      <c r="D2613">
        <v>1348186271.77122</v>
      </c>
    </row>
    <row r="2614" spans="1:4" ht="15.75" customHeight="1" x14ac:dyDescent="0.25">
      <c r="A2614" s="109">
        <v>44299</v>
      </c>
      <c r="B2614" s="18">
        <v>280.797150621909</v>
      </c>
      <c r="C2614">
        <v>2838453750.2634702</v>
      </c>
      <c r="D2614">
        <v>1303402123.83724</v>
      </c>
    </row>
    <row r="2615" spans="1:4" ht="15.75" customHeight="1" x14ac:dyDescent="0.25">
      <c r="A2615" s="109">
        <v>44300</v>
      </c>
      <c r="B2615" s="18">
        <v>292.52319027121399</v>
      </c>
      <c r="C2615">
        <v>2944489441.6879001</v>
      </c>
      <c r="D2615">
        <v>1325855782.1847301</v>
      </c>
    </row>
    <row r="2616" spans="1:4" ht="15.75" customHeight="1" x14ac:dyDescent="0.25">
      <c r="A2616" s="109">
        <v>44301</v>
      </c>
      <c r="B2616" s="18">
        <v>304.44756009190598</v>
      </c>
      <c r="C2616">
        <v>3077693054.2252898</v>
      </c>
      <c r="D2616">
        <v>1867759635.8443799</v>
      </c>
    </row>
    <row r="2617" spans="1:4" ht="15.75" customHeight="1" x14ac:dyDescent="0.25">
      <c r="A2617" s="109">
        <v>44302</v>
      </c>
      <c r="B2617" s="18">
        <v>325.633160765333</v>
      </c>
      <c r="C2617">
        <v>3279751150.42346</v>
      </c>
      <c r="D2617">
        <v>1592049353.5975101</v>
      </c>
    </row>
    <row r="2618" spans="1:4" ht="15.75" customHeight="1" x14ac:dyDescent="0.25">
      <c r="A2618" s="109">
        <v>44303</v>
      </c>
      <c r="B2618" s="18">
        <v>381.95296510066498</v>
      </c>
      <c r="C2618">
        <v>3878490502.2346301</v>
      </c>
      <c r="D2618">
        <v>3208977209.33886</v>
      </c>
    </row>
    <row r="2619" spans="1:4" ht="15.75" customHeight="1" x14ac:dyDescent="0.25">
      <c r="A2619" s="109">
        <v>44304</v>
      </c>
      <c r="B2619" s="18">
        <v>361.627187883494</v>
      </c>
      <c r="C2619">
        <v>3654709029.9477801</v>
      </c>
      <c r="D2619">
        <v>2466214784.4619298</v>
      </c>
    </row>
    <row r="2620" spans="1:4" ht="15.75" customHeight="1" x14ac:dyDescent="0.25">
      <c r="A2620" s="109">
        <v>44305</v>
      </c>
      <c r="B2620" s="18">
        <v>317.14289350177597</v>
      </c>
      <c r="C2620">
        <v>3177818172.55581</v>
      </c>
      <c r="D2620">
        <v>2789816332.0311899</v>
      </c>
    </row>
    <row r="2621" spans="1:4" ht="15.75" customHeight="1" x14ac:dyDescent="0.25">
      <c r="A2621" s="109">
        <v>44306</v>
      </c>
      <c r="B2621" s="18">
        <v>295.22615259470098</v>
      </c>
      <c r="C2621">
        <v>2977234819.4194498</v>
      </c>
      <c r="D2621">
        <v>2143611304.5027399</v>
      </c>
    </row>
    <row r="2622" spans="1:4" ht="15.75" customHeight="1" x14ac:dyDescent="0.25">
      <c r="A2622" s="109">
        <v>44307</v>
      </c>
      <c r="B2622" s="18">
        <v>318.12063938803198</v>
      </c>
      <c r="C2622">
        <v>3228681339.3497801</v>
      </c>
      <c r="D2622">
        <v>2453324959.2858901</v>
      </c>
    </row>
    <row r="2623" spans="1:4" ht="15.75" customHeight="1" x14ac:dyDescent="0.25">
      <c r="A2623" s="109">
        <v>44308</v>
      </c>
      <c r="B2623" s="18">
        <v>297.57794886639402</v>
      </c>
      <c r="C2623">
        <v>3002366842.2507601</v>
      </c>
      <c r="D2623">
        <v>1763057747.55862</v>
      </c>
    </row>
    <row r="2624" spans="1:4" ht="15.75" customHeight="1" x14ac:dyDescent="0.25">
      <c r="A2624" s="109">
        <v>44309</v>
      </c>
      <c r="B2624" s="18">
        <v>279.06003939176401</v>
      </c>
      <c r="C2624">
        <v>2823352345.3586001</v>
      </c>
      <c r="D2624">
        <v>1709164891.1986201</v>
      </c>
    </row>
    <row r="2625" spans="1:4" ht="15.75" customHeight="1" x14ac:dyDescent="0.25">
      <c r="A2625" s="109">
        <v>44310</v>
      </c>
      <c r="B2625" s="18">
        <v>262.52741752471201</v>
      </c>
      <c r="C2625">
        <v>2645863688.0090399</v>
      </c>
      <c r="D2625">
        <v>1908104567.6777999</v>
      </c>
    </row>
    <row r="2626" spans="1:4" ht="15.75" customHeight="1" x14ac:dyDescent="0.25">
      <c r="A2626" s="109">
        <v>44311</v>
      </c>
      <c r="B2626" s="18">
        <v>245.70436244369901</v>
      </c>
      <c r="C2626">
        <v>2480165791.2636399</v>
      </c>
      <c r="D2626">
        <v>1093836509.6760099</v>
      </c>
    </row>
    <row r="2627" spans="1:4" ht="15.75" customHeight="1" x14ac:dyDescent="0.25">
      <c r="A2627" s="109">
        <v>44312</v>
      </c>
      <c r="B2627" s="18">
        <v>246.555572698253</v>
      </c>
      <c r="C2627">
        <v>2492277021.9716601</v>
      </c>
      <c r="D2627">
        <v>1168763875.0043199</v>
      </c>
    </row>
    <row r="2628" spans="1:4" ht="15.75" customHeight="1" x14ac:dyDescent="0.25">
      <c r="A2628" s="109">
        <v>44313</v>
      </c>
      <c r="B2628" s="18">
        <v>278.333321198845</v>
      </c>
      <c r="C2628">
        <v>2810404337.0424199</v>
      </c>
      <c r="D2628">
        <v>1240169845.9637401</v>
      </c>
    </row>
    <row r="2629" spans="1:4" ht="15.75" customHeight="1" x14ac:dyDescent="0.25">
      <c r="A2629" s="109">
        <v>44314</v>
      </c>
      <c r="B2629" s="18">
        <v>291.104589027401</v>
      </c>
      <c r="C2629">
        <v>2939819355.05829</v>
      </c>
      <c r="D2629">
        <v>1151061587.1812799</v>
      </c>
    </row>
    <row r="2630" spans="1:4" ht="15.75" customHeight="1" x14ac:dyDescent="0.25">
      <c r="A2630" s="109">
        <v>44315</v>
      </c>
      <c r="B2630" s="18">
        <v>288.81790949041101</v>
      </c>
      <c r="C2630">
        <v>2918706193.5536499</v>
      </c>
      <c r="D2630">
        <v>1212926943.9507799</v>
      </c>
    </row>
    <row r="2631" spans="1:4" ht="15.75" customHeight="1" x14ac:dyDescent="0.25">
      <c r="A2631" s="109">
        <v>44316</v>
      </c>
      <c r="B2631" s="18">
        <v>285.94187666342202</v>
      </c>
      <c r="C2631">
        <v>2890096378.0053701</v>
      </c>
      <c r="D2631">
        <v>990706139.71791899</v>
      </c>
    </row>
    <row r="2632" spans="1:4" ht="15.75" customHeight="1" x14ac:dyDescent="0.25">
      <c r="A2632" s="109">
        <v>44317</v>
      </c>
      <c r="B2632" s="18">
        <v>319.63207639153302</v>
      </c>
      <c r="C2632">
        <v>3228937343.74087</v>
      </c>
      <c r="D2632">
        <v>1387949992.4823201</v>
      </c>
    </row>
    <row r="2633" spans="1:4" ht="15.75" customHeight="1" x14ac:dyDescent="0.25">
      <c r="A2633" s="109">
        <v>44318</v>
      </c>
      <c r="B2633" s="18">
        <v>323.15350689592901</v>
      </c>
      <c r="C2633">
        <v>3267226675.01753</v>
      </c>
      <c r="D2633">
        <v>1075738810.2690699</v>
      </c>
    </row>
    <row r="2634" spans="1:4" ht="15.75" customHeight="1" x14ac:dyDescent="0.25">
      <c r="A2634" s="109">
        <v>44319</v>
      </c>
      <c r="B2634" s="18">
        <v>315.18385554281298</v>
      </c>
      <c r="C2634">
        <v>3187144545.72648</v>
      </c>
      <c r="D2634">
        <v>944936860.429685</v>
      </c>
    </row>
    <row r="2635" spans="1:4" ht="15.75" customHeight="1" x14ac:dyDescent="0.25">
      <c r="A2635" s="109">
        <v>44320</v>
      </c>
      <c r="B2635" s="18">
        <v>339.39331668839901</v>
      </c>
      <c r="C2635">
        <v>3418490932.9999099</v>
      </c>
      <c r="D2635">
        <v>1447048232.63239</v>
      </c>
    </row>
    <row r="2636" spans="1:4" ht="15.75" customHeight="1" x14ac:dyDescent="0.25">
      <c r="A2636" s="109">
        <v>44321</v>
      </c>
      <c r="B2636" s="18">
        <v>360.62335601293699</v>
      </c>
      <c r="C2636">
        <v>3647764519.2080598</v>
      </c>
      <c r="D2636">
        <v>2557140559.2014799</v>
      </c>
    </row>
    <row r="2637" spans="1:4" ht="15.75" customHeight="1" x14ac:dyDescent="0.25">
      <c r="A2637" s="109">
        <v>44322</v>
      </c>
      <c r="B2637" s="18">
        <v>397.019691918028</v>
      </c>
      <c r="C2637">
        <v>4020319075.7045398</v>
      </c>
      <c r="D2637">
        <v>2560804048.9338598</v>
      </c>
    </row>
    <row r="2638" spans="1:4" ht="15.75" customHeight="1" x14ac:dyDescent="0.25">
      <c r="A2638" s="109">
        <v>44323</v>
      </c>
      <c r="B2638" s="18">
        <v>441.96450834854102</v>
      </c>
      <c r="C2638">
        <v>4471943535.3393202</v>
      </c>
      <c r="D2638">
        <v>2899213191.2536201</v>
      </c>
    </row>
    <row r="2639" spans="1:4" ht="15.75" customHeight="1" x14ac:dyDescent="0.25">
      <c r="A2639" s="109">
        <v>44324</v>
      </c>
      <c r="B2639" s="18">
        <v>406.46031820516498</v>
      </c>
      <c r="C2639">
        <v>4113346421.4550099</v>
      </c>
      <c r="D2639">
        <v>2629681958.8872499</v>
      </c>
    </row>
    <row r="2640" spans="1:4" ht="15.75" customHeight="1" x14ac:dyDescent="0.25">
      <c r="A2640" s="109">
        <v>44325</v>
      </c>
      <c r="B2640" s="18">
        <v>408.36566645017399</v>
      </c>
      <c r="C2640">
        <v>4160966720.7838101</v>
      </c>
      <c r="D2640">
        <v>1783829905.4696801</v>
      </c>
    </row>
    <row r="2641" spans="1:4" ht="15.75" customHeight="1" x14ac:dyDescent="0.25">
      <c r="A2641" s="109">
        <v>44326</v>
      </c>
      <c r="B2641" s="18">
        <v>404.44630481477998</v>
      </c>
      <c r="C2641">
        <v>4094236485.3380198</v>
      </c>
      <c r="D2641">
        <v>1793506909.97966</v>
      </c>
    </row>
    <row r="2642" spans="1:4" ht="15.75" customHeight="1" x14ac:dyDescent="0.25">
      <c r="A2642" s="109">
        <v>44327</v>
      </c>
      <c r="B2642" s="18">
        <v>373.55279676929001</v>
      </c>
      <c r="C2642">
        <v>3782094309.60851</v>
      </c>
      <c r="D2642">
        <v>2027324621.1300399</v>
      </c>
    </row>
    <row r="2643" spans="1:4" ht="15.75" customHeight="1" x14ac:dyDescent="0.25">
      <c r="A2643" s="109">
        <v>44328</v>
      </c>
      <c r="B2643" s="18">
        <v>428.04698134690898</v>
      </c>
      <c r="C2643">
        <v>4334503490.6771202</v>
      </c>
      <c r="D2643">
        <v>2286896244.7650299</v>
      </c>
    </row>
    <row r="2644" spans="1:4" ht="15.75" customHeight="1" x14ac:dyDescent="0.25">
      <c r="A2644" s="109">
        <v>44329</v>
      </c>
      <c r="B2644" s="18">
        <v>359.379449927042</v>
      </c>
      <c r="C2644">
        <v>3639730255.3433099</v>
      </c>
      <c r="D2644">
        <v>2179350802.3786502</v>
      </c>
    </row>
    <row r="2645" spans="1:4" ht="15.75" customHeight="1" x14ac:dyDescent="0.25">
      <c r="A2645" s="109">
        <v>44330</v>
      </c>
      <c r="B2645" s="18">
        <v>356.03205643287203</v>
      </c>
      <c r="C2645">
        <v>3606387175.4196801</v>
      </c>
      <c r="D2645">
        <v>2196023589.38345</v>
      </c>
    </row>
    <row r="2646" spans="1:4" ht="15.75" customHeight="1" x14ac:dyDescent="0.25">
      <c r="A2646" s="109">
        <v>44331</v>
      </c>
      <c r="B2646" s="18">
        <v>371.40578934399502</v>
      </c>
      <c r="C2646">
        <v>3758395942.5625901</v>
      </c>
      <c r="D2646">
        <v>1424440567.9339199</v>
      </c>
    </row>
    <row r="2647" spans="1:4" ht="15.75" customHeight="1" x14ac:dyDescent="0.25">
      <c r="A2647" s="109">
        <v>44332</v>
      </c>
      <c r="B2647" s="18">
        <v>337.33215891041101</v>
      </c>
      <c r="C2647">
        <v>3419668402.38341</v>
      </c>
      <c r="D2647">
        <v>1513493470.4589901</v>
      </c>
    </row>
    <row r="2648" spans="1:4" ht="15.75" customHeight="1" x14ac:dyDescent="0.25">
      <c r="A2648" s="109">
        <v>44333</v>
      </c>
      <c r="B2648" s="18">
        <v>332.97932489697803</v>
      </c>
      <c r="C2648">
        <v>3374429689.4865799</v>
      </c>
      <c r="D2648">
        <v>1473720304.75611</v>
      </c>
    </row>
    <row r="2649" spans="1:4" ht="15.75" customHeight="1" x14ac:dyDescent="0.25">
      <c r="A2649" s="109">
        <v>44334</v>
      </c>
      <c r="B2649" s="18">
        <v>294.25556423653597</v>
      </c>
      <c r="C2649">
        <v>2982429886.09407</v>
      </c>
      <c r="D2649">
        <v>1744263412.4351101</v>
      </c>
    </row>
    <row r="2650" spans="1:4" ht="15.75" customHeight="1" x14ac:dyDescent="0.25">
      <c r="A2650" s="109">
        <v>44335</v>
      </c>
      <c r="B2650" s="18">
        <v>305.60062224035198</v>
      </c>
      <c r="C2650">
        <v>3073570337.2095199</v>
      </c>
      <c r="D2650">
        <v>1499579104.4611001</v>
      </c>
    </row>
    <row r="2651" spans="1:4" ht="15.75" customHeight="1" x14ac:dyDescent="0.25">
      <c r="A2651" s="109">
        <v>44336</v>
      </c>
      <c r="B2651" s="18">
        <v>193.811337059235</v>
      </c>
      <c r="C2651">
        <v>1964947601.94643</v>
      </c>
      <c r="D2651">
        <v>1882891958.6924801</v>
      </c>
    </row>
    <row r="2652" spans="1:4" ht="15.75" customHeight="1" x14ac:dyDescent="0.25">
      <c r="A2652" s="109">
        <v>44337</v>
      </c>
      <c r="B2652" s="18">
        <v>226.52365293907599</v>
      </c>
      <c r="C2652">
        <v>2296934902.5244999</v>
      </c>
      <c r="D2652">
        <v>1826712256.1684899</v>
      </c>
    </row>
    <row r="2653" spans="1:4" ht="15.75" customHeight="1" x14ac:dyDescent="0.25">
      <c r="A2653" s="109">
        <v>44338</v>
      </c>
      <c r="B2653" s="18">
        <v>185.718114804446</v>
      </c>
      <c r="C2653">
        <v>1888126072.1638</v>
      </c>
      <c r="D2653">
        <v>1423658260.6869299</v>
      </c>
    </row>
    <row r="2654" spans="1:4" ht="15.75" customHeight="1" x14ac:dyDescent="0.25">
      <c r="A2654" s="109">
        <v>44339</v>
      </c>
      <c r="B2654" s="18">
        <v>179.554889041813</v>
      </c>
      <c r="C2654">
        <v>1821757874.66537</v>
      </c>
      <c r="D2654">
        <v>1289828440.0346501</v>
      </c>
    </row>
    <row r="2655" spans="1:4" ht="15.75" customHeight="1" x14ac:dyDescent="0.25">
      <c r="A2655" s="109">
        <v>44340</v>
      </c>
      <c r="B2655" s="18">
        <v>151.71714783303901</v>
      </c>
      <c r="C2655">
        <v>1539068777.4066401</v>
      </c>
      <c r="D2655">
        <v>1381926080.1554201</v>
      </c>
    </row>
    <row r="2656" spans="1:4" ht="15.75" customHeight="1" x14ac:dyDescent="0.25">
      <c r="A2656" s="109">
        <v>44341</v>
      </c>
      <c r="B2656" s="18">
        <v>199.51544812594301</v>
      </c>
      <c r="C2656">
        <v>2021575448.7451</v>
      </c>
      <c r="D2656">
        <v>1425897560.9252999</v>
      </c>
    </row>
    <row r="2657" spans="1:4" ht="15.75" customHeight="1" x14ac:dyDescent="0.25">
      <c r="A2657" s="109">
        <v>44342</v>
      </c>
      <c r="B2657" s="18">
        <v>193.76604088184999</v>
      </c>
      <c r="C2657">
        <v>1966193920.6533799</v>
      </c>
      <c r="D2657">
        <v>1374412707.17033</v>
      </c>
    </row>
    <row r="2658" spans="1:4" ht="15.75" customHeight="1" x14ac:dyDescent="0.25">
      <c r="A2658" s="109">
        <v>44343</v>
      </c>
      <c r="B2658" s="18">
        <v>214.01887967618799</v>
      </c>
      <c r="C2658">
        <v>2172020572.89294</v>
      </c>
      <c r="D2658">
        <v>1281165935.8522799</v>
      </c>
    </row>
    <row r="2659" spans="1:4" ht="15.75" customHeight="1" x14ac:dyDescent="0.25">
      <c r="A2659" s="109">
        <v>44344</v>
      </c>
      <c r="B2659" s="18">
        <v>203.387805072063</v>
      </c>
      <c r="C2659">
        <v>2064429364.7878101</v>
      </c>
      <c r="D2659">
        <v>947306439.89312601</v>
      </c>
    </row>
    <row r="2660" spans="1:4" ht="15.75" customHeight="1" x14ac:dyDescent="0.25">
      <c r="A2660" s="109">
        <v>44345</v>
      </c>
      <c r="B2660" s="18">
        <v>183.06172619540101</v>
      </c>
      <c r="C2660">
        <v>1858382600.13955</v>
      </c>
      <c r="D2660">
        <v>1021893768.82409</v>
      </c>
    </row>
    <row r="2661" spans="1:4" ht="15.75" customHeight="1" x14ac:dyDescent="0.25">
      <c r="A2661" s="109">
        <v>44346</v>
      </c>
      <c r="B2661" s="18">
        <v>178.40763318828601</v>
      </c>
      <c r="C2661">
        <v>1825793008.8961201</v>
      </c>
      <c r="D2661">
        <v>1139503941.4374101</v>
      </c>
    </row>
    <row r="2662" spans="1:4" ht="15.75" customHeight="1" x14ac:dyDescent="0.25">
      <c r="A2662" s="109">
        <v>44347</v>
      </c>
      <c r="B2662" s="18">
        <v>182.36909073234401</v>
      </c>
      <c r="C2662">
        <v>1851513008.9138801</v>
      </c>
      <c r="D2662">
        <v>855851999.73475504</v>
      </c>
    </row>
    <row r="2663" spans="1:4" ht="15.75" customHeight="1" x14ac:dyDescent="0.25">
      <c r="A2663" s="109">
        <v>44348</v>
      </c>
      <c r="B2663" s="18">
        <v>198.10760358549101</v>
      </c>
      <c r="C2663">
        <v>2012972235.21596</v>
      </c>
      <c r="D2663">
        <v>906121637.50617802</v>
      </c>
    </row>
    <row r="2664" spans="1:4" ht="15.75" customHeight="1" x14ac:dyDescent="0.25">
      <c r="A2664" s="109">
        <v>44349</v>
      </c>
      <c r="B2664" s="18">
        <v>191.284996734017</v>
      </c>
      <c r="C2664">
        <v>1943928998.9666901</v>
      </c>
      <c r="D2664">
        <v>839895802.12122595</v>
      </c>
    </row>
    <row r="2665" spans="1:4" ht="15.75" customHeight="1" x14ac:dyDescent="0.25">
      <c r="A2665" s="109">
        <v>44350</v>
      </c>
      <c r="B2665" s="18">
        <v>203.492915096838</v>
      </c>
      <c r="C2665">
        <v>2066055426.28332</v>
      </c>
      <c r="D2665">
        <v>889864290.49700499</v>
      </c>
    </row>
    <row r="2666" spans="1:4" ht="15.75" customHeight="1" x14ac:dyDescent="0.25">
      <c r="A2666" s="109">
        <v>44351</v>
      </c>
      <c r="B2666" s="18">
        <v>210.59461850250099</v>
      </c>
      <c r="C2666">
        <v>2140784765.55199</v>
      </c>
      <c r="D2666">
        <v>884539773.47472095</v>
      </c>
    </row>
    <row r="2667" spans="1:4" ht="15.75" customHeight="1" x14ac:dyDescent="0.25">
      <c r="A2667" s="109">
        <v>44352</v>
      </c>
      <c r="B2667" s="18">
        <v>192.162566108764</v>
      </c>
      <c r="C2667">
        <v>1953695568.51244</v>
      </c>
      <c r="D2667">
        <v>856028178.24217498</v>
      </c>
    </row>
    <row r="2668" spans="1:4" ht="15.75" customHeight="1" x14ac:dyDescent="0.25">
      <c r="A2668" s="109">
        <v>44353</v>
      </c>
      <c r="B2668" s="18">
        <v>183.63266780894401</v>
      </c>
      <c r="C2668">
        <v>1866444329.0559599</v>
      </c>
      <c r="D2668">
        <v>733941621.85151505</v>
      </c>
    </row>
    <row r="2669" spans="1:4" ht="15.75" customHeight="1" x14ac:dyDescent="0.25">
      <c r="A2669" s="109">
        <v>44354</v>
      </c>
      <c r="B2669" s="18">
        <v>185.16629532315301</v>
      </c>
      <c r="C2669">
        <v>1877649583.9772</v>
      </c>
      <c r="D2669">
        <v>664092625.62633002</v>
      </c>
    </row>
    <row r="2670" spans="1:4" ht="15.75" customHeight="1" x14ac:dyDescent="0.25">
      <c r="A2670" s="109">
        <v>44355</v>
      </c>
      <c r="B2670" s="18">
        <v>170.46855841354599</v>
      </c>
      <c r="C2670">
        <v>1733885689.2706499</v>
      </c>
      <c r="D2670">
        <v>658976969.16080904</v>
      </c>
    </row>
    <row r="2671" spans="1:4" ht="15.75" customHeight="1" x14ac:dyDescent="0.25">
      <c r="A2671" s="109">
        <v>44356</v>
      </c>
      <c r="B2671" s="18">
        <v>166.505050951085</v>
      </c>
      <c r="C2671">
        <v>1693814769.6417899</v>
      </c>
      <c r="D2671">
        <v>780797269.53733504</v>
      </c>
    </row>
    <row r="2672" spans="1:4" ht="15.75" customHeight="1" x14ac:dyDescent="0.25">
      <c r="A2672" s="109">
        <v>44357</v>
      </c>
      <c r="B2672" s="18">
        <v>176.538538474532</v>
      </c>
      <c r="C2672">
        <v>1800113136.4174099</v>
      </c>
      <c r="D2672">
        <v>796017430.48212302</v>
      </c>
    </row>
    <row r="2673" spans="1:4" ht="15.75" customHeight="1" x14ac:dyDescent="0.25">
      <c r="A2673" s="109">
        <v>44358</v>
      </c>
      <c r="B2673" s="18">
        <v>170.238372237974</v>
      </c>
      <c r="C2673">
        <v>1732295451.5473101</v>
      </c>
      <c r="D2673">
        <v>680699186.08573103</v>
      </c>
    </row>
    <row r="2674" spans="1:4" ht="15.75" customHeight="1" x14ac:dyDescent="0.25">
      <c r="A2674" s="109">
        <v>44359</v>
      </c>
      <c r="B2674" s="18">
        <v>165.740129553099</v>
      </c>
      <c r="C2674">
        <v>1686765509.1886001</v>
      </c>
      <c r="D2674">
        <v>618812325.65606403</v>
      </c>
    </row>
    <row r="2675" spans="1:4" ht="15.75" customHeight="1" x14ac:dyDescent="0.25">
      <c r="A2675" s="109">
        <v>44360</v>
      </c>
      <c r="B2675" s="18">
        <v>164.126308321111</v>
      </c>
      <c r="C2675">
        <v>1670583178.2318699</v>
      </c>
      <c r="D2675">
        <v>641204204.12048495</v>
      </c>
    </row>
    <row r="2676" spans="1:4" ht="15.75" customHeight="1" x14ac:dyDescent="0.25">
      <c r="A2676" s="109">
        <v>44361</v>
      </c>
      <c r="B2676" s="18">
        <v>172.80977215238099</v>
      </c>
      <c r="C2676">
        <v>1759220878.84374</v>
      </c>
      <c r="D2676">
        <v>644727244.05955398</v>
      </c>
    </row>
    <row r="2677" spans="1:4" ht="15.75" customHeight="1" x14ac:dyDescent="0.25">
      <c r="A2677" s="109">
        <v>44362</v>
      </c>
      <c r="B2677" s="18">
        <v>177.90174153332899</v>
      </c>
      <c r="C2677">
        <v>1811318784.06235</v>
      </c>
      <c r="D2677">
        <v>673451000.61379099</v>
      </c>
    </row>
    <row r="2678" spans="1:4" ht="15.75" customHeight="1" x14ac:dyDescent="0.25">
      <c r="A2678" s="109">
        <v>44363</v>
      </c>
      <c r="B2678" s="18">
        <v>173.187933383369</v>
      </c>
      <c r="C2678">
        <v>1763580439.6012499</v>
      </c>
      <c r="D2678">
        <v>635003016.94154</v>
      </c>
    </row>
    <row r="2679" spans="1:4" ht="15.75" customHeight="1" x14ac:dyDescent="0.25">
      <c r="A2679" s="109">
        <v>44364</v>
      </c>
      <c r="B2679" s="18">
        <v>164.07221808417501</v>
      </c>
      <c r="C2679">
        <v>1670993790.43278</v>
      </c>
      <c r="D2679">
        <v>586650321.67366302</v>
      </c>
    </row>
    <row r="2680" spans="1:4" ht="15.75" customHeight="1" x14ac:dyDescent="0.25">
      <c r="A2680" s="109">
        <v>44365</v>
      </c>
      <c r="B2680" s="18">
        <v>164.42237095790301</v>
      </c>
      <c r="C2680">
        <v>1666093657.1985199</v>
      </c>
      <c r="D2680">
        <v>613100242.31381094</v>
      </c>
    </row>
    <row r="2681" spans="1:4" ht="15.75" customHeight="1" x14ac:dyDescent="0.25">
      <c r="A2681" s="109">
        <v>44366</v>
      </c>
      <c r="B2681" s="18">
        <v>155.702678304784</v>
      </c>
      <c r="C2681">
        <v>1588913386.98685</v>
      </c>
      <c r="D2681">
        <v>578965314.51386595</v>
      </c>
    </row>
    <row r="2682" spans="1:4" ht="15.75" customHeight="1" x14ac:dyDescent="0.25">
      <c r="A2682" s="109">
        <v>44367</v>
      </c>
      <c r="B2682" s="18">
        <v>151.89110271874901</v>
      </c>
      <c r="C2682">
        <v>1549266574.26896</v>
      </c>
      <c r="D2682">
        <v>555020216.695804</v>
      </c>
    </row>
    <row r="2683" spans="1:4" ht="15.75" customHeight="1" x14ac:dyDescent="0.25">
      <c r="A2683" s="109">
        <v>44368</v>
      </c>
      <c r="B2683" s="18">
        <v>153.525202492548</v>
      </c>
      <c r="C2683">
        <v>1560349625.0372601</v>
      </c>
      <c r="D2683">
        <v>605313604.45468497</v>
      </c>
    </row>
    <row r="2684" spans="1:4" ht="15.75" customHeight="1" x14ac:dyDescent="0.25">
      <c r="A2684" s="109">
        <v>44369</v>
      </c>
      <c r="B2684" s="18">
        <v>125.070210623414</v>
      </c>
      <c r="C2684">
        <v>1280263547.22855</v>
      </c>
      <c r="D2684">
        <v>628672186.95300996</v>
      </c>
    </row>
    <row r="2685" spans="1:4" ht="15.75" customHeight="1" x14ac:dyDescent="0.25">
      <c r="A2685" s="109">
        <v>44370</v>
      </c>
      <c r="B2685" s="18">
        <v>118.566182566074</v>
      </c>
      <c r="C2685">
        <v>1199552629.0016401</v>
      </c>
      <c r="D2685">
        <v>730777194.00093806</v>
      </c>
    </row>
    <row r="2686" spans="1:4" ht="15.75" customHeight="1" x14ac:dyDescent="0.25">
      <c r="A2686" s="109">
        <v>44371</v>
      </c>
      <c r="B2686" s="18">
        <v>127.45424848592801</v>
      </c>
      <c r="C2686">
        <v>1300639087.1043899</v>
      </c>
      <c r="D2686">
        <v>573627486.350541</v>
      </c>
    </row>
    <row r="2687" spans="1:4" ht="15.75" customHeight="1" x14ac:dyDescent="0.25">
      <c r="A2687" s="109">
        <v>44372</v>
      </c>
      <c r="B2687" s="18">
        <v>130.91463181687101</v>
      </c>
      <c r="C2687">
        <v>1334837665.66589</v>
      </c>
      <c r="D2687">
        <v>531300281.95580399</v>
      </c>
    </row>
    <row r="2688" spans="1:4" ht="15.75" customHeight="1" x14ac:dyDescent="0.25">
      <c r="A2688" s="109">
        <v>44373</v>
      </c>
      <c r="B2688" s="18">
        <v>122.466269834033</v>
      </c>
      <c r="C2688">
        <v>1251099567.7841301</v>
      </c>
      <c r="D2688">
        <v>582129524.55706096</v>
      </c>
    </row>
    <row r="2689" spans="1:4" ht="15.75" customHeight="1" x14ac:dyDescent="0.25">
      <c r="A2689" s="109">
        <v>44374</v>
      </c>
      <c r="B2689" s="18">
        <v>123.938120719632</v>
      </c>
      <c r="C2689">
        <v>1262436189.4177599</v>
      </c>
      <c r="D2689">
        <v>572360781.27183795</v>
      </c>
    </row>
    <row r="2690" spans="1:4" ht="15.75" customHeight="1" x14ac:dyDescent="0.25">
      <c r="A2690" s="109">
        <v>44375</v>
      </c>
      <c r="B2690" s="18">
        <v>127.39053718216999</v>
      </c>
      <c r="C2690">
        <v>1299466127.8650701</v>
      </c>
      <c r="D2690">
        <v>533835623.48247701</v>
      </c>
    </row>
    <row r="2691" spans="1:4" ht="15.75" customHeight="1" x14ac:dyDescent="0.25">
      <c r="A2691" s="109">
        <v>44376</v>
      </c>
      <c r="B2691" s="18">
        <v>132.1206762521</v>
      </c>
      <c r="C2691">
        <v>1338472147.4316599</v>
      </c>
      <c r="D2691">
        <v>531712891.09064698</v>
      </c>
    </row>
    <row r="2692" spans="1:4" ht="15.75" customHeight="1" x14ac:dyDescent="0.25">
      <c r="A2692" s="109">
        <v>44377</v>
      </c>
      <c r="B2692" s="18">
        <v>139.936332700478</v>
      </c>
      <c r="C2692">
        <v>1441288782.26967</v>
      </c>
      <c r="D2692">
        <v>581482670.64635003</v>
      </c>
    </row>
    <row r="2693" spans="1:4" ht="15.75" customHeight="1" x14ac:dyDescent="0.25">
      <c r="A2693" s="109">
        <v>44378</v>
      </c>
      <c r="B2693" s="18">
        <v>146.41326777646699</v>
      </c>
      <c r="C2693">
        <v>1495700020.33078</v>
      </c>
      <c r="D2693">
        <v>607822985.66576302</v>
      </c>
    </row>
    <row r="2694" spans="1:4" ht="15.75" customHeight="1" x14ac:dyDescent="0.25">
      <c r="A2694" s="109">
        <v>44379</v>
      </c>
      <c r="B2694" s="18">
        <v>139.41927470116701</v>
      </c>
      <c r="C2694">
        <v>1424171326.9634399</v>
      </c>
      <c r="D2694">
        <v>530367306.67910099</v>
      </c>
    </row>
    <row r="2695" spans="1:4" ht="15.75" customHeight="1" x14ac:dyDescent="0.25">
      <c r="A2695" s="109">
        <v>44380</v>
      </c>
      <c r="B2695" s="18">
        <v>135.82785359254001</v>
      </c>
      <c r="C2695">
        <v>1384071767.5127101</v>
      </c>
      <c r="D2695">
        <v>465050351.694363</v>
      </c>
    </row>
    <row r="2696" spans="1:4" ht="15.75" customHeight="1" x14ac:dyDescent="0.25">
      <c r="A2696" s="109">
        <v>44381</v>
      </c>
      <c r="B2696" s="18">
        <v>138.35571348767601</v>
      </c>
      <c r="C2696">
        <v>1410881612.86253</v>
      </c>
      <c r="D2696">
        <v>662286843.206429</v>
      </c>
    </row>
    <row r="2697" spans="1:4" ht="15.75" customHeight="1" x14ac:dyDescent="0.25">
      <c r="A2697" s="109">
        <v>44382</v>
      </c>
      <c r="B2697" s="18">
        <v>140.93852493738601</v>
      </c>
      <c r="C2697">
        <v>1440796674.1924601</v>
      </c>
      <c r="D2697">
        <v>725900334.16413796</v>
      </c>
    </row>
    <row r="2698" spans="1:4" ht="15.75" customHeight="1" x14ac:dyDescent="0.25">
      <c r="A2698" s="109">
        <v>44383</v>
      </c>
      <c r="B2698" s="18">
        <v>133.67960534451601</v>
      </c>
      <c r="C2698">
        <v>1365906583.6472299</v>
      </c>
      <c r="D2698">
        <v>629382422.95945704</v>
      </c>
    </row>
    <row r="2699" spans="1:4" ht="15.75" customHeight="1" x14ac:dyDescent="0.25">
      <c r="A2699" s="109">
        <v>44384</v>
      </c>
      <c r="B2699" s="18">
        <v>134.71947246202501</v>
      </c>
      <c r="C2699">
        <v>1376468243.6396101</v>
      </c>
      <c r="D2699">
        <v>653446686.55025196</v>
      </c>
    </row>
    <row r="2700" spans="1:4" ht="15.75" customHeight="1" x14ac:dyDescent="0.25">
      <c r="A2700" s="109">
        <v>44385</v>
      </c>
      <c r="B2700" s="18">
        <v>134.883552246351</v>
      </c>
      <c r="C2700">
        <v>1378111065.9783199</v>
      </c>
      <c r="D2700">
        <v>632052565.02336895</v>
      </c>
    </row>
    <row r="2701" spans="1:4" ht="15.75" customHeight="1" x14ac:dyDescent="0.25">
      <c r="A2701" s="109">
        <v>44386</v>
      </c>
      <c r="B2701" s="18">
        <v>126.08722445319</v>
      </c>
      <c r="C2701">
        <v>1288720999.9858301</v>
      </c>
      <c r="D2701">
        <v>616031457.43090999</v>
      </c>
    </row>
    <row r="2702" spans="1:4" ht="15.75" customHeight="1" x14ac:dyDescent="0.25">
      <c r="A2702" s="109">
        <v>44387</v>
      </c>
      <c r="B2702" s="18">
        <v>128.86555747316399</v>
      </c>
      <c r="C2702">
        <v>1315611786.3984699</v>
      </c>
      <c r="D2702">
        <v>579647734.35765004</v>
      </c>
    </row>
    <row r="2703" spans="1:4" ht="15.75" customHeight="1" x14ac:dyDescent="0.25">
      <c r="A2703" s="109">
        <v>44388</v>
      </c>
      <c r="B2703" s="18">
        <v>128.690164299049</v>
      </c>
      <c r="C2703">
        <v>1316232914.4826901</v>
      </c>
      <c r="D2703">
        <v>526561158.16121</v>
      </c>
    </row>
    <row r="2704" spans="1:4" ht="15.75" customHeight="1" x14ac:dyDescent="0.25">
      <c r="A2704" s="109">
        <v>44389</v>
      </c>
      <c r="B2704" s="18">
        <v>128.25204814451001</v>
      </c>
      <c r="C2704">
        <v>1311573588.1120501</v>
      </c>
      <c r="D2704">
        <v>465787124.98917699</v>
      </c>
    </row>
    <row r="2705" spans="1:4" ht="15.75" customHeight="1" x14ac:dyDescent="0.25">
      <c r="A2705" s="109">
        <v>44390</v>
      </c>
      <c r="B2705" s="18">
        <v>127.60612141948501</v>
      </c>
      <c r="C2705">
        <v>1303964383.3709099</v>
      </c>
      <c r="D2705">
        <v>557891210.18370295</v>
      </c>
    </row>
    <row r="2706" spans="1:4" ht="15.75" customHeight="1" x14ac:dyDescent="0.25">
      <c r="A2706" s="109">
        <v>44391</v>
      </c>
      <c r="B2706" s="18">
        <v>123.89312623019001</v>
      </c>
      <c r="C2706">
        <v>1268092443.56581</v>
      </c>
      <c r="D2706">
        <v>444189323.05184698</v>
      </c>
    </row>
    <row r="2707" spans="1:4" ht="15.75" customHeight="1" x14ac:dyDescent="0.25">
      <c r="A2707" s="109">
        <v>44392</v>
      </c>
      <c r="B2707" s="18">
        <v>123.511582940664</v>
      </c>
      <c r="C2707">
        <v>1263585118.81335</v>
      </c>
      <c r="D2707">
        <v>351115488.81303501</v>
      </c>
    </row>
    <row r="2708" spans="1:4" ht="15.75" customHeight="1" x14ac:dyDescent="0.25">
      <c r="A2708" s="109">
        <v>44393</v>
      </c>
      <c r="B2708" s="18">
        <v>122.104279607295</v>
      </c>
      <c r="C2708">
        <v>1251419395.6263499</v>
      </c>
      <c r="D2708">
        <v>397191581.04014099</v>
      </c>
    </row>
    <row r="2709" spans="1:4" ht="15.75" customHeight="1" x14ac:dyDescent="0.25">
      <c r="A2709" s="109">
        <v>44394</v>
      </c>
      <c r="B2709" s="18">
        <v>114.694783004069</v>
      </c>
      <c r="C2709">
        <v>1173722898.1297801</v>
      </c>
      <c r="D2709">
        <v>382505540.11731303</v>
      </c>
    </row>
    <row r="2710" spans="1:4" ht="15.75" customHeight="1" x14ac:dyDescent="0.25">
      <c r="A2710" s="109">
        <v>44395</v>
      </c>
      <c r="B2710" s="18">
        <v>116.529164656958</v>
      </c>
      <c r="C2710">
        <v>1195393543.0348001</v>
      </c>
      <c r="D2710">
        <v>327945002.26191097</v>
      </c>
    </row>
    <row r="2711" spans="1:4" ht="15.75" customHeight="1" x14ac:dyDescent="0.25">
      <c r="A2711" s="109">
        <v>44396</v>
      </c>
      <c r="B2711" s="18">
        <v>116.68933973899701</v>
      </c>
      <c r="C2711">
        <v>1192853365.6875501</v>
      </c>
      <c r="D2711">
        <v>318771997.09727001</v>
      </c>
    </row>
    <row r="2712" spans="1:4" ht="15.75" customHeight="1" x14ac:dyDescent="0.25">
      <c r="A2712" s="109">
        <v>44397</v>
      </c>
      <c r="B2712" s="18">
        <v>138.67058577643601</v>
      </c>
      <c r="C2712">
        <v>1434317043.1496699</v>
      </c>
      <c r="D2712">
        <v>1182245756.2658701</v>
      </c>
    </row>
    <row r="2713" spans="1:4" ht="15.75" customHeight="1" x14ac:dyDescent="0.25">
      <c r="A2713" s="109">
        <v>44398</v>
      </c>
      <c r="B2713" s="18">
        <v>125.026066868177</v>
      </c>
      <c r="C2713">
        <v>1278874191.9351201</v>
      </c>
      <c r="D2713">
        <v>991098085.81973004</v>
      </c>
    </row>
    <row r="2714" spans="1:4" ht="15.75" customHeight="1" x14ac:dyDescent="0.25">
      <c r="A2714" s="109">
        <v>44399</v>
      </c>
      <c r="B2714" s="18">
        <v>139.700618902016</v>
      </c>
      <c r="C2714">
        <v>1421201651.8016801</v>
      </c>
      <c r="D2714">
        <v>894766909.79937005</v>
      </c>
    </row>
    <row r="2715" spans="1:4" ht="15.75" customHeight="1" x14ac:dyDescent="0.25">
      <c r="A2715" s="109">
        <v>44400</v>
      </c>
      <c r="B2715" s="18">
        <v>141.899059645172</v>
      </c>
      <c r="C2715">
        <v>1451853807.5661199</v>
      </c>
      <c r="D2715">
        <v>593685768.40119696</v>
      </c>
    </row>
    <row r="2716" spans="1:4" ht="15.75" customHeight="1" x14ac:dyDescent="0.25">
      <c r="A2716" s="109">
        <v>44401</v>
      </c>
      <c r="B2716" s="18">
        <v>143.11547513524201</v>
      </c>
      <c r="C2716">
        <v>1462297556.86972</v>
      </c>
      <c r="D2716">
        <v>451562650.41592902</v>
      </c>
    </row>
    <row r="2717" spans="1:4" ht="15.75" customHeight="1" x14ac:dyDescent="0.25">
      <c r="A2717" s="109">
        <v>44402</v>
      </c>
      <c r="B2717" s="18">
        <v>140.759426783425</v>
      </c>
      <c r="C2717">
        <v>1441938059.16295</v>
      </c>
      <c r="D2717">
        <v>494804252.115547</v>
      </c>
    </row>
    <row r="2718" spans="1:4" ht="15.75" customHeight="1" x14ac:dyDescent="0.25">
      <c r="A2718" s="109">
        <v>44403</v>
      </c>
      <c r="B2718" s="18">
        <v>140.26500758424399</v>
      </c>
      <c r="C2718">
        <v>1435892860.54655</v>
      </c>
      <c r="D2718">
        <v>403943406.49750799</v>
      </c>
    </row>
    <row r="2719" spans="1:4" ht="15.75" customHeight="1" x14ac:dyDescent="0.25">
      <c r="A2719" s="109">
        <v>44404</v>
      </c>
      <c r="B2719" s="18">
        <v>141.971465176381</v>
      </c>
      <c r="C2719">
        <v>1454936322.8541901</v>
      </c>
      <c r="D2719">
        <v>632497237.63961005</v>
      </c>
    </row>
    <row r="2720" spans="1:4" ht="15.75" customHeight="1" x14ac:dyDescent="0.25">
      <c r="A2720" s="109">
        <v>44405</v>
      </c>
      <c r="B2720" s="18">
        <v>145.93911033990699</v>
      </c>
      <c r="C2720">
        <v>1495812114.5005</v>
      </c>
      <c r="D2720">
        <v>522327378.62547499</v>
      </c>
    </row>
    <row r="2721" spans="1:4" ht="15.75" customHeight="1" x14ac:dyDescent="0.25">
      <c r="A2721" s="109">
        <v>44406</v>
      </c>
      <c r="B2721" s="18">
        <v>152.034262693307</v>
      </c>
      <c r="C2721">
        <v>1559234757.45347</v>
      </c>
      <c r="D2721">
        <v>596236377.84007204</v>
      </c>
    </row>
    <row r="2722" spans="1:4" ht="15.75" customHeight="1" x14ac:dyDescent="0.25">
      <c r="A2722" s="109">
        <v>44407</v>
      </c>
      <c r="B2722" s="18">
        <v>162.631355127598</v>
      </c>
      <c r="C2722">
        <v>1668158754.90153</v>
      </c>
      <c r="D2722">
        <v>539918341.98401701</v>
      </c>
    </row>
    <row r="2723" spans="1:4" ht="15.75" customHeight="1" x14ac:dyDescent="0.25">
      <c r="A2723" s="109">
        <v>44408</v>
      </c>
      <c r="B2723" s="18">
        <v>165.81872170519199</v>
      </c>
      <c r="C2723">
        <v>1698984946.9091001</v>
      </c>
      <c r="D2723">
        <v>528322010.49768299</v>
      </c>
    </row>
    <row r="2724" spans="1:4" ht="15.75" customHeight="1" x14ac:dyDescent="0.25">
      <c r="A2724" s="109">
        <v>44409</v>
      </c>
      <c r="B2724" s="18">
        <v>164.807076135274</v>
      </c>
      <c r="C2724">
        <v>1692020687.4695899</v>
      </c>
      <c r="D2724">
        <v>434940496.02807403</v>
      </c>
    </row>
    <row r="2725" spans="1:4" ht="15.75" customHeight="1" x14ac:dyDescent="0.25">
      <c r="A2725" s="109">
        <v>44410</v>
      </c>
      <c r="B2725" s="18">
        <v>160.737957005033</v>
      </c>
      <c r="C2725">
        <v>1647365606.70772</v>
      </c>
      <c r="D2725">
        <v>439763569.552616</v>
      </c>
    </row>
    <row r="2726" spans="1:4" ht="15.75" customHeight="1" x14ac:dyDescent="0.25">
      <c r="A2726" s="109">
        <v>44411</v>
      </c>
      <c r="B2726" s="18">
        <v>161.91088109200999</v>
      </c>
      <c r="C2726">
        <v>1663216005.03706</v>
      </c>
      <c r="D2726">
        <v>452144596.76187998</v>
      </c>
    </row>
    <row r="2727" spans="1:4" ht="15.75" customHeight="1" x14ac:dyDescent="0.25">
      <c r="A2727" s="109">
        <v>44412</v>
      </c>
      <c r="B2727" s="18">
        <v>157.104242492189</v>
      </c>
      <c r="C2727">
        <v>1613239129.3159001</v>
      </c>
      <c r="D2727">
        <v>384228806.657969</v>
      </c>
    </row>
    <row r="2728" spans="1:4" ht="15.75" customHeight="1" x14ac:dyDescent="0.25">
      <c r="A2728" s="109">
        <v>44413</v>
      </c>
      <c r="B2728" s="18">
        <v>161.238647820555</v>
      </c>
      <c r="C2728">
        <v>1661918442.9328799</v>
      </c>
      <c r="D2728">
        <v>395989696.35838997</v>
      </c>
    </row>
    <row r="2729" spans="1:4" ht="15.75" customHeight="1" x14ac:dyDescent="0.25">
      <c r="A2729" s="109">
        <v>44414</v>
      </c>
      <c r="B2729" s="18">
        <v>164.707063134474</v>
      </c>
      <c r="C2729">
        <v>1685727830.98878</v>
      </c>
      <c r="D2729">
        <v>496721309.95718801</v>
      </c>
    </row>
    <row r="2730" spans="1:4" ht="15.75" customHeight="1" x14ac:dyDescent="0.25">
      <c r="A2730" s="109">
        <v>44415</v>
      </c>
      <c r="B2730" s="18">
        <v>166.559052078489</v>
      </c>
      <c r="C2730">
        <v>1710401385.76934</v>
      </c>
      <c r="D2730">
        <v>447629106.30372202</v>
      </c>
    </row>
    <row r="2731" spans="1:4" ht="15.75" customHeight="1" x14ac:dyDescent="0.25">
      <c r="A2731" s="109">
        <v>44416</v>
      </c>
      <c r="B2731" s="18">
        <v>171.52232147061201</v>
      </c>
      <c r="C2731">
        <v>1761623009.8943901</v>
      </c>
      <c r="D2731">
        <v>539915645.31688905</v>
      </c>
    </row>
    <row r="2732" spans="1:4" ht="15.75" customHeight="1" x14ac:dyDescent="0.25">
      <c r="A2732" s="109">
        <v>44417</v>
      </c>
      <c r="B2732" s="18">
        <v>160.954615137182</v>
      </c>
      <c r="C2732">
        <v>1653322601.7878001</v>
      </c>
      <c r="D2732">
        <v>477000911.73325598</v>
      </c>
    </row>
    <row r="2733" spans="1:4" ht="15.75" customHeight="1" x14ac:dyDescent="0.25">
      <c r="A2733" s="109">
        <v>44418</v>
      </c>
      <c r="B2733" s="18">
        <v>179.57974467066501</v>
      </c>
      <c r="C2733">
        <v>1800952312.19506</v>
      </c>
      <c r="D2733">
        <v>636688772.24849701</v>
      </c>
    </row>
    <row r="2734" spans="1:4" ht="15.75" customHeight="1" x14ac:dyDescent="0.25">
      <c r="A2734" s="109">
        <v>44419</v>
      </c>
      <c r="B2734" s="18">
        <v>176.36741984004701</v>
      </c>
      <c r="C2734">
        <v>1801099955.0769801</v>
      </c>
      <c r="D2734">
        <v>558104079.55098999</v>
      </c>
    </row>
    <row r="2735" spans="1:4" ht="15.75" customHeight="1" x14ac:dyDescent="0.25">
      <c r="A2735" s="109">
        <v>44420</v>
      </c>
      <c r="B2735" s="18">
        <v>181.57476677388999</v>
      </c>
      <c r="C2735">
        <v>1866188439.82777</v>
      </c>
      <c r="D2735">
        <v>579313317.05991995</v>
      </c>
    </row>
    <row r="2736" spans="1:4" ht="15.75" customHeight="1" x14ac:dyDescent="0.25">
      <c r="A2736" s="109">
        <v>44421</v>
      </c>
      <c r="B2736" s="18">
        <v>180.354936089989</v>
      </c>
      <c r="C2736">
        <v>1852721439.2598901</v>
      </c>
      <c r="D2736">
        <v>632598953.65710294</v>
      </c>
    </row>
    <row r="2737" spans="1:4" ht="15.75" customHeight="1" x14ac:dyDescent="0.25">
      <c r="A2737" s="109">
        <v>44422</v>
      </c>
      <c r="B2737" s="18">
        <v>194.862784037072</v>
      </c>
      <c r="C2737">
        <v>1983232916.5234201</v>
      </c>
      <c r="D2737">
        <v>386937877.906946</v>
      </c>
    </row>
    <row r="2738" spans="1:4" ht="15.75" customHeight="1" x14ac:dyDescent="0.25">
      <c r="A2738" s="109">
        <v>44423</v>
      </c>
      <c r="B2738" s="18">
        <v>199.30585698196799</v>
      </c>
      <c r="C2738">
        <v>2056013470.56411</v>
      </c>
      <c r="D2738">
        <v>487496693.29176903</v>
      </c>
    </row>
    <row r="2739" spans="1:4" ht="15.75" customHeight="1" x14ac:dyDescent="0.25">
      <c r="A2739" s="109">
        <v>44424</v>
      </c>
      <c r="B2739" s="18">
        <v>211.58620933030099</v>
      </c>
      <c r="C2739">
        <v>2159034606.7627802</v>
      </c>
      <c r="D2739">
        <v>472130342.79808199</v>
      </c>
    </row>
    <row r="2740" spans="1:4" ht="15.75" customHeight="1" x14ac:dyDescent="0.25">
      <c r="A2740" s="109">
        <v>44425</v>
      </c>
      <c r="B2740" s="18">
        <v>201.63493675582399</v>
      </c>
      <c r="C2740">
        <v>2101468539.7541201</v>
      </c>
      <c r="D2740">
        <v>418946032.72090298</v>
      </c>
    </row>
    <row r="2741" spans="1:4" ht="15.75" customHeight="1" x14ac:dyDescent="0.25">
      <c r="A2741" s="109">
        <v>44426</v>
      </c>
      <c r="B2741" s="18">
        <v>195.945043597412</v>
      </c>
      <c r="C2741">
        <v>2029658823.6623099</v>
      </c>
      <c r="D2741">
        <v>489871474.08791602</v>
      </c>
    </row>
    <row r="2742" spans="1:4" ht="15.75" customHeight="1" x14ac:dyDescent="0.25">
      <c r="A2742" s="109">
        <v>44427</v>
      </c>
      <c r="B2742" s="18">
        <v>212.13001979005199</v>
      </c>
      <c r="C2742">
        <v>2185236195.66292</v>
      </c>
      <c r="D2742">
        <v>506125441.682275</v>
      </c>
    </row>
    <row r="2743" spans="1:4" ht="15.75" customHeight="1" x14ac:dyDescent="0.25">
      <c r="A2743" s="109">
        <v>44428</v>
      </c>
      <c r="B2743" s="18">
        <v>214.037291381074</v>
      </c>
      <c r="C2743">
        <v>2162419019.2307601</v>
      </c>
      <c r="D2743">
        <v>462040902.12066001</v>
      </c>
    </row>
    <row r="2744" spans="1:4" ht="15.75" customHeight="1" x14ac:dyDescent="0.25">
      <c r="A2744" s="109">
        <v>44429</v>
      </c>
      <c r="B2744" s="18">
        <v>231.91539113108601</v>
      </c>
      <c r="C2744">
        <v>2384843031.02705</v>
      </c>
      <c r="D2744">
        <v>567008498.47561204</v>
      </c>
    </row>
    <row r="2745" spans="1:4" ht="15.75" customHeight="1" x14ac:dyDescent="0.25">
      <c r="A2745" s="109">
        <v>44430</v>
      </c>
      <c r="B2745" s="18">
        <v>238.090444106934</v>
      </c>
      <c r="C2745">
        <v>2454560686.12714</v>
      </c>
      <c r="D2745">
        <v>514555700.764274</v>
      </c>
    </row>
    <row r="2746" spans="1:4" ht="15.75" customHeight="1" x14ac:dyDescent="0.25">
      <c r="A2746" s="109">
        <v>44431</v>
      </c>
      <c r="B2746" s="18">
        <v>254.634527352785</v>
      </c>
      <c r="C2746">
        <v>2626185714.15131</v>
      </c>
      <c r="D2746">
        <v>516367383.145087</v>
      </c>
    </row>
    <row r="2747" spans="1:4" ht="15.75" customHeight="1" x14ac:dyDescent="0.25">
      <c r="A2747" s="109">
        <v>44432</v>
      </c>
      <c r="B2747" s="18">
        <v>270.65776246828</v>
      </c>
      <c r="C2747">
        <v>2790557344.83463</v>
      </c>
      <c r="D2747">
        <v>766198299.95360696</v>
      </c>
    </row>
    <row r="2748" spans="1:4" ht="15.75" customHeight="1" x14ac:dyDescent="0.25">
      <c r="A2748" s="109">
        <v>44433</v>
      </c>
      <c r="B2748" s="18">
        <v>250.42103521205701</v>
      </c>
      <c r="C2748">
        <v>2594247468.6778302</v>
      </c>
      <c r="D2748">
        <v>504274031.63422102</v>
      </c>
    </row>
    <row r="2749" spans="1:4" ht="15.75" customHeight="1" x14ac:dyDescent="0.25">
      <c r="A2749" s="109">
        <v>44434</v>
      </c>
      <c r="B2749" s="18">
        <v>262.43225740484502</v>
      </c>
      <c r="C2749">
        <v>2698345010.4243698</v>
      </c>
      <c r="D2749">
        <v>520719256.92679399</v>
      </c>
    </row>
    <row r="2750" spans="1:4" ht="15.75" customHeight="1" x14ac:dyDescent="0.25">
      <c r="A2750" s="109">
        <v>44435</v>
      </c>
      <c r="B2750" s="18">
        <v>236.552388314583</v>
      </c>
      <c r="C2750">
        <v>2439996506.2978802</v>
      </c>
      <c r="D2750">
        <v>486400222.37989402</v>
      </c>
    </row>
    <row r="2751" spans="1:4" ht="15.75" customHeight="1" x14ac:dyDescent="0.25">
      <c r="A2751" s="109">
        <v>44436</v>
      </c>
      <c r="B2751" s="18">
        <v>241.83981933168499</v>
      </c>
      <c r="C2751">
        <v>2489697804.2452998</v>
      </c>
      <c r="D2751">
        <v>423445558.18609798</v>
      </c>
    </row>
    <row r="2752" spans="1:4" ht="15.75" customHeight="1" x14ac:dyDescent="0.25">
      <c r="A2752" s="109">
        <v>44437</v>
      </c>
      <c r="B2752" s="18">
        <v>236.45548327268301</v>
      </c>
      <c r="C2752">
        <v>2434020192.72785</v>
      </c>
      <c r="D2752">
        <v>270114055.85100198</v>
      </c>
    </row>
    <row r="2753" spans="1:4" ht="15.75" customHeight="1" x14ac:dyDescent="0.25">
      <c r="A2753" s="109">
        <v>44438</v>
      </c>
      <c r="B2753" s="18">
        <v>226.08408800554</v>
      </c>
      <c r="C2753">
        <v>2330404905.21734</v>
      </c>
      <c r="D2753">
        <v>376476170.41729897</v>
      </c>
    </row>
    <row r="2754" spans="1:4" ht="15.75" customHeight="1" x14ac:dyDescent="0.25">
      <c r="A2754" s="109">
        <v>44439</v>
      </c>
      <c r="B2754" s="18">
        <v>217.27540033606601</v>
      </c>
      <c r="C2754">
        <v>2246820335.8854599</v>
      </c>
      <c r="D2754">
        <v>405274093.34931999</v>
      </c>
    </row>
    <row r="2755" spans="1:4" ht="15.75" customHeight="1" x14ac:dyDescent="0.25">
      <c r="A2755" s="109">
        <v>44440</v>
      </c>
      <c r="B2755" s="18">
        <v>224.10965749808901</v>
      </c>
      <c r="C2755">
        <v>2311720574.6661401</v>
      </c>
      <c r="D2755">
        <v>376303390.84992898</v>
      </c>
    </row>
    <row r="2756" spans="1:4" ht="15.75" customHeight="1" x14ac:dyDescent="0.25">
      <c r="A2756" s="109">
        <v>44441</v>
      </c>
      <c r="B2756" s="18">
        <v>239.05182533711599</v>
      </c>
      <c r="C2756">
        <v>2465123774.9081202</v>
      </c>
      <c r="D2756">
        <v>419946476.49463999</v>
      </c>
    </row>
    <row r="2757" spans="1:4" ht="15.75" customHeight="1" x14ac:dyDescent="0.25">
      <c r="A2757" s="109">
        <v>44442</v>
      </c>
      <c r="B2757" s="18">
        <v>238.92285681337799</v>
      </c>
      <c r="C2757">
        <v>2462464839.1634898</v>
      </c>
      <c r="D2757">
        <v>390208641.32313299</v>
      </c>
    </row>
    <row r="2758" spans="1:4" ht="15.75" customHeight="1" x14ac:dyDescent="0.25">
      <c r="A2758" s="109">
        <v>44443</v>
      </c>
      <c r="B2758" s="18">
        <v>247.28871730195101</v>
      </c>
      <c r="C2758">
        <v>2550793311.6083298</v>
      </c>
      <c r="D2758">
        <v>433939585.54680502</v>
      </c>
    </row>
    <row r="2759" spans="1:4" ht="15.75" customHeight="1" x14ac:dyDescent="0.25">
      <c r="A2759" s="109">
        <v>44444</v>
      </c>
      <c r="B2759" s="18">
        <v>252.819574732223</v>
      </c>
      <c r="C2759">
        <v>2611764443.7312498</v>
      </c>
      <c r="D2759">
        <v>407091398.64964402</v>
      </c>
    </row>
    <row r="2760" spans="1:4" ht="15.75" customHeight="1" x14ac:dyDescent="0.25">
      <c r="A2760" s="109">
        <v>44445</v>
      </c>
      <c r="B2760" s="18">
        <v>263.41330604478702</v>
      </c>
      <c r="C2760">
        <v>2717892444.6997099</v>
      </c>
      <c r="D2760">
        <v>474489279.29369599</v>
      </c>
    </row>
    <row r="2761" spans="1:4" ht="15.75" customHeight="1" x14ac:dyDescent="0.25">
      <c r="A2761" s="109">
        <v>44446</v>
      </c>
      <c r="B2761" s="18">
        <v>256.66063806936398</v>
      </c>
      <c r="C2761">
        <v>2648589139.4254799</v>
      </c>
      <c r="D2761">
        <v>459246818.84331399</v>
      </c>
    </row>
    <row r="2762" spans="1:4" ht="15.75" customHeight="1" x14ac:dyDescent="0.25">
      <c r="A2762" s="109">
        <v>44447</v>
      </c>
      <c r="B2762" s="18">
        <v>208.18233850897201</v>
      </c>
      <c r="C2762">
        <v>2140241379.7454801</v>
      </c>
      <c r="D2762">
        <v>770812028.49303901</v>
      </c>
    </row>
    <row r="2763" spans="1:4" ht="15.75" customHeight="1" x14ac:dyDescent="0.25">
      <c r="A2763" s="109">
        <v>44448</v>
      </c>
      <c r="B2763" s="18">
        <v>202.116577194483</v>
      </c>
      <c r="C2763">
        <v>2094598866.0587299</v>
      </c>
      <c r="D2763">
        <v>596461748.42063403</v>
      </c>
    </row>
    <row r="2764" spans="1:4" ht="15.75" customHeight="1" x14ac:dyDescent="0.25">
      <c r="A2764" s="109">
        <v>44449</v>
      </c>
      <c r="B2764" s="18">
        <v>202.73947362647399</v>
      </c>
      <c r="C2764">
        <v>2093048391.8092301</v>
      </c>
      <c r="D2764">
        <v>445671947.67919803</v>
      </c>
    </row>
    <row r="2765" spans="1:4" ht="15.75" customHeight="1" x14ac:dyDescent="0.25">
      <c r="A2765" s="109">
        <v>44450</v>
      </c>
      <c r="B2765" s="18">
        <v>192.15250444905001</v>
      </c>
      <c r="C2765">
        <v>1982179785.5832801</v>
      </c>
      <c r="D2765">
        <v>470306127.442132</v>
      </c>
    </row>
    <row r="2766" spans="1:4" ht="15.75" customHeight="1" x14ac:dyDescent="0.25">
      <c r="A2766" s="109">
        <v>44451</v>
      </c>
      <c r="B2766" s="18">
        <v>193.66439038883101</v>
      </c>
      <c r="C2766">
        <v>1998797088.0688601</v>
      </c>
      <c r="D2766">
        <v>347333572.73814303</v>
      </c>
    </row>
    <row r="2767" spans="1:4" ht="15.75" customHeight="1" x14ac:dyDescent="0.25">
      <c r="A2767" s="109">
        <v>44452</v>
      </c>
      <c r="B2767" s="18">
        <v>204.513892399409</v>
      </c>
      <c r="C2767">
        <v>2112268915.63357</v>
      </c>
      <c r="D2767">
        <v>345536572.24043697</v>
      </c>
    </row>
    <row r="2768" spans="1:4" ht="15.75" customHeight="1" x14ac:dyDescent="0.25">
      <c r="A2768" s="109">
        <v>44453</v>
      </c>
      <c r="B2768" s="18">
        <v>197.754966291523</v>
      </c>
      <c r="C2768">
        <v>2042624368.38796</v>
      </c>
      <c r="D2768">
        <v>458699921.18461299</v>
      </c>
    </row>
    <row r="2769" spans="1:4" ht="15.75" customHeight="1" x14ac:dyDescent="0.25">
      <c r="A2769" s="109">
        <v>44454</v>
      </c>
      <c r="B2769" s="18">
        <v>204.83574044951001</v>
      </c>
      <c r="C2769">
        <v>2110183295.23908</v>
      </c>
      <c r="D2769">
        <v>343996185.43213803</v>
      </c>
    </row>
    <row r="2770" spans="1:4" ht="15.75" customHeight="1" x14ac:dyDescent="0.25">
      <c r="A2770" s="109">
        <v>44455</v>
      </c>
      <c r="B2770" s="18">
        <v>207.94649329969499</v>
      </c>
      <c r="C2770">
        <v>2147712008.1603899</v>
      </c>
      <c r="D2770">
        <v>314052665.28972399</v>
      </c>
    </row>
    <row r="2771" spans="1:4" ht="15.75" customHeight="1" x14ac:dyDescent="0.25">
      <c r="A2771" s="109">
        <v>44456</v>
      </c>
      <c r="B2771" s="18">
        <v>208.58715335269301</v>
      </c>
      <c r="C2771">
        <v>2155561614.2469301</v>
      </c>
      <c r="D2771">
        <v>437854724.49465501</v>
      </c>
    </row>
    <row r="2772" spans="1:4" ht="15.75" customHeight="1" x14ac:dyDescent="0.25">
      <c r="A2772" s="109">
        <v>44457</v>
      </c>
      <c r="B2772" s="18">
        <v>198.863822737558</v>
      </c>
      <c r="C2772">
        <v>2061856380.3024099</v>
      </c>
      <c r="D2772">
        <v>329348535.25742602</v>
      </c>
    </row>
    <row r="2773" spans="1:4" ht="15.75" customHeight="1" x14ac:dyDescent="0.25">
      <c r="A2773" s="109">
        <v>44458</v>
      </c>
      <c r="B2773" s="18">
        <v>199.58944509546899</v>
      </c>
      <c r="C2773">
        <v>2063168586.2755899</v>
      </c>
      <c r="D2773">
        <v>238503647.394811</v>
      </c>
    </row>
    <row r="2774" spans="1:4" ht="15.75" customHeight="1" x14ac:dyDescent="0.25">
      <c r="A2774" s="109">
        <v>44459</v>
      </c>
      <c r="B2774" s="18">
        <v>193.68975331665601</v>
      </c>
      <c r="C2774">
        <v>2002464828.63011</v>
      </c>
      <c r="D2774">
        <v>276722082.90281802</v>
      </c>
    </row>
    <row r="2775" spans="1:4" ht="15.75" customHeight="1" x14ac:dyDescent="0.25">
      <c r="A2775" s="109">
        <v>44460</v>
      </c>
      <c r="B2775" s="18">
        <v>169.852938687636</v>
      </c>
      <c r="C2775">
        <v>1745916205.18771</v>
      </c>
      <c r="D2775">
        <v>405196736.33584201</v>
      </c>
    </row>
    <row r="2776" spans="1:4" ht="15.75" customHeight="1" x14ac:dyDescent="0.25">
      <c r="A2776" s="109">
        <v>44461</v>
      </c>
      <c r="B2776" s="18">
        <v>155.96639716193499</v>
      </c>
      <c r="C2776">
        <v>1613654431.5597301</v>
      </c>
      <c r="D2776">
        <v>388088932.90236402</v>
      </c>
    </row>
    <row r="2777" spans="1:4" ht="15.75" customHeight="1" x14ac:dyDescent="0.25">
      <c r="A2777" s="109">
        <v>44462</v>
      </c>
      <c r="B2777" s="18">
        <v>175.11329497256901</v>
      </c>
      <c r="C2777">
        <v>1808050808.1919999</v>
      </c>
      <c r="D2777">
        <v>343980128.43039101</v>
      </c>
    </row>
    <row r="2778" spans="1:4" ht="15.75" customHeight="1" x14ac:dyDescent="0.25">
      <c r="A2778" s="109">
        <v>44463</v>
      </c>
      <c r="B2778" s="18">
        <v>184.14335505620801</v>
      </c>
      <c r="C2778">
        <v>1905366689.5727899</v>
      </c>
      <c r="D2778">
        <v>423047546.83446002</v>
      </c>
    </row>
    <row r="2779" spans="1:4" ht="15.75" customHeight="1" x14ac:dyDescent="0.25">
      <c r="A2779" s="109">
        <v>44464</v>
      </c>
      <c r="B2779" s="18">
        <v>165.562368223546</v>
      </c>
      <c r="C2779">
        <v>1733951686.6052699</v>
      </c>
      <c r="D2779">
        <v>442508017.31312197</v>
      </c>
    </row>
    <row r="2780" spans="1:4" ht="15.75" customHeight="1" x14ac:dyDescent="0.25">
      <c r="A2780" s="109">
        <v>44465</v>
      </c>
      <c r="B2780" s="18">
        <v>165.53347513548499</v>
      </c>
      <c r="C2780">
        <v>1711341498.77949</v>
      </c>
      <c r="D2780">
        <v>339824236.80231398</v>
      </c>
    </row>
    <row r="2781" spans="1:4" ht="15.75" customHeight="1" x14ac:dyDescent="0.25">
      <c r="A2781" s="109">
        <v>44466</v>
      </c>
      <c r="B2781" s="18">
        <v>161.78898364074001</v>
      </c>
      <c r="C2781">
        <v>1700951072.6384599</v>
      </c>
      <c r="D2781">
        <v>301524213.78730798</v>
      </c>
    </row>
    <row r="2782" spans="1:4" ht="15.75" customHeight="1" x14ac:dyDescent="0.25">
      <c r="A2782" s="109">
        <v>44467</v>
      </c>
      <c r="B2782" s="18">
        <v>154.58569746774199</v>
      </c>
      <c r="C2782">
        <v>1608987789.08289</v>
      </c>
      <c r="D2782">
        <v>295813951.80259901</v>
      </c>
    </row>
    <row r="2783" spans="1:4" ht="15.75" customHeight="1" x14ac:dyDescent="0.25">
      <c r="A2783" s="109">
        <v>44468</v>
      </c>
      <c r="B2783" s="18">
        <v>147.63079971268999</v>
      </c>
      <c r="C2783">
        <v>1536151273.60127</v>
      </c>
      <c r="D2783">
        <v>333908771.59832197</v>
      </c>
    </row>
    <row r="2784" spans="1:4" ht="15.75" customHeight="1" x14ac:dyDescent="0.25">
      <c r="A2784" s="109">
        <v>44469</v>
      </c>
      <c r="B2784" s="18">
        <v>153.226853808193</v>
      </c>
      <c r="C2784">
        <v>1587101564.9386301</v>
      </c>
      <c r="D2784">
        <v>334449658.36792499</v>
      </c>
    </row>
    <row r="2785" spans="1:4" ht="15.75" customHeight="1" x14ac:dyDescent="0.25">
      <c r="A2785" s="109">
        <v>44470</v>
      </c>
      <c r="B2785" s="18">
        <v>165.78013298911199</v>
      </c>
      <c r="C2785">
        <v>1715139117.1631</v>
      </c>
      <c r="D2785">
        <v>342847415.38170397</v>
      </c>
    </row>
    <row r="2786" spans="1:4" ht="15.75" customHeight="1" x14ac:dyDescent="0.25">
      <c r="A2786" s="109">
        <v>44471</v>
      </c>
      <c r="B2786" s="18">
        <v>176.680891465679</v>
      </c>
      <c r="C2786">
        <v>1828200849.3069</v>
      </c>
      <c r="D2786">
        <v>311037879.08020997</v>
      </c>
    </row>
    <row r="2787" spans="1:4" ht="15.75" customHeight="1" x14ac:dyDescent="0.25">
      <c r="A2787" s="109">
        <v>44472</v>
      </c>
      <c r="B2787" s="18">
        <v>178.014536536908</v>
      </c>
      <c r="C2787">
        <v>1846191609.7945499</v>
      </c>
      <c r="D2787">
        <v>240247882.47808999</v>
      </c>
    </row>
    <row r="2788" spans="1:4" ht="15.75" customHeight="1" x14ac:dyDescent="0.25">
      <c r="A2788" s="109">
        <v>44473</v>
      </c>
      <c r="B2788" s="18">
        <v>178.49581926341401</v>
      </c>
      <c r="C2788">
        <v>1850376850.08218</v>
      </c>
      <c r="D2788">
        <v>339372475.20495898</v>
      </c>
    </row>
    <row r="2789" spans="1:4" ht="15.75" customHeight="1" x14ac:dyDescent="0.25">
      <c r="A2789" s="109">
        <v>44474</v>
      </c>
      <c r="B2789" s="18">
        <v>174.83013568406801</v>
      </c>
      <c r="C2789">
        <v>1813461193.4025199</v>
      </c>
      <c r="D2789">
        <v>268324501.669698</v>
      </c>
    </row>
    <row r="2790" spans="1:4" ht="15.75" customHeight="1" x14ac:dyDescent="0.25">
      <c r="A2790" s="109">
        <v>44475</v>
      </c>
      <c r="B2790" s="18">
        <v>182.91191494572001</v>
      </c>
      <c r="C2790">
        <v>1896806135.9661801</v>
      </c>
      <c r="D2790">
        <v>248320219.17899701</v>
      </c>
    </row>
    <row r="2791" spans="1:4" ht="15.75" customHeight="1" x14ac:dyDescent="0.25">
      <c r="A2791" s="109">
        <v>44476</v>
      </c>
      <c r="B2791" s="18">
        <v>185.70792193576801</v>
      </c>
      <c r="C2791">
        <v>1926897940.7781701</v>
      </c>
      <c r="D2791">
        <v>360420108.84041899</v>
      </c>
    </row>
    <row r="2792" spans="1:4" ht="15.75" customHeight="1" x14ac:dyDescent="0.25">
      <c r="A2792" s="109">
        <v>44477</v>
      </c>
      <c r="B2792" s="18">
        <v>188.920616709401</v>
      </c>
      <c r="C2792">
        <v>1955995238.49261</v>
      </c>
      <c r="D2792">
        <v>414769714.59396499</v>
      </c>
    </row>
    <row r="2793" spans="1:4" ht="15.75" customHeight="1" x14ac:dyDescent="0.25">
      <c r="A2793" s="109">
        <v>44478</v>
      </c>
      <c r="B2793" s="18">
        <v>189.29266368563401</v>
      </c>
      <c r="C2793">
        <v>1963164759.5385799</v>
      </c>
      <c r="D2793">
        <v>299704031.09588099</v>
      </c>
    </row>
    <row r="2794" spans="1:4" ht="15.75" customHeight="1" x14ac:dyDescent="0.25">
      <c r="A2794" s="109">
        <v>44479</v>
      </c>
      <c r="B2794" s="18">
        <v>193.48837609671199</v>
      </c>
      <c r="C2794">
        <v>2005807267.84781</v>
      </c>
      <c r="D2794">
        <v>256512623.051579</v>
      </c>
    </row>
    <row r="2795" spans="1:4" ht="15.75" customHeight="1" x14ac:dyDescent="0.25">
      <c r="A2795" s="109">
        <v>44480</v>
      </c>
      <c r="B2795" s="18">
        <v>182.412917680921</v>
      </c>
      <c r="C2795">
        <v>1894817430.2596099</v>
      </c>
      <c r="D2795">
        <v>252664739.132698</v>
      </c>
    </row>
    <row r="2796" spans="1:4" ht="15.75" customHeight="1" x14ac:dyDescent="0.25">
      <c r="A2796" s="109">
        <v>44481</v>
      </c>
      <c r="B2796" s="18">
        <v>183.074240181693</v>
      </c>
      <c r="C2796">
        <v>1895132958.4553699</v>
      </c>
      <c r="D2796">
        <v>339203662.303846</v>
      </c>
    </row>
    <row r="2797" spans="1:4" ht="15.75" customHeight="1" x14ac:dyDescent="0.25">
      <c r="A2797" s="109">
        <v>44482</v>
      </c>
      <c r="B2797" s="18">
        <v>180.933028410991</v>
      </c>
      <c r="C2797">
        <v>1878899468.1830101</v>
      </c>
      <c r="D2797">
        <v>405520157.188582</v>
      </c>
    </row>
    <row r="2798" spans="1:4" ht="15.75" customHeight="1" x14ac:dyDescent="0.25">
      <c r="A2798" s="109">
        <v>44483</v>
      </c>
      <c r="B2798" s="18">
        <v>183.416081500129</v>
      </c>
      <c r="C2798">
        <v>1902393842.8528299</v>
      </c>
      <c r="D2798">
        <v>312071848.50478899</v>
      </c>
    </row>
    <row r="2799" spans="1:4" ht="15.75" customHeight="1" x14ac:dyDescent="0.25">
      <c r="A2799" s="109">
        <v>44484</v>
      </c>
      <c r="B2799" s="18">
        <v>186.846217765847</v>
      </c>
      <c r="C2799">
        <v>1939700686.58061</v>
      </c>
      <c r="D2799">
        <v>328225369.16647398</v>
      </c>
    </row>
    <row r="2800" spans="1:4" ht="15.75" customHeight="1" x14ac:dyDescent="0.25">
      <c r="A2800" s="109">
        <v>44485</v>
      </c>
      <c r="B2800" s="18">
        <v>194.327110022601</v>
      </c>
      <c r="C2800">
        <v>2016851049.1008201</v>
      </c>
      <c r="D2800">
        <v>407589187.69157499</v>
      </c>
    </row>
    <row r="2801" spans="1:4" ht="15.75" customHeight="1" x14ac:dyDescent="0.25">
      <c r="A2801" s="109">
        <v>44486</v>
      </c>
      <c r="B2801" s="18">
        <v>191.43293920940999</v>
      </c>
      <c r="C2801">
        <v>1987611269.6622901</v>
      </c>
      <c r="D2801">
        <v>363344482.25991398</v>
      </c>
    </row>
    <row r="2802" spans="1:4" ht="15.75" customHeight="1" x14ac:dyDescent="0.25">
      <c r="A2802" s="109">
        <v>44487</v>
      </c>
      <c r="B2802" s="18">
        <v>187.091094777351</v>
      </c>
      <c r="C2802">
        <v>1943045071.6656799</v>
      </c>
      <c r="D2802">
        <v>331257858.77141798</v>
      </c>
    </row>
    <row r="2803" spans="1:4" ht="15.75" customHeight="1" x14ac:dyDescent="0.25">
      <c r="A2803" s="109">
        <v>44488</v>
      </c>
      <c r="B2803" s="18">
        <v>187.18356537501799</v>
      </c>
      <c r="C2803">
        <v>1940658077.81231</v>
      </c>
      <c r="D2803">
        <v>348073685.601376</v>
      </c>
    </row>
    <row r="2804" spans="1:4" ht="15.75" customHeight="1" x14ac:dyDescent="0.25">
      <c r="A2804" s="109">
        <v>44489</v>
      </c>
      <c r="B2804" s="18">
        <v>193.63767417282901</v>
      </c>
      <c r="C2804">
        <v>2004786256.40324</v>
      </c>
      <c r="D2804">
        <v>282741270.45709801</v>
      </c>
    </row>
    <row r="2805" spans="1:4" ht="15.75" customHeight="1" x14ac:dyDescent="0.25">
      <c r="A2805" s="109">
        <v>44490</v>
      </c>
      <c r="B2805" s="18">
        <v>202.79139828034499</v>
      </c>
      <c r="C2805">
        <v>2106720806.78755</v>
      </c>
      <c r="D2805">
        <v>416386189.73916399</v>
      </c>
    </row>
    <row r="2806" spans="1:4" ht="15.75" customHeight="1" x14ac:dyDescent="0.25">
      <c r="A2806" s="109">
        <v>44491</v>
      </c>
      <c r="B2806" s="18">
        <v>197.79102308840001</v>
      </c>
      <c r="C2806">
        <v>2055078328.23985</v>
      </c>
      <c r="D2806">
        <v>473054151.318232</v>
      </c>
    </row>
    <row r="2807" spans="1:4" ht="15.75" customHeight="1" x14ac:dyDescent="0.25">
      <c r="A2807" s="109">
        <v>44492</v>
      </c>
      <c r="B2807" s="18">
        <v>196.484818600691</v>
      </c>
      <c r="C2807">
        <v>2042375507.7228999</v>
      </c>
      <c r="D2807">
        <v>402527897.00459802</v>
      </c>
    </row>
    <row r="2808" spans="1:4" ht="15.75" customHeight="1" x14ac:dyDescent="0.25">
      <c r="A2808" s="109">
        <v>44493</v>
      </c>
      <c r="B2808" s="18">
        <v>198.688868010661</v>
      </c>
      <c r="C2808">
        <v>2064103857.6521699</v>
      </c>
      <c r="D2808">
        <v>350663992.55252701</v>
      </c>
    </row>
    <row r="2809" spans="1:4" ht="15.75" customHeight="1" x14ac:dyDescent="0.25">
      <c r="A2809" s="109">
        <v>44494</v>
      </c>
      <c r="B2809" s="18">
        <v>204.36901725545499</v>
      </c>
      <c r="C2809">
        <v>2120724477.43484</v>
      </c>
      <c r="D2809">
        <v>615250624.14746296</v>
      </c>
    </row>
    <row r="2810" spans="1:4" ht="15.75" customHeight="1" x14ac:dyDescent="0.25">
      <c r="A2810" s="109">
        <v>44495</v>
      </c>
      <c r="B2810" s="18">
        <v>208.268832921615</v>
      </c>
      <c r="C2810">
        <v>2165159969.90661</v>
      </c>
      <c r="D2810">
        <v>409428588.754103</v>
      </c>
    </row>
    <row r="2811" spans="1:4" ht="15.75" customHeight="1" x14ac:dyDescent="0.25">
      <c r="A2811" s="109">
        <v>44496</v>
      </c>
      <c r="B2811" s="18">
        <v>199.06562070653899</v>
      </c>
      <c r="C2811">
        <v>2075506814.4351399</v>
      </c>
      <c r="D2811">
        <v>372691853.93763602</v>
      </c>
    </row>
    <row r="2812" spans="1:4" ht="15.75" customHeight="1" x14ac:dyDescent="0.25">
      <c r="A2812" s="109">
        <v>44497</v>
      </c>
      <c r="B2812" s="18">
        <v>176.44790996487899</v>
      </c>
      <c r="C2812">
        <v>1828434694.85971</v>
      </c>
      <c r="D2812">
        <v>510595368.986404</v>
      </c>
    </row>
    <row r="2813" spans="1:4" ht="15.75" customHeight="1" x14ac:dyDescent="0.25">
      <c r="A2813" s="109">
        <v>44498</v>
      </c>
      <c r="B2813" s="18">
        <v>183.06758786637801</v>
      </c>
      <c r="C2813">
        <v>1904849183.39748</v>
      </c>
      <c r="D2813">
        <v>356811756.53325897</v>
      </c>
    </row>
    <row r="2814" spans="1:4" ht="15.75" customHeight="1" x14ac:dyDescent="0.25">
      <c r="A2814" s="109">
        <v>44499</v>
      </c>
      <c r="B2814" s="18">
        <v>187.89376079503501</v>
      </c>
      <c r="C2814">
        <v>1960402656.71051</v>
      </c>
      <c r="D2814">
        <v>257249245.67773601</v>
      </c>
    </row>
    <row r="2815" spans="1:4" ht="15.75" customHeight="1" x14ac:dyDescent="0.25">
      <c r="A2815" s="109">
        <v>44500</v>
      </c>
      <c r="B2815" s="18">
        <v>183.35226844715399</v>
      </c>
      <c r="C2815">
        <v>1908782366.7272</v>
      </c>
      <c r="D2815">
        <v>238795659.22307599</v>
      </c>
    </row>
    <row r="2816" spans="1:4" ht="15.75" customHeight="1" x14ac:dyDescent="0.25">
      <c r="A2816" s="109">
        <v>44501</v>
      </c>
      <c r="B2816" s="18">
        <v>192.492360056574</v>
      </c>
      <c r="C2816">
        <v>2003760191.58533</v>
      </c>
      <c r="D2816">
        <v>470400897.20165801</v>
      </c>
    </row>
    <row r="2817" spans="1:4" ht="15.75" customHeight="1" x14ac:dyDescent="0.25">
      <c r="A2817" s="109">
        <v>44502</v>
      </c>
      <c r="B2817" s="18">
        <v>190.39171576448001</v>
      </c>
      <c r="C2817">
        <v>1977076106.7771299</v>
      </c>
      <c r="D2817">
        <v>361181682.76540297</v>
      </c>
    </row>
    <row r="2818" spans="1:4" ht="15.75" customHeight="1" x14ac:dyDescent="0.25">
      <c r="A2818" s="109">
        <v>44503</v>
      </c>
      <c r="B2818" s="18">
        <v>200.97612767182</v>
      </c>
      <c r="C2818">
        <v>2068760460.59448</v>
      </c>
      <c r="D2818">
        <v>380931170.17899299</v>
      </c>
    </row>
    <row r="2819" spans="1:4" ht="15.75" customHeight="1" x14ac:dyDescent="0.25">
      <c r="A2819" s="109">
        <v>44504</v>
      </c>
      <c r="B2819" s="18">
        <v>201.25539369415401</v>
      </c>
      <c r="C2819">
        <v>2098003437.7277601</v>
      </c>
      <c r="D2819">
        <v>342827699.33766198</v>
      </c>
    </row>
    <row r="2820" spans="1:4" ht="15.75" customHeight="1" x14ac:dyDescent="0.25">
      <c r="A2820" s="109">
        <v>44505</v>
      </c>
      <c r="B2820" s="18">
        <v>199.227904922119</v>
      </c>
      <c r="C2820">
        <v>2055247227.1472099</v>
      </c>
      <c r="D2820">
        <v>377415262.40095299</v>
      </c>
    </row>
    <row r="2821" spans="1:4" ht="15.75" customHeight="1" x14ac:dyDescent="0.25">
      <c r="A2821" s="109">
        <v>44506</v>
      </c>
      <c r="B2821" s="18">
        <v>195.63485814294</v>
      </c>
      <c r="C2821">
        <v>2044598018.35184</v>
      </c>
      <c r="D2821">
        <v>352365388.63673103</v>
      </c>
    </row>
    <row r="2822" spans="1:4" ht="15.75" customHeight="1" x14ac:dyDescent="0.25">
      <c r="A2822" s="109">
        <v>44507</v>
      </c>
      <c r="B2822" s="18">
        <v>192.228384509834</v>
      </c>
      <c r="C2822">
        <v>1994388069.5194199</v>
      </c>
      <c r="D2822">
        <v>368346644.15000802</v>
      </c>
    </row>
    <row r="2823" spans="1:4" ht="15.75" customHeight="1" x14ac:dyDescent="0.25">
      <c r="A2823" s="109">
        <v>44508</v>
      </c>
      <c r="B2823" s="18">
        <v>193.76770146885499</v>
      </c>
      <c r="C2823">
        <v>2028831845.67273</v>
      </c>
      <c r="D2823">
        <v>190604393.00330299</v>
      </c>
    </row>
    <row r="2824" spans="1:4" ht="15.75" customHeight="1" x14ac:dyDescent="0.25">
      <c r="A2824" s="109">
        <v>44509</v>
      </c>
      <c r="B2824" s="18">
        <v>212.67311527253</v>
      </c>
      <c r="C2824">
        <v>2221247644.3933101</v>
      </c>
      <c r="D2824">
        <v>497802380.09784299</v>
      </c>
    </row>
    <row r="2825" spans="1:4" ht="15.75" customHeight="1" x14ac:dyDescent="0.25">
      <c r="A2825" s="109">
        <v>44510</v>
      </c>
      <c r="B2825" s="18">
        <v>235.44212557574301</v>
      </c>
      <c r="C2825">
        <v>2454363775.5655799</v>
      </c>
      <c r="D2825">
        <v>857256231.069309</v>
      </c>
    </row>
    <row r="2826" spans="1:4" ht="15.75" customHeight="1" x14ac:dyDescent="0.25">
      <c r="A2826" s="109">
        <v>44511</v>
      </c>
      <c r="B2826" s="18">
        <v>217.145670476574</v>
      </c>
      <c r="C2826">
        <v>2248258798.3338099</v>
      </c>
      <c r="D2826">
        <v>760525238.402583</v>
      </c>
    </row>
    <row r="2827" spans="1:4" ht="15.75" customHeight="1" x14ac:dyDescent="0.25">
      <c r="A2827" s="109">
        <v>44512</v>
      </c>
      <c r="B2827" s="18">
        <v>232.97139766487399</v>
      </c>
      <c r="C2827">
        <v>2432857658.3611798</v>
      </c>
      <c r="D2827">
        <v>564941977.11994004</v>
      </c>
    </row>
    <row r="2828" spans="1:4" ht="15.75" customHeight="1" x14ac:dyDescent="0.25">
      <c r="A2828" s="109">
        <v>44513</v>
      </c>
      <c r="B2828" s="18">
        <v>222.26588740466099</v>
      </c>
      <c r="C2828">
        <v>2315070081.3362999</v>
      </c>
      <c r="D2828">
        <v>491797801.11542201</v>
      </c>
    </row>
    <row r="2829" spans="1:4" ht="15.75" customHeight="1" x14ac:dyDescent="0.25">
      <c r="A2829" s="109">
        <v>44514</v>
      </c>
      <c r="B2829" s="18">
        <v>229.55850326607199</v>
      </c>
      <c r="C2829">
        <v>2393980824.7141399</v>
      </c>
      <c r="D2829">
        <v>464553939.53565001</v>
      </c>
    </row>
    <row r="2830" spans="1:4" ht="15.75" customHeight="1" x14ac:dyDescent="0.25">
      <c r="A2830" s="109">
        <v>44515</v>
      </c>
      <c r="B2830" s="18">
        <v>230.16164920879601</v>
      </c>
      <c r="C2830">
        <v>2400611216.5488501</v>
      </c>
      <c r="D2830">
        <v>398317464.42734301</v>
      </c>
    </row>
    <row r="2831" spans="1:4" ht="15.75" customHeight="1" x14ac:dyDescent="0.25">
      <c r="A2831" s="109">
        <v>44516</v>
      </c>
      <c r="B2831" s="18">
        <v>226.77330375617899</v>
      </c>
      <c r="C2831">
        <v>2365601463.37746</v>
      </c>
      <c r="D2831">
        <v>464575359.627222</v>
      </c>
    </row>
    <row r="2832" spans="1:4" ht="15.75" customHeight="1" x14ac:dyDescent="0.25">
      <c r="A2832" s="109">
        <v>44517</v>
      </c>
      <c r="B2832" s="18">
        <v>200.36913394004401</v>
      </c>
      <c r="C2832">
        <v>2092269599.4627399</v>
      </c>
      <c r="D2832">
        <v>568312014.38657498</v>
      </c>
    </row>
    <row r="2833" spans="1:4" ht="15.75" customHeight="1" x14ac:dyDescent="0.25">
      <c r="A2833" s="109">
        <v>44518</v>
      </c>
      <c r="B2833" s="18">
        <v>190.30751025131201</v>
      </c>
      <c r="C2833">
        <v>1974200507.3066299</v>
      </c>
      <c r="D2833">
        <v>507299093.84746999</v>
      </c>
    </row>
    <row r="2834" spans="1:4" ht="15.75" customHeight="1" x14ac:dyDescent="0.25">
      <c r="A2834" s="109">
        <v>44519</v>
      </c>
      <c r="B2834" s="18">
        <v>174.705222865596</v>
      </c>
      <c r="C2834">
        <v>1823215930.00173</v>
      </c>
      <c r="D2834">
        <v>481137337.71234202</v>
      </c>
    </row>
    <row r="2835" spans="1:4" ht="15.75" customHeight="1" x14ac:dyDescent="0.25">
      <c r="A2835" s="109">
        <v>44520</v>
      </c>
      <c r="B2835" s="18">
        <v>189.79387607459699</v>
      </c>
      <c r="C2835">
        <v>1977561705.5253899</v>
      </c>
      <c r="D2835">
        <v>432828258.56430602</v>
      </c>
    </row>
    <row r="2836" spans="1:4" ht="15.75" customHeight="1" x14ac:dyDescent="0.25">
      <c r="A2836" s="109">
        <v>44521</v>
      </c>
      <c r="B2836" s="18">
        <v>194.79597233255899</v>
      </c>
      <c r="C2836">
        <v>2030195922.40468</v>
      </c>
      <c r="D2836">
        <v>440348929.12258399</v>
      </c>
    </row>
    <row r="2837" spans="1:4" ht="15.75" customHeight="1" x14ac:dyDescent="0.25">
      <c r="A2837" s="109">
        <v>44522</v>
      </c>
      <c r="B2837" s="18">
        <v>206.496750898752</v>
      </c>
      <c r="C2837">
        <v>2151899502.3640099</v>
      </c>
      <c r="D2837">
        <v>485704748.16523898</v>
      </c>
    </row>
    <row r="2838" spans="1:4" ht="15.75" customHeight="1" x14ac:dyDescent="0.25">
      <c r="A2838" s="109">
        <v>44523</v>
      </c>
      <c r="B2838" s="18">
        <v>196.796802821722</v>
      </c>
      <c r="C2838">
        <v>2048816016.0263901</v>
      </c>
      <c r="D2838">
        <v>532225646.912386</v>
      </c>
    </row>
    <row r="2839" spans="1:4" ht="15.75" customHeight="1" x14ac:dyDescent="0.25">
      <c r="A2839" s="109">
        <v>44524</v>
      </c>
      <c r="B2839" s="18">
        <v>188.04783965033201</v>
      </c>
      <c r="C2839">
        <v>1963842096.49402</v>
      </c>
      <c r="D2839">
        <v>584197273.38924694</v>
      </c>
    </row>
    <row r="2840" spans="1:4" ht="15.75" customHeight="1" x14ac:dyDescent="0.25">
      <c r="A2840" s="109">
        <v>44525</v>
      </c>
      <c r="B2840" s="18">
        <v>203.364194669847</v>
      </c>
      <c r="C2840">
        <v>2121463247.05352</v>
      </c>
      <c r="D2840">
        <v>589689255.42970395</v>
      </c>
    </row>
    <row r="2841" spans="1:4" ht="15.75" customHeight="1" x14ac:dyDescent="0.25">
      <c r="A2841" s="109">
        <v>44526</v>
      </c>
      <c r="B2841" s="18">
        <v>213.38982612069699</v>
      </c>
      <c r="C2841">
        <v>2229121106.37853</v>
      </c>
      <c r="D2841">
        <v>485526217.53522003</v>
      </c>
    </row>
    <row r="2842" spans="1:4" ht="15.75" customHeight="1" x14ac:dyDescent="0.25">
      <c r="A2842" s="109">
        <v>44527</v>
      </c>
      <c r="B2842" s="18">
        <v>182.94206041033399</v>
      </c>
      <c r="C2842">
        <v>1908687732.26092</v>
      </c>
      <c r="D2842">
        <v>474400952.22857702</v>
      </c>
    </row>
    <row r="2843" spans="1:4" ht="15.75" customHeight="1" x14ac:dyDescent="0.25">
      <c r="A2843" s="109">
        <v>44528</v>
      </c>
      <c r="B2843" s="18">
        <v>182.48252013317901</v>
      </c>
      <c r="C2843">
        <v>1907671847.23491</v>
      </c>
      <c r="D2843">
        <v>332247870.693573</v>
      </c>
    </row>
    <row r="2844" spans="1:4" ht="15.75" customHeight="1" x14ac:dyDescent="0.25">
      <c r="A2844" s="109">
        <v>44529</v>
      </c>
      <c r="B2844" s="18">
        <v>179.08875618192701</v>
      </c>
      <c r="C2844">
        <v>1872455373.92609</v>
      </c>
      <c r="D2844">
        <v>388121877.70372701</v>
      </c>
    </row>
    <row r="2845" spans="1:4" ht="15.75" customHeight="1" x14ac:dyDescent="0.25">
      <c r="A2845" s="109">
        <v>44530</v>
      </c>
      <c r="B2845" s="18">
        <v>182.344243794569</v>
      </c>
      <c r="C2845">
        <v>1909892065.23965</v>
      </c>
      <c r="D2845">
        <v>368116303.80991</v>
      </c>
    </row>
    <row r="2846" spans="1:4" ht="15.75" customHeight="1" x14ac:dyDescent="0.25">
      <c r="A2846" s="109">
        <v>44531</v>
      </c>
      <c r="B2846" s="18">
        <v>180.24949855190599</v>
      </c>
      <c r="C2846">
        <v>1885124513.4248099</v>
      </c>
      <c r="D2846">
        <v>386980952.97245198</v>
      </c>
    </row>
    <row r="2847" spans="1:4" ht="15.75" customHeight="1" x14ac:dyDescent="0.25">
      <c r="A2847" s="109">
        <v>44532</v>
      </c>
      <c r="B2847" s="18">
        <v>179.296792490564</v>
      </c>
      <c r="C2847">
        <v>1875781509.39921</v>
      </c>
      <c r="D2847">
        <v>283201525.35614598</v>
      </c>
    </row>
    <row r="2848" spans="1:4" ht="15.75" customHeight="1" x14ac:dyDescent="0.25">
      <c r="A2848" s="109">
        <v>44533</v>
      </c>
      <c r="B2848" s="18">
        <v>176.11584266871299</v>
      </c>
      <c r="C2848">
        <v>1842409116.2486601</v>
      </c>
      <c r="D2848">
        <v>248364504.675374</v>
      </c>
    </row>
    <row r="2849" spans="1:4" ht="15.75" customHeight="1" x14ac:dyDescent="0.25">
      <c r="A2849" s="109">
        <v>44534</v>
      </c>
      <c r="B2849" s="18">
        <v>168.597906318518</v>
      </c>
      <c r="C2849">
        <v>1764008854.9879601</v>
      </c>
      <c r="D2849">
        <v>322894320.54204202</v>
      </c>
    </row>
    <row r="2850" spans="1:4" ht="15.75" customHeight="1" x14ac:dyDescent="0.25">
      <c r="A2850" s="109">
        <v>44535</v>
      </c>
      <c r="B2850" s="18">
        <v>141.63139018839101</v>
      </c>
      <c r="C2850">
        <v>1481353333.1408701</v>
      </c>
      <c r="D2850">
        <v>440698496.64746302</v>
      </c>
    </row>
    <row r="2851" spans="1:4" ht="15.75" customHeight="1" x14ac:dyDescent="0.25">
      <c r="A2851" s="109">
        <v>44536</v>
      </c>
      <c r="B2851" s="18">
        <v>134.51493059440099</v>
      </c>
      <c r="C2851">
        <v>1407798065.4544001</v>
      </c>
      <c r="D2851">
        <v>311057201.47137702</v>
      </c>
    </row>
    <row r="2852" spans="1:4" ht="15.75" customHeight="1" x14ac:dyDescent="0.25">
      <c r="A2852" s="109">
        <v>44537</v>
      </c>
      <c r="B2852" s="18">
        <v>138.50553190478101</v>
      </c>
      <c r="C2852">
        <v>1449767823.675</v>
      </c>
      <c r="D2852">
        <v>327748208.96695799</v>
      </c>
    </row>
    <row r="2853" spans="1:4" ht="15.75" customHeight="1" x14ac:dyDescent="0.25">
      <c r="A2853" s="109">
        <v>44538</v>
      </c>
      <c r="B2853" s="18">
        <v>138.30597662821901</v>
      </c>
      <c r="C2853">
        <v>1447879141.5067</v>
      </c>
      <c r="D2853">
        <v>200554004.395123</v>
      </c>
    </row>
    <row r="2854" spans="1:4" ht="15.75" customHeight="1" x14ac:dyDescent="0.25">
      <c r="A2854" s="109">
        <v>44539</v>
      </c>
      <c r="B2854" s="18">
        <v>146.97532344474399</v>
      </c>
      <c r="C2854">
        <v>1538851782.60375</v>
      </c>
      <c r="D2854">
        <v>245239727.12702399</v>
      </c>
    </row>
    <row r="2855" spans="1:4" ht="15.75" customHeight="1" x14ac:dyDescent="0.25">
      <c r="A2855" s="109">
        <v>44540</v>
      </c>
      <c r="B2855" s="18">
        <v>137.90026520014499</v>
      </c>
      <c r="C2855">
        <v>1449923626.3550301</v>
      </c>
      <c r="D2855">
        <v>307376720.52998799</v>
      </c>
    </row>
    <row r="2856" spans="1:4" ht="15.75" customHeight="1" x14ac:dyDescent="0.25">
      <c r="A2856" s="109">
        <v>44541</v>
      </c>
      <c r="B2856" s="18">
        <v>134.240698720935</v>
      </c>
      <c r="C2856">
        <v>1405912263.9168301</v>
      </c>
      <c r="D2856">
        <v>239524868.172241</v>
      </c>
    </row>
    <row r="2857" spans="1:4" ht="15.75" customHeight="1" x14ac:dyDescent="0.25">
      <c r="A2857" s="109">
        <v>44542</v>
      </c>
      <c r="B2857" s="18">
        <v>140.57454865662501</v>
      </c>
      <c r="C2857">
        <v>1474315337.1435499</v>
      </c>
      <c r="D2857">
        <v>211600760.85828099</v>
      </c>
    </row>
    <row r="2858" spans="1:4" ht="15.75" customHeight="1" x14ac:dyDescent="0.25">
      <c r="A2858" s="109">
        <v>44543</v>
      </c>
      <c r="B2858" s="18">
        <v>139.16351362971599</v>
      </c>
      <c r="C2858">
        <v>1457877809.97083</v>
      </c>
      <c r="D2858">
        <v>173117826.99116799</v>
      </c>
    </row>
    <row r="2859" spans="1:4" ht="15.75" customHeight="1" x14ac:dyDescent="0.25">
      <c r="A2859" s="109">
        <v>44544</v>
      </c>
      <c r="B2859" s="18">
        <v>126.955505865747</v>
      </c>
      <c r="C2859">
        <v>1330174706.8325701</v>
      </c>
      <c r="D2859">
        <v>210353707.44098601</v>
      </c>
    </row>
    <row r="2860" spans="1:4" ht="15.75" customHeight="1" x14ac:dyDescent="0.25">
      <c r="A2860" s="109">
        <v>44545</v>
      </c>
      <c r="B2860" s="18">
        <v>131.67833721173301</v>
      </c>
      <c r="C2860">
        <v>1377159219.35181</v>
      </c>
      <c r="D2860">
        <v>176100709.60214701</v>
      </c>
    </row>
    <row r="2861" spans="1:4" ht="15.75" customHeight="1" x14ac:dyDescent="0.25">
      <c r="A2861" s="109">
        <v>44546</v>
      </c>
      <c r="B2861" s="18">
        <v>134.03575642612199</v>
      </c>
      <c r="C2861">
        <v>1404750012.00633</v>
      </c>
      <c r="D2861">
        <v>192552936.39331999</v>
      </c>
    </row>
    <row r="2862" spans="1:4" ht="15.75" customHeight="1" x14ac:dyDescent="0.25">
      <c r="A2862" s="109">
        <v>44547</v>
      </c>
      <c r="B2862" s="18">
        <v>130.276253543558</v>
      </c>
      <c r="C2862">
        <v>1365541501.2112</v>
      </c>
      <c r="D2862">
        <v>126661936.421231</v>
      </c>
    </row>
    <row r="2863" spans="1:4" ht="15.75" customHeight="1" x14ac:dyDescent="0.25">
      <c r="A2863" s="109">
        <v>44548</v>
      </c>
      <c r="B2863" s="18">
        <v>128.623779722096</v>
      </c>
      <c r="C2863">
        <v>1348409603.6358299</v>
      </c>
      <c r="D2863">
        <v>201587705.06560501</v>
      </c>
    </row>
    <row r="2864" spans="1:4" ht="15.75" customHeight="1" x14ac:dyDescent="0.25">
      <c r="A2864" s="109">
        <v>44549</v>
      </c>
      <c r="B2864" s="18">
        <v>129.91179627954401</v>
      </c>
      <c r="C2864">
        <v>1362102350.28126</v>
      </c>
      <c r="D2864">
        <v>116090911.436483</v>
      </c>
    </row>
    <row r="2865" spans="1:4" ht="15.75" customHeight="1" x14ac:dyDescent="0.25">
      <c r="A2865" s="109">
        <v>44550</v>
      </c>
      <c r="B2865" s="18">
        <v>129.62134119645501</v>
      </c>
      <c r="C2865">
        <v>1359248294.2680399</v>
      </c>
      <c r="D2865">
        <v>178828855.14499301</v>
      </c>
    </row>
    <row r="2866" spans="1:4" ht="15.75" customHeight="1" x14ac:dyDescent="0.25">
      <c r="A2866" s="109">
        <v>44551</v>
      </c>
      <c r="B2866" s="18">
        <v>127.889103711304</v>
      </c>
      <c r="C2866">
        <v>1341270576.92767</v>
      </c>
      <c r="D2866">
        <v>201002271.51386201</v>
      </c>
    </row>
    <row r="2867" spans="1:4" ht="15.75" customHeight="1" x14ac:dyDescent="0.25">
      <c r="A2867" s="109">
        <v>44552</v>
      </c>
      <c r="B2867" s="18">
        <v>134.07685105299501</v>
      </c>
      <c r="C2867">
        <v>1410064720.5636401</v>
      </c>
      <c r="D2867">
        <v>151470930.25251499</v>
      </c>
    </row>
    <row r="2868" spans="1:4" ht="15.75" customHeight="1" x14ac:dyDescent="0.25">
      <c r="A2868" s="109">
        <v>44553</v>
      </c>
      <c r="B2868" s="18">
        <v>135.71824611774699</v>
      </c>
      <c r="C2868">
        <v>1423777028.82075</v>
      </c>
      <c r="D2868">
        <v>229272252.38689801</v>
      </c>
    </row>
    <row r="2869" spans="1:4" ht="15.75" customHeight="1" x14ac:dyDescent="0.25">
      <c r="A2869" s="109">
        <v>44554</v>
      </c>
      <c r="B2869" s="18">
        <v>146.293286026971</v>
      </c>
      <c r="C2869">
        <v>1536344443.45188</v>
      </c>
      <c r="D2869">
        <v>205766308.79580501</v>
      </c>
    </row>
    <row r="2870" spans="1:4" ht="15.75" customHeight="1" x14ac:dyDescent="0.25">
      <c r="A2870" s="109">
        <v>44555</v>
      </c>
      <c r="B2870" s="18">
        <v>149.282402765824</v>
      </c>
      <c r="C2870">
        <v>1566513756.30338</v>
      </c>
      <c r="D2870">
        <v>330533187.04745698</v>
      </c>
    </row>
    <row r="2871" spans="1:4" ht="15.75" customHeight="1" x14ac:dyDescent="0.25">
      <c r="A2871" s="109">
        <v>44556</v>
      </c>
      <c r="B2871" s="18">
        <v>151.47008315619999</v>
      </c>
      <c r="C2871">
        <v>1589133776.9145899</v>
      </c>
      <c r="D2871">
        <v>209695103.16259599</v>
      </c>
    </row>
    <row r="2872" spans="1:4" ht="15.75" customHeight="1" x14ac:dyDescent="0.25">
      <c r="A2872" s="109">
        <v>44557</v>
      </c>
      <c r="B2872" s="18">
        <v>149.43950553520199</v>
      </c>
      <c r="C2872">
        <v>1568602663.6264501</v>
      </c>
      <c r="D2872">
        <v>124040635.679528</v>
      </c>
    </row>
    <row r="2873" spans="1:4" ht="15.75" customHeight="1" x14ac:dyDescent="0.25">
      <c r="A2873" s="109">
        <v>44558</v>
      </c>
      <c r="B2873" s="18">
        <v>151.26729021842999</v>
      </c>
      <c r="C2873">
        <v>1588664217.16202</v>
      </c>
      <c r="D2873">
        <v>201793716.33455199</v>
      </c>
    </row>
    <row r="2874" spans="1:4" ht="15.75" customHeight="1" x14ac:dyDescent="0.25">
      <c r="A2874" s="109">
        <v>44559</v>
      </c>
      <c r="B2874" s="18">
        <v>136.06796171427999</v>
      </c>
      <c r="C2874">
        <v>1429234336.1772599</v>
      </c>
      <c r="D2874">
        <v>250676119.66228101</v>
      </c>
    </row>
    <row r="2875" spans="1:4" ht="15.75" customHeight="1" x14ac:dyDescent="0.25">
      <c r="A2875" s="109">
        <v>44560</v>
      </c>
      <c r="B2875" s="18">
        <v>133.83993608146699</v>
      </c>
      <c r="C2875">
        <v>1406027647.13746</v>
      </c>
      <c r="D2875">
        <v>206248964.92967501</v>
      </c>
    </row>
    <row r="2876" spans="1:4" ht="15.75" customHeight="1" x14ac:dyDescent="0.25">
      <c r="A2876" s="109">
        <v>44561</v>
      </c>
      <c r="B2876" s="18">
        <v>133.47370994165999</v>
      </c>
      <c r="C2876">
        <v>1402375189.6850901</v>
      </c>
      <c r="D2876">
        <v>201723278.08847699</v>
      </c>
    </row>
    <row r="2877" spans="1:4" ht="15.75" customHeight="1" x14ac:dyDescent="0.25">
      <c r="A2877" s="109">
        <v>44562</v>
      </c>
      <c r="B2877" s="18">
        <v>134.01986583220599</v>
      </c>
      <c r="C2877">
        <v>1408312445.6227801</v>
      </c>
      <c r="D2877">
        <v>244798376.01277399</v>
      </c>
    </row>
    <row r="2878" spans="1:4" ht="15.75" customHeight="1" x14ac:dyDescent="0.25">
      <c r="A2878" s="109">
        <v>44563</v>
      </c>
      <c r="B2878" s="18">
        <v>137.754493908721</v>
      </c>
      <c r="C2878">
        <v>1447077499.6222701</v>
      </c>
      <c r="D2878">
        <v>112475669.480496</v>
      </c>
    </row>
    <row r="2879" spans="1:4" ht="15.75" customHeight="1" x14ac:dyDescent="0.25">
      <c r="A2879" s="109">
        <v>44564</v>
      </c>
      <c r="B2879" s="18">
        <v>142.59191396464999</v>
      </c>
      <c r="C2879">
        <v>1502763124.6580801</v>
      </c>
      <c r="D2879">
        <v>168278795.09513</v>
      </c>
    </row>
    <row r="2880" spans="1:4" ht="15.75" customHeight="1" x14ac:dyDescent="0.25">
      <c r="A2880" s="109">
        <v>44565</v>
      </c>
      <c r="B2880" s="18">
        <v>139.64799629114</v>
      </c>
      <c r="C2880">
        <v>1468065454.0130701</v>
      </c>
      <c r="D2880">
        <v>174672863.03658801</v>
      </c>
    </row>
    <row r="2881" spans="1:4" ht="15.75" customHeight="1" x14ac:dyDescent="0.25">
      <c r="A2881" s="109">
        <v>44566</v>
      </c>
      <c r="B2881" s="18">
        <v>135.33629707764501</v>
      </c>
      <c r="C2881">
        <v>1432357795.7254601</v>
      </c>
      <c r="D2881">
        <v>196797245.087392</v>
      </c>
    </row>
    <row r="2882" spans="1:4" ht="15.75" customHeight="1" x14ac:dyDescent="0.25">
      <c r="A2882" s="109">
        <v>44567</v>
      </c>
      <c r="B2882" s="18">
        <v>123.59265963638801</v>
      </c>
      <c r="C2882">
        <v>1301877219.81408</v>
      </c>
      <c r="D2882">
        <v>235194795.326143</v>
      </c>
    </row>
    <row r="2883" spans="1:4" ht="15.75" customHeight="1" x14ac:dyDescent="0.25">
      <c r="A2883" s="109">
        <v>44568</v>
      </c>
      <c r="B2883" s="18">
        <v>125.076815154255</v>
      </c>
      <c r="C2883">
        <v>1320424061.61535</v>
      </c>
      <c r="D2883">
        <v>209878724.44492999</v>
      </c>
    </row>
    <row r="2884" spans="1:4" ht="15.75" customHeight="1" x14ac:dyDescent="0.25">
      <c r="A2884" s="109">
        <v>44569</v>
      </c>
      <c r="B2884" s="18">
        <v>133.94195051401601</v>
      </c>
      <c r="C2884">
        <v>1409193893.5502901</v>
      </c>
      <c r="D2884">
        <v>365842424.89234298</v>
      </c>
    </row>
    <row r="2885" spans="1:4" ht="15.75" customHeight="1" x14ac:dyDescent="0.25">
      <c r="A2885" s="109">
        <v>44570</v>
      </c>
      <c r="B2885" s="18">
        <v>142.21154751799199</v>
      </c>
      <c r="C2885">
        <v>1502698846.0913501</v>
      </c>
      <c r="D2885">
        <v>435861629.26279801</v>
      </c>
    </row>
    <row r="2886" spans="1:4" ht="15.75" customHeight="1" x14ac:dyDescent="0.25">
      <c r="A2886" s="109">
        <v>44571</v>
      </c>
      <c r="B2886" s="18">
        <v>152.85745152964699</v>
      </c>
      <c r="C2886">
        <v>1597247897.1547201</v>
      </c>
      <c r="D2886">
        <v>351156268.56901401</v>
      </c>
    </row>
    <row r="2887" spans="1:4" ht="15.75" customHeight="1" x14ac:dyDescent="0.25">
      <c r="A2887" s="109">
        <v>44572</v>
      </c>
      <c r="B2887" s="18">
        <v>148.11805114088901</v>
      </c>
      <c r="C2887">
        <v>1558629946.2476499</v>
      </c>
      <c r="D2887">
        <v>356388059.80471301</v>
      </c>
    </row>
    <row r="2888" spans="1:4" ht="15.75" customHeight="1" x14ac:dyDescent="0.25">
      <c r="A2888" s="109">
        <v>44573</v>
      </c>
      <c r="B2888" s="18">
        <v>142.20422111568899</v>
      </c>
      <c r="C2888">
        <v>1496606583.66923</v>
      </c>
      <c r="D2888">
        <v>250489188.613693</v>
      </c>
    </row>
    <row r="2889" spans="1:4" ht="15.75" customHeight="1" x14ac:dyDescent="0.25">
      <c r="A2889" s="109">
        <v>44574</v>
      </c>
      <c r="B2889" s="18">
        <v>144.076328293637</v>
      </c>
      <c r="C2889">
        <v>1518321081.49804</v>
      </c>
      <c r="D2889">
        <v>248304577.24703899</v>
      </c>
    </row>
    <row r="2890" spans="1:4" ht="15.75" customHeight="1" x14ac:dyDescent="0.25">
      <c r="A2890" s="109">
        <v>44575</v>
      </c>
      <c r="B2890" s="18">
        <v>141.538512318231</v>
      </c>
      <c r="C2890">
        <v>1490012275.4353099</v>
      </c>
      <c r="D2890">
        <v>226119578.86247599</v>
      </c>
    </row>
    <row r="2891" spans="1:4" ht="15.75" customHeight="1" x14ac:dyDescent="0.25">
      <c r="A2891" s="109">
        <v>44576</v>
      </c>
      <c r="B2891" s="18">
        <v>141.27656814460099</v>
      </c>
      <c r="C2891">
        <v>1487462910.8877399</v>
      </c>
      <c r="D2891">
        <v>195557132.954781</v>
      </c>
    </row>
    <row r="2892" spans="1:4" ht="15.75" customHeight="1" x14ac:dyDescent="0.25">
      <c r="A2892" s="109">
        <v>44577</v>
      </c>
      <c r="B2892" s="18">
        <v>141.81933783807901</v>
      </c>
      <c r="C2892">
        <v>1490130681.98103</v>
      </c>
      <c r="D2892">
        <v>166761135.276014</v>
      </c>
    </row>
    <row r="2893" spans="1:4" ht="15.75" customHeight="1" x14ac:dyDescent="0.25">
      <c r="A2893" s="109">
        <v>44578</v>
      </c>
      <c r="B2893" s="18">
        <v>137.84242294525899</v>
      </c>
      <c r="C2893">
        <v>1451708655.3013301</v>
      </c>
      <c r="D2893">
        <v>176864077.80925599</v>
      </c>
    </row>
    <row r="2894" spans="1:4" ht="15.75" customHeight="1" x14ac:dyDescent="0.25">
      <c r="A2894" s="109">
        <v>44579</v>
      </c>
      <c r="B2894" s="18">
        <v>135.97852806971099</v>
      </c>
      <c r="C2894">
        <v>1432278728.9322701</v>
      </c>
      <c r="D2894">
        <v>148799710.04539701</v>
      </c>
    </row>
    <row r="2895" spans="1:4" ht="15.75" customHeight="1" x14ac:dyDescent="0.25">
      <c r="A2895" s="109">
        <v>44580</v>
      </c>
      <c r="B2895" s="18">
        <v>130.701066326301</v>
      </c>
      <c r="C2895">
        <v>1379055060.88941</v>
      </c>
      <c r="D2895">
        <v>144586508.021799</v>
      </c>
    </row>
    <row r="2896" spans="1:4" ht="15.75" customHeight="1" x14ac:dyDescent="0.25">
      <c r="A2896" s="109">
        <v>44581</v>
      </c>
      <c r="B2896" s="18">
        <v>127.495449081525</v>
      </c>
      <c r="C2896">
        <v>1342818021.5609801</v>
      </c>
      <c r="D2896">
        <v>191727273.899766</v>
      </c>
    </row>
    <row r="2897" spans="1:4" ht="15.75" customHeight="1" x14ac:dyDescent="0.25">
      <c r="A2897" s="109">
        <v>44582</v>
      </c>
      <c r="B2897" s="18">
        <v>121.22017434921401</v>
      </c>
      <c r="C2897">
        <v>1283534099.7764599</v>
      </c>
      <c r="D2897">
        <v>125677096.64063901</v>
      </c>
    </row>
    <row r="2898" spans="1:4" ht="15.75" customHeight="1" x14ac:dyDescent="0.25">
      <c r="A2898" s="109">
        <v>44583</v>
      </c>
      <c r="B2898" s="18">
        <v>105.764797693521</v>
      </c>
      <c r="C2898">
        <v>1117737642.11796</v>
      </c>
      <c r="D2898">
        <v>256160349.36516801</v>
      </c>
    </row>
    <row r="2899" spans="1:4" ht="15.75" customHeight="1" x14ac:dyDescent="0.25">
      <c r="A2899" s="109">
        <v>44584</v>
      </c>
      <c r="B2899" s="18">
        <v>97.038851827759004</v>
      </c>
      <c r="C2899">
        <v>1020430635.8161</v>
      </c>
      <c r="D2899">
        <v>364411712.89131302</v>
      </c>
    </row>
    <row r="2900" spans="1:4" ht="15.75" customHeight="1" x14ac:dyDescent="0.25">
      <c r="A2900" s="109">
        <v>44585</v>
      </c>
      <c r="B2900" s="18">
        <v>99.279299973872895</v>
      </c>
      <c r="C2900">
        <v>1046591611.36335</v>
      </c>
      <c r="D2900">
        <v>181565136.91841599</v>
      </c>
    </row>
    <row r="2901" spans="1:4" ht="15.75" customHeight="1" x14ac:dyDescent="0.25">
      <c r="A2901" s="109">
        <v>44586</v>
      </c>
      <c r="B2901" s="18">
        <v>90.762501590023604</v>
      </c>
      <c r="C2901">
        <v>956834666.61552095</v>
      </c>
      <c r="D2901">
        <v>354926526.42427498</v>
      </c>
    </row>
    <row r="2902" spans="1:4" ht="15.75" customHeight="1" x14ac:dyDescent="0.25">
      <c r="A2902" s="109">
        <v>44587</v>
      </c>
      <c r="B2902" s="18">
        <v>90.107059677288404</v>
      </c>
      <c r="C2902">
        <v>950165801.39080703</v>
      </c>
      <c r="D2902">
        <v>183061596.255862</v>
      </c>
    </row>
    <row r="2903" spans="1:4" ht="15.75" customHeight="1" x14ac:dyDescent="0.25">
      <c r="A2903" s="109">
        <v>44588</v>
      </c>
      <c r="B2903" s="18">
        <v>92.619961562375394</v>
      </c>
      <c r="C2903">
        <v>981280076.20662904</v>
      </c>
      <c r="D2903">
        <v>201355612.19534799</v>
      </c>
    </row>
    <row r="2904" spans="1:4" ht="15.75" customHeight="1" x14ac:dyDescent="0.25">
      <c r="A2904" s="109">
        <v>44589</v>
      </c>
      <c r="B2904" s="18">
        <v>91.638029939169499</v>
      </c>
      <c r="C2904">
        <v>964878883.55577004</v>
      </c>
      <c r="D2904">
        <v>181872705.557208</v>
      </c>
    </row>
    <row r="2905" spans="1:4" ht="15.75" customHeight="1" x14ac:dyDescent="0.25">
      <c r="A2905" s="109">
        <v>44590</v>
      </c>
      <c r="B2905" s="18">
        <v>95.714943809320303</v>
      </c>
      <c r="C2905">
        <v>1010182167.86961</v>
      </c>
      <c r="D2905">
        <v>118681878.86152001</v>
      </c>
    </row>
    <row r="2906" spans="1:4" ht="15.75" customHeight="1" x14ac:dyDescent="0.25">
      <c r="A2906" s="109">
        <v>44591</v>
      </c>
      <c r="B2906" s="18">
        <v>96.762630396596904</v>
      </c>
      <c r="C2906">
        <v>1017056962.82102</v>
      </c>
      <c r="D2906">
        <v>124373083.20101801</v>
      </c>
    </row>
    <row r="2907" spans="1:4" ht="15.75" customHeight="1" x14ac:dyDescent="0.25">
      <c r="A2907" s="109">
        <v>44592</v>
      </c>
      <c r="B2907" s="18">
        <v>93.613473359594096</v>
      </c>
      <c r="C2907">
        <v>988277684.81412601</v>
      </c>
      <c r="D2907">
        <v>138898925.577485</v>
      </c>
    </row>
    <row r="2908" spans="1:4" ht="15.75" customHeight="1" x14ac:dyDescent="0.25">
      <c r="A2908" s="109">
        <v>44593</v>
      </c>
      <c r="B2908" s="18">
        <v>94.507810119804702</v>
      </c>
      <c r="C2908">
        <v>993558028.20549405</v>
      </c>
      <c r="D2908">
        <v>115881805.191853</v>
      </c>
    </row>
    <row r="2909" spans="1:4" ht="15.75" customHeight="1" x14ac:dyDescent="0.25">
      <c r="A2909" s="109">
        <v>44594</v>
      </c>
      <c r="B2909" s="18">
        <v>97.643460644261395</v>
      </c>
      <c r="C2909">
        <v>1031108935.3881299</v>
      </c>
      <c r="D2909">
        <v>134530035.45817801</v>
      </c>
    </row>
    <row r="2910" spans="1:4" ht="15.75" customHeight="1" x14ac:dyDescent="0.25">
      <c r="A2910" s="109">
        <v>44595</v>
      </c>
      <c r="B2910" s="18">
        <v>93.429255743612202</v>
      </c>
      <c r="C2910">
        <v>987481852.52315998</v>
      </c>
      <c r="D2910">
        <v>127059497.583776</v>
      </c>
    </row>
    <row r="2911" spans="1:4" ht="15.75" customHeight="1" x14ac:dyDescent="0.25">
      <c r="A2911" s="109">
        <v>44596</v>
      </c>
      <c r="B2911" s="18">
        <v>94.268510793999297</v>
      </c>
      <c r="C2911">
        <v>996866092.27160597</v>
      </c>
      <c r="D2911">
        <v>81960097.449995697</v>
      </c>
    </row>
    <row r="2912" spans="1:4" ht="15.75" customHeight="1" x14ac:dyDescent="0.25">
      <c r="A2912" s="109">
        <v>44597</v>
      </c>
      <c r="B2912" s="18">
        <v>103.959876166523</v>
      </c>
      <c r="C2912">
        <v>1080697409.12409</v>
      </c>
      <c r="D2912">
        <v>168300390.80389801</v>
      </c>
    </row>
    <row r="2913" spans="1:4" ht="15.75" customHeight="1" x14ac:dyDescent="0.25">
      <c r="A2913" s="109">
        <v>44598</v>
      </c>
      <c r="B2913" s="18">
        <v>104.183363997266</v>
      </c>
      <c r="C2913">
        <v>1103290998.0941</v>
      </c>
      <c r="D2913">
        <v>169803219.93750101</v>
      </c>
    </row>
    <row r="2914" spans="1:4" ht="15.75" customHeight="1" x14ac:dyDescent="0.25">
      <c r="A2914" s="109">
        <v>44599</v>
      </c>
      <c r="B2914" s="18">
        <v>108.672841980611</v>
      </c>
      <c r="C2914">
        <v>1147135780.25983</v>
      </c>
      <c r="D2914">
        <v>98845370.067420796</v>
      </c>
    </row>
    <row r="2915" spans="1:4" ht="15.75" customHeight="1" x14ac:dyDescent="0.25">
      <c r="A2915" s="109">
        <v>44600</v>
      </c>
      <c r="B2915" s="18">
        <v>116.07585193705</v>
      </c>
      <c r="C2915">
        <v>1227470563.3984201</v>
      </c>
      <c r="D2915">
        <v>193078675.530325</v>
      </c>
    </row>
    <row r="2916" spans="1:4" ht="15.75" customHeight="1" x14ac:dyDescent="0.25">
      <c r="A2916" s="109">
        <v>44601</v>
      </c>
      <c r="B2916" s="18">
        <v>112.922410726408</v>
      </c>
      <c r="C2916">
        <v>1193616147.2219701</v>
      </c>
      <c r="D2916">
        <v>157643382.07404801</v>
      </c>
    </row>
    <row r="2917" spans="1:4" ht="15.75" customHeight="1" x14ac:dyDescent="0.25">
      <c r="A2917" s="109">
        <v>44602</v>
      </c>
      <c r="B2917" s="18">
        <v>115.453590480104</v>
      </c>
      <c r="C2917">
        <v>1219981286.09338</v>
      </c>
      <c r="D2917">
        <v>177752830.21265599</v>
      </c>
    </row>
    <row r="2918" spans="1:4" ht="15.75" customHeight="1" x14ac:dyDescent="0.25">
      <c r="A2918" s="109">
        <v>44603</v>
      </c>
      <c r="B2918" s="18">
        <v>111.96768506098201</v>
      </c>
      <c r="C2918">
        <v>1183851472.96593</v>
      </c>
      <c r="D2918">
        <v>192580591.05863699</v>
      </c>
    </row>
    <row r="2919" spans="1:4" ht="15.75" customHeight="1" x14ac:dyDescent="0.25">
      <c r="A2919" s="109">
        <v>44604</v>
      </c>
      <c r="B2919" s="18">
        <v>104.04876874136001</v>
      </c>
      <c r="C2919">
        <v>1105784557.9556601</v>
      </c>
      <c r="D2919">
        <v>122345551.40717199</v>
      </c>
    </row>
    <row r="2920" spans="1:4" ht="15.75" customHeight="1" x14ac:dyDescent="0.25">
      <c r="A2920" s="109">
        <v>44605</v>
      </c>
      <c r="B2920" s="18">
        <v>104.04444932157401</v>
      </c>
      <c r="C2920">
        <v>1095338700.47927</v>
      </c>
      <c r="D2920">
        <v>149281166.582333</v>
      </c>
    </row>
    <row r="2921" spans="1:4" ht="15.75" customHeight="1" x14ac:dyDescent="0.25">
      <c r="A2921" s="109">
        <v>44606</v>
      </c>
      <c r="B2921" s="18">
        <v>102.814473099653</v>
      </c>
      <c r="C2921">
        <v>1086061418.81179</v>
      </c>
      <c r="D2921">
        <v>93610484.702492997</v>
      </c>
    </row>
    <row r="2922" spans="1:4" ht="15.75" customHeight="1" x14ac:dyDescent="0.25">
      <c r="A2922" s="109">
        <v>44607</v>
      </c>
      <c r="B2922" s="18">
        <v>104.02527889829</v>
      </c>
      <c r="C2922">
        <v>1101029862.60583</v>
      </c>
      <c r="D2922">
        <v>89450270.128092706</v>
      </c>
    </row>
    <row r="2923" spans="1:4" ht="15.75" customHeight="1" x14ac:dyDescent="0.25">
      <c r="A2923" s="109">
        <v>44608</v>
      </c>
      <c r="B2923" s="18">
        <v>109.489886597542</v>
      </c>
      <c r="C2923">
        <v>1161255658.54443</v>
      </c>
      <c r="D2923">
        <v>95094707.789455101</v>
      </c>
    </row>
    <row r="2924" spans="1:4" ht="15.75" customHeight="1" x14ac:dyDescent="0.25">
      <c r="A2924" s="109">
        <v>44609</v>
      </c>
      <c r="B2924" s="18">
        <v>115.64638765840699</v>
      </c>
      <c r="C2924">
        <v>1223763116.0081</v>
      </c>
      <c r="D2924">
        <v>194090757.80951801</v>
      </c>
    </row>
    <row r="2925" spans="1:4" ht="15.75" customHeight="1" x14ac:dyDescent="0.25">
      <c r="A2925" s="109">
        <v>44610</v>
      </c>
      <c r="B2925" s="18">
        <v>104.734113889507</v>
      </c>
      <c r="C2925">
        <v>1108697363.4024701</v>
      </c>
      <c r="D2925">
        <v>177039685.53899699</v>
      </c>
    </row>
    <row r="2926" spans="1:4" ht="15.75" customHeight="1" x14ac:dyDescent="0.25">
      <c r="A2926" s="109">
        <v>44611</v>
      </c>
      <c r="B2926" s="18">
        <v>105.745439827071</v>
      </c>
      <c r="C2926">
        <v>1119302331.9711299</v>
      </c>
      <c r="D2926">
        <v>181772724.766983</v>
      </c>
    </row>
    <row r="2927" spans="1:4" ht="15.75" customHeight="1" x14ac:dyDescent="0.25">
      <c r="A2927" s="109">
        <v>44612</v>
      </c>
      <c r="B2927" s="18">
        <v>102.578236705881</v>
      </c>
      <c r="C2927">
        <v>1086337379.5545199</v>
      </c>
      <c r="D2927">
        <v>109160785.869552</v>
      </c>
    </row>
    <row r="2928" spans="1:4" ht="15.75" customHeight="1" x14ac:dyDescent="0.25">
      <c r="A2928" s="109">
        <v>44613</v>
      </c>
      <c r="B2928" s="18">
        <v>98.990803245616405</v>
      </c>
      <c r="C2928">
        <v>1048096493.72835</v>
      </c>
      <c r="D2928">
        <v>159161200.102034</v>
      </c>
    </row>
    <row r="2929" spans="1:4" ht="15.75" customHeight="1" x14ac:dyDescent="0.25">
      <c r="A2929" s="109">
        <v>44614</v>
      </c>
      <c r="B2929" s="18">
        <v>87.299828573994503</v>
      </c>
      <c r="C2929">
        <v>928702528.32451999</v>
      </c>
      <c r="D2929">
        <v>226248291.05362001</v>
      </c>
    </row>
    <row r="2930" spans="1:4" ht="15.75" customHeight="1" x14ac:dyDescent="0.25">
      <c r="A2930" s="109">
        <v>44615</v>
      </c>
      <c r="B2930" s="18">
        <v>93.533168690541203</v>
      </c>
      <c r="C2930">
        <v>991672783.68545198</v>
      </c>
      <c r="D2930">
        <v>179925007.791538</v>
      </c>
    </row>
    <row r="2931" spans="1:4" ht="15.75" customHeight="1" x14ac:dyDescent="0.25">
      <c r="A2931" s="109">
        <v>44616</v>
      </c>
      <c r="B2931" s="18">
        <v>88.705415808110203</v>
      </c>
      <c r="C2931">
        <v>939586618.03970206</v>
      </c>
      <c r="D2931">
        <v>110244357.994045</v>
      </c>
    </row>
    <row r="2932" spans="1:4" ht="15.75" customHeight="1" x14ac:dyDescent="0.25">
      <c r="A2932" s="109">
        <v>44617</v>
      </c>
      <c r="B2932" s="18">
        <v>87.9597862651258</v>
      </c>
      <c r="C2932">
        <v>931816926.28633595</v>
      </c>
      <c r="D2932">
        <v>241757605.36564401</v>
      </c>
    </row>
    <row r="2933" spans="1:4" ht="15.75" customHeight="1" x14ac:dyDescent="0.25">
      <c r="A2933" s="109">
        <v>44618</v>
      </c>
      <c r="B2933" s="18">
        <v>92.867966921765301</v>
      </c>
      <c r="C2933">
        <v>985932315.39859605</v>
      </c>
      <c r="D2933">
        <v>163373221.37541601</v>
      </c>
    </row>
    <row r="2934" spans="1:4" ht="15.75" customHeight="1" x14ac:dyDescent="0.25">
      <c r="A2934" s="109">
        <v>44619</v>
      </c>
      <c r="B2934" s="18">
        <v>93.492072373540097</v>
      </c>
      <c r="C2934">
        <v>987738413.48032796</v>
      </c>
      <c r="D2934">
        <v>135345839.98643199</v>
      </c>
    </row>
    <row r="2935" spans="1:4" ht="15.75" customHeight="1" x14ac:dyDescent="0.25">
      <c r="A2935" s="109">
        <v>44620</v>
      </c>
      <c r="B2935" s="18">
        <v>88.409011717074193</v>
      </c>
      <c r="C2935">
        <v>936654199.79601395</v>
      </c>
      <c r="D2935">
        <v>107445449.739324</v>
      </c>
    </row>
    <row r="2936" spans="1:4" ht="15.75" customHeight="1" x14ac:dyDescent="0.25">
      <c r="A2936" s="109">
        <v>44621</v>
      </c>
      <c r="B2936" s="18">
        <v>100.799600952364</v>
      </c>
      <c r="C2936">
        <v>1062460011.7406501</v>
      </c>
      <c r="D2936">
        <v>171398673.38632801</v>
      </c>
    </row>
    <row r="2937" spans="1:4" ht="15.75" customHeight="1" x14ac:dyDescent="0.25">
      <c r="A2937" s="109">
        <v>44622</v>
      </c>
      <c r="B2937" s="18">
        <v>99.964228666723102</v>
      </c>
      <c r="C2937">
        <v>1061848789.14171</v>
      </c>
      <c r="D2937">
        <v>131463714.41023999</v>
      </c>
    </row>
    <row r="2938" spans="1:4" ht="15.75" customHeight="1" x14ac:dyDescent="0.25">
      <c r="A2938" s="109">
        <v>44623</v>
      </c>
      <c r="B2938" s="18">
        <v>101.375964865146</v>
      </c>
      <c r="C2938">
        <v>1073703092.81048</v>
      </c>
      <c r="D2938">
        <v>185335585.89656699</v>
      </c>
    </row>
    <row r="2939" spans="1:4" ht="15.75" customHeight="1" x14ac:dyDescent="0.25">
      <c r="A2939" s="109">
        <v>44624</v>
      </c>
      <c r="B2939" s="18">
        <v>96.836226718119505</v>
      </c>
      <c r="C2939">
        <v>1032667720.27557</v>
      </c>
      <c r="D2939">
        <v>125871826.27588201</v>
      </c>
    </row>
    <row r="2940" spans="1:4" ht="15.75" customHeight="1" x14ac:dyDescent="0.25">
      <c r="A2940" s="109">
        <v>44625</v>
      </c>
      <c r="B2940" s="18">
        <v>89.621391413461893</v>
      </c>
      <c r="C2940">
        <v>950914228.962497</v>
      </c>
      <c r="D2940">
        <v>166752059.09596899</v>
      </c>
    </row>
    <row r="2941" spans="1:4" ht="15.75" customHeight="1" x14ac:dyDescent="0.25">
      <c r="A2941" s="109">
        <v>44626</v>
      </c>
      <c r="B2941" s="18">
        <v>89.702945784060006</v>
      </c>
      <c r="C2941">
        <v>949239357.71066296</v>
      </c>
      <c r="D2941">
        <v>95602579.682736799</v>
      </c>
    </row>
    <row r="2942" spans="1:4" ht="15.75" customHeight="1" x14ac:dyDescent="0.25">
      <c r="A2942" s="109">
        <v>44627</v>
      </c>
      <c r="B2942" s="18">
        <v>86.133532189869598</v>
      </c>
      <c r="C2942">
        <v>914158314.50525105</v>
      </c>
      <c r="D2942">
        <v>139053037.48721099</v>
      </c>
    </row>
    <row r="2943" spans="1:4" ht="15.75" customHeight="1" x14ac:dyDescent="0.25">
      <c r="A2943" s="109">
        <v>44628</v>
      </c>
      <c r="B2943" s="18">
        <v>86.135340232167593</v>
      </c>
      <c r="C2943">
        <v>914765242.46374905</v>
      </c>
      <c r="D2943">
        <v>125576153.844932</v>
      </c>
    </row>
    <row r="2944" spans="1:4" ht="15.75" customHeight="1" x14ac:dyDescent="0.25">
      <c r="A2944" s="109">
        <v>44629</v>
      </c>
      <c r="B2944" s="18">
        <v>94.783567791413802</v>
      </c>
      <c r="C2944">
        <v>1002813802.58793</v>
      </c>
      <c r="D2944">
        <v>202137323.21298999</v>
      </c>
    </row>
    <row r="2945" spans="1:4" ht="15.75" customHeight="1" x14ac:dyDescent="0.25">
      <c r="A2945" s="109">
        <v>44630</v>
      </c>
      <c r="B2945" s="18">
        <v>99.752797984058304</v>
      </c>
      <c r="C2945">
        <v>1059142828.931</v>
      </c>
      <c r="D2945">
        <v>270823121.08000898</v>
      </c>
    </row>
    <row r="2946" spans="1:4" ht="15.75" customHeight="1" x14ac:dyDescent="0.25">
      <c r="A2946" s="109">
        <v>44631</v>
      </c>
      <c r="B2946" s="18">
        <v>104.94276653916801</v>
      </c>
      <c r="C2946">
        <v>1113919765.92272</v>
      </c>
      <c r="D2946">
        <v>381701633.22212899</v>
      </c>
    </row>
    <row r="2947" spans="1:4" ht="15.75" customHeight="1" x14ac:dyDescent="0.25">
      <c r="A2947" s="109">
        <v>44632</v>
      </c>
      <c r="B2947" s="18">
        <v>95.597218622481506</v>
      </c>
      <c r="C2947">
        <v>1022032887.20296</v>
      </c>
      <c r="D2947">
        <v>276753954.67181098</v>
      </c>
    </row>
    <row r="2948" spans="1:4" ht="15.75" customHeight="1" x14ac:dyDescent="0.25">
      <c r="A2948" s="109">
        <v>44633</v>
      </c>
      <c r="B2948" s="18">
        <v>99.701353184112605</v>
      </c>
      <c r="C2948">
        <v>1059032761.3461699</v>
      </c>
      <c r="D2948">
        <v>209459490.50400299</v>
      </c>
    </row>
    <row r="2949" spans="1:4" ht="15.75" customHeight="1" x14ac:dyDescent="0.25">
      <c r="A2949" s="109">
        <v>44634</v>
      </c>
      <c r="B2949" s="18">
        <v>93.951832147934795</v>
      </c>
      <c r="C2949">
        <v>998099981.03855205</v>
      </c>
      <c r="D2949">
        <v>227795346.54467499</v>
      </c>
    </row>
    <row r="2950" spans="1:4" ht="15.75" customHeight="1" x14ac:dyDescent="0.25">
      <c r="A2950" s="109">
        <v>44635</v>
      </c>
      <c r="B2950" s="18">
        <v>98.304097512452103</v>
      </c>
      <c r="C2950">
        <v>1041742332.06787</v>
      </c>
      <c r="D2950">
        <v>232617572.97922099</v>
      </c>
    </row>
    <row r="2951" spans="1:4" ht="15.75" customHeight="1" x14ac:dyDescent="0.25">
      <c r="A2951" s="109">
        <v>44636</v>
      </c>
      <c r="B2951" s="18">
        <v>95.233887715799199</v>
      </c>
      <c r="C2951">
        <v>1014153822.33117</v>
      </c>
      <c r="D2951">
        <v>160416479.04180199</v>
      </c>
    </row>
    <row r="2952" spans="1:4" ht="15.75" customHeight="1" x14ac:dyDescent="0.25">
      <c r="A2952" s="109">
        <v>44637</v>
      </c>
      <c r="B2952" s="18">
        <v>98.526938164530605</v>
      </c>
      <c r="C2952">
        <v>1035525179.3918101</v>
      </c>
      <c r="D2952">
        <v>241260657.26459</v>
      </c>
    </row>
    <row r="2953" spans="1:4" ht="15.75" customHeight="1" x14ac:dyDescent="0.25">
      <c r="A2953" s="109">
        <v>44638</v>
      </c>
      <c r="B2953" s="18">
        <v>96.490117392499997</v>
      </c>
      <c r="C2953">
        <v>1025631153.0102</v>
      </c>
      <c r="D2953">
        <v>157709224.53335801</v>
      </c>
    </row>
    <row r="2954" spans="1:4" ht="15.75" customHeight="1" x14ac:dyDescent="0.25">
      <c r="A2954" s="109">
        <v>44639</v>
      </c>
      <c r="B2954" s="18">
        <v>98.829516173343606</v>
      </c>
      <c r="C2954">
        <v>1050642080.23154</v>
      </c>
      <c r="D2954">
        <v>216257756.393774</v>
      </c>
    </row>
    <row r="2955" spans="1:4" ht="15.75" customHeight="1" x14ac:dyDescent="0.25">
      <c r="A2955" s="109">
        <v>44640</v>
      </c>
      <c r="B2955" s="18">
        <v>102.948093890526</v>
      </c>
      <c r="C2955">
        <v>1093033417.8868001</v>
      </c>
      <c r="D2955">
        <v>201598190.479505</v>
      </c>
    </row>
    <row r="2956" spans="1:4" ht="15.75" customHeight="1" x14ac:dyDescent="0.25">
      <c r="A2956" s="109">
        <v>44641</v>
      </c>
      <c r="B2956" s="18">
        <v>115.205196795445</v>
      </c>
      <c r="C2956">
        <v>1223230602.12972</v>
      </c>
      <c r="D2956">
        <v>574035130.91195297</v>
      </c>
    </row>
    <row r="2957" spans="1:4" ht="15.75" customHeight="1" x14ac:dyDescent="0.25">
      <c r="A2957" s="109">
        <v>44642</v>
      </c>
      <c r="B2957" s="18">
        <v>122.74647222337499</v>
      </c>
      <c r="C2957">
        <v>1298214426.0729401</v>
      </c>
      <c r="D2957">
        <v>575397808.35167801</v>
      </c>
    </row>
    <row r="2958" spans="1:4" ht="15.75" customHeight="1" x14ac:dyDescent="0.25">
      <c r="A2958" s="109">
        <v>44643</v>
      </c>
      <c r="B2958" s="18">
        <v>130.66064857201201</v>
      </c>
      <c r="C2958">
        <v>1394148196.61061</v>
      </c>
      <c r="D2958">
        <v>485591317.900002</v>
      </c>
    </row>
    <row r="2959" spans="1:4" ht="15.75" customHeight="1" x14ac:dyDescent="0.25">
      <c r="A2959" s="109">
        <v>44644</v>
      </c>
      <c r="B2959" s="18">
        <v>129.97889780244901</v>
      </c>
      <c r="C2959">
        <v>1382741269.08272</v>
      </c>
      <c r="D2959">
        <v>530585376.96728301</v>
      </c>
    </row>
    <row r="2960" spans="1:4" ht="15.75" customHeight="1" x14ac:dyDescent="0.25">
      <c r="A2960" s="109">
        <v>44645</v>
      </c>
      <c r="B2960" s="18">
        <v>130.33930151465901</v>
      </c>
      <c r="C2960">
        <v>1387412572.88866</v>
      </c>
      <c r="D2960">
        <v>369817177.26247799</v>
      </c>
    </row>
    <row r="2961" spans="1:4" ht="15.75" customHeight="1" x14ac:dyDescent="0.25">
      <c r="A2961" s="109">
        <v>44646</v>
      </c>
      <c r="B2961" s="18">
        <v>126.05954555883901</v>
      </c>
      <c r="C2961">
        <v>1339325251.3078599</v>
      </c>
      <c r="D2961">
        <v>367109855.99910402</v>
      </c>
    </row>
    <row r="2962" spans="1:4" ht="15.75" customHeight="1" x14ac:dyDescent="0.25">
      <c r="A2962" s="109">
        <v>44647</v>
      </c>
      <c r="B2962" s="18">
        <v>127.925700653428</v>
      </c>
      <c r="C2962">
        <v>1361462645.0262899</v>
      </c>
      <c r="D2962">
        <v>283030475.05768698</v>
      </c>
    </row>
    <row r="2963" spans="1:4" ht="15.75" customHeight="1" x14ac:dyDescent="0.25">
      <c r="A2963" s="109">
        <v>44648</v>
      </c>
      <c r="B2963" s="18">
        <v>132.52564670940799</v>
      </c>
      <c r="C2963">
        <v>1406917011.0578899</v>
      </c>
      <c r="D2963">
        <v>220446844.53689599</v>
      </c>
    </row>
    <row r="2964" spans="1:4" ht="15.75" customHeight="1" x14ac:dyDescent="0.25">
      <c r="A2964" s="109">
        <v>44649</v>
      </c>
      <c r="B2964" s="18">
        <v>127.40939445204199</v>
      </c>
      <c r="C2964">
        <v>1359848202.4739001</v>
      </c>
      <c r="D2964">
        <v>342117558.732485</v>
      </c>
    </row>
    <row r="2965" spans="1:4" ht="15.75" customHeight="1" x14ac:dyDescent="0.25">
      <c r="A2965" s="109">
        <v>44650</v>
      </c>
      <c r="B2965" s="18">
        <v>130.41790999262</v>
      </c>
      <c r="C2965">
        <v>1389191923.0114901</v>
      </c>
      <c r="D2965">
        <v>355960651.48492301</v>
      </c>
    </row>
    <row r="2966" spans="1:4" ht="15.75" customHeight="1" x14ac:dyDescent="0.25">
      <c r="A2966" s="109">
        <v>44651</v>
      </c>
      <c r="B2966" s="18">
        <v>132.68611553760999</v>
      </c>
      <c r="C2966">
        <v>1417941088.97262</v>
      </c>
      <c r="D2966">
        <v>305017779.458462</v>
      </c>
    </row>
    <row r="2967" spans="1:4" ht="15.75" customHeight="1" x14ac:dyDescent="0.25">
      <c r="A2967" s="109">
        <v>44652</v>
      </c>
      <c r="B2967" s="18">
        <v>127.11884751896601</v>
      </c>
      <c r="C2967">
        <v>1354424346.02542</v>
      </c>
      <c r="D2967">
        <v>366866483.87184101</v>
      </c>
    </row>
    <row r="2968" spans="1:4" ht="15.75" customHeight="1" x14ac:dyDescent="0.25">
      <c r="A2968" s="109">
        <v>44653</v>
      </c>
      <c r="B2968" s="18">
        <v>128.30323033440001</v>
      </c>
      <c r="C2968">
        <v>1367234437.34793</v>
      </c>
      <c r="D2968">
        <v>335475649.24561697</v>
      </c>
    </row>
    <row r="2969" spans="1:4" ht="15.75" customHeight="1" x14ac:dyDescent="0.25">
      <c r="A2969" s="109">
        <v>44654</v>
      </c>
      <c r="B2969" s="18">
        <v>127.100729986936</v>
      </c>
      <c r="C2969">
        <v>1357489387.5515599</v>
      </c>
      <c r="D2969">
        <v>297370463.56371403</v>
      </c>
    </row>
    <row r="2970" spans="1:4" ht="15.75" customHeight="1" x14ac:dyDescent="0.25">
      <c r="A2970" s="109">
        <v>44655</v>
      </c>
      <c r="B2970" s="18">
        <v>132.348579879516</v>
      </c>
      <c r="C2970">
        <v>1410579122.49176</v>
      </c>
      <c r="D2970">
        <v>258725466.770412</v>
      </c>
    </row>
    <row r="2971" spans="1:4" ht="15.75" customHeight="1" x14ac:dyDescent="0.25">
      <c r="A2971" s="109">
        <v>44656</v>
      </c>
      <c r="B2971" s="18">
        <v>133.25739938337199</v>
      </c>
      <c r="C2971">
        <v>1421083775.9015901</v>
      </c>
      <c r="D2971">
        <v>376914508.69691002</v>
      </c>
    </row>
    <row r="2972" spans="1:4" ht="15.75" customHeight="1" x14ac:dyDescent="0.25">
      <c r="A2972" s="109">
        <v>44657</v>
      </c>
      <c r="B2972" s="18">
        <v>127.846371743904</v>
      </c>
      <c r="C2972">
        <v>1363113362.9653399</v>
      </c>
      <c r="D2972">
        <v>338946077.15513498</v>
      </c>
    </row>
    <row r="2973" spans="1:4" ht="15.75" customHeight="1" x14ac:dyDescent="0.25">
      <c r="A2973" s="109">
        <v>44658</v>
      </c>
      <c r="B2973" s="18">
        <v>114.05628672643699</v>
      </c>
      <c r="C2973">
        <v>1216248940.2439001</v>
      </c>
      <c r="D2973">
        <v>407089697.63230097</v>
      </c>
    </row>
    <row r="2974" spans="1:4" ht="15.75" customHeight="1" x14ac:dyDescent="0.25">
      <c r="A2974" s="109">
        <v>44659</v>
      </c>
      <c r="B2974" s="18">
        <v>117.145242190982</v>
      </c>
      <c r="C2974">
        <v>1249300749.96297</v>
      </c>
      <c r="D2974">
        <v>264192232.05356401</v>
      </c>
    </row>
    <row r="2975" spans="1:4" ht="15.75" customHeight="1" x14ac:dyDescent="0.25">
      <c r="A2975" s="109">
        <v>44660</v>
      </c>
      <c r="B2975" s="18">
        <v>110.922081540546</v>
      </c>
      <c r="C2975">
        <v>1183153615.24488</v>
      </c>
      <c r="D2975">
        <v>234781531.95653301</v>
      </c>
    </row>
    <row r="2976" spans="1:4" ht="15.75" customHeight="1" x14ac:dyDescent="0.25">
      <c r="A2976" s="109">
        <v>44661</v>
      </c>
      <c r="B2976" s="18">
        <v>114.83550868894901</v>
      </c>
      <c r="C2976">
        <v>1224904319.9895</v>
      </c>
      <c r="D2976">
        <v>278164145.42728299</v>
      </c>
    </row>
    <row r="2977" spans="1:9" ht="15.75" customHeight="1" x14ac:dyDescent="0.25">
      <c r="A2977" s="109">
        <v>44662</v>
      </c>
      <c r="B2977" s="18">
        <v>111.73494967924999</v>
      </c>
      <c r="C2977">
        <v>1192150934.0827701</v>
      </c>
      <c r="D2977">
        <v>170526902.38620299</v>
      </c>
    </row>
    <row r="2978" spans="1:9" ht="15.75" customHeight="1" x14ac:dyDescent="0.25">
      <c r="A2978" s="109">
        <v>44663</v>
      </c>
      <c r="B2978" s="18">
        <v>100.296996175863</v>
      </c>
      <c r="C2978">
        <v>1073650228.4896899</v>
      </c>
      <c r="D2978">
        <v>249917606.877911</v>
      </c>
    </row>
    <row r="2979" spans="1:9" ht="15.75" customHeight="1" x14ac:dyDescent="0.25">
      <c r="A2979" s="109">
        <v>44664</v>
      </c>
      <c r="B2979" s="18">
        <v>102.35673792181601</v>
      </c>
      <c r="C2979">
        <v>1094167439.11342</v>
      </c>
      <c r="D2979">
        <v>180744819.69234899</v>
      </c>
    </row>
    <row r="2980" spans="1:9" ht="15.75" customHeight="1" x14ac:dyDescent="0.25">
      <c r="A2980" s="109">
        <v>44665</v>
      </c>
      <c r="B2980" s="18">
        <v>105.954372296919</v>
      </c>
      <c r="C2980">
        <v>1133462709.0146401</v>
      </c>
      <c r="D2980">
        <v>226570569.49991399</v>
      </c>
    </row>
    <row r="2981" spans="1:9" ht="15.75" customHeight="1" x14ac:dyDescent="0.25">
      <c r="A2981" s="109">
        <v>44666</v>
      </c>
      <c r="B2981" s="18">
        <v>106.803360852252</v>
      </c>
      <c r="C2981">
        <v>1140161371.5126801</v>
      </c>
      <c r="D2981">
        <v>196491446.85535899</v>
      </c>
    </row>
    <row r="2982" spans="1:9" ht="15.75" customHeight="1" x14ac:dyDescent="0.25">
      <c r="A2982" s="109">
        <v>44667</v>
      </c>
      <c r="B2982" s="18">
        <v>109.399936057248</v>
      </c>
      <c r="C2982">
        <v>1168039799.10355</v>
      </c>
      <c r="D2982">
        <v>231043032.31220701</v>
      </c>
    </row>
    <row r="2983" spans="1:9" ht="15.75" customHeight="1" x14ac:dyDescent="0.25">
      <c r="A2983" s="109">
        <v>44668</v>
      </c>
      <c r="B2983" s="18">
        <v>108.80413344887501</v>
      </c>
      <c r="C2983">
        <v>1161838295.5214801</v>
      </c>
      <c r="D2983">
        <v>153578078.24198499</v>
      </c>
    </row>
    <row r="2984" spans="1:9" ht="15.75" customHeight="1" x14ac:dyDescent="0.25">
      <c r="A2984" s="109">
        <v>44669</v>
      </c>
      <c r="B2984" s="18">
        <v>104.624739787336</v>
      </c>
      <c r="C2984">
        <v>1117362402.98087</v>
      </c>
      <c r="D2984">
        <v>105999950.94650701</v>
      </c>
      <c r="G2984" s="18">
        <v>105.745439827071</v>
      </c>
      <c r="H2984" s="120">
        <v>9.1181599999999996</v>
      </c>
      <c r="I2984" s="120">
        <v>928.14250000000004</v>
      </c>
    </row>
    <row r="2985" spans="1:9" ht="15.75" customHeight="1" x14ac:dyDescent="0.25">
      <c r="A2985" s="109">
        <v>44670</v>
      </c>
      <c r="B2985" s="18">
        <v>108.48123124440001</v>
      </c>
      <c r="C2985">
        <v>1158707873.6474299</v>
      </c>
      <c r="D2985">
        <v>203160596.18488699</v>
      </c>
      <c r="G2985" s="18">
        <v>102.365987324686</v>
      </c>
      <c r="H2985">
        <v>7.3812647900000004</v>
      </c>
      <c r="I2985" s="120">
        <v>942.66669999999999</v>
      </c>
    </row>
    <row r="2986" spans="1:9" ht="15.75" customHeight="1" x14ac:dyDescent="0.25">
      <c r="A2986" s="109">
        <v>44671</v>
      </c>
      <c r="B2986" s="18">
        <v>109.795957879987</v>
      </c>
      <c r="C2986">
        <v>1166980761.22001</v>
      </c>
      <c r="D2986">
        <v>180329922.80677599</v>
      </c>
    </row>
    <row r="2987" spans="1:9" ht="15.75" customHeight="1" x14ac:dyDescent="0.25">
      <c r="A2987" s="109">
        <v>44672</v>
      </c>
      <c r="B2987" s="18">
        <v>107.053460498188</v>
      </c>
      <c r="C2987">
        <v>1143395040.3245599</v>
      </c>
      <c r="D2987">
        <v>141570721.94201601</v>
      </c>
      <c r="H2987">
        <f>SUM(H2984:H2985)</f>
        <v>16.499424789999999</v>
      </c>
      <c r="I2987" s="212">
        <v>1865.9513999999999</v>
      </c>
    </row>
    <row r="2988" spans="1:9" ht="15.75" customHeight="1" x14ac:dyDescent="0.25">
      <c r="A2988" s="109">
        <v>44673</v>
      </c>
      <c r="B2988" s="18">
        <v>102.365987324686</v>
      </c>
      <c r="C2988">
        <v>1092892905.3884799</v>
      </c>
      <c r="D2988">
        <v>205458612.483123</v>
      </c>
    </row>
    <row r="2989" spans="1:9" ht="15.75" customHeight="1" x14ac:dyDescent="0.25">
      <c r="A2989" s="109">
        <v>44674</v>
      </c>
      <c r="B2989" s="18">
        <v>103.764587899696</v>
      </c>
      <c r="C2989">
        <v>1108938090.81304</v>
      </c>
      <c r="D2989">
        <v>174570019.76247299</v>
      </c>
    </row>
    <row r="2990" spans="1:9" ht="15.75" customHeight="1" x14ac:dyDescent="0.25">
      <c r="A2990" s="109">
        <v>44675</v>
      </c>
      <c r="B2990" s="18">
        <v>102.64683531799599</v>
      </c>
      <c r="C2990">
        <v>1097443676.8106201</v>
      </c>
      <c r="D2990">
        <v>139799054.04956099</v>
      </c>
    </row>
    <row r="2991" spans="1:9" ht="15.75" customHeight="1" x14ac:dyDescent="0.25">
      <c r="A2991" s="109">
        <v>44676</v>
      </c>
      <c r="B2991" s="18">
        <v>100.440318018312</v>
      </c>
      <c r="C2991">
        <v>1076780635.3155899</v>
      </c>
      <c r="D2991">
        <v>133963927.826351</v>
      </c>
    </row>
    <row r="2992" spans="1:9" ht="15.75" customHeight="1" x14ac:dyDescent="0.25">
      <c r="A2992" s="109">
        <v>44677</v>
      </c>
      <c r="B2992" s="18">
        <v>99.772701854585705</v>
      </c>
      <c r="C2992">
        <v>1066290565.62336</v>
      </c>
      <c r="D2992">
        <v>160229881.50902101</v>
      </c>
    </row>
    <row r="2993" spans="1:4" ht="15.75" customHeight="1" x14ac:dyDescent="0.25">
      <c r="A2993" s="109">
        <v>44678</v>
      </c>
      <c r="B2993" s="18">
        <v>93.198162817731102</v>
      </c>
      <c r="C2993">
        <v>996558082.82908297</v>
      </c>
      <c r="D2993">
        <v>143528784.444471</v>
      </c>
    </row>
    <row r="2994" spans="1:4" ht="15.75" customHeight="1" x14ac:dyDescent="0.25">
      <c r="A2994" s="109">
        <v>44679</v>
      </c>
      <c r="B2994" s="18">
        <v>95.546188166606001</v>
      </c>
      <c r="C2994">
        <v>1022117665.9920501</v>
      </c>
      <c r="D2994">
        <v>108396995.488823</v>
      </c>
    </row>
    <row r="2995" spans="1:4" ht="15.75" customHeight="1" x14ac:dyDescent="0.25">
      <c r="A2995" s="109">
        <v>44680</v>
      </c>
      <c r="B2995" s="18">
        <v>96.341561415848503</v>
      </c>
      <c r="C2995">
        <v>1030898409.00801</v>
      </c>
      <c r="D2995">
        <v>144229652.97578299</v>
      </c>
    </row>
    <row r="2996" spans="1:4" ht="15.75" customHeight="1" x14ac:dyDescent="0.25">
      <c r="A2996" s="109">
        <v>44681</v>
      </c>
      <c r="B2996" s="18">
        <v>92.281845762482007</v>
      </c>
      <c r="C2996">
        <v>987236779.12302804</v>
      </c>
      <c r="D2996">
        <v>137780959.78962699</v>
      </c>
    </row>
    <row r="2997" spans="1:4" ht="15.75" customHeight="1" x14ac:dyDescent="0.25">
      <c r="A2997" s="109">
        <v>44682</v>
      </c>
      <c r="B2997" s="18">
        <v>85.102330827892999</v>
      </c>
      <c r="C2997">
        <v>910883844.99247301</v>
      </c>
      <c r="D2997">
        <v>170074691.18243799</v>
      </c>
    </row>
    <row r="2998" spans="1:4" ht="15.75" customHeight="1" x14ac:dyDescent="0.25">
      <c r="A2998" s="109">
        <v>44683</v>
      </c>
      <c r="B2998" s="18">
        <v>90.3692761272833</v>
      </c>
      <c r="C2998">
        <v>967388515.50638795</v>
      </c>
      <c r="D2998">
        <v>173075531.44916001</v>
      </c>
    </row>
    <row r="2999" spans="1:4" ht="15.75" customHeight="1" x14ac:dyDescent="0.25">
      <c r="A2999" s="109">
        <v>44684</v>
      </c>
      <c r="B2999" s="18">
        <v>89.2966504586242</v>
      </c>
      <c r="C2999">
        <v>956552786.07770395</v>
      </c>
      <c r="D2999">
        <v>144177497.16442701</v>
      </c>
    </row>
    <row r="3000" spans="1:4" ht="15.75" customHeight="1" x14ac:dyDescent="0.25">
      <c r="A3000" s="109">
        <v>44685</v>
      </c>
      <c r="B3000" s="18">
        <v>88.1747286696001</v>
      </c>
      <c r="C3000">
        <v>944155813.38931203</v>
      </c>
      <c r="D3000">
        <v>97617060.389613107</v>
      </c>
    </row>
    <row r="3001" spans="1:4" ht="15.75" customHeight="1" x14ac:dyDescent="0.25">
      <c r="A3001" s="109">
        <v>44686</v>
      </c>
      <c r="B3001" s="18">
        <v>96.004056791011493</v>
      </c>
      <c r="C3001">
        <v>1027127912.0044301</v>
      </c>
      <c r="D3001">
        <v>153704137.42582199</v>
      </c>
    </row>
    <row r="3002" spans="1:4" ht="15.75" customHeight="1" x14ac:dyDescent="0.25">
      <c r="A3002" s="109">
        <v>44687</v>
      </c>
      <c r="B3002" s="18">
        <v>87.592980576056405</v>
      </c>
      <c r="C3002">
        <v>938044566.57198501</v>
      </c>
      <c r="D3002">
        <v>146493845.89711601</v>
      </c>
    </row>
    <row r="3003" spans="1:4" ht="15.75" customHeight="1" x14ac:dyDescent="0.25">
      <c r="A3003" s="109">
        <v>44688</v>
      </c>
      <c r="B3003" s="18">
        <v>88.112645841336999</v>
      </c>
      <c r="C3003">
        <v>943642342.50822496</v>
      </c>
      <c r="D3003">
        <v>176813420.40463001</v>
      </c>
    </row>
    <row r="3004" spans="1:4" ht="15.75" customHeight="1" x14ac:dyDescent="0.25">
      <c r="A3004" s="109">
        <v>44689</v>
      </c>
      <c r="B3004" s="18">
        <v>83.667984365045001</v>
      </c>
      <c r="C3004">
        <v>897974367.40220797</v>
      </c>
      <c r="D3004">
        <v>102211129.181272</v>
      </c>
    </row>
    <row r="3005" spans="1:4" ht="15.75" customHeight="1" x14ac:dyDescent="0.25">
      <c r="A3005" s="109">
        <v>44690</v>
      </c>
      <c r="B3005" s="18">
        <v>83.101174770547104</v>
      </c>
      <c r="C3005">
        <v>891447207.15372503</v>
      </c>
      <c r="D3005">
        <v>174325440.07717499</v>
      </c>
    </row>
    <row r="3006" spans="1:4" ht="15.75" customHeight="1" x14ac:dyDescent="0.25">
      <c r="A3006" s="109">
        <v>44691</v>
      </c>
      <c r="B3006" s="18">
        <v>71.347543594000399</v>
      </c>
      <c r="C3006">
        <v>765132761.13321495</v>
      </c>
      <c r="D3006">
        <v>229980959.13532999</v>
      </c>
    </row>
    <row r="3007" spans="1:4" ht="15.75" customHeight="1" x14ac:dyDescent="0.25">
      <c r="A3007" s="109">
        <v>44692</v>
      </c>
      <c r="B3007" s="18">
        <v>73.3192397185001</v>
      </c>
      <c r="C3007">
        <v>785840075.72484505</v>
      </c>
      <c r="D3007">
        <v>283689671.50865602</v>
      </c>
    </row>
    <row r="3008" spans="1:4" ht="15.75" customHeight="1" x14ac:dyDescent="0.25">
      <c r="A3008" s="109">
        <v>44693</v>
      </c>
      <c r="B3008" s="18">
        <v>58.285806513200598</v>
      </c>
      <c r="C3008">
        <v>595228213.744524</v>
      </c>
      <c r="D3008">
        <v>382245435.63067502</v>
      </c>
    </row>
    <row r="3009" spans="1:4" ht="15.75" customHeight="1" x14ac:dyDescent="0.25">
      <c r="A3009" s="109">
        <v>44694</v>
      </c>
      <c r="B3009" s="18">
        <v>54.167523422426299</v>
      </c>
      <c r="C3009">
        <v>581493356.18024504</v>
      </c>
      <c r="D3009">
        <v>329133787.01096201</v>
      </c>
    </row>
    <row r="3010" spans="1:4" ht="15.75" customHeight="1" x14ac:dyDescent="0.25">
      <c r="A3010" s="109">
        <v>44695</v>
      </c>
      <c r="B3010" s="18">
        <v>57.999879423564302</v>
      </c>
      <c r="C3010">
        <v>619616301.65575004</v>
      </c>
      <c r="D3010">
        <v>155822062.05673301</v>
      </c>
    </row>
    <row r="3011" spans="1:4" ht="15.75" customHeight="1" x14ac:dyDescent="0.25">
      <c r="A3011" s="109">
        <v>44696</v>
      </c>
      <c r="B3011" s="18">
        <v>61.528703668404603</v>
      </c>
      <c r="C3011">
        <v>656548321.26671004</v>
      </c>
      <c r="D3011">
        <v>148567602.57578999</v>
      </c>
    </row>
    <row r="3012" spans="1:4" ht="15.75" customHeight="1" x14ac:dyDescent="0.25">
      <c r="A3012" s="109">
        <v>44697</v>
      </c>
      <c r="B3012" s="18">
        <v>63.078829892104999</v>
      </c>
      <c r="C3012">
        <v>676544381.61375594</v>
      </c>
      <c r="D3012">
        <v>172376189.28737</v>
      </c>
    </row>
    <row r="3013" spans="1:4" ht="15.75" customHeight="1" x14ac:dyDescent="0.25">
      <c r="A3013" s="109">
        <v>44698</v>
      </c>
      <c r="B3013" s="18">
        <v>57.663487769583099</v>
      </c>
      <c r="C3013">
        <v>618547427.84119403</v>
      </c>
      <c r="D3013">
        <v>131403336.531238</v>
      </c>
    </row>
    <row r="3014" spans="1:4" ht="15.75" customHeight="1" x14ac:dyDescent="0.25">
      <c r="A3014" s="109">
        <v>44699</v>
      </c>
      <c r="B3014" s="18">
        <v>60.350502042071</v>
      </c>
      <c r="C3014">
        <v>649845334.53817403</v>
      </c>
      <c r="D3014">
        <v>107721237.22217201</v>
      </c>
    </row>
    <row r="3015" spans="1:4" ht="15.75" customHeight="1" x14ac:dyDescent="0.25">
      <c r="A3015" s="109">
        <v>44700</v>
      </c>
      <c r="B3015" s="18">
        <v>55.638202301638302</v>
      </c>
      <c r="C3015">
        <v>596985416.74127901</v>
      </c>
      <c r="D3015">
        <v>111109775.976732</v>
      </c>
    </row>
    <row r="3016" spans="1:4" ht="15.75" customHeight="1" x14ac:dyDescent="0.25">
      <c r="A3016" s="109">
        <v>44701</v>
      </c>
      <c r="B3016" s="18">
        <v>58.440194480267699</v>
      </c>
      <c r="C3016">
        <v>630698270.82272506</v>
      </c>
      <c r="D3016">
        <v>111331193.359109</v>
      </c>
    </row>
    <row r="3017" spans="1:4" ht="15.75" customHeight="1" x14ac:dyDescent="0.25">
      <c r="A3017" s="109">
        <v>44702</v>
      </c>
      <c r="B3017" s="18">
        <v>57.613881571281503</v>
      </c>
      <c r="C3017">
        <v>618353927.61823797</v>
      </c>
      <c r="D3017">
        <v>144719246.73828501</v>
      </c>
    </row>
    <row r="3018" spans="1:4" ht="15.75" customHeight="1" x14ac:dyDescent="0.25">
      <c r="A3018" s="109">
        <v>44703</v>
      </c>
      <c r="B3018" s="18">
        <v>57.048405002648103</v>
      </c>
      <c r="C3018">
        <v>612368432.96726096</v>
      </c>
      <c r="D3018">
        <v>91296175.952315196</v>
      </c>
    </row>
    <row r="3019" spans="1:4" ht="15.75" customHeight="1" x14ac:dyDescent="0.25">
      <c r="A3019" s="109">
        <v>44704</v>
      </c>
      <c r="B3019" s="18">
        <v>61.5584232825898</v>
      </c>
      <c r="C3019">
        <v>660869859.84704995</v>
      </c>
      <c r="D3019">
        <v>131965192.96502601</v>
      </c>
    </row>
    <row r="3020" spans="1:4" ht="15.75" customHeight="1" x14ac:dyDescent="0.25">
      <c r="A3020" s="109">
        <v>44705</v>
      </c>
      <c r="B3020" s="18">
        <v>59.798913455805298</v>
      </c>
      <c r="C3020">
        <v>642067832.46664</v>
      </c>
      <c r="D3020">
        <v>125523204.700394</v>
      </c>
    </row>
    <row r="3021" spans="1:4" ht="15.75" customHeight="1" x14ac:dyDescent="0.25">
      <c r="A3021" s="109">
        <v>44706</v>
      </c>
      <c r="B3021" s="18">
        <v>62.454290185346501</v>
      </c>
      <c r="C3021">
        <v>670425022.34820998</v>
      </c>
      <c r="D3021">
        <v>135478361.22139999</v>
      </c>
    </row>
    <row r="3022" spans="1:4" ht="15.75" customHeight="1" x14ac:dyDescent="0.25">
      <c r="A3022" s="109">
        <v>44707</v>
      </c>
      <c r="B3022" s="18">
        <v>62.314088330159301</v>
      </c>
      <c r="C3022">
        <v>670062478.04804695</v>
      </c>
      <c r="D3022">
        <v>149138567.254437</v>
      </c>
    </row>
    <row r="3023" spans="1:4" ht="15.75" customHeight="1" x14ac:dyDescent="0.25">
      <c r="A3023" s="109">
        <v>44708</v>
      </c>
      <c r="B3023" s="18">
        <v>58.794826937697998</v>
      </c>
      <c r="C3023">
        <v>631870711.15623295</v>
      </c>
      <c r="D3023">
        <v>151454779.287736</v>
      </c>
    </row>
    <row r="3024" spans="1:4" ht="15.75" customHeight="1" x14ac:dyDescent="0.25">
      <c r="A3024" s="109">
        <v>44709</v>
      </c>
      <c r="B3024" s="18">
        <v>54.794996707575301</v>
      </c>
      <c r="C3024">
        <v>587308861.71468496</v>
      </c>
      <c r="D3024">
        <v>110589831.509468</v>
      </c>
    </row>
    <row r="3025" spans="1:4" ht="15.75" customHeight="1" x14ac:dyDescent="0.25">
      <c r="A3025" s="109">
        <v>44710</v>
      </c>
      <c r="B3025" s="18">
        <v>56.729691718638399</v>
      </c>
      <c r="C3025">
        <v>609791421.31664205</v>
      </c>
      <c r="D3025">
        <v>82349100.002438799</v>
      </c>
    </row>
    <row r="3026" spans="1:4" ht="15.75" customHeight="1" x14ac:dyDescent="0.25">
      <c r="A3026" s="109">
        <v>44711</v>
      </c>
      <c r="B3026" s="18">
        <v>57.955088749876303</v>
      </c>
      <c r="C3026">
        <v>623198947.15466201</v>
      </c>
      <c r="D3026">
        <v>103981269.417514</v>
      </c>
    </row>
    <row r="3027" spans="1:4" ht="15.75" customHeight="1" x14ac:dyDescent="0.25">
      <c r="A3027" s="109">
        <v>44712</v>
      </c>
      <c r="B3027" s="18">
        <v>63.118602299153402</v>
      </c>
      <c r="C3027">
        <v>678039638.566697</v>
      </c>
      <c r="D3027">
        <v>104214091.207697</v>
      </c>
    </row>
    <row r="3028" spans="1:4" ht="15.75" customHeight="1" x14ac:dyDescent="0.25">
      <c r="A3028" s="109">
        <v>44713</v>
      </c>
      <c r="B3028" s="18">
        <v>64.754623524888004</v>
      </c>
      <c r="C3028">
        <v>696338003.92077994</v>
      </c>
      <c r="D3028">
        <v>150959789.113536</v>
      </c>
    </row>
    <row r="3029" spans="1:4" ht="15.75" customHeight="1" x14ac:dyDescent="0.25">
      <c r="A3029" s="109">
        <v>44714</v>
      </c>
      <c r="B3029" s="18">
        <v>59.446987412118297</v>
      </c>
      <c r="C3029">
        <v>639349193.12962198</v>
      </c>
      <c r="D3029">
        <v>132774796.48051099</v>
      </c>
    </row>
    <row r="3030" spans="1:4" ht="15.75" customHeight="1" x14ac:dyDescent="0.25">
      <c r="A3030" s="109">
        <v>44715</v>
      </c>
      <c r="B3030" s="18">
        <v>59.992788321822196</v>
      </c>
      <c r="C3030">
        <v>646807730.64163697</v>
      </c>
      <c r="D3030">
        <v>121107115.648213</v>
      </c>
    </row>
    <row r="3031" spans="1:4" ht="15.75" customHeight="1" x14ac:dyDescent="0.25">
      <c r="A3031" s="109">
        <v>44716</v>
      </c>
      <c r="B3031" s="18">
        <v>58.358628973693499</v>
      </c>
      <c r="C3031">
        <v>627815018.70145094</v>
      </c>
      <c r="D3031">
        <v>123250783.938329</v>
      </c>
    </row>
    <row r="3032" spans="1:4" ht="15.75" customHeight="1" x14ac:dyDescent="0.25">
      <c r="A3032" s="109">
        <v>44717</v>
      </c>
      <c r="B3032" s="18">
        <v>58.831699390762999</v>
      </c>
      <c r="C3032">
        <v>631900754.76326394</v>
      </c>
      <c r="D3032">
        <v>95277073.556509897</v>
      </c>
    </row>
    <row r="3033" spans="1:4" ht="15.75" customHeight="1" x14ac:dyDescent="0.25">
      <c r="A3033" s="109">
        <v>44718</v>
      </c>
      <c r="B3033" s="18">
        <v>58.658518204493603</v>
      </c>
      <c r="C3033">
        <v>631202122.22085404</v>
      </c>
      <c r="D3033">
        <v>90481175.898207307</v>
      </c>
    </row>
    <row r="3034" spans="1:4" ht="15.75" customHeight="1" x14ac:dyDescent="0.25">
      <c r="A3034" s="109">
        <v>44719</v>
      </c>
      <c r="B3034" s="18">
        <v>60.114324410075902</v>
      </c>
      <c r="C3034">
        <v>646948692.43202496</v>
      </c>
      <c r="D3034">
        <v>82641693.700895697</v>
      </c>
    </row>
    <row r="3035" spans="1:4" ht="15.75" customHeight="1" x14ac:dyDescent="0.25">
      <c r="A3035" s="109">
        <v>44720</v>
      </c>
      <c r="B3035" s="18">
        <v>58.854562569738803</v>
      </c>
      <c r="C3035">
        <v>633471389.87476099</v>
      </c>
      <c r="D3035">
        <v>116818337.881568</v>
      </c>
    </row>
    <row r="3036" spans="1:4" ht="15.75" customHeight="1" x14ac:dyDescent="0.25">
      <c r="A3036" s="109">
        <v>44721</v>
      </c>
      <c r="B3036" s="18">
        <v>58.137117560206299</v>
      </c>
      <c r="C3036">
        <v>625827954.75890994</v>
      </c>
      <c r="D3036">
        <v>68847056.783862293</v>
      </c>
    </row>
    <row r="3037" spans="1:4" ht="15.75" customHeight="1" x14ac:dyDescent="0.25">
      <c r="A3037" s="109">
        <v>44722</v>
      </c>
      <c r="B3037" s="18">
        <v>57.708476338163301</v>
      </c>
      <c r="C3037">
        <v>622324773.25459194</v>
      </c>
      <c r="D3037">
        <v>57224451.466337398</v>
      </c>
    </row>
    <row r="3038" spans="1:4" ht="15.75" customHeight="1" x14ac:dyDescent="0.25">
      <c r="A3038" s="109">
        <v>44723</v>
      </c>
      <c r="B3038" s="18">
        <v>53.954092002370402</v>
      </c>
      <c r="C3038">
        <v>580946207.82511401</v>
      </c>
      <c r="D3038">
        <v>84963040.546616897</v>
      </c>
    </row>
    <row r="3039" spans="1:4" ht="15.75" customHeight="1" x14ac:dyDescent="0.25">
      <c r="A3039" s="109">
        <v>44724</v>
      </c>
      <c r="B3039" s="18">
        <v>48.945268843812499</v>
      </c>
      <c r="C3039">
        <v>528218791.90827101</v>
      </c>
      <c r="D3039">
        <v>118560793.61392701</v>
      </c>
    </row>
    <row r="3040" spans="1:4" ht="15.75" customHeight="1" x14ac:dyDescent="0.25">
      <c r="A3040" s="109">
        <v>44725</v>
      </c>
      <c r="B3040" s="18">
        <v>46.788719562052002</v>
      </c>
      <c r="C3040">
        <v>505301010.66659802</v>
      </c>
      <c r="D3040">
        <v>129587817.155663</v>
      </c>
    </row>
    <row r="3041" spans="1:4" ht="15.75" customHeight="1" x14ac:dyDescent="0.25">
      <c r="A3041" s="109">
        <v>44726</v>
      </c>
      <c r="B3041" s="18">
        <v>42.258397175191497</v>
      </c>
      <c r="C3041">
        <v>455187112.43521899</v>
      </c>
      <c r="D3041">
        <v>173972721.77165201</v>
      </c>
    </row>
    <row r="3042" spans="1:4" ht="15.75" customHeight="1" x14ac:dyDescent="0.25">
      <c r="A3042" s="109">
        <v>44727</v>
      </c>
      <c r="B3042" s="18">
        <v>43.7244345464362</v>
      </c>
      <c r="C3042">
        <v>470600925.846829</v>
      </c>
      <c r="D3042">
        <v>126367113.92522</v>
      </c>
    </row>
    <row r="3043" spans="1:4" ht="15.75" customHeight="1" x14ac:dyDescent="0.25">
      <c r="A3043" s="109">
        <v>44728</v>
      </c>
      <c r="B3043" s="18">
        <v>45.929902290443501</v>
      </c>
      <c r="C3043">
        <v>493373506.92494202</v>
      </c>
      <c r="D3043">
        <v>129544734.40193699</v>
      </c>
    </row>
    <row r="3044" spans="1:4" ht="15.75" customHeight="1" x14ac:dyDescent="0.25">
      <c r="A3044" s="109">
        <v>44729</v>
      </c>
      <c r="B3044" s="18">
        <v>41.912999228063001</v>
      </c>
      <c r="C3044">
        <v>451213793.08516097</v>
      </c>
      <c r="D3044">
        <v>91707446.3998283</v>
      </c>
    </row>
    <row r="3045" spans="1:4" ht="15.75" customHeight="1" x14ac:dyDescent="0.25">
      <c r="A3045" s="109">
        <v>44730</v>
      </c>
      <c r="B3045" s="18">
        <v>43.755294021327003</v>
      </c>
      <c r="C3045">
        <v>473389802.00125802</v>
      </c>
      <c r="D3045">
        <v>85287494.942982301</v>
      </c>
    </row>
    <row r="3046" spans="1:4" ht="15.75" customHeight="1" x14ac:dyDescent="0.25">
      <c r="A3046" s="109">
        <v>44731</v>
      </c>
      <c r="B3046" s="18">
        <v>41.8540955124774</v>
      </c>
      <c r="C3046">
        <v>449717819.02732903</v>
      </c>
      <c r="D3046">
        <v>91657587.737278506</v>
      </c>
    </row>
    <row r="3047" spans="1:4" ht="15.75" customHeight="1" x14ac:dyDescent="0.25">
      <c r="A3047" s="109">
        <v>44732</v>
      </c>
      <c r="B3047" s="18">
        <v>44.322464330477104</v>
      </c>
      <c r="C3047">
        <v>476787158.775132</v>
      </c>
      <c r="D3047">
        <v>90518685.563032493</v>
      </c>
    </row>
    <row r="3048" spans="1:4" ht="15.75" customHeight="1" x14ac:dyDescent="0.25">
      <c r="A3048" s="109">
        <v>44733</v>
      </c>
      <c r="B3048" s="18">
        <v>45.608664827321199</v>
      </c>
      <c r="C3048">
        <v>492699237.96847099</v>
      </c>
      <c r="D3048">
        <v>96656467.880543694</v>
      </c>
    </row>
    <row r="3049" spans="1:4" ht="15.75" customHeight="1" x14ac:dyDescent="0.25">
      <c r="A3049" s="109">
        <v>44734</v>
      </c>
      <c r="B3049" s="18">
        <v>46.955988043103801</v>
      </c>
      <c r="C3049">
        <v>508137111.39500499</v>
      </c>
      <c r="D3049">
        <v>77475795.684485406</v>
      </c>
    </row>
    <row r="3050" spans="1:4" ht="15.75" customHeight="1" x14ac:dyDescent="0.25">
      <c r="A3050" s="109">
        <v>44735</v>
      </c>
      <c r="B3050" s="18">
        <v>45.445309080379502</v>
      </c>
      <c r="C3050">
        <v>491956473.07118702</v>
      </c>
      <c r="D3050">
        <v>59967909.496289797</v>
      </c>
    </row>
    <row r="3051" spans="1:4" ht="15.75" customHeight="1" x14ac:dyDescent="0.25">
      <c r="A3051" s="109">
        <v>44736</v>
      </c>
      <c r="B3051" s="18">
        <v>48.675462058368602</v>
      </c>
      <c r="C3051">
        <v>524971637.57822198</v>
      </c>
      <c r="D3051">
        <v>60225295.039228201</v>
      </c>
    </row>
    <row r="3052" spans="1:4" ht="15.75" customHeight="1" x14ac:dyDescent="0.25">
      <c r="A3052" s="109">
        <v>44737</v>
      </c>
      <c r="B3052" s="18">
        <v>52.014127195634998</v>
      </c>
      <c r="C3052">
        <v>562883656.09305596</v>
      </c>
      <c r="D3052">
        <v>95355518.700763106</v>
      </c>
    </row>
    <row r="3053" spans="1:4" ht="15.75" customHeight="1" x14ac:dyDescent="0.25">
      <c r="A3053" s="109">
        <v>44738</v>
      </c>
      <c r="B3053" s="18">
        <v>52.330733728232701</v>
      </c>
      <c r="C3053">
        <v>564135237.14358497</v>
      </c>
      <c r="D3053">
        <v>81263042.185247093</v>
      </c>
    </row>
    <row r="3054" spans="1:4" ht="15.75" customHeight="1" x14ac:dyDescent="0.25">
      <c r="A3054" s="109">
        <v>44739</v>
      </c>
      <c r="B3054" s="18">
        <v>49.6892829506982</v>
      </c>
      <c r="C3054">
        <v>536190038.07699901</v>
      </c>
      <c r="D3054">
        <v>75251138.7527785</v>
      </c>
    </row>
    <row r="3055" spans="1:4" ht="15.75" customHeight="1" x14ac:dyDescent="0.25">
      <c r="A3055" s="109">
        <v>44740</v>
      </c>
      <c r="B3055" s="18">
        <v>49.2880964504158</v>
      </c>
      <c r="C3055">
        <v>532073850.15743399</v>
      </c>
      <c r="D3055">
        <v>79095473.761089802</v>
      </c>
    </row>
    <row r="3056" spans="1:4" ht="15.75" customHeight="1" x14ac:dyDescent="0.25">
      <c r="A3056" s="109">
        <v>44741</v>
      </c>
      <c r="B3056" s="18">
        <v>46.263670614893201</v>
      </c>
      <c r="C3056">
        <v>498854956.301561</v>
      </c>
      <c r="D3056">
        <v>57605476.829505302</v>
      </c>
    </row>
    <row r="3057" spans="1:4" ht="15.75" customHeight="1" x14ac:dyDescent="0.25">
      <c r="A3057" s="109">
        <v>44742</v>
      </c>
      <c r="B3057" s="18">
        <v>44.406579359940302</v>
      </c>
      <c r="C3057">
        <v>479679056.66250598</v>
      </c>
      <c r="D3057">
        <v>65145905.399156198</v>
      </c>
    </row>
    <row r="3058" spans="1:4" ht="15.75" customHeight="1" x14ac:dyDescent="0.25">
      <c r="A3058" s="109">
        <v>44743</v>
      </c>
      <c r="B3058" s="18">
        <v>41.774903825888501</v>
      </c>
      <c r="C3058">
        <v>451137579.916466</v>
      </c>
      <c r="D3058">
        <v>53189215.854793198</v>
      </c>
    </row>
    <row r="3059" spans="1:4" ht="15.75" customHeight="1" x14ac:dyDescent="0.25">
      <c r="A3059" s="109">
        <v>44744</v>
      </c>
      <c r="B3059" s="18">
        <v>41.9430032781775</v>
      </c>
      <c r="C3059">
        <v>456938918.222399</v>
      </c>
      <c r="D3059">
        <v>73954405.687890694</v>
      </c>
    </row>
    <row r="3060" spans="1:4" ht="15.75" customHeight="1" x14ac:dyDescent="0.25">
      <c r="A3060" s="109">
        <v>44745</v>
      </c>
      <c r="B3060" s="18">
        <v>42.968607181341298</v>
      </c>
      <c r="C3060">
        <v>464072258.08850503</v>
      </c>
      <c r="D3060">
        <v>68994628.132655203</v>
      </c>
    </row>
    <row r="3061" spans="1:4" ht="15.75" customHeight="1" x14ac:dyDescent="0.25">
      <c r="A3061" s="109">
        <v>44746</v>
      </c>
      <c r="B3061" s="18">
        <v>42.920293627933802</v>
      </c>
      <c r="C3061">
        <v>462170078.262214</v>
      </c>
      <c r="D3061">
        <v>64766603.7240851</v>
      </c>
    </row>
    <row r="3062" spans="1:4" ht="15.75" customHeight="1" x14ac:dyDescent="0.25">
      <c r="A3062" s="109">
        <v>44747</v>
      </c>
      <c r="B3062" s="18">
        <v>44.497865342899402</v>
      </c>
      <c r="C3062">
        <v>480159654.41411901</v>
      </c>
      <c r="D3062">
        <v>72227000.438783094</v>
      </c>
    </row>
    <row r="3063" spans="1:4" ht="15.75" customHeight="1" x14ac:dyDescent="0.25">
      <c r="A3063" s="109">
        <v>44748</v>
      </c>
      <c r="B3063" s="18">
        <v>43.085113364109901</v>
      </c>
      <c r="C3063">
        <v>465944025.64347303</v>
      </c>
      <c r="D3063">
        <v>59000586.823975697</v>
      </c>
    </row>
    <row r="3064" spans="1:4" ht="15.75" customHeight="1" x14ac:dyDescent="0.25">
      <c r="A3064" s="109">
        <v>44749</v>
      </c>
      <c r="B3064" s="18">
        <v>44.300947053564997</v>
      </c>
      <c r="C3064">
        <v>479383422.642681</v>
      </c>
      <c r="D3064">
        <v>51406779.005068399</v>
      </c>
    </row>
    <row r="3065" spans="1:4" ht="15.75" customHeight="1" x14ac:dyDescent="0.25">
      <c r="A3065" s="109">
        <v>44750</v>
      </c>
      <c r="B3065" s="18">
        <v>46.103373949743101</v>
      </c>
      <c r="C3065">
        <v>498808155.39674801</v>
      </c>
      <c r="D3065">
        <v>81531783.447939903</v>
      </c>
    </row>
    <row r="3066" spans="1:4" ht="15.75" customHeight="1" x14ac:dyDescent="0.25">
      <c r="A3066" s="109">
        <v>44751</v>
      </c>
      <c r="B3066" s="18">
        <v>46.434726148743003</v>
      </c>
      <c r="C3066">
        <v>501540449.059937</v>
      </c>
      <c r="D3066">
        <v>78545510.028392598</v>
      </c>
    </row>
    <row r="3067" spans="1:4" ht="15.75" customHeight="1" x14ac:dyDescent="0.25">
      <c r="A3067" s="109">
        <v>44752</v>
      </c>
      <c r="B3067" s="18">
        <v>47.918885852884998</v>
      </c>
      <c r="C3067">
        <v>518490997.90618199</v>
      </c>
      <c r="D3067">
        <v>71909231.964748397</v>
      </c>
    </row>
    <row r="3068" spans="1:4" ht="15.75" customHeight="1" x14ac:dyDescent="0.25">
      <c r="A3068" s="109">
        <v>44753</v>
      </c>
      <c r="B3068" s="18">
        <v>45.317286828350099</v>
      </c>
      <c r="C3068">
        <v>490009340.09635597</v>
      </c>
      <c r="D3068">
        <v>75049378.674766898</v>
      </c>
    </row>
    <row r="3069" spans="1:4" ht="15.75" customHeight="1" x14ac:dyDescent="0.25">
      <c r="A3069" s="109">
        <v>44754</v>
      </c>
      <c r="B3069" s="18">
        <v>41.682835079430902</v>
      </c>
      <c r="C3069">
        <v>450470584.39713103</v>
      </c>
      <c r="D3069">
        <v>73768274.081701607</v>
      </c>
    </row>
    <row r="3070" spans="1:4" ht="15.75" customHeight="1" x14ac:dyDescent="0.25">
      <c r="A3070" s="109">
        <v>44755</v>
      </c>
      <c r="B3070" s="18">
        <v>40.139344042003003</v>
      </c>
      <c r="C3070">
        <v>435622845.35310102</v>
      </c>
      <c r="D3070">
        <v>91094019.777311206</v>
      </c>
    </row>
    <row r="3071" spans="1:4" ht="15.75" customHeight="1" x14ac:dyDescent="0.25">
      <c r="A3071" s="109">
        <v>44756</v>
      </c>
      <c r="B3071" s="18">
        <v>42.463280238720003</v>
      </c>
      <c r="C3071">
        <v>458981480.08823699</v>
      </c>
      <c r="D3071">
        <v>125920692.206018</v>
      </c>
    </row>
    <row r="3072" spans="1:4" ht="15.75" customHeight="1" x14ac:dyDescent="0.25">
      <c r="A3072" s="109">
        <v>44757</v>
      </c>
      <c r="B3072" s="18">
        <v>43.722296259681102</v>
      </c>
      <c r="C3072">
        <v>473044570.16686797</v>
      </c>
      <c r="D3072">
        <v>109378717.56990001</v>
      </c>
    </row>
    <row r="3073" spans="1:4" ht="15.75" customHeight="1" x14ac:dyDescent="0.25">
      <c r="A3073" s="109">
        <v>44758</v>
      </c>
      <c r="B3073" s="18">
        <v>43.435730297980001</v>
      </c>
      <c r="C3073">
        <v>469501265.36587799</v>
      </c>
      <c r="D3073">
        <v>76746447.903579503</v>
      </c>
    </row>
    <row r="3074" spans="1:4" ht="15.75" customHeight="1" x14ac:dyDescent="0.25">
      <c r="A3074" s="109">
        <v>44759</v>
      </c>
      <c r="B3074" s="18">
        <v>44.907024251482298</v>
      </c>
      <c r="C3074">
        <v>486024655.27059901</v>
      </c>
      <c r="D3074">
        <v>74297962.938273296</v>
      </c>
    </row>
    <row r="3075" spans="1:4" ht="15.75" customHeight="1" x14ac:dyDescent="0.25">
      <c r="A3075" s="109">
        <v>44760</v>
      </c>
      <c r="B3075" s="18">
        <v>46.189529268837703</v>
      </c>
      <c r="C3075">
        <v>500363700.62145299</v>
      </c>
      <c r="D3075">
        <v>90919441.594534099</v>
      </c>
    </row>
    <row r="3076" spans="1:4" ht="15.75" customHeight="1" x14ac:dyDescent="0.25">
      <c r="A3076" s="109">
        <v>44761</v>
      </c>
      <c r="B3076" s="18">
        <v>49.01255909655</v>
      </c>
      <c r="C3076">
        <v>528245410.40470701</v>
      </c>
      <c r="D3076">
        <v>129452722.328106</v>
      </c>
    </row>
    <row r="3077" spans="1:4" ht="15.75" customHeight="1" x14ac:dyDescent="0.25">
      <c r="A3077" s="109">
        <v>44762</v>
      </c>
      <c r="B3077" s="18">
        <v>50.027704066445096</v>
      </c>
      <c r="C3077">
        <v>541331592.59371698</v>
      </c>
      <c r="D3077">
        <v>142805932.51687601</v>
      </c>
    </row>
    <row r="3078" spans="1:4" ht="15.75" customHeight="1" x14ac:dyDescent="0.25">
      <c r="A3078" s="109">
        <v>44763</v>
      </c>
      <c r="B3078" s="18">
        <v>47.370035509766602</v>
      </c>
      <c r="C3078">
        <v>514010356.13765299</v>
      </c>
      <c r="D3078">
        <v>141871681.64723</v>
      </c>
    </row>
    <row r="3079" spans="1:4" ht="15.75" customHeight="1" x14ac:dyDescent="0.25">
      <c r="A3079" s="109">
        <v>44764</v>
      </c>
      <c r="B3079" s="18">
        <v>48.104703787139599</v>
      </c>
      <c r="C3079">
        <v>522138056.41635197</v>
      </c>
      <c r="D3079">
        <v>132127620.595264</v>
      </c>
    </row>
    <row r="3080" spans="1:4" ht="15.75" customHeight="1" x14ac:dyDescent="0.25">
      <c r="A3080" s="109">
        <v>44765</v>
      </c>
      <c r="B3080" s="18">
        <v>48.5075222416801</v>
      </c>
      <c r="C3080">
        <v>525316893.26534599</v>
      </c>
      <c r="D3080">
        <v>106062251.978935</v>
      </c>
    </row>
    <row r="3081" spans="1:4" ht="15.75" customHeight="1" x14ac:dyDescent="0.25">
      <c r="A3081" s="109">
        <v>44766</v>
      </c>
      <c r="B3081" s="18">
        <v>47.911941558463802</v>
      </c>
      <c r="C3081">
        <v>518841165.60069901</v>
      </c>
      <c r="D3081">
        <v>97710872.400835305</v>
      </c>
    </row>
    <row r="3082" spans="1:4" ht="15.75" customHeight="1" x14ac:dyDescent="0.25">
      <c r="A3082" s="109">
        <v>44767</v>
      </c>
      <c r="B3082" s="18">
        <v>49.074417610263701</v>
      </c>
      <c r="C3082">
        <v>533801619.82102698</v>
      </c>
      <c r="D3082">
        <v>81248307.259886399</v>
      </c>
    </row>
    <row r="3083" spans="1:4" ht="15.75" customHeight="1" x14ac:dyDescent="0.25">
      <c r="A3083" s="109">
        <v>44768</v>
      </c>
      <c r="B3083" s="18">
        <v>45.362113334250303</v>
      </c>
      <c r="C3083">
        <v>497130689.75545698</v>
      </c>
      <c r="D3083">
        <v>89628830.829413906</v>
      </c>
    </row>
    <row r="3084" spans="1:4" ht="15.75" customHeight="1" x14ac:dyDescent="0.25">
      <c r="A3084" s="109">
        <v>44769</v>
      </c>
      <c r="B3084" s="18">
        <v>44.016184027591898</v>
      </c>
      <c r="C3084">
        <v>477255478.49874401</v>
      </c>
      <c r="D3084">
        <v>88043219.392685294</v>
      </c>
    </row>
    <row r="3085" spans="1:4" ht="15.75" customHeight="1" x14ac:dyDescent="0.25">
      <c r="A3085" s="109">
        <v>44770</v>
      </c>
      <c r="B3085" s="18">
        <v>48.044010922581499</v>
      </c>
      <c r="C3085">
        <v>519212738.63189298</v>
      </c>
      <c r="D3085">
        <v>104906375.849474</v>
      </c>
    </row>
    <row r="3086" spans="1:4" ht="15.75" customHeight="1" x14ac:dyDescent="0.25">
      <c r="A3086" s="109">
        <v>44771</v>
      </c>
      <c r="B3086" s="18">
        <v>52.336976355723301</v>
      </c>
      <c r="C3086">
        <v>567398543.27883101</v>
      </c>
      <c r="D3086">
        <v>103743903.369664</v>
      </c>
    </row>
    <row r="3087" spans="1:4" ht="15.75" customHeight="1" x14ac:dyDescent="0.25">
      <c r="A3087" s="109">
        <v>44772</v>
      </c>
      <c r="B3087" s="18">
        <v>51.160420467846699</v>
      </c>
      <c r="C3087">
        <v>560359392.13972795</v>
      </c>
      <c r="D3087">
        <v>109113586.961046</v>
      </c>
    </row>
    <row r="3088" spans="1:4" ht="15.75" customHeight="1" x14ac:dyDescent="0.25">
      <c r="A3088" s="109">
        <v>44773</v>
      </c>
      <c r="B3088" s="18">
        <v>50.542048037988003</v>
      </c>
      <c r="C3088">
        <v>547608153.92858803</v>
      </c>
      <c r="D3088">
        <v>79284121.938547403</v>
      </c>
    </row>
    <row r="3089" spans="1:4" ht="15.75" customHeight="1" x14ac:dyDescent="0.25">
      <c r="A3089" s="109">
        <v>44774</v>
      </c>
      <c r="B3089" s="18">
        <v>51.293954853845698</v>
      </c>
      <c r="C3089">
        <v>556141687.62328005</v>
      </c>
      <c r="D3089">
        <v>103487499.11504699</v>
      </c>
    </row>
    <row r="3090" spans="1:4" ht="15.75" customHeight="1" x14ac:dyDescent="0.25">
      <c r="A3090" s="109">
        <v>44775</v>
      </c>
      <c r="B3090" s="18">
        <v>49.550384532192403</v>
      </c>
      <c r="C3090">
        <v>537486531.11740303</v>
      </c>
      <c r="D3090">
        <v>72770667.528482795</v>
      </c>
    </row>
    <row r="3091" spans="1:4" ht="15.75" customHeight="1" x14ac:dyDescent="0.25">
      <c r="A3091" s="109">
        <v>44776</v>
      </c>
      <c r="B3091" s="18">
        <v>49.023972849066801</v>
      </c>
      <c r="C3091">
        <v>532092758.35376298</v>
      </c>
      <c r="D3091">
        <v>107155326.40349799</v>
      </c>
    </row>
    <row r="3092" spans="1:4" ht="15.75" customHeight="1" x14ac:dyDescent="0.25">
      <c r="A3092" s="109">
        <v>44777</v>
      </c>
      <c r="B3092" s="18">
        <v>48.822180378731503</v>
      </c>
      <c r="C3092">
        <v>527832030.90811902</v>
      </c>
      <c r="D3092">
        <v>93760932.8691791</v>
      </c>
    </row>
    <row r="3093" spans="1:4" ht="15.75" customHeight="1" x14ac:dyDescent="0.25">
      <c r="A3093" s="109">
        <v>44778</v>
      </c>
      <c r="B3093" s="18">
        <v>49.550244522629299</v>
      </c>
      <c r="C3093">
        <v>536613566.68133497</v>
      </c>
      <c r="D3093">
        <v>87058142.527284801</v>
      </c>
    </row>
    <row r="3094" spans="1:4" ht="15.75" customHeight="1" x14ac:dyDescent="0.25">
      <c r="A3094" s="109">
        <v>44779</v>
      </c>
      <c r="B3094" s="18">
        <v>52.083440322745801</v>
      </c>
      <c r="C3094">
        <v>564819314.96358299</v>
      </c>
      <c r="D3094">
        <v>104886251.36157</v>
      </c>
    </row>
    <row r="3095" spans="1:4" ht="15.75" customHeight="1" x14ac:dyDescent="0.25">
      <c r="A3095" s="109">
        <v>44780</v>
      </c>
      <c r="B3095" s="18">
        <v>52.701741659060403</v>
      </c>
      <c r="C3095">
        <v>572619997.43029594</v>
      </c>
      <c r="D3095">
        <v>82215282.4975449</v>
      </c>
    </row>
    <row r="3096" spans="1:4" ht="15.75" customHeight="1" x14ac:dyDescent="0.25">
      <c r="A3096" s="109">
        <v>44781</v>
      </c>
      <c r="B3096" s="18">
        <v>53.470918566126898</v>
      </c>
      <c r="C3096">
        <v>579035393.42226601</v>
      </c>
      <c r="D3096">
        <v>96928795.077927202</v>
      </c>
    </row>
    <row r="3097" spans="1:4" ht="15.75" customHeight="1" x14ac:dyDescent="0.25">
      <c r="A3097" s="109">
        <v>44782</v>
      </c>
      <c r="B3097" s="18">
        <v>55.938879989897103</v>
      </c>
      <c r="C3097">
        <v>607500759.40545297</v>
      </c>
      <c r="D3097">
        <v>105862114.36385299</v>
      </c>
    </row>
    <row r="3098" spans="1:4" ht="15.75" customHeight="1" x14ac:dyDescent="0.25">
      <c r="A3098" s="109">
        <v>44783</v>
      </c>
      <c r="B3098" s="18">
        <v>53.143780277046901</v>
      </c>
      <c r="C3098">
        <v>576784925.66592395</v>
      </c>
      <c r="D3098">
        <v>115693014.252057</v>
      </c>
    </row>
    <row r="3099" spans="1:4" ht="15.75" customHeight="1" x14ac:dyDescent="0.25">
      <c r="A3099" s="109">
        <v>44784</v>
      </c>
      <c r="B3099" s="18">
        <v>54.501209660788099</v>
      </c>
      <c r="C3099">
        <v>591151946.63935602</v>
      </c>
      <c r="D3099">
        <v>79338037.998615101</v>
      </c>
    </row>
    <row r="3100" spans="1:4" ht="15.75" customHeight="1" x14ac:dyDescent="0.25">
      <c r="A3100" s="109">
        <v>44785</v>
      </c>
      <c r="B3100" s="18">
        <v>55.636499309822298</v>
      </c>
      <c r="C3100">
        <v>604780663.73995197</v>
      </c>
      <c r="D3100">
        <v>94112102.641483501</v>
      </c>
    </row>
    <row r="3101" spans="1:4" ht="15.75" customHeight="1" x14ac:dyDescent="0.25">
      <c r="A3101" s="109">
        <v>44786</v>
      </c>
      <c r="B3101" s="18">
        <v>56.308635620922402</v>
      </c>
      <c r="C3101">
        <v>611373656.95917106</v>
      </c>
      <c r="D3101">
        <v>85169018.145165995</v>
      </c>
    </row>
    <row r="3102" spans="1:4" ht="15.75" customHeight="1" x14ac:dyDescent="0.25">
      <c r="A3102" s="109">
        <v>44787</v>
      </c>
      <c r="B3102" s="18">
        <v>57.087899610054897</v>
      </c>
      <c r="C3102">
        <v>619702834.83985305</v>
      </c>
      <c r="D3102">
        <v>87547004.185138896</v>
      </c>
    </row>
    <row r="3103" spans="1:4" ht="15.75" customHeight="1" x14ac:dyDescent="0.25">
      <c r="A3103" s="109">
        <v>44788</v>
      </c>
      <c r="B3103" s="18">
        <v>55.049534932137703</v>
      </c>
      <c r="C3103">
        <v>598402468.76835799</v>
      </c>
      <c r="D3103">
        <v>55330841.6310433</v>
      </c>
    </row>
    <row r="3104" spans="1:4" ht="15.75" customHeight="1" x14ac:dyDescent="0.25">
      <c r="A3104" s="109">
        <v>44789</v>
      </c>
      <c r="B3104" s="18">
        <v>53.3853358353564</v>
      </c>
      <c r="C3104">
        <v>580071305.10058296</v>
      </c>
      <c r="D3104">
        <v>87052811.148715004</v>
      </c>
    </row>
    <row r="3105" spans="1:4" ht="15.75" customHeight="1" x14ac:dyDescent="0.25">
      <c r="A3105" s="109">
        <v>44790</v>
      </c>
      <c r="B3105" s="18">
        <v>52.753831325210903</v>
      </c>
      <c r="C3105">
        <v>570488427.52039802</v>
      </c>
      <c r="D3105">
        <v>82801872.111469403</v>
      </c>
    </row>
    <row r="3106" spans="1:4" ht="15.75" customHeight="1" x14ac:dyDescent="0.25">
      <c r="A3106" s="109">
        <v>44791</v>
      </c>
      <c r="B3106" s="18">
        <v>53.063218573176698</v>
      </c>
      <c r="C3106">
        <v>576717577.77402306</v>
      </c>
      <c r="D3106">
        <v>90905208.2520971</v>
      </c>
    </row>
    <row r="3107" spans="1:4" ht="15.75" customHeight="1" x14ac:dyDescent="0.25">
      <c r="A3107" s="109">
        <v>44792</v>
      </c>
      <c r="B3107" s="18">
        <v>50.496017107827697</v>
      </c>
      <c r="C3107">
        <v>549019247.14673996</v>
      </c>
      <c r="D3107">
        <v>89563982.8035748</v>
      </c>
    </row>
    <row r="3108" spans="1:4" ht="15.75" customHeight="1" x14ac:dyDescent="0.25">
      <c r="A3108" s="109">
        <v>44793</v>
      </c>
      <c r="B3108" s="18">
        <v>45.004421675944997</v>
      </c>
      <c r="C3108">
        <v>489382376.20765299</v>
      </c>
      <c r="D3108">
        <v>105336862.918485</v>
      </c>
    </row>
    <row r="3109" spans="1:4" ht="15.75" customHeight="1" x14ac:dyDescent="0.25">
      <c r="A3109" s="109">
        <v>44794</v>
      </c>
      <c r="B3109" s="18">
        <v>45.735349134402703</v>
      </c>
      <c r="C3109">
        <v>497043319.96499598</v>
      </c>
      <c r="D3109">
        <v>48777518.583148599</v>
      </c>
    </row>
    <row r="3110" spans="1:4" ht="15.75" customHeight="1" x14ac:dyDescent="0.25">
      <c r="A3110" s="109">
        <v>44795</v>
      </c>
      <c r="B3110" s="18">
        <v>46.990954544342202</v>
      </c>
      <c r="C3110">
        <v>513311052.71076602</v>
      </c>
      <c r="D3110">
        <v>47382902.9640214</v>
      </c>
    </row>
    <row r="3111" spans="1:4" ht="15.75" customHeight="1" x14ac:dyDescent="0.25">
      <c r="A3111" s="109">
        <v>44796</v>
      </c>
      <c r="B3111" s="18">
        <v>47.192583819466101</v>
      </c>
      <c r="C3111">
        <v>512809178.23985898</v>
      </c>
      <c r="D3111">
        <v>81080420.6771117</v>
      </c>
    </row>
    <row r="3112" spans="1:4" ht="15.75" customHeight="1" x14ac:dyDescent="0.25">
      <c r="A3112" s="109">
        <v>44797</v>
      </c>
      <c r="B3112" s="18">
        <v>48.687548690011702</v>
      </c>
      <c r="C3112">
        <v>529680364.41668099</v>
      </c>
      <c r="D3112">
        <v>105591782.88063601</v>
      </c>
    </row>
    <row r="3113" spans="1:4" ht="15.75" customHeight="1" x14ac:dyDescent="0.25">
      <c r="A3113" s="109">
        <v>44798</v>
      </c>
      <c r="B3113" s="18">
        <v>49.402462003567898</v>
      </c>
      <c r="C3113">
        <v>536890933.29846895</v>
      </c>
      <c r="D3113">
        <v>98893797.589140594</v>
      </c>
    </row>
    <row r="3114" spans="1:4" ht="15.75" customHeight="1" x14ac:dyDescent="0.25">
      <c r="A3114" s="109">
        <v>44799</v>
      </c>
      <c r="B3114" s="18">
        <v>49.270409426981203</v>
      </c>
      <c r="C3114">
        <v>535994032.167386</v>
      </c>
      <c r="D3114">
        <v>88791549.173920602</v>
      </c>
    </row>
    <row r="3115" spans="1:4" ht="15.75" customHeight="1" x14ac:dyDescent="0.25">
      <c r="A3115" s="109">
        <v>44800</v>
      </c>
      <c r="B3115" s="18">
        <v>44.290543024329402</v>
      </c>
      <c r="C3115">
        <v>480964850.439192</v>
      </c>
      <c r="D3115">
        <v>109461231.951731</v>
      </c>
    </row>
    <row r="3116" spans="1:4" ht="15.75" customHeight="1" x14ac:dyDescent="0.25">
      <c r="A3116" s="109">
        <v>44801</v>
      </c>
      <c r="B3116" s="18">
        <v>45.295422557197497</v>
      </c>
      <c r="C3116">
        <v>493145978.60440803</v>
      </c>
      <c r="D3116">
        <v>75051921.094171196</v>
      </c>
    </row>
    <row r="3117" spans="1:4" ht="15.75" customHeight="1" x14ac:dyDescent="0.25">
      <c r="A3117" s="109">
        <v>44802</v>
      </c>
      <c r="B3117" s="18">
        <v>44.525216776500798</v>
      </c>
      <c r="C3117">
        <v>484703012.66764897</v>
      </c>
      <c r="D3117">
        <v>73881949.980799407</v>
      </c>
    </row>
    <row r="3118" spans="1:4" ht="15.75" customHeight="1" x14ac:dyDescent="0.25">
      <c r="A3118" s="109">
        <v>44803</v>
      </c>
      <c r="B3118" s="18">
        <v>47.496843083080897</v>
      </c>
      <c r="C3118">
        <v>516863835.27701497</v>
      </c>
      <c r="D3118">
        <v>84980318.477543101</v>
      </c>
    </row>
    <row r="3119" spans="1:4" ht="15.75" customHeight="1" x14ac:dyDescent="0.25">
      <c r="A3119" s="109">
        <v>44804</v>
      </c>
      <c r="B3119" s="18">
        <v>45.655004554996701</v>
      </c>
      <c r="C3119">
        <v>499039962.76152903</v>
      </c>
      <c r="D3119">
        <v>76554449.044975698</v>
      </c>
    </row>
    <row r="3120" spans="1:4" ht="15.75" customHeight="1" x14ac:dyDescent="0.25">
      <c r="A3120" s="109">
        <v>44805</v>
      </c>
      <c r="B3120" s="18">
        <v>44.4079370077772</v>
      </c>
      <c r="C3120">
        <v>483435341.75804001</v>
      </c>
      <c r="D3120">
        <v>46296124.231310204</v>
      </c>
    </row>
    <row r="3121" spans="1:4" ht="15.75" customHeight="1" x14ac:dyDescent="0.25">
      <c r="A3121" s="109">
        <v>44806</v>
      </c>
      <c r="B3121" s="18">
        <v>44.766950509287099</v>
      </c>
      <c r="C3121">
        <v>487238705.04113698</v>
      </c>
      <c r="D3121">
        <v>42143301.953686602</v>
      </c>
    </row>
    <row r="3122" spans="1:4" ht="15.75" customHeight="1" x14ac:dyDescent="0.25">
      <c r="A3122" s="109">
        <v>44807</v>
      </c>
      <c r="B3122" s="18">
        <v>45.647179334762299</v>
      </c>
      <c r="C3122">
        <v>496067239.597031</v>
      </c>
      <c r="D3122">
        <v>59740320.951285899</v>
      </c>
    </row>
    <row r="3123" spans="1:4" ht="15.75" customHeight="1" x14ac:dyDescent="0.25">
      <c r="A3123" s="109">
        <v>44808</v>
      </c>
      <c r="B3123" s="18">
        <v>46.725969882033901</v>
      </c>
      <c r="C3123">
        <v>509535154.16108602</v>
      </c>
      <c r="D3123">
        <v>64125226.147656903</v>
      </c>
    </row>
    <row r="3124" spans="1:4" ht="15.75" customHeight="1" x14ac:dyDescent="0.25">
      <c r="A3124" s="109">
        <v>44809</v>
      </c>
      <c r="B3124" s="18">
        <v>47.608671436461101</v>
      </c>
      <c r="C3124">
        <v>519051952.91099399</v>
      </c>
      <c r="D3124">
        <v>54775951.756659903</v>
      </c>
    </row>
    <row r="3125" spans="1:4" ht="15.75" customHeight="1" x14ac:dyDescent="0.25">
      <c r="A3125" s="109">
        <v>44810</v>
      </c>
      <c r="B3125" s="18">
        <v>47.653417001222202</v>
      </c>
      <c r="C3125">
        <v>519290476.09708601</v>
      </c>
      <c r="D3125">
        <v>58392144.554688297</v>
      </c>
    </row>
    <row r="3126" spans="1:4" ht="15.75" customHeight="1" x14ac:dyDescent="0.25">
      <c r="A3126" s="109">
        <v>44811</v>
      </c>
      <c r="B3126" s="18">
        <v>43.026863368560797</v>
      </c>
      <c r="C3126">
        <v>469373124.292189</v>
      </c>
      <c r="D3126">
        <v>71607812.789589897</v>
      </c>
    </row>
    <row r="3127" spans="1:4" ht="15.75" customHeight="1" x14ac:dyDescent="0.25">
      <c r="A3127" s="109">
        <v>44812</v>
      </c>
      <c r="B3127" s="18">
        <v>45.258487368783001</v>
      </c>
      <c r="C3127">
        <v>493889518.549734</v>
      </c>
      <c r="D3127">
        <v>64589798.179114699</v>
      </c>
    </row>
    <row r="3128" spans="1:4" ht="15.75" customHeight="1" x14ac:dyDescent="0.25">
      <c r="A3128" s="109">
        <v>44813</v>
      </c>
      <c r="B3128" s="18">
        <v>46.284100400499</v>
      </c>
      <c r="C3128">
        <v>504570502.06956702</v>
      </c>
      <c r="D3128">
        <v>61779418.136957496</v>
      </c>
    </row>
    <row r="3129" spans="1:4" ht="15.75" customHeight="1" x14ac:dyDescent="0.25">
      <c r="A3129" s="109">
        <v>44814</v>
      </c>
      <c r="B3129" s="18">
        <v>48.883518538220002</v>
      </c>
      <c r="C3129">
        <v>532635140.72078103</v>
      </c>
      <c r="D3129">
        <v>61138155.677692197</v>
      </c>
    </row>
    <row r="3130" spans="1:4" ht="15.75" customHeight="1" x14ac:dyDescent="0.25">
      <c r="A3130" s="109">
        <v>44815</v>
      </c>
      <c r="B3130" s="18">
        <v>48.901084352950598</v>
      </c>
      <c r="C3130">
        <v>533397980.445512</v>
      </c>
      <c r="D3130">
        <v>90959422.697880194</v>
      </c>
    </row>
    <row r="3131" spans="1:4" ht="15.75" customHeight="1" x14ac:dyDescent="0.25">
      <c r="A3131" s="109">
        <v>44816</v>
      </c>
      <c r="B3131" s="18">
        <v>48.327771188714003</v>
      </c>
      <c r="C3131">
        <v>526813780.03621697</v>
      </c>
      <c r="D3131">
        <v>86332024.584919393</v>
      </c>
    </row>
    <row r="3132" spans="1:4" ht="15.75" customHeight="1" x14ac:dyDescent="0.25">
      <c r="A3132" s="109">
        <v>44817</v>
      </c>
      <c r="B3132" s="18">
        <v>47.012401732915897</v>
      </c>
      <c r="C3132">
        <v>512841561.08210599</v>
      </c>
      <c r="D3132">
        <v>93655420.293440402</v>
      </c>
    </row>
    <row r="3133" spans="1:4" ht="15.75" customHeight="1" x14ac:dyDescent="0.25">
      <c r="A3133" s="109">
        <v>44818</v>
      </c>
      <c r="B3133" s="18">
        <v>43.865713198557103</v>
      </c>
      <c r="C3133">
        <v>479784433.36848402</v>
      </c>
      <c r="D3133">
        <v>96753553.725727603</v>
      </c>
    </row>
    <row r="3134" spans="1:4" ht="15.75" customHeight="1" x14ac:dyDescent="0.25">
      <c r="A3134" s="109">
        <v>44819</v>
      </c>
      <c r="B3134" s="18">
        <v>45.723551274766699</v>
      </c>
      <c r="C3134">
        <v>497279981.52645802</v>
      </c>
      <c r="D3134">
        <v>99958375.043107897</v>
      </c>
    </row>
    <row r="3135" spans="1:4" ht="15.75" customHeight="1" x14ac:dyDescent="0.25">
      <c r="A3135" s="109">
        <v>44820</v>
      </c>
      <c r="B3135" s="18">
        <v>43.773172369252798</v>
      </c>
      <c r="C3135">
        <v>477840107.569929</v>
      </c>
      <c r="D3135">
        <v>89008072.263581097</v>
      </c>
    </row>
    <row r="3136" spans="1:4" ht="15.75" customHeight="1" x14ac:dyDescent="0.25">
      <c r="A3136" s="109">
        <v>44821</v>
      </c>
      <c r="B3136" s="18">
        <v>43.6589702496969</v>
      </c>
      <c r="C3136">
        <v>476412641.354716</v>
      </c>
      <c r="D3136">
        <v>48178628.891905896</v>
      </c>
    </row>
    <row r="3137" spans="1:4" ht="15.75" customHeight="1" x14ac:dyDescent="0.25">
      <c r="A3137" s="109">
        <v>44822</v>
      </c>
      <c r="B3137" s="18">
        <v>44.601833109568901</v>
      </c>
      <c r="C3137">
        <v>486544286.41610402</v>
      </c>
      <c r="D3137">
        <v>39600692.5595024</v>
      </c>
    </row>
    <row r="3138" spans="1:4" ht="15.75" customHeight="1" x14ac:dyDescent="0.25">
      <c r="A3138" s="109">
        <v>44823</v>
      </c>
      <c r="B3138" s="18">
        <v>40.249156206543397</v>
      </c>
      <c r="C3138">
        <v>439598061.47401202</v>
      </c>
      <c r="D3138">
        <v>58447790.368840501</v>
      </c>
    </row>
    <row r="3139" spans="1:4" ht="15.75" customHeight="1" x14ac:dyDescent="0.25">
      <c r="A3139" s="109">
        <v>44824</v>
      </c>
      <c r="B3139" s="18">
        <v>40.831582924876201</v>
      </c>
      <c r="C3139">
        <v>446905347.15876299</v>
      </c>
      <c r="D3139">
        <v>59104403.951009899</v>
      </c>
    </row>
    <row r="3140" spans="1:4" ht="15.75" customHeight="1" x14ac:dyDescent="0.25">
      <c r="A3140" s="109">
        <v>44825</v>
      </c>
      <c r="B3140" s="18">
        <v>40.656940990015499</v>
      </c>
      <c r="C3140">
        <v>444491701.03440797</v>
      </c>
      <c r="D3140">
        <v>44651485.005714796</v>
      </c>
    </row>
    <row r="3141" spans="1:4" ht="15.75" customHeight="1" x14ac:dyDescent="0.25">
      <c r="A3141" s="109">
        <v>44826</v>
      </c>
      <c r="B3141" s="18">
        <v>39.8877662111937</v>
      </c>
      <c r="C3141">
        <v>435483564.809829</v>
      </c>
      <c r="D3141">
        <v>63410786.257269897</v>
      </c>
    </row>
    <row r="3142" spans="1:4" ht="15.75" customHeight="1" x14ac:dyDescent="0.25">
      <c r="A3142" s="109">
        <v>44827</v>
      </c>
      <c r="B3142" s="18">
        <v>42.021306152093501</v>
      </c>
      <c r="C3142">
        <v>458748749.44722199</v>
      </c>
      <c r="D3142">
        <v>46770421.100214504</v>
      </c>
    </row>
    <row r="3143" spans="1:4" ht="15.75" customHeight="1" x14ac:dyDescent="0.25">
      <c r="A3143" s="109">
        <v>44828</v>
      </c>
      <c r="B3143" s="18">
        <v>42.188112645790099</v>
      </c>
      <c r="C3143">
        <v>461126749.40711099</v>
      </c>
      <c r="D3143">
        <v>54837603.340795703</v>
      </c>
    </row>
    <row r="3144" spans="1:4" ht="15.75" customHeight="1" x14ac:dyDescent="0.25">
      <c r="A3144" s="109">
        <v>44829</v>
      </c>
      <c r="B3144" s="18">
        <v>41.603586689550099</v>
      </c>
      <c r="C3144">
        <v>454801533.224033</v>
      </c>
      <c r="D3144">
        <v>35148553.076408699</v>
      </c>
    </row>
    <row r="3145" spans="1:4" ht="15.75" customHeight="1" x14ac:dyDescent="0.25">
      <c r="A3145" s="109">
        <v>44830</v>
      </c>
      <c r="B3145" s="18">
        <v>41.191525707562697</v>
      </c>
      <c r="C3145">
        <v>448676486.10132301</v>
      </c>
      <c r="D3145">
        <v>33425660.826049998</v>
      </c>
    </row>
    <row r="3146" spans="1:4" ht="15.75" customHeight="1" x14ac:dyDescent="0.25">
      <c r="A3146" s="109">
        <v>44831</v>
      </c>
      <c r="B3146" s="18">
        <v>41.572955667970902</v>
      </c>
      <c r="C3146">
        <v>454242332.00963497</v>
      </c>
      <c r="D3146">
        <v>46429236.585109703</v>
      </c>
    </row>
    <row r="3147" spans="1:4" ht="15.75" customHeight="1" x14ac:dyDescent="0.25">
      <c r="A3147" s="109">
        <v>44832</v>
      </c>
      <c r="B3147" s="18">
        <v>41.620691665839601</v>
      </c>
      <c r="C3147">
        <v>455993914.13211399</v>
      </c>
      <c r="D3147">
        <v>44976267.881202102</v>
      </c>
    </row>
    <row r="3148" spans="1:4" ht="15.75" customHeight="1" x14ac:dyDescent="0.25">
      <c r="A3148" s="109">
        <v>44833</v>
      </c>
      <c r="B3148" s="18">
        <v>41.4299357432661</v>
      </c>
      <c r="C3148">
        <v>453349858.39622098</v>
      </c>
      <c r="D3148">
        <v>61455696.621476099</v>
      </c>
    </row>
    <row r="3149" spans="1:4" ht="15.75" customHeight="1" x14ac:dyDescent="0.25">
      <c r="A3149" s="109">
        <v>44834</v>
      </c>
      <c r="B3149" s="18">
        <v>42.306234607188898</v>
      </c>
      <c r="C3149">
        <v>462248960.91211402</v>
      </c>
      <c r="D3149">
        <v>56501372.389063403</v>
      </c>
    </row>
    <row r="3150" spans="1:4" ht="15.75" customHeight="1" x14ac:dyDescent="0.25">
      <c r="A3150" s="109">
        <v>44835</v>
      </c>
      <c r="B3150" s="18">
        <v>42.002380456427801</v>
      </c>
      <c r="C3150">
        <v>459441507.16287899</v>
      </c>
      <c r="D3150">
        <v>58211756.667787701</v>
      </c>
    </row>
    <row r="3151" spans="1:4" ht="15.75" customHeight="1" x14ac:dyDescent="0.25">
      <c r="A3151" s="109">
        <v>44836</v>
      </c>
      <c r="B3151" s="18">
        <v>41.766912879060399</v>
      </c>
      <c r="C3151">
        <v>457309301.50345898</v>
      </c>
      <c r="D3151">
        <v>25292798.384973802</v>
      </c>
    </row>
    <row r="3152" spans="1:4" ht="15.75" customHeight="1" x14ac:dyDescent="0.25">
      <c r="A3152" s="109">
        <v>44837</v>
      </c>
      <c r="B3152" s="18">
        <v>39.993948399602999</v>
      </c>
      <c r="C3152">
        <v>438370464.15751702</v>
      </c>
      <c r="D3152">
        <v>49574859.796362199</v>
      </c>
    </row>
    <row r="3153" spans="1:4" ht="15.75" customHeight="1" x14ac:dyDescent="0.25">
      <c r="A3153" s="109">
        <v>44838</v>
      </c>
      <c r="B3153" s="18">
        <v>41.369558384658397</v>
      </c>
      <c r="C3153">
        <v>452593352.85849899</v>
      </c>
      <c r="D3153">
        <v>56306237.874524802</v>
      </c>
    </row>
    <row r="3154" spans="1:4" ht="15.75" customHeight="1" x14ac:dyDescent="0.25">
      <c r="A3154" s="109">
        <v>44839</v>
      </c>
      <c r="B3154" s="18">
        <v>42.3497920081331</v>
      </c>
      <c r="C3154">
        <v>464051562.79316002</v>
      </c>
      <c r="D3154">
        <v>31713917.155340798</v>
      </c>
    </row>
    <row r="3155" spans="1:4" ht="15.75" customHeight="1" x14ac:dyDescent="0.25">
      <c r="A3155" s="109">
        <v>44840</v>
      </c>
      <c r="B3155" s="18">
        <v>42.1246090085872</v>
      </c>
      <c r="C3155">
        <v>461160959.86036497</v>
      </c>
      <c r="D3155">
        <v>48016510.737210698</v>
      </c>
    </row>
    <row r="3156" spans="1:4" ht="15.75" customHeight="1" x14ac:dyDescent="0.25">
      <c r="A3156" s="109">
        <v>44841</v>
      </c>
      <c r="B3156" s="18">
        <v>42.086600895707299</v>
      </c>
      <c r="C3156">
        <v>460749174.580562</v>
      </c>
      <c r="D3156">
        <v>38594784.050068296</v>
      </c>
    </row>
    <row r="3157" spans="1:4" ht="15.75" customHeight="1" x14ac:dyDescent="0.25">
      <c r="A3157" s="109">
        <v>44842</v>
      </c>
      <c r="B3157" s="18">
        <v>41.785751053010699</v>
      </c>
      <c r="C3157">
        <v>456972165.65238798</v>
      </c>
      <c r="D3157">
        <v>51373288.082481399</v>
      </c>
    </row>
    <row r="3158" spans="1:4" ht="15.75" customHeight="1" x14ac:dyDescent="0.25">
      <c r="A3158" s="109">
        <v>44843</v>
      </c>
      <c r="B3158" s="18">
        <v>42.290216331270102</v>
      </c>
      <c r="C3158">
        <v>462864785.61317497</v>
      </c>
      <c r="D3158">
        <v>27815998.392237298</v>
      </c>
    </row>
    <row r="3159" spans="1:4" ht="15.75" customHeight="1" x14ac:dyDescent="0.25">
      <c r="A3159" s="109">
        <v>44844</v>
      </c>
      <c r="B3159" s="18">
        <v>42.952632105340697</v>
      </c>
      <c r="C3159">
        <v>469372390.03098202</v>
      </c>
      <c r="D3159">
        <v>47897412.085220799</v>
      </c>
    </row>
    <row r="3160" spans="1:4" ht="15.75" customHeight="1" x14ac:dyDescent="0.25">
      <c r="A3160" s="109">
        <v>44845</v>
      </c>
      <c r="B3160" s="18">
        <v>42.168918644234303</v>
      </c>
      <c r="C3160">
        <v>462809752.84521401</v>
      </c>
      <c r="D3160">
        <v>55627474.734854303</v>
      </c>
    </row>
    <row r="3161" spans="1:4" ht="15.75" customHeight="1" x14ac:dyDescent="0.25">
      <c r="A3161" s="109">
        <v>44846</v>
      </c>
      <c r="B3161" s="18">
        <v>41.192642322538902</v>
      </c>
      <c r="C3161">
        <v>450176159.88192898</v>
      </c>
      <c r="D3161">
        <v>36716354.702633202</v>
      </c>
    </row>
    <row r="3162" spans="1:4" ht="15.75" customHeight="1" x14ac:dyDescent="0.25">
      <c r="A3162" s="109">
        <v>44847</v>
      </c>
      <c r="B3162" s="18">
        <v>41.786283219800701</v>
      </c>
      <c r="C3162">
        <v>457869213.62538302</v>
      </c>
      <c r="D3162">
        <v>32816439.056776602</v>
      </c>
    </row>
    <row r="3163" spans="1:4" ht="15.75" customHeight="1" x14ac:dyDescent="0.25">
      <c r="A3163" s="109">
        <v>44848</v>
      </c>
      <c r="B3163" s="18">
        <v>40.418585059866601</v>
      </c>
      <c r="C3163">
        <v>442750101.70063698</v>
      </c>
      <c r="D3163">
        <v>50122134.618289202</v>
      </c>
    </row>
    <row r="3164" spans="1:4" ht="15.75" customHeight="1" x14ac:dyDescent="0.25">
      <c r="A3164" s="109">
        <v>44849</v>
      </c>
      <c r="B3164" s="18">
        <v>40.344445099842801</v>
      </c>
      <c r="C3164">
        <v>441683508.54667801</v>
      </c>
      <c r="D3164">
        <v>56412030.518129401</v>
      </c>
    </row>
    <row r="3165" spans="1:4" ht="15.75" customHeight="1" x14ac:dyDescent="0.25">
      <c r="A3165" s="109">
        <v>44850</v>
      </c>
      <c r="B3165" s="18">
        <v>40.646958673392</v>
      </c>
      <c r="C3165">
        <v>446041399.34790802</v>
      </c>
      <c r="D3165">
        <v>50372748.984250598</v>
      </c>
    </row>
    <row r="3166" spans="1:4" ht="15.75" customHeight="1" x14ac:dyDescent="0.25">
      <c r="A3166" s="109">
        <v>44851</v>
      </c>
      <c r="B3166" s="18">
        <v>41.785998140718903</v>
      </c>
      <c r="C3166">
        <v>457948901.74427098</v>
      </c>
      <c r="D3166">
        <v>49391984.037468299</v>
      </c>
    </row>
    <row r="3167" spans="1:4" ht="15.75" customHeight="1" x14ac:dyDescent="0.25">
      <c r="A3167" s="109">
        <v>44852</v>
      </c>
      <c r="B3167" s="18">
        <v>41.5727747802799</v>
      </c>
      <c r="C3167">
        <v>456134993.25817299</v>
      </c>
      <c r="D3167">
        <v>28892634.956235498</v>
      </c>
    </row>
    <row r="3168" spans="1:4" ht="15.75" customHeight="1" x14ac:dyDescent="0.25">
      <c r="A3168" s="109">
        <v>44853</v>
      </c>
      <c r="B3168" s="18">
        <v>40.831993638617803</v>
      </c>
      <c r="C3168">
        <v>447568717.47907102</v>
      </c>
      <c r="D3168">
        <v>52342289.166423403</v>
      </c>
    </row>
    <row r="3169" spans="1:4" ht="15.75" customHeight="1" x14ac:dyDescent="0.25">
      <c r="A3169" s="109">
        <v>44854</v>
      </c>
      <c r="B3169" s="18">
        <v>39.673969766001797</v>
      </c>
      <c r="C3169">
        <v>435077373.90517998</v>
      </c>
      <c r="D3169">
        <v>34151307.978647903</v>
      </c>
    </row>
    <row r="3170" spans="1:4" ht="15.75" customHeight="1" x14ac:dyDescent="0.25">
      <c r="A3170" s="109">
        <v>44855</v>
      </c>
      <c r="B3170" s="18">
        <v>39.704721291333698</v>
      </c>
      <c r="C3170">
        <v>435330703.79444599</v>
      </c>
      <c r="D3170">
        <v>25242390.928455301</v>
      </c>
    </row>
    <row r="3171" spans="1:4" ht="15.75" customHeight="1" x14ac:dyDescent="0.25">
      <c r="A3171" s="109">
        <v>44856</v>
      </c>
      <c r="B3171" s="18">
        <v>40.604228551405797</v>
      </c>
      <c r="C3171">
        <v>445220709.62639701</v>
      </c>
      <c r="D3171">
        <v>41588833.861189596</v>
      </c>
    </row>
    <row r="3172" spans="1:4" ht="15.75" customHeight="1" x14ac:dyDescent="0.25">
      <c r="A3172" s="109">
        <v>44857</v>
      </c>
      <c r="B3172" s="18">
        <v>40.907498050651803</v>
      </c>
      <c r="C3172">
        <v>448672488.95871401</v>
      </c>
      <c r="D3172">
        <v>55548924.786132902</v>
      </c>
    </row>
    <row r="3173" spans="1:4" ht="15.75" customHeight="1" x14ac:dyDescent="0.25">
      <c r="A3173" s="109">
        <v>44858</v>
      </c>
      <c r="B3173" s="18">
        <v>41.704915873476502</v>
      </c>
      <c r="C3173">
        <v>458874142.642178</v>
      </c>
      <c r="D3173">
        <v>43521404.896240696</v>
      </c>
    </row>
    <row r="3174" spans="1:4" ht="15.75" customHeight="1" x14ac:dyDescent="0.25">
      <c r="A3174" s="109">
        <v>44859</v>
      </c>
      <c r="B3174" s="18">
        <v>40.080435276635498</v>
      </c>
      <c r="C3174">
        <v>439458756.315045</v>
      </c>
      <c r="D3174">
        <v>50559120.870242499</v>
      </c>
    </row>
    <row r="3175" spans="1:4" ht="15.75" customHeight="1" x14ac:dyDescent="0.25">
      <c r="A3175" s="109">
        <v>44860</v>
      </c>
      <c r="B3175" s="18">
        <v>41.411561544273198</v>
      </c>
      <c r="C3175">
        <v>453835429.28842598</v>
      </c>
      <c r="D3175">
        <v>57294875.631835103</v>
      </c>
    </row>
    <row r="3176" spans="1:4" ht="15.75" customHeight="1" x14ac:dyDescent="0.25">
      <c r="A3176" s="109">
        <v>44861</v>
      </c>
      <c r="B3176" s="18">
        <v>42.1073632063326</v>
      </c>
      <c r="C3176">
        <v>462019151.01612902</v>
      </c>
      <c r="D3176">
        <v>56888342.641845599</v>
      </c>
    </row>
    <row r="3177" spans="1:4" ht="15.75" customHeight="1" x14ac:dyDescent="0.25">
      <c r="A3177" s="109">
        <v>44862</v>
      </c>
      <c r="B3177" s="18">
        <v>41.445831690111099</v>
      </c>
      <c r="C3177">
        <v>455611378.26350898</v>
      </c>
      <c r="D3177">
        <v>59252058.079694398</v>
      </c>
    </row>
    <row r="3178" spans="1:4" ht="15.75" customHeight="1" x14ac:dyDescent="0.25">
      <c r="A3178" s="109">
        <v>44863</v>
      </c>
      <c r="B3178" s="18">
        <v>42.497137362888701</v>
      </c>
      <c r="C3178">
        <v>466785936.53279603</v>
      </c>
      <c r="D3178">
        <v>69322548.222872898</v>
      </c>
    </row>
    <row r="3179" spans="1:4" ht="15.75" customHeight="1" x14ac:dyDescent="0.25">
      <c r="A3179" s="109">
        <v>44864</v>
      </c>
      <c r="B3179" s="18">
        <v>42.854646218673601</v>
      </c>
      <c r="C3179">
        <v>469592714.55995601</v>
      </c>
      <c r="D3179">
        <v>55107066.852413997</v>
      </c>
    </row>
    <row r="3180" spans="1:4" ht="15.75" customHeight="1" x14ac:dyDescent="0.25">
      <c r="A3180" s="109">
        <v>44865</v>
      </c>
      <c r="B3180" s="18">
        <v>41.963498980219001</v>
      </c>
      <c r="C3180">
        <v>460228345.84496701</v>
      </c>
      <c r="D3180">
        <v>43435534.290591002</v>
      </c>
    </row>
    <row r="3181" spans="1:4" ht="15.75" customHeight="1" x14ac:dyDescent="0.25">
      <c r="A3181" s="109">
        <v>44866</v>
      </c>
      <c r="B3181" s="18">
        <v>41.897843105037502</v>
      </c>
      <c r="C3181">
        <v>460314836.51264697</v>
      </c>
      <c r="D3181">
        <v>49830858.391078196</v>
      </c>
    </row>
    <row r="3182" spans="1:4" ht="15.75" customHeight="1" x14ac:dyDescent="0.25">
      <c r="A3182" s="109">
        <v>44867</v>
      </c>
      <c r="B3182" s="18">
        <v>41.173264684605897</v>
      </c>
      <c r="C3182">
        <v>451800579.33095402</v>
      </c>
      <c r="D3182">
        <v>90773089.624317199</v>
      </c>
    </row>
    <row r="3183" spans="1:4" ht="15.75" customHeight="1" x14ac:dyDescent="0.25">
      <c r="A3183" s="109">
        <v>44868</v>
      </c>
      <c r="B3183" s="18">
        <v>40.882789174005197</v>
      </c>
      <c r="C3183">
        <v>449004919.88027197</v>
      </c>
      <c r="D3183">
        <v>118914125.35255399</v>
      </c>
    </row>
    <row r="3184" spans="1:4" ht="15.75" customHeight="1" x14ac:dyDescent="0.25">
      <c r="A3184" s="109">
        <v>44869</v>
      </c>
      <c r="B3184" s="18">
        <v>41.8007935317342</v>
      </c>
      <c r="C3184">
        <v>459201378.06559199</v>
      </c>
      <c r="D3184">
        <v>114746261.808525</v>
      </c>
    </row>
    <row r="3185" spans="1:4" ht="15.75" customHeight="1" x14ac:dyDescent="0.25">
      <c r="A3185" s="109">
        <v>44870</v>
      </c>
      <c r="B3185" s="18">
        <v>44.545021675177701</v>
      </c>
      <c r="C3185">
        <v>489666457.84757102</v>
      </c>
      <c r="D3185">
        <v>147254273.76606899</v>
      </c>
    </row>
    <row r="3186" spans="1:4" ht="15.75" customHeight="1" x14ac:dyDescent="0.25">
      <c r="A3186" s="109">
        <v>44871</v>
      </c>
      <c r="B3186" s="18">
        <v>45.5371120227341</v>
      </c>
      <c r="C3186">
        <v>500461670.42691499</v>
      </c>
      <c r="D3186">
        <v>145290121.319038</v>
      </c>
    </row>
    <row r="3187" spans="1:4" ht="15.75" customHeight="1" x14ac:dyDescent="0.25">
      <c r="A3187" s="109">
        <v>44872</v>
      </c>
      <c r="B3187" s="18">
        <v>43.510542715118802</v>
      </c>
      <c r="C3187">
        <v>478351211.484721</v>
      </c>
      <c r="D3187">
        <v>104955923.032574</v>
      </c>
    </row>
    <row r="3188" spans="1:4" ht="15.75" customHeight="1" x14ac:dyDescent="0.25">
      <c r="A3188" s="109">
        <v>44873</v>
      </c>
      <c r="B3188" s="18">
        <v>45.863531372842402</v>
      </c>
      <c r="C3188">
        <v>502368134.58525002</v>
      </c>
      <c r="D3188">
        <v>197945620.233971</v>
      </c>
    </row>
    <row r="3189" spans="1:4" ht="15.75" customHeight="1" x14ac:dyDescent="0.25">
      <c r="A3189" s="109">
        <v>44874</v>
      </c>
      <c r="B3189" s="18">
        <v>38.3666962802385</v>
      </c>
      <c r="C3189">
        <v>423748364.53800201</v>
      </c>
      <c r="D3189">
        <v>136836790.72339901</v>
      </c>
    </row>
    <row r="3190" spans="1:4" ht="15.75" customHeight="1" x14ac:dyDescent="0.25">
      <c r="A3190" s="109">
        <v>44875</v>
      </c>
      <c r="B3190" s="18">
        <v>31.876966945001602</v>
      </c>
      <c r="C3190">
        <v>351020867.71987897</v>
      </c>
      <c r="D3190">
        <v>103763302.83362301</v>
      </c>
    </row>
    <row r="3191" spans="1:4" ht="15.75" customHeight="1" x14ac:dyDescent="0.25">
      <c r="A3191" s="109">
        <v>44876</v>
      </c>
      <c r="B3191" s="18">
        <v>36.847627589924002</v>
      </c>
      <c r="C3191">
        <v>404795098.68727499</v>
      </c>
      <c r="D3191">
        <v>94743636.157432705</v>
      </c>
    </row>
    <row r="3192" spans="1:4" ht="15.75" customHeight="1" x14ac:dyDescent="0.25">
      <c r="A3192" s="109">
        <v>44877</v>
      </c>
      <c r="B3192" s="18">
        <v>35.8737979874074</v>
      </c>
      <c r="C3192">
        <v>391982156.97339898</v>
      </c>
      <c r="D3192">
        <v>64636138.854284197</v>
      </c>
    </row>
    <row r="3193" spans="1:4" ht="15.75" customHeight="1" x14ac:dyDescent="0.25">
      <c r="A3193" s="109">
        <v>44878</v>
      </c>
      <c r="B3193" s="18">
        <v>33.678677096966098</v>
      </c>
      <c r="C3193">
        <v>370029004.76291603</v>
      </c>
      <c r="D3193">
        <v>36629652.963646501</v>
      </c>
    </row>
    <row r="3194" spans="1:4" ht="15.75" customHeight="1" x14ac:dyDescent="0.25">
      <c r="A3194" s="109">
        <v>44879</v>
      </c>
      <c r="B3194" s="18">
        <v>33.520233321013698</v>
      </c>
      <c r="C3194">
        <v>367168345.31019098</v>
      </c>
      <c r="D3194">
        <v>50771301.991875596</v>
      </c>
    </row>
    <row r="3195" spans="1:4" ht="15.75" customHeight="1" x14ac:dyDescent="0.25">
      <c r="A3195" s="109">
        <v>44880</v>
      </c>
      <c r="B3195" s="18">
        <v>34.471392186527403</v>
      </c>
      <c r="C3195">
        <v>380520363.157107</v>
      </c>
      <c r="D3195">
        <v>65225804.780085899</v>
      </c>
    </row>
    <row r="3196" spans="1:4" ht="15.75" customHeight="1" x14ac:dyDescent="0.25">
      <c r="A3196" s="109">
        <v>44881</v>
      </c>
      <c r="B3196" s="18">
        <v>34.407197664349702</v>
      </c>
      <c r="C3196">
        <v>379003631.62286597</v>
      </c>
      <c r="D3196">
        <v>57994802.579153903</v>
      </c>
    </row>
    <row r="3197" spans="1:4" ht="15.75" customHeight="1" x14ac:dyDescent="0.25">
      <c r="A3197" s="109">
        <v>44882</v>
      </c>
      <c r="B3197" s="18">
        <v>33.949412153409902</v>
      </c>
      <c r="C3197">
        <v>373047240.58178598</v>
      </c>
      <c r="D3197">
        <v>59641648.802088298</v>
      </c>
    </row>
    <row r="3198" spans="1:4" ht="15.75" customHeight="1" x14ac:dyDescent="0.25">
      <c r="A3198" s="109">
        <v>44883</v>
      </c>
      <c r="B3198" s="18">
        <v>33.787437161975703</v>
      </c>
      <c r="C3198">
        <v>371661673.36985999</v>
      </c>
      <c r="D3198">
        <v>26076780.615828801</v>
      </c>
    </row>
    <row r="3199" spans="1:4" ht="15.75" customHeight="1" x14ac:dyDescent="0.25">
      <c r="A3199" s="109">
        <v>44884</v>
      </c>
      <c r="B3199" s="18">
        <v>34.323874360233702</v>
      </c>
      <c r="C3199">
        <v>376449704.004017</v>
      </c>
      <c r="D3199">
        <v>48745625.859182</v>
      </c>
    </row>
    <row r="3200" spans="1:4" ht="15.75" customHeight="1" x14ac:dyDescent="0.25">
      <c r="A3200" s="109">
        <v>44885</v>
      </c>
      <c r="B3200" s="18">
        <v>35.569064975883698</v>
      </c>
      <c r="C3200">
        <v>391669079.749524</v>
      </c>
      <c r="D3200">
        <v>46552348.986154601</v>
      </c>
    </row>
    <row r="3201" spans="1:4" ht="15.75" customHeight="1" x14ac:dyDescent="0.25">
      <c r="A3201" s="109">
        <v>44886</v>
      </c>
      <c r="B3201" s="18">
        <v>34.573389763776603</v>
      </c>
      <c r="C3201">
        <v>382764562.51269603</v>
      </c>
      <c r="D3201">
        <v>34168892.432563297</v>
      </c>
    </row>
    <row r="3202" spans="1:4" ht="15.75" customHeight="1" x14ac:dyDescent="0.25">
      <c r="A3202" s="109">
        <v>44887</v>
      </c>
      <c r="B3202" s="18">
        <v>34.571806325944799</v>
      </c>
      <c r="C3202">
        <v>380800160.005997</v>
      </c>
      <c r="D3202">
        <v>52337591.632401198</v>
      </c>
    </row>
    <row r="3203" spans="1:4" ht="15.75" customHeight="1" x14ac:dyDescent="0.25">
      <c r="A3203" s="109">
        <v>44888</v>
      </c>
      <c r="B3203" s="18">
        <v>37.1978094041378</v>
      </c>
      <c r="C3203">
        <v>410862391.37366402</v>
      </c>
      <c r="D3203">
        <v>67259613.039539993</v>
      </c>
    </row>
    <row r="3204" spans="1:4" ht="15.75" customHeight="1" x14ac:dyDescent="0.25">
      <c r="A3204" s="109">
        <v>44889</v>
      </c>
      <c r="B3204" s="18">
        <v>43.491867296376498</v>
      </c>
      <c r="C3204">
        <v>479024268.70761198</v>
      </c>
      <c r="D3204">
        <v>157092633.62207401</v>
      </c>
    </row>
    <row r="3205" spans="1:4" ht="15.75" customHeight="1" x14ac:dyDescent="0.25">
      <c r="A3205" s="109">
        <v>44890</v>
      </c>
      <c r="B3205" s="18">
        <v>42.0931620764431</v>
      </c>
      <c r="C3205">
        <v>462952531.75626099</v>
      </c>
      <c r="D3205">
        <v>87543965.599471405</v>
      </c>
    </row>
    <row r="3206" spans="1:4" ht="15.75" customHeight="1" x14ac:dyDescent="0.25">
      <c r="A3206" s="109">
        <v>44891</v>
      </c>
      <c r="B3206" s="18">
        <v>40.485589219612699</v>
      </c>
      <c r="C3206">
        <v>446476741.34437102</v>
      </c>
      <c r="D3206">
        <v>48174935.310947098</v>
      </c>
    </row>
    <row r="3207" spans="1:4" ht="15.75" customHeight="1" x14ac:dyDescent="0.25">
      <c r="A3207" s="109">
        <v>44892</v>
      </c>
      <c r="B3207" s="18">
        <v>41.035490690345597</v>
      </c>
      <c r="C3207">
        <v>452269130.19448698</v>
      </c>
      <c r="D3207">
        <v>48999484.778155401</v>
      </c>
    </row>
    <row r="3208" spans="1:4" ht="15.75" customHeight="1" x14ac:dyDescent="0.25">
      <c r="A3208" s="109">
        <v>44893</v>
      </c>
      <c r="B3208" s="18">
        <v>40.812157797768599</v>
      </c>
      <c r="C3208">
        <v>450060601.39001602</v>
      </c>
      <c r="D3208">
        <v>57221266.786476798</v>
      </c>
    </row>
    <row r="3209" spans="1:4" ht="15.75" customHeight="1" x14ac:dyDescent="0.25">
      <c r="A3209" s="109">
        <v>44894</v>
      </c>
      <c r="B3209" s="18">
        <v>40.022885699137603</v>
      </c>
      <c r="C3209">
        <v>441272178.88020802</v>
      </c>
      <c r="D3209">
        <v>67190190.575863197</v>
      </c>
    </row>
    <row r="3210" spans="1:4" ht="15.75" customHeight="1" x14ac:dyDescent="0.25">
      <c r="A3210" s="109">
        <v>44895</v>
      </c>
      <c r="B3210" s="18">
        <v>43.211240694284399</v>
      </c>
      <c r="C3210">
        <v>476548634.65095299</v>
      </c>
      <c r="D3210">
        <v>92002091.450403601</v>
      </c>
    </row>
    <row r="3211" spans="1:4" ht="15.75" customHeight="1" x14ac:dyDescent="0.25">
      <c r="A3211" s="109">
        <v>44896</v>
      </c>
      <c r="B3211" s="18">
        <v>43.339916521533198</v>
      </c>
      <c r="C3211">
        <v>478241027.43904299</v>
      </c>
      <c r="D3211">
        <v>83316096.392195001</v>
      </c>
    </row>
    <row r="3212" spans="1:4" ht="15.75" customHeight="1" x14ac:dyDescent="0.25">
      <c r="A3212" s="109">
        <v>44897</v>
      </c>
      <c r="B3212" s="18">
        <v>45.460940023388602</v>
      </c>
      <c r="C3212">
        <v>503777564.67060101</v>
      </c>
      <c r="D3212">
        <v>78873041.819062501</v>
      </c>
    </row>
    <row r="3213" spans="1:4" ht="15.75" customHeight="1" x14ac:dyDescent="0.25">
      <c r="A3213" s="109">
        <v>44898</v>
      </c>
      <c r="B3213" s="18">
        <v>45.699681622777803</v>
      </c>
      <c r="C3213">
        <v>503686961.79184902</v>
      </c>
      <c r="D3213">
        <v>53435443.092849597</v>
      </c>
    </row>
    <row r="3214" spans="1:4" ht="15.75" customHeight="1" x14ac:dyDescent="0.25">
      <c r="A3214" s="109">
        <v>44899</v>
      </c>
      <c r="B3214" s="18">
        <v>45.198272813773499</v>
      </c>
      <c r="C3214">
        <v>500589716.89713901</v>
      </c>
      <c r="D3214">
        <v>68141743.429226905</v>
      </c>
    </row>
    <row r="3215" spans="1:4" ht="15.75" customHeight="1" x14ac:dyDescent="0.25">
      <c r="A3215" s="109">
        <v>44900</v>
      </c>
      <c r="B3215" s="18">
        <v>44.989015549137598</v>
      </c>
      <c r="C3215">
        <v>496705283.97703803</v>
      </c>
      <c r="D3215">
        <v>58164178.1393134</v>
      </c>
    </row>
    <row r="3216" spans="1:4" ht="15.75" customHeight="1" x14ac:dyDescent="0.25">
      <c r="A3216" s="109">
        <v>44901</v>
      </c>
      <c r="B3216" s="18">
        <v>47.081302354685498</v>
      </c>
      <c r="C3216">
        <v>519967354.942761</v>
      </c>
      <c r="D3216">
        <v>101249055.589257</v>
      </c>
    </row>
    <row r="3217" spans="1:4" ht="15.75" customHeight="1" x14ac:dyDescent="0.25">
      <c r="A3217" s="109">
        <v>44902</v>
      </c>
      <c r="B3217" s="18">
        <v>46.404539266076497</v>
      </c>
      <c r="C3217">
        <v>511531861.82444203</v>
      </c>
      <c r="D3217">
        <v>77698091.857383296</v>
      </c>
    </row>
    <row r="3218" spans="1:4" ht="15.75" customHeight="1" x14ac:dyDescent="0.25">
      <c r="A3218" s="109">
        <v>44903</v>
      </c>
      <c r="B3218" s="18">
        <v>44.143370955102</v>
      </c>
      <c r="C3218">
        <v>487968770.32026702</v>
      </c>
      <c r="D3218">
        <v>96747299.675326407</v>
      </c>
    </row>
    <row r="3219" spans="1:4" ht="15.75" customHeight="1" x14ac:dyDescent="0.25">
      <c r="A3219" s="109">
        <v>44904</v>
      </c>
      <c r="B3219" s="18">
        <v>45.216701251316302</v>
      </c>
      <c r="C3219">
        <v>499367086.14850003</v>
      </c>
      <c r="D3219">
        <v>59407018.790825598</v>
      </c>
    </row>
    <row r="3220" spans="1:4" ht="15.75" customHeight="1" x14ac:dyDescent="0.25">
      <c r="A3220" s="109">
        <v>44905</v>
      </c>
      <c r="B3220" s="18">
        <v>46.754327750976699</v>
      </c>
      <c r="C3220">
        <v>516019121.19487202</v>
      </c>
      <c r="D3220">
        <v>90168921.338956699</v>
      </c>
    </row>
    <row r="3221" spans="1:4" ht="15.75" customHeight="1" x14ac:dyDescent="0.25">
      <c r="A3221" s="109">
        <v>44906</v>
      </c>
      <c r="B3221" s="18">
        <v>46.561140625237897</v>
      </c>
      <c r="C3221">
        <v>514212312.90318</v>
      </c>
      <c r="D3221">
        <v>57947620.512717403</v>
      </c>
    </row>
    <row r="3222" spans="1:4" ht="15.75" customHeight="1" x14ac:dyDescent="0.25">
      <c r="A3222" s="109">
        <v>44907</v>
      </c>
      <c r="B3222" s="18">
        <v>46.6545836156997</v>
      </c>
      <c r="C3222">
        <v>515094831.09368098</v>
      </c>
      <c r="D3222">
        <v>43135658.507518701</v>
      </c>
    </row>
    <row r="3223" spans="1:4" ht="15.75" customHeight="1" x14ac:dyDescent="0.25">
      <c r="A3223" s="109">
        <v>44908</v>
      </c>
      <c r="B3223" s="18">
        <v>48.819358925417703</v>
      </c>
      <c r="C3223">
        <v>538741549.86286199</v>
      </c>
      <c r="D3223">
        <v>91467146.691909507</v>
      </c>
    </row>
    <row r="3224" spans="1:4" ht="15.75" customHeight="1" x14ac:dyDescent="0.25">
      <c r="A3224" s="109">
        <v>44909</v>
      </c>
      <c r="B3224" s="18">
        <v>48.1626418119248</v>
      </c>
      <c r="C3224">
        <v>532755392.08976001</v>
      </c>
      <c r="D3224">
        <v>82352011.723144606</v>
      </c>
    </row>
    <row r="3225" spans="1:4" ht="15.75" customHeight="1" x14ac:dyDescent="0.25">
      <c r="A3225" s="109">
        <v>44910</v>
      </c>
      <c r="B3225" s="18">
        <v>48.908874880660697</v>
      </c>
      <c r="C3225">
        <v>540284852.75285494</v>
      </c>
      <c r="D3225">
        <v>61091593.1911406</v>
      </c>
    </row>
    <row r="3226" spans="1:4" ht="15.75" customHeight="1" x14ac:dyDescent="0.25">
      <c r="A3226" s="109">
        <v>44911</v>
      </c>
      <c r="B3226" s="18">
        <v>46.435895103719602</v>
      </c>
      <c r="C3226">
        <v>514071712.72149599</v>
      </c>
      <c r="D3226">
        <v>56122019.083085902</v>
      </c>
    </row>
    <row r="3227" spans="1:4" ht="15.75" customHeight="1" x14ac:dyDescent="0.25">
      <c r="A3227" s="109">
        <v>44912</v>
      </c>
      <c r="B3227" s="18">
        <v>43.373021964407997</v>
      </c>
      <c r="C3227">
        <v>478611679.18422002</v>
      </c>
      <c r="D3227">
        <v>78295709.195877299</v>
      </c>
    </row>
    <row r="3228" spans="1:4" ht="15.75" customHeight="1" x14ac:dyDescent="0.25">
      <c r="A3228" s="109">
        <v>44913</v>
      </c>
      <c r="B3228" s="18">
        <v>43.245693777790997</v>
      </c>
      <c r="C3228">
        <v>477664130.17986798</v>
      </c>
      <c r="D3228">
        <v>72588680.796173394</v>
      </c>
    </row>
    <row r="3229" spans="1:4" ht="15.75" customHeight="1" x14ac:dyDescent="0.25">
      <c r="A3229" s="109">
        <v>44914</v>
      </c>
      <c r="B3229" s="18">
        <v>42.573694674300199</v>
      </c>
      <c r="C3229">
        <v>470802344.062226</v>
      </c>
      <c r="D3229">
        <v>32072445.8535222</v>
      </c>
    </row>
    <row r="3230" spans="1:4" ht="15.75" customHeight="1" x14ac:dyDescent="0.25">
      <c r="A3230" s="109">
        <v>44915</v>
      </c>
      <c r="B3230" s="18">
        <v>41.296393391967001</v>
      </c>
      <c r="C3230">
        <v>459374898.86153001</v>
      </c>
      <c r="D3230">
        <v>36470851.317918099</v>
      </c>
    </row>
    <row r="3231" spans="1:4" ht="15.75" customHeight="1" x14ac:dyDescent="0.25">
      <c r="A3231" s="109">
        <v>44916</v>
      </c>
      <c r="B3231" s="18">
        <v>42.124959503026503</v>
      </c>
      <c r="C3231">
        <v>466035723.74844998</v>
      </c>
      <c r="D3231">
        <v>44195201.314915799</v>
      </c>
    </row>
    <row r="3232" spans="1:4" ht="15.75" customHeight="1" x14ac:dyDescent="0.25">
      <c r="A3232" s="109">
        <v>44917</v>
      </c>
      <c r="B3232" s="18">
        <v>42.571782382043097</v>
      </c>
      <c r="C3232">
        <v>469764835.95165998</v>
      </c>
      <c r="D3232">
        <v>61830987.506260403</v>
      </c>
    </row>
    <row r="3233" spans="1:4" ht="15.75" customHeight="1" x14ac:dyDescent="0.25">
      <c r="A3233" s="109">
        <v>44918</v>
      </c>
      <c r="B3233" s="18">
        <v>42.698147926254997</v>
      </c>
      <c r="C3233">
        <v>471913363.37759399</v>
      </c>
      <c r="D3233">
        <v>65485839.369143501</v>
      </c>
    </row>
    <row r="3234" spans="1:4" ht="15.75" customHeight="1" x14ac:dyDescent="0.25">
      <c r="A3234" s="109">
        <v>44919</v>
      </c>
      <c r="B3234" s="18">
        <v>43.308493229384403</v>
      </c>
      <c r="C3234">
        <v>479321978.19624901</v>
      </c>
      <c r="D3234">
        <v>56091980.837481901</v>
      </c>
    </row>
    <row r="3235" spans="1:4" ht="15.75" customHeight="1" x14ac:dyDescent="0.25">
      <c r="A3235" s="109">
        <v>44920</v>
      </c>
      <c r="B3235" s="18">
        <v>43.886330196873899</v>
      </c>
      <c r="C3235">
        <v>485843198.23970598</v>
      </c>
      <c r="D3235">
        <v>41701287.723447703</v>
      </c>
    </row>
    <row r="3236" spans="1:4" ht="15.75" customHeight="1" x14ac:dyDescent="0.25">
      <c r="A3236" s="109">
        <v>44921</v>
      </c>
      <c r="B3236" s="18">
        <v>44.583603168630702</v>
      </c>
      <c r="C3236">
        <v>492560315.58895802</v>
      </c>
      <c r="D3236">
        <v>75171911.715457499</v>
      </c>
    </row>
    <row r="3237" spans="1:4" ht="15.75" customHeight="1" x14ac:dyDescent="0.25">
      <c r="A3237" s="109">
        <v>44922</v>
      </c>
      <c r="B3237" s="18">
        <v>44.827973900042601</v>
      </c>
      <c r="C3237">
        <v>495129081.37910098</v>
      </c>
      <c r="D3237">
        <v>52333997.165831201</v>
      </c>
    </row>
    <row r="3238" spans="1:4" ht="15.75" customHeight="1" x14ac:dyDescent="0.25">
      <c r="A3238" s="109">
        <v>44923</v>
      </c>
      <c r="B3238" s="18">
        <v>44.0745672008063</v>
      </c>
      <c r="C3238">
        <v>487365670.30069399</v>
      </c>
      <c r="D3238">
        <v>46013803.419512399</v>
      </c>
    </row>
    <row r="3239" spans="1:4" ht="15.75" customHeight="1" x14ac:dyDescent="0.25">
      <c r="A3239" s="109">
        <v>44924</v>
      </c>
      <c r="B3239" s="18">
        <v>42.997688902794003</v>
      </c>
      <c r="C3239">
        <v>475921088.24446601</v>
      </c>
      <c r="D3239">
        <v>71075666.801028803</v>
      </c>
    </row>
    <row r="3240" spans="1:4" ht="15.75" customHeight="1" x14ac:dyDescent="0.25">
      <c r="A3240" s="109">
        <v>44925</v>
      </c>
      <c r="B3240" s="18">
        <v>42.579428452872797</v>
      </c>
      <c r="C3240">
        <v>472036898.82092702</v>
      </c>
      <c r="D3240">
        <v>39693848.271812297</v>
      </c>
    </row>
    <row r="3241" spans="1:4" ht="15.75" customHeight="1" x14ac:dyDescent="0.25">
      <c r="A3241" s="109">
        <v>44926</v>
      </c>
      <c r="B3241" s="18">
        <v>41.887695683840803</v>
      </c>
      <c r="C3241">
        <v>463676417.54066598</v>
      </c>
      <c r="D3241">
        <v>52912710.408986099</v>
      </c>
    </row>
    <row r="3242" spans="1:4" ht="15.75" customHeight="1" x14ac:dyDescent="0.25">
      <c r="A3242" s="109">
        <v>44927</v>
      </c>
      <c r="B3242" s="18">
        <v>42.112224561346899</v>
      </c>
      <c r="C3242">
        <v>466458430.542732</v>
      </c>
      <c r="D3242">
        <v>52815996.207072102</v>
      </c>
    </row>
    <row r="3243" spans="1:4" ht="15.75" customHeight="1" x14ac:dyDescent="0.25">
      <c r="A3243" s="109">
        <v>44928</v>
      </c>
      <c r="B3243" s="18">
        <v>42.200601803894401</v>
      </c>
      <c r="C3243">
        <v>467509662.075688</v>
      </c>
      <c r="D3243">
        <v>32753360.391334899</v>
      </c>
    </row>
    <row r="3244" spans="1:4" ht="15.75" customHeight="1" x14ac:dyDescent="0.25">
      <c r="A3244" s="109">
        <v>44929</v>
      </c>
      <c r="B3244" s="18">
        <v>43.619165201918797</v>
      </c>
      <c r="C3244">
        <v>483751128.70324302</v>
      </c>
      <c r="D3244">
        <v>52902622.595212199</v>
      </c>
    </row>
    <row r="3245" spans="1:4" ht="15.75" customHeight="1" x14ac:dyDescent="0.25">
      <c r="A3245" s="109">
        <v>44930</v>
      </c>
      <c r="B3245" s="18">
        <v>42.912754114879803</v>
      </c>
      <c r="C3245">
        <v>475078838.79589897</v>
      </c>
      <c r="D3245">
        <v>50113311.987724997</v>
      </c>
    </row>
    <row r="3246" spans="1:4" ht="15.75" customHeight="1" x14ac:dyDescent="0.25">
      <c r="A3246" s="109">
        <v>44931</v>
      </c>
      <c r="B3246" s="18">
        <v>45.848322785070799</v>
      </c>
      <c r="C3246">
        <v>507957491.97678</v>
      </c>
      <c r="D3246">
        <v>75629282.813042298</v>
      </c>
    </row>
    <row r="3247" spans="1:4" ht="15.75" customHeight="1" x14ac:dyDescent="0.25">
      <c r="A3247" s="109">
        <v>44932</v>
      </c>
      <c r="B3247" s="18">
        <v>44.878623303618497</v>
      </c>
      <c r="C3247">
        <v>497510012.80046803</v>
      </c>
      <c r="D3247">
        <v>44157059.254708998</v>
      </c>
    </row>
    <row r="3248" spans="1:4" ht="15.75" customHeight="1" x14ac:dyDescent="0.25">
      <c r="A3248" s="109">
        <v>44933</v>
      </c>
      <c r="B3248" s="18">
        <v>46.011524890996903</v>
      </c>
      <c r="C3248">
        <v>510381969.592354</v>
      </c>
      <c r="D3248">
        <v>74064215.459571302</v>
      </c>
    </row>
    <row r="3249" spans="1:4" ht="15.75" customHeight="1" x14ac:dyDescent="0.25">
      <c r="A3249" s="109">
        <v>44934</v>
      </c>
      <c r="B3249" s="18">
        <v>46.4037051496584</v>
      </c>
      <c r="C3249">
        <v>513538261.38629401</v>
      </c>
      <c r="D3249">
        <v>45930908.534456097</v>
      </c>
    </row>
    <row r="3250" spans="1:4" ht="15.75" customHeight="1" x14ac:dyDescent="0.25">
      <c r="A3250" s="109">
        <v>44935</v>
      </c>
      <c r="B3250" s="18">
        <v>47.5745962612556</v>
      </c>
      <c r="C3250">
        <v>527448818.28965503</v>
      </c>
      <c r="D3250">
        <v>68157335.776994497</v>
      </c>
    </row>
    <row r="3251" spans="1:4" ht="15.75" customHeight="1" x14ac:dyDescent="0.25">
      <c r="A3251" s="109">
        <v>44936</v>
      </c>
      <c r="B3251" s="18">
        <v>48.982105854360398</v>
      </c>
      <c r="C3251">
        <v>543441484.50138795</v>
      </c>
      <c r="D3251">
        <v>100015668.66471</v>
      </c>
    </row>
    <row r="3252" spans="1:4" ht="15.75" customHeight="1" x14ac:dyDescent="0.25">
      <c r="A3252" s="109">
        <v>44937</v>
      </c>
      <c r="B3252" s="18">
        <v>48.375936363738802</v>
      </c>
      <c r="C3252">
        <v>536383835.81069398</v>
      </c>
      <c r="D3252">
        <v>58909938.775084697</v>
      </c>
    </row>
    <row r="3253" spans="1:4" ht="15.75" customHeight="1" x14ac:dyDescent="0.25">
      <c r="A3253" s="109">
        <v>44938</v>
      </c>
      <c r="B3253" s="18">
        <v>49.118969623673699</v>
      </c>
      <c r="C3253">
        <v>544896374.27194297</v>
      </c>
      <c r="D3253">
        <v>70644636.688749805</v>
      </c>
    </row>
    <row r="3254" spans="1:4" ht="15.75" customHeight="1" x14ac:dyDescent="0.25">
      <c r="A3254" s="109">
        <v>44939</v>
      </c>
      <c r="B3254" s="18">
        <v>49.338293570711301</v>
      </c>
      <c r="C3254">
        <v>547096706.96659601</v>
      </c>
      <c r="D3254">
        <v>93246463.871923506</v>
      </c>
    </row>
    <row r="3255" spans="1:4" ht="15.75" customHeight="1" x14ac:dyDescent="0.25">
      <c r="A3255" s="109">
        <v>44940</v>
      </c>
      <c r="B3255" s="18">
        <v>51.500591873842097</v>
      </c>
      <c r="C3255">
        <v>571002558.65582705</v>
      </c>
      <c r="D3255">
        <v>86942909.233527198</v>
      </c>
    </row>
    <row r="3256" spans="1:4" ht="15.75" customHeight="1" x14ac:dyDescent="0.25">
      <c r="A3256" s="109">
        <v>44941</v>
      </c>
      <c r="B3256" s="18">
        <v>51.617163598083202</v>
      </c>
      <c r="C3256">
        <v>572738567.98410797</v>
      </c>
      <c r="D3256">
        <v>99973755.664859906</v>
      </c>
    </row>
    <row r="3257" spans="1:4" ht="15.75" customHeight="1" x14ac:dyDescent="0.25">
      <c r="A3257" s="109">
        <v>44942</v>
      </c>
      <c r="B3257" s="18">
        <v>51.814470346364601</v>
      </c>
      <c r="C3257">
        <v>573714357.35613298</v>
      </c>
      <c r="D3257">
        <v>97330772.809880495</v>
      </c>
    </row>
    <row r="3258" spans="1:4" ht="15.75" customHeight="1" x14ac:dyDescent="0.25">
      <c r="A3258" s="109">
        <v>44943</v>
      </c>
      <c r="B3258" s="18">
        <v>49.2641540877597</v>
      </c>
      <c r="C3258">
        <v>546391300.26725495</v>
      </c>
      <c r="D3258">
        <v>82281062.584483802</v>
      </c>
    </row>
    <row r="3259" spans="1:4" ht="15.75" customHeight="1" x14ac:dyDescent="0.25">
      <c r="A3259" s="109">
        <v>44944</v>
      </c>
      <c r="B3259" s="18">
        <v>49.397910105823001</v>
      </c>
      <c r="C3259">
        <v>548075906.88519597</v>
      </c>
      <c r="D3259">
        <v>65207941.384807304</v>
      </c>
    </row>
    <row r="3260" spans="1:4" ht="15.75" customHeight="1" x14ac:dyDescent="0.25">
      <c r="A3260" s="109">
        <v>44945</v>
      </c>
      <c r="B3260" s="18">
        <v>47.032233210529</v>
      </c>
      <c r="C3260">
        <v>523487995.89673603</v>
      </c>
      <c r="D3260">
        <v>74027709.517001599</v>
      </c>
    </row>
    <row r="3261" spans="1:4" ht="15.75" customHeight="1" x14ac:dyDescent="0.25">
      <c r="A3261" s="109">
        <v>44946</v>
      </c>
      <c r="B3261" s="18">
        <v>49.027161502193103</v>
      </c>
      <c r="C3261">
        <v>543733209.647313</v>
      </c>
      <c r="D3261">
        <v>57842137.599682599</v>
      </c>
    </row>
    <row r="3262" spans="1:4" ht="15.75" customHeight="1" x14ac:dyDescent="0.25">
      <c r="A3262" s="109">
        <v>44947</v>
      </c>
      <c r="B3262" s="18">
        <v>51.843897136915501</v>
      </c>
      <c r="C3262">
        <v>575065682.25299704</v>
      </c>
      <c r="D3262">
        <v>66025153.914131097</v>
      </c>
    </row>
    <row r="3263" spans="1:4" ht="15.75" customHeight="1" x14ac:dyDescent="0.25">
      <c r="A3263" s="109">
        <v>44948</v>
      </c>
      <c r="B3263" s="18">
        <v>52.610748606811001</v>
      </c>
      <c r="C3263">
        <v>583486910.91514695</v>
      </c>
      <c r="D3263">
        <v>106692098.90587699</v>
      </c>
    </row>
    <row r="3264" spans="1:4" ht="15.75" customHeight="1" x14ac:dyDescent="0.25">
      <c r="A3264" s="109">
        <v>44949</v>
      </c>
      <c r="B3264" s="18">
        <v>51.572137903917103</v>
      </c>
      <c r="C3264">
        <v>572337478.91049004</v>
      </c>
      <c r="D3264">
        <v>62990563.541038498</v>
      </c>
    </row>
    <row r="3265" spans="1:4" ht="15.75" customHeight="1" x14ac:dyDescent="0.25">
      <c r="A3265" s="109">
        <v>44950</v>
      </c>
      <c r="B3265" s="18">
        <v>52.117976821179703</v>
      </c>
      <c r="C3265">
        <v>577717491.854267</v>
      </c>
      <c r="D3265">
        <v>69764349.484392405</v>
      </c>
    </row>
    <row r="3266" spans="1:4" ht="15.75" customHeight="1" x14ac:dyDescent="0.25">
      <c r="A3266" s="109">
        <v>44951</v>
      </c>
      <c r="B3266" s="18">
        <v>48.881303585617502</v>
      </c>
      <c r="C3266">
        <v>542250732.62792802</v>
      </c>
      <c r="D3266">
        <v>61264839.698064603</v>
      </c>
    </row>
    <row r="3267" spans="1:4" ht="15.75" customHeight="1" x14ac:dyDescent="0.25">
      <c r="A3267" s="109">
        <v>44952</v>
      </c>
      <c r="B3267" s="18">
        <v>50.807209946078601</v>
      </c>
      <c r="C3267">
        <v>562748566.30604899</v>
      </c>
      <c r="D3267">
        <v>84947597.1519306</v>
      </c>
    </row>
    <row r="3268" spans="1:4" ht="15.75" customHeight="1" x14ac:dyDescent="0.25">
      <c r="A3268" s="109">
        <v>44953</v>
      </c>
      <c r="B3268" s="18">
        <v>50.871913976528198</v>
      </c>
      <c r="C3268">
        <v>565547236.57518005</v>
      </c>
      <c r="D3268">
        <v>87275841.8080533</v>
      </c>
    </row>
    <row r="3269" spans="1:4" ht="15.75" customHeight="1" x14ac:dyDescent="0.25">
      <c r="A3269" s="109">
        <v>44954</v>
      </c>
      <c r="B3269" s="18">
        <v>51.673274562446203</v>
      </c>
      <c r="C3269">
        <v>574899877.55425</v>
      </c>
      <c r="D3269">
        <v>69657190.556592703</v>
      </c>
    </row>
    <row r="3270" spans="1:4" ht="15.75" customHeight="1" x14ac:dyDescent="0.25">
      <c r="A3270" s="109">
        <v>44955</v>
      </c>
      <c r="B3270" s="18">
        <v>50.713734429749699</v>
      </c>
      <c r="C3270">
        <v>563898901.60543597</v>
      </c>
      <c r="D3270">
        <v>70732192.553859502</v>
      </c>
    </row>
    <row r="3271" spans="1:4" ht="15.75" customHeight="1" x14ac:dyDescent="0.25">
      <c r="A3271" s="109">
        <v>44956</v>
      </c>
      <c r="B3271" s="18">
        <v>56.919614680346001</v>
      </c>
      <c r="C3271">
        <v>632053811.90359795</v>
      </c>
      <c r="D3271">
        <v>218164200.432495</v>
      </c>
    </row>
    <row r="3272" spans="1:4" ht="15.75" customHeight="1" x14ac:dyDescent="0.25">
      <c r="A3272" s="109">
        <v>44957</v>
      </c>
      <c r="B3272" s="18">
        <v>59.251957588231399</v>
      </c>
      <c r="C3272">
        <v>658968083.15256906</v>
      </c>
      <c r="D3272">
        <v>205784271.66194299</v>
      </c>
    </row>
    <row r="3273" spans="1:4" ht="15.75" customHeight="1" x14ac:dyDescent="0.25">
      <c r="A3273" s="109">
        <v>44958</v>
      </c>
      <c r="B3273" s="18">
        <v>60.275557839360602</v>
      </c>
      <c r="C3273">
        <v>668686829.99352098</v>
      </c>
      <c r="D3273">
        <v>167195017.99741399</v>
      </c>
    </row>
    <row r="3274" spans="1:4" ht="15.75" customHeight="1" x14ac:dyDescent="0.25">
      <c r="A3274" s="109">
        <v>44959</v>
      </c>
      <c r="B3274" s="18">
        <v>62.983100393336102</v>
      </c>
      <c r="C3274">
        <v>700048696.40640998</v>
      </c>
      <c r="D3274">
        <v>142315448.52097699</v>
      </c>
    </row>
    <row r="3275" spans="1:4" ht="15.75" customHeight="1" x14ac:dyDescent="0.25">
      <c r="A3275" s="109">
        <v>44960</v>
      </c>
      <c r="B3275" s="18">
        <v>61.560481267116998</v>
      </c>
      <c r="C3275">
        <v>683440203.41279602</v>
      </c>
      <c r="D3275">
        <v>113986245.32867999</v>
      </c>
    </row>
    <row r="3276" spans="1:4" ht="15.75" customHeight="1" x14ac:dyDescent="0.25">
      <c r="A3276" s="109">
        <v>44961</v>
      </c>
      <c r="B3276" s="18">
        <v>63.069270423931798</v>
      </c>
      <c r="C3276">
        <v>701306629.14130604</v>
      </c>
      <c r="D3276">
        <v>135112271.44794801</v>
      </c>
    </row>
    <row r="3277" spans="1:4" ht="15.75" customHeight="1" x14ac:dyDescent="0.25">
      <c r="A3277" s="109">
        <v>44962</v>
      </c>
      <c r="B3277" s="18">
        <v>61.556973379052302</v>
      </c>
      <c r="C3277">
        <v>685642886.40664601</v>
      </c>
      <c r="D3277">
        <v>84549672.847034901</v>
      </c>
    </row>
    <row r="3278" spans="1:4" ht="15.75" customHeight="1" x14ac:dyDescent="0.25">
      <c r="A3278" s="109">
        <v>44963</v>
      </c>
      <c r="B3278" s="18">
        <v>59.474705266000001</v>
      </c>
      <c r="C3278">
        <v>662226219.07007694</v>
      </c>
      <c r="D3278">
        <v>107497457.673603</v>
      </c>
    </row>
    <row r="3279" spans="1:4" ht="15.75" customHeight="1" x14ac:dyDescent="0.25">
      <c r="A3279" s="109">
        <v>44964</v>
      </c>
      <c r="B3279" s="18">
        <v>61.998463066271299</v>
      </c>
      <c r="C3279">
        <v>688273817.86086595</v>
      </c>
      <c r="D3279">
        <v>140491781.59285501</v>
      </c>
    </row>
    <row r="3280" spans="1:4" ht="15.75" customHeight="1" x14ac:dyDescent="0.25">
      <c r="A3280" s="109">
        <v>44965</v>
      </c>
      <c r="B3280" s="18">
        <v>65.777264913312393</v>
      </c>
      <c r="C3280">
        <v>732652851.91614199</v>
      </c>
      <c r="D3280">
        <v>141610847.17663199</v>
      </c>
    </row>
    <row r="3281" spans="1:4" ht="15.75" customHeight="1" x14ac:dyDescent="0.25">
      <c r="A3281" s="109">
        <v>44966</v>
      </c>
      <c r="B3281" s="18">
        <v>64.089773015217105</v>
      </c>
      <c r="C3281">
        <v>713509861.01081896</v>
      </c>
      <c r="D3281">
        <v>118053206.124109</v>
      </c>
    </row>
    <row r="3282" spans="1:4" ht="15.75" customHeight="1" x14ac:dyDescent="0.25">
      <c r="A3282" s="109">
        <v>44967</v>
      </c>
      <c r="B3282" s="18">
        <v>57.206356128852697</v>
      </c>
      <c r="C3282">
        <v>637375784.84569097</v>
      </c>
      <c r="D3282">
        <v>133702892.91441</v>
      </c>
    </row>
    <row r="3283" spans="1:4" ht="15.75" customHeight="1" x14ac:dyDescent="0.25">
      <c r="A3283" s="109">
        <v>44968</v>
      </c>
      <c r="B3283" s="18">
        <v>57.953740167688601</v>
      </c>
      <c r="C3283">
        <v>646247972.24218297</v>
      </c>
      <c r="D3283">
        <v>124068051.139937</v>
      </c>
    </row>
    <row r="3284" spans="1:4" ht="15.75" customHeight="1" x14ac:dyDescent="0.25">
      <c r="A3284" s="109">
        <v>44969</v>
      </c>
      <c r="B3284" s="18">
        <v>62.378545467843203</v>
      </c>
      <c r="C3284">
        <v>695687977.53138006</v>
      </c>
      <c r="D3284">
        <v>134478733.309948</v>
      </c>
    </row>
    <row r="3285" spans="1:4" ht="15.75" customHeight="1" x14ac:dyDescent="0.25">
      <c r="A3285" s="109">
        <v>44970</v>
      </c>
      <c r="B3285" s="18">
        <v>62.300378102644601</v>
      </c>
      <c r="C3285">
        <v>690000608.00633705</v>
      </c>
      <c r="D3285">
        <v>116843649.68806601</v>
      </c>
    </row>
    <row r="3286" spans="1:4" ht="15.75" customHeight="1" x14ac:dyDescent="0.25">
      <c r="A3286" s="109">
        <v>44971</v>
      </c>
      <c r="B3286" s="18">
        <v>63.255951705628497</v>
      </c>
      <c r="C3286">
        <v>705536557.21287704</v>
      </c>
      <c r="D3286">
        <v>183209840.082019</v>
      </c>
    </row>
    <row r="3287" spans="1:4" ht="15.75" customHeight="1" x14ac:dyDescent="0.25">
      <c r="A3287" s="109">
        <v>44972</v>
      </c>
      <c r="B3287" s="18">
        <v>68.394057078954006</v>
      </c>
      <c r="C3287">
        <v>762873282.18427098</v>
      </c>
      <c r="D3287">
        <v>197052313.49125999</v>
      </c>
    </row>
    <row r="3288" spans="1:4" ht="15.75" customHeight="1" x14ac:dyDescent="0.25">
      <c r="A3288" s="109">
        <v>44973</v>
      </c>
      <c r="B3288" s="18">
        <v>73.558079615722093</v>
      </c>
      <c r="C3288">
        <v>821278933.38351595</v>
      </c>
      <c r="D3288">
        <v>193933994.59309301</v>
      </c>
    </row>
    <row r="3289" spans="1:4" ht="15.75" customHeight="1" x14ac:dyDescent="0.25">
      <c r="A3289" s="109">
        <v>44974</v>
      </c>
      <c r="B3289" s="18">
        <v>73.384488288702698</v>
      </c>
      <c r="C3289">
        <v>817156112.29492605</v>
      </c>
      <c r="D3289">
        <v>198207670.61243001</v>
      </c>
    </row>
    <row r="3290" spans="1:4" ht="15.75" customHeight="1" x14ac:dyDescent="0.25">
      <c r="A3290" s="109">
        <v>44975</v>
      </c>
      <c r="B3290" s="18">
        <v>73.096706362911604</v>
      </c>
      <c r="C3290">
        <v>813444227.854285</v>
      </c>
      <c r="D3290">
        <v>169216571.62319899</v>
      </c>
    </row>
    <row r="3291" spans="1:4" ht="15.75" customHeight="1" x14ac:dyDescent="0.25">
      <c r="A3291" s="109">
        <v>44976</v>
      </c>
      <c r="B3291" s="18">
        <v>72.192924662877601</v>
      </c>
      <c r="C3291">
        <v>804941311.68003595</v>
      </c>
      <c r="D3291">
        <v>101046566.49733</v>
      </c>
    </row>
    <row r="3292" spans="1:4" ht="15.75" customHeight="1" x14ac:dyDescent="0.25">
      <c r="A3292" s="109">
        <v>44977</v>
      </c>
      <c r="B3292" s="18">
        <v>70.459430854629801</v>
      </c>
      <c r="C3292">
        <v>785550186.68666899</v>
      </c>
      <c r="D3292">
        <v>137638772.612376</v>
      </c>
    </row>
    <row r="3293" spans="1:4" ht="15.75" customHeight="1" x14ac:dyDescent="0.25">
      <c r="A3293" s="109">
        <v>44978</v>
      </c>
      <c r="B3293" s="18">
        <v>72.1365125575999</v>
      </c>
      <c r="C3293">
        <v>804033132.67016995</v>
      </c>
      <c r="D3293">
        <v>148778247.07810801</v>
      </c>
    </row>
    <row r="3294" spans="1:4" ht="15.75" customHeight="1" x14ac:dyDescent="0.25">
      <c r="A3294" s="109">
        <v>44979</v>
      </c>
      <c r="B3294" s="18">
        <v>70.363485278998596</v>
      </c>
      <c r="C3294">
        <v>780000357.55587101</v>
      </c>
      <c r="D3294">
        <v>133068080.22211599</v>
      </c>
    </row>
    <row r="3295" spans="1:4" ht="15.75" customHeight="1" x14ac:dyDescent="0.25">
      <c r="A3295" s="109">
        <v>44980</v>
      </c>
      <c r="B3295" s="18">
        <v>73.465242721254</v>
      </c>
      <c r="C3295">
        <v>817059302.67588198</v>
      </c>
      <c r="D3295">
        <v>146098391.76018</v>
      </c>
    </row>
    <row r="3296" spans="1:4" ht="15.75" customHeight="1" x14ac:dyDescent="0.25">
      <c r="A3296" s="109">
        <v>44981</v>
      </c>
      <c r="B3296" s="18">
        <v>71.133805812853694</v>
      </c>
      <c r="C3296">
        <v>789531053.41054296</v>
      </c>
      <c r="D3296">
        <v>113844985.603453</v>
      </c>
    </row>
    <row r="3297" spans="1:4" ht="15.75" customHeight="1" x14ac:dyDescent="0.25">
      <c r="A3297" s="109">
        <v>44982</v>
      </c>
      <c r="B3297" s="18">
        <v>70.101605182761404</v>
      </c>
      <c r="C3297">
        <v>783090946.89786696</v>
      </c>
      <c r="D3297">
        <v>130012652.083093</v>
      </c>
    </row>
    <row r="3298" spans="1:4" ht="15.75" customHeight="1" x14ac:dyDescent="0.25">
      <c r="A3298" s="109">
        <v>44983</v>
      </c>
      <c r="B3298" s="18">
        <v>69.391030541944303</v>
      </c>
      <c r="C3298">
        <v>773916088.92733705</v>
      </c>
      <c r="D3298">
        <v>76147655.466661707</v>
      </c>
    </row>
    <row r="3299" spans="1:4" ht="15.75" customHeight="1" x14ac:dyDescent="0.25">
      <c r="A3299" s="109">
        <v>44984</v>
      </c>
      <c r="B3299" s="18">
        <v>74.136416414997697</v>
      </c>
      <c r="C3299">
        <v>829426162.423756</v>
      </c>
      <c r="D3299">
        <v>118176026.67071301</v>
      </c>
    </row>
    <row r="3300" spans="1:4" ht="15.75" customHeight="1" x14ac:dyDescent="0.25">
      <c r="A3300" s="109">
        <v>44985</v>
      </c>
      <c r="B3300" s="18">
        <v>74.257604227650901</v>
      </c>
      <c r="C3300">
        <v>829327087.28316295</v>
      </c>
      <c r="D3300">
        <v>137285704.96009499</v>
      </c>
    </row>
    <row r="3301" spans="1:4" ht="15.75" customHeight="1" x14ac:dyDescent="0.25">
      <c r="A3301" s="109">
        <v>44986</v>
      </c>
      <c r="B3301" s="18">
        <v>71.645246464425398</v>
      </c>
      <c r="C3301">
        <v>798652746.06028199</v>
      </c>
      <c r="D3301">
        <v>86216530.118937701</v>
      </c>
    </row>
    <row r="3302" spans="1:4" ht="15.75" customHeight="1" x14ac:dyDescent="0.25">
      <c r="A3302" s="109">
        <v>44987</v>
      </c>
      <c r="B3302" s="18">
        <v>74.062782382597405</v>
      </c>
      <c r="C3302">
        <v>827151423.06263304</v>
      </c>
      <c r="D3302">
        <v>112706230.02338199</v>
      </c>
    </row>
    <row r="3303" spans="1:4" ht="15.75" customHeight="1" x14ac:dyDescent="0.25">
      <c r="A3303" s="109">
        <v>44988</v>
      </c>
      <c r="B3303" s="18">
        <v>72.355400723944399</v>
      </c>
      <c r="C3303">
        <v>808070957.83266497</v>
      </c>
      <c r="D3303">
        <v>107056297.92277201</v>
      </c>
    </row>
    <row r="3304" spans="1:4" ht="15.75" customHeight="1" x14ac:dyDescent="0.25">
      <c r="A3304" s="109">
        <v>44989</v>
      </c>
      <c r="B3304" s="18">
        <v>69.287881500661001</v>
      </c>
      <c r="C3304">
        <v>773696550.15744805</v>
      </c>
      <c r="D3304">
        <v>142511522.506699</v>
      </c>
    </row>
    <row r="3305" spans="1:4" ht="15.75" customHeight="1" x14ac:dyDescent="0.25">
      <c r="A3305" s="109">
        <v>44990</v>
      </c>
      <c r="B3305" s="18">
        <v>67.240186766567007</v>
      </c>
      <c r="C3305">
        <v>751024065.64119303</v>
      </c>
      <c r="D3305">
        <v>100007677.646908</v>
      </c>
    </row>
    <row r="3306" spans="1:4" ht="15.75" customHeight="1" x14ac:dyDescent="0.25">
      <c r="A3306" s="109">
        <v>44991</v>
      </c>
      <c r="B3306" s="18">
        <v>65.262299152943498</v>
      </c>
      <c r="C3306">
        <v>726796156.491714</v>
      </c>
      <c r="D3306">
        <v>76505604.100631401</v>
      </c>
    </row>
    <row r="3307" spans="1:4" ht="15.75" customHeight="1" x14ac:dyDescent="0.25">
      <c r="A3307" s="109">
        <v>44992</v>
      </c>
      <c r="B3307" s="18">
        <v>62.510068111889098</v>
      </c>
      <c r="C3307">
        <v>698029820.95264697</v>
      </c>
      <c r="D3307">
        <v>151379937.28115201</v>
      </c>
    </row>
    <row r="3308" spans="1:4" ht="15.75" customHeight="1" x14ac:dyDescent="0.25">
      <c r="A3308" s="109">
        <v>44993</v>
      </c>
      <c r="B3308" s="18">
        <v>62.050115713421498</v>
      </c>
      <c r="C3308">
        <v>691613024.36802304</v>
      </c>
      <c r="D3308">
        <v>109573562.555793</v>
      </c>
    </row>
    <row r="3309" spans="1:4" ht="15.75" customHeight="1" x14ac:dyDescent="0.25">
      <c r="A3309" s="109">
        <v>44994</v>
      </c>
      <c r="B3309" s="18">
        <v>58.339597060160003</v>
      </c>
      <c r="C3309">
        <v>652479038.66336906</v>
      </c>
      <c r="D3309">
        <v>110930503.808202</v>
      </c>
    </row>
    <row r="3310" spans="1:4" ht="15.75" customHeight="1" x14ac:dyDescent="0.25">
      <c r="A3310" s="109">
        <v>44995</v>
      </c>
      <c r="B3310" s="18">
        <v>54.658788928088399</v>
      </c>
      <c r="C3310">
        <v>608150917.37338805</v>
      </c>
      <c r="D3310">
        <v>127864170.47304299</v>
      </c>
    </row>
    <row r="3311" spans="1:4" ht="15.75" customHeight="1" x14ac:dyDescent="0.25">
      <c r="A3311" s="109">
        <v>44996</v>
      </c>
      <c r="B3311" s="18">
        <v>50.338212302180501</v>
      </c>
      <c r="C3311">
        <v>563591045.72417796</v>
      </c>
      <c r="D3311">
        <v>183012484.06298199</v>
      </c>
    </row>
    <row r="3312" spans="1:4" ht="15.75" customHeight="1" x14ac:dyDescent="0.25">
      <c r="A3312" s="109">
        <v>44997</v>
      </c>
      <c r="B3312" s="18">
        <v>46.455958139745398</v>
      </c>
      <c r="C3312">
        <v>518254558.484595</v>
      </c>
      <c r="D3312">
        <v>151462743.51119199</v>
      </c>
    </row>
    <row r="3313" spans="1:4" ht="15.75" customHeight="1" x14ac:dyDescent="0.25">
      <c r="A3313" s="109">
        <v>44998</v>
      </c>
      <c r="B3313" s="18">
        <v>53.6244001828412</v>
      </c>
      <c r="C3313">
        <v>598995515.34856904</v>
      </c>
      <c r="D3313">
        <v>139421264.80700499</v>
      </c>
    </row>
    <row r="3314" spans="1:4" ht="15.75" customHeight="1" x14ac:dyDescent="0.25">
      <c r="A3314" s="109">
        <v>44999</v>
      </c>
      <c r="B3314" s="18">
        <v>56.415123013789298</v>
      </c>
      <c r="C3314">
        <v>632542727.56287503</v>
      </c>
      <c r="D3314">
        <v>177462941.15618601</v>
      </c>
    </row>
    <row r="3315" spans="1:4" ht="15.75" customHeight="1" x14ac:dyDescent="0.25">
      <c r="A3315" s="109">
        <v>45000</v>
      </c>
      <c r="B3315" s="18">
        <v>58.5867869061737</v>
      </c>
      <c r="C3315">
        <v>656241698.79568994</v>
      </c>
      <c r="D3315">
        <v>148315011.41473499</v>
      </c>
    </row>
    <row r="3316" spans="1:4" ht="15.75" customHeight="1" x14ac:dyDescent="0.25">
      <c r="A3316" s="109">
        <v>45001</v>
      </c>
      <c r="B3316" s="18">
        <v>52.2047504774335</v>
      </c>
      <c r="C3316">
        <v>582550102.02840102</v>
      </c>
      <c r="D3316">
        <v>111754759.782276</v>
      </c>
    </row>
    <row r="3317" spans="1:4" ht="15.75" customHeight="1" x14ac:dyDescent="0.25">
      <c r="A3317" s="109">
        <v>45002</v>
      </c>
      <c r="B3317" s="18">
        <v>53.389105424311097</v>
      </c>
      <c r="C3317">
        <v>598032801.15190494</v>
      </c>
      <c r="D3317">
        <v>103366809.957877</v>
      </c>
    </row>
    <row r="3318" spans="1:4" ht="15.75" customHeight="1" x14ac:dyDescent="0.25">
      <c r="A3318" s="109">
        <v>45003</v>
      </c>
      <c r="B3318" s="18">
        <v>58.512692582923599</v>
      </c>
      <c r="C3318">
        <v>652446910.14582205</v>
      </c>
      <c r="D3318">
        <v>118561465.06120899</v>
      </c>
    </row>
    <row r="3319" spans="1:4" ht="15.75" customHeight="1" x14ac:dyDescent="0.25">
      <c r="A3319" s="109">
        <v>45004</v>
      </c>
      <c r="B3319" s="18">
        <v>55.954533193058403</v>
      </c>
      <c r="C3319">
        <v>626163028.66628695</v>
      </c>
      <c r="D3319">
        <v>85408590.795004904</v>
      </c>
    </row>
    <row r="3320" spans="1:4" ht="15.75" customHeight="1" x14ac:dyDescent="0.25">
      <c r="A3320" s="109">
        <v>45005</v>
      </c>
      <c r="B3320" s="18">
        <v>58.159513004604499</v>
      </c>
      <c r="C3320">
        <v>653142567.840832</v>
      </c>
      <c r="D3320">
        <v>66864892.191956803</v>
      </c>
    </row>
    <row r="3321" spans="1:4" ht="15.75" customHeight="1" x14ac:dyDescent="0.25">
      <c r="A3321" s="109">
        <v>45006</v>
      </c>
      <c r="B3321" s="18">
        <v>56.152780015757003</v>
      </c>
      <c r="C3321">
        <v>629008804.61453795</v>
      </c>
      <c r="D3321">
        <v>99278324.542504206</v>
      </c>
    </row>
    <row r="3322" spans="1:4" ht="15.75" customHeight="1" x14ac:dyDescent="0.25">
      <c r="A3322" s="109">
        <v>45007</v>
      </c>
      <c r="B3322" s="18">
        <v>58.886160711034101</v>
      </c>
      <c r="C3322">
        <v>658769268.250386</v>
      </c>
      <c r="D3322">
        <v>73046452.962140694</v>
      </c>
    </row>
    <row r="3323" spans="1:4" ht="15.75" customHeight="1" x14ac:dyDescent="0.25">
      <c r="A3323" s="109">
        <v>45008</v>
      </c>
      <c r="B3323" s="18">
        <v>59.278888151704699</v>
      </c>
      <c r="C3323">
        <v>660241893.197721</v>
      </c>
      <c r="D3323">
        <v>121760645.17809901</v>
      </c>
    </row>
    <row r="3324" spans="1:4" ht="15.75" customHeight="1" x14ac:dyDescent="0.25">
      <c r="A3324" s="109">
        <v>45009</v>
      </c>
      <c r="B3324" s="18">
        <v>63.923303500162902</v>
      </c>
      <c r="C3324">
        <v>714791461.52741504</v>
      </c>
      <c r="D3324">
        <v>201893221.01372999</v>
      </c>
    </row>
    <row r="3325" spans="1:4" ht="15.75" customHeight="1" x14ac:dyDescent="0.25">
      <c r="A3325" s="109">
        <v>45010</v>
      </c>
      <c r="B3325" s="18">
        <v>61.606682016910398</v>
      </c>
      <c r="C3325">
        <v>692378148.19472098</v>
      </c>
      <c r="D3325">
        <v>156739827.65723601</v>
      </c>
    </row>
    <row r="3326" spans="1:4" ht="15.75" customHeight="1" x14ac:dyDescent="0.25">
      <c r="A3326" s="109">
        <v>45011</v>
      </c>
      <c r="B3326" s="18">
        <v>58.867260093898601</v>
      </c>
      <c r="C3326">
        <v>656328247.25831997</v>
      </c>
      <c r="D3326">
        <v>124699397.26552901</v>
      </c>
    </row>
    <row r="3327" spans="1:4" ht="15.75" customHeight="1" x14ac:dyDescent="0.25">
      <c r="A3327" s="109">
        <v>45012</v>
      </c>
      <c r="B3327" s="18">
        <v>59.504921223148301</v>
      </c>
      <c r="C3327">
        <v>666819939.41041601</v>
      </c>
      <c r="D3327">
        <v>116800109.943912</v>
      </c>
    </row>
    <row r="3328" spans="1:4" ht="15.75" customHeight="1" x14ac:dyDescent="0.25">
      <c r="A3328" s="109">
        <v>45013</v>
      </c>
      <c r="B3328" s="18">
        <v>56.303531045232198</v>
      </c>
      <c r="C3328">
        <v>630302375.47414505</v>
      </c>
      <c r="D3328">
        <v>108153221.266445</v>
      </c>
    </row>
    <row r="3329" spans="1:4" ht="15.75" customHeight="1" x14ac:dyDescent="0.25">
      <c r="A3329" s="109">
        <v>45014</v>
      </c>
      <c r="B3329" s="18">
        <v>56.775249333550597</v>
      </c>
      <c r="C3329">
        <v>633271192.22424102</v>
      </c>
      <c r="D3329">
        <v>83927954.844771102</v>
      </c>
    </row>
    <row r="3330" spans="1:4" ht="15.75" customHeight="1" x14ac:dyDescent="0.25">
      <c r="A3330" s="109">
        <v>45015</v>
      </c>
      <c r="B3330" s="18">
        <v>58.2272733721748</v>
      </c>
      <c r="C3330">
        <v>652595900.50690401</v>
      </c>
      <c r="D3330">
        <v>60742708.257746696</v>
      </c>
    </row>
    <row r="3331" spans="1:4" ht="15.75" customHeight="1" x14ac:dyDescent="0.25">
      <c r="A3331" s="109">
        <v>45016</v>
      </c>
      <c r="B3331" s="18">
        <v>56.588417198900601</v>
      </c>
      <c r="C3331">
        <v>633525841.43722701</v>
      </c>
      <c r="D3331">
        <v>94279789.312912598</v>
      </c>
    </row>
    <row r="3332" spans="1:4" ht="15.75" customHeight="1" x14ac:dyDescent="0.25">
      <c r="A3332" s="109">
        <v>45017</v>
      </c>
      <c r="B3332" s="18">
        <v>58.433673466263102</v>
      </c>
      <c r="C3332">
        <v>655572528.00487602</v>
      </c>
      <c r="D3332">
        <v>57339264.676538803</v>
      </c>
    </row>
    <row r="3333" spans="1:4" ht="15.75" customHeight="1" x14ac:dyDescent="0.25">
      <c r="A3333" s="109">
        <v>45018</v>
      </c>
      <c r="B3333" s="18">
        <v>58.777183920170103</v>
      </c>
      <c r="C3333">
        <v>659370777.72985005</v>
      </c>
      <c r="D3333">
        <v>53358822.794730999</v>
      </c>
    </row>
    <row r="3334" spans="1:4" ht="15.75" customHeight="1" x14ac:dyDescent="0.25">
      <c r="A3334" s="109">
        <v>45019</v>
      </c>
      <c r="B3334" s="18">
        <v>57.156122556745601</v>
      </c>
      <c r="C3334">
        <v>640611225.28114605</v>
      </c>
      <c r="D3334">
        <v>64754633.923767097</v>
      </c>
    </row>
    <row r="3335" spans="1:4" ht="15.75" customHeight="1" x14ac:dyDescent="0.25">
      <c r="A3335" s="109">
        <v>45020</v>
      </c>
      <c r="B3335" s="18">
        <v>58.030001476398503</v>
      </c>
      <c r="C3335">
        <v>650437532.12274694</v>
      </c>
      <c r="D3335">
        <v>94268476.699713096</v>
      </c>
    </row>
    <row r="3336" spans="1:4" ht="15.75" customHeight="1" x14ac:dyDescent="0.25">
      <c r="A3336" s="109">
        <v>45021</v>
      </c>
      <c r="B3336" s="18">
        <v>57.6256068979323</v>
      </c>
      <c r="C3336">
        <v>646278700.48223305</v>
      </c>
      <c r="D3336">
        <v>57082036.1091391</v>
      </c>
    </row>
    <row r="3337" spans="1:4" ht="15.75" customHeight="1" x14ac:dyDescent="0.25">
      <c r="A3337" s="109">
        <v>45022</v>
      </c>
      <c r="B3337" s="18">
        <v>57.748173788416103</v>
      </c>
      <c r="C3337">
        <v>648210829.55541003</v>
      </c>
      <c r="D3337">
        <v>91279716.911721393</v>
      </c>
    </row>
    <row r="3338" spans="1:4" ht="15.75" customHeight="1" x14ac:dyDescent="0.25">
      <c r="A3338" s="109">
        <v>45023</v>
      </c>
      <c r="B3338" s="18">
        <v>56.575157346137203</v>
      </c>
      <c r="C3338">
        <v>635119943.49637794</v>
      </c>
      <c r="D3338">
        <v>47813206.033719704</v>
      </c>
    </row>
    <row r="3339" spans="1:4" ht="15.75" customHeight="1" x14ac:dyDescent="0.25">
      <c r="A3339" s="109">
        <v>45024</v>
      </c>
      <c r="B3339" s="18">
        <v>56.117102291202798</v>
      </c>
      <c r="C3339">
        <v>629643000.63587499</v>
      </c>
      <c r="D3339">
        <v>44433067.2711742</v>
      </c>
    </row>
    <row r="3340" spans="1:4" ht="15.75" customHeight="1" x14ac:dyDescent="0.25">
      <c r="A3340" s="109">
        <v>45025</v>
      </c>
      <c r="B3340" s="18">
        <v>55.669696970783903</v>
      </c>
      <c r="C3340">
        <v>625190442.79799902</v>
      </c>
      <c r="D3340">
        <v>40964949.810116597</v>
      </c>
    </row>
    <row r="3341" spans="1:4" ht="15.75" customHeight="1" x14ac:dyDescent="0.25">
      <c r="A3341" s="109">
        <v>45026</v>
      </c>
      <c r="B3341" s="18">
        <v>55.818700128679097</v>
      </c>
      <c r="C3341">
        <v>626635105.13203001</v>
      </c>
      <c r="D3341">
        <v>47156550.527695403</v>
      </c>
    </row>
    <row r="3342" spans="1:4" ht="15.75" customHeight="1" x14ac:dyDescent="0.25">
      <c r="A3342" s="109">
        <v>45027</v>
      </c>
      <c r="B3342" s="18">
        <v>57.589404715731803</v>
      </c>
      <c r="C3342">
        <v>647119839.01291001</v>
      </c>
      <c r="D3342">
        <v>50818791.0192196</v>
      </c>
    </row>
    <row r="3343" spans="1:4" ht="15.75" customHeight="1" x14ac:dyDescent="0.25">
      <c r="A3343" s="109">
        <v>45028</v>
      </c>
      <c r="B3343" s="18">
        <v>56.966103005586902</v>
      </c>
      <c r="C3343">
        <v>639374746.15087605</v>
      </c>
      <c r="D3343">
        <v>60156503.313121803</v>
      </c>
    </row>
    <row r="3344" spans="1:4" ht="15.75" customHeight="1" x14ac:dyDescent="0.25">
      <c r="A3344" s="109">
        <v>45029</v>
      </c>
      <c r="B3344" s="18">
        <v>55.957941081599103</v>
      </c>
      <c r="C3344">
        <v>629039703.35443997</v>
      </c>
      <c r="D3344">
        <v>57665300.193497002</v>
      </c>
    </row>
    <row r="3345" spans="1:4" ht="15.75" customHeight="1" x14ac:dyDescent="0.25">
      <c r="A3345" s="109">
        <v>45030</v>
      </c>
      <c r="B3345" s="18">
        <v>57.229739960677698</v>
      </c>
      <c r="C3345">
        <v>642299583.93579602</v>
      </c>
      <c r="D3345">
        <v>52143494.653588399</v>
      </c>
    </row>
    <row r="3346" spans="1:4" ht="15.75" customHeight="1" x14ac:dyDescent="0.25">
      <c r="A3346" s="109">
        <v>45031</v>
      </c>
      <c r="B3346" s="18">
        <v>59.993016360875302</v>
      </c>
      <c r="C3346">
        <v>675708706.13241601</v>
      </c>
      <c r="D3346">
        <v>75706015.024858505</v>
      </c>
    </row>
    <row r="3347" spans="1:4" ht="15.75" customHeight="1" x14ac:dyDescent="0.25">
      <c r="A3347" s="109">
        <v>45032</v>
      </c>
      <c r="B3347" s="18">
        <v>59.721901462823197</v>
      </c>
      <c r="C3347">
        <v>672506297.62267494</v>
      </c>
      <c r="D3347">
        <v>64121896.747794896</v>
      </c>
    </row>
    <row r="3348" spans="1:4" ht="15.75" customHeight="1" x14ac:dyDescent="0.25">
      <c r="A3348" s="109">
        <v>45033</v>
      </c>
      <c r="B3348" s="18">
        <v>60.982948163463199</v>
      </c>
      <c r="C3348">
        <v>685308572.63292098</v>
      </c>
      <c r="D3348">
        <v>81274303.251784995</v>
      </c>
    </row>
    <row r="3349" spans="1:4" ht="15.75" customHeight="1" x14ac:dyDescent="0.25">
      <c r="A3349" s="109">
        <v>45034</v>
      </c>
      <c r="B3349" s="18">
        <v>58.529169571025399</v>
      </c>
      <c r="C3349">
        <v>656784222.983302</v>
      </c>
      <c r="D3349">
        <v>75378949.849916294</v>
      </c>
    </row>
    <row r="3350" spans="1:4" ht="15.75" customHeight="1" x14ac:dyDescent="0.25">
      <c r="A3350" s="109">
        <v>45035</v>
      </c>
      <c r="B3350" s="18">
        <v>59.730955930127799</v>
      </c>
      <c r="C3350">
        <v>671771858.64594996</v>
      </c>
      <c r="D3350">
        <v>64572279.479430497</v>
      </c>
    </row>
    <row r="3351" spans="1:4" ht="15.75" customHeight="1" x14ac:dyDescent="0.25">
      <c r="A3351" s="109">
        <v>45036</v>
      </c>
      <c r="B3351" s="18">
        <v>53.022345896073602</v>
      </c>
      <c r="C3351">
        <v>596058807.70088899</v>
      </c>
      <c r="D3351">
        <v>94286150.811243802</v>
      </c>
    </row>
    <row r="3352" spans="1:4" ht="15.75" customHeight="1" x14ac:dyDescent="0.25">
      <c r="A3352" s="109">
        <v>45037</v>
      </c>
      <c r="B3352" s="18">
        <v>51.653918759444501</v>
      </c>
      <c r="C3352">
        <v>580008545.09506702</v>
      </c>
      <c r="D3352">
        <v>69322461.6878227</v>
      </c>
    </row>
    <row r="3353" spans="1:4" ht="15.75" customHeight="1" x14ac:dyDescent="0.25">
      <c r="A3353" s="109">
        <v>45038</v>
      </c>
      <c r="B3353" s="18">
        <v>48.901908406409298</v>
      </c>
      <c r="C3353">
        <v>549181408.27851295</v>
      </c>
      <c r="D3353">
        <v>56778886.275905997</v>
      </c>
    </row>
    <row r="3354" spans="1:4" ht="15.75" customHeight="1" x14ac:dyDescent="0.25">
      <c r="A3354" s="109">
        <v>45039</v>
      </c>
      <c r="B3354" s="18">
        <v>50.4154986722179</v>
      </c>
      <c r="C3354">
        <v>567354753.02116394</v>
      </c>
      <c r="D3354">
        <v>71650009.418691799</v>
      </c>
    </row>
    <row r="3355" spans="1:4" ht="15.75" customHeight="1" x14ac:dyDescent="0.25">
      <c r="A3355" s="109">
        <v>45040</v>
      </c>
      <c r="B3355" s="18">
        <v>50.2628323893382</v>
      </c>
      <c r="C3355">
        <v>564482925.51629198</v>
      </c>
      <c r="D3355">
        <v>72438066.417486995</v>
      </c>
    </row>
    <row r="3356" spans="1:4" ht="15.75" customHeight="1" x14ac:dyDescent="0.25">
      <c r="A3356" s="109">
        <v>45041</v>
      </c>
      <c r="B3356" s="18">
        <v>50.202891416373703</v>
      </c>
      <c r="C3356">
        <v>564645855.71540701</v>
      </c>
      <c r="D3356">
        <v>70473282.768950701</v>
      </c>
    </row>
    <row r="3357" spans="1:4" ht="15.75" customHeight="1" x14ac:dyDescent="0.25">
      <c r="A3357" s="109">
        <v>45042</v>
      </c>
      <c r="B3357" s="18">
        <v>51.819340218580699</v>
      </c>
      <c r="C3357">
        <v>581813959.62049997</v>
      </c>
      <c r="D3357">
        <v>80605692.977107197</v>
      </c>
    </row>
    <row r="3358" spans="1:4" ht="15.75" customHeight="1" x14ac:dyDescent="0.25">
      <c r="A3358" s="109">
        <v>45043</v>
      </c>
      <c r="B3358" s="18">
        <v>49.721852220255698</v>
      </c>
      <c r="C3358">
        <v>559532127.49955201</v>
      </c>
      <c r="D3358">
        <v>73952673.720976204</v>
      </c>
    </row>
    <row r="3359" spans="1:4" ht="15.75" customHeight="1" x14ac:dyDescent="0.25">
      <c r="A3359" s="109">
        <v>45044</v>
      </c>
      <c r="B3359" s="18">
        <v>50.694338429255701</v>
      </c>
      <c r="C3359">
        <v>569907811.76889098</v>
      </c>
      <c r="D3359">
        <v>54750093.575004503</v>
      </c>
    </row>
    <row r="3360" spans="1:4" ht="15.75" customHeight="1" x14ac:dyDescent="0.25">
      <c r="A3360" s="109">
        <v>45045</v>
      </c>
      <c r="B3360" s="18">
        <v>50.082824997352397</v>
      </c>
      <c r="C3360">
        <v>563622926.76730096</v>
      </c>
      <c r="D3360">
        <v>38575238.089807101</v>
      </c>
    </row>
    <row r="3361" spans="1:4" ht="15.75" customHeight="1" x14ac:dyDescent="0.25">
      <c r="A3361" s="109">
        <v>45046</v>
      </c>
      <c r="B3361" s="18">
        <v>51.0419991415894</v>
      </c>
      <c r="C3361">
        <v>575104687.74824202</v>
      </c>
      <c r="D3361">
        <v>33781973.802974597</v>
      </c>
    </row>
    <row r="3362" spans="1:4" ht="15.75" customHeight="1" x14ac:dyDescent="0.25">
      <c r="A3362" s="109">
        <v>45047</v>
      </c>
      <c r="B3362" s="18">
        <v>49.9608761035675</v>
      </c>
      <c r="C3362">
        <v>562654296.94017601</v>
      </c>
      <c r="D3362">
        <v>36846393.490693301</v>
      </c>
    </row>
    <row r="3363" spans="1:4" ht="15.75" customHeight="1" x14ac:dyDescent="0.25">
      <c r="A3363" s="109">
        <v>45048</v>
      </c>
      <c r="B3363" s="18">
        <v>48.580556903973601</v>
      </c>
      <c r="C3363">
        <v>546855926.46521497</v>
      </c>
      <c r="D3363">
        <v>74636580.376258999</v>
      </c>
    </row>
    <row r="3364" spans="1:4" ht="15.75" customHeight="1" x14ac:dyDescent="0.25">
      <c r="A3364" s="109">
        <v>45049</v>
      </c>
      <c r="B3364" s="18">
        <v>48.626546941353098</v>
      </c>
      <c r="C3364">
        <v>547473860.85932899</v>
      </c>
      <c r="D3364">
        <v>33360378.554289401</v>
      </c>
    </row>
    <row r="3365" spans="1:4" ht="15.75" customHeight="1" x14ac:dyDescent="0.25">
      <c r="A3365" s="109">
        <v>45050</v>
      </c>
      <c r="B3365" s="18">
        <v>49.236634825118003</v>
      </c>
      <c r="C3365">
        <v>554511981.73516905</v>
      </c>
      <c r="D3365">
        <v>66873332.031755999</v>
      </c>
    </row>
    <row r="3366" spans="1:4" ht="15.75" customHeight="1" x14ac:dyDescent="0.25">
      <c r="A3366" s="109">
        <v>45051</v>
      </c>
      <c r="B3366" s="18">
        <v>48.857208476579103</v>
      </c>
      <c r="C3366">
        <v>550171386.13078904</v>
      </c>
      <c r="D3366">
        <v>54425158.089054003</v>
      </c>
    </row>
    <row r="3367" spans="1:4" ht="15.75" customHeight="1" x14ac:dyDescent="0.25">
      <c r="A3367" s="109">
        <v>45052</v>
      </c>
      <c r="B3367" s="18">
        <v>48.755059922510497</v>
      </c>
      <c r="C3367">
        <v>549332015.09672797</v>
      </c>
      <c r="D3367">
        <v>40802265.562956601</v>
      </c>
    </row>
    <row r="3368" spans="1:4" ht="15.75" customHeight="1" x14ac:dyDescent="0.25">
      <c r="A3368" s="109">
        <v>45053</v>
      </c>
      <c r="B3368" s="18">
        <v>45.465191098070001</v>
      </c>
      <c r="C3368">
        <v>511764060.48371702</v>
      </c>
      <c r="D3368">
        <v>50458632.3707994</v>
      </c>
    </row>
    <row r="3369" spans="1:4" ht="15.75" customHeight="1" x14ac:dyDescent="0.25">
      <c r="A3369" s="109">
        <v>45054</v>
      </c>
      <c r="B3369" s="18">
        <v>46.0314463457781</v>
      </c>
      <c r="C3369">
        <v>518505081.90326297</v>
      </c>
      <c r="D3369">
        <v>54413313.863690898</v>
      </c>
    </row>
    <row r="3370" spans="1:4" ht="15.75" customHeight="1" x14ac:dyDescent="0.25">
      <c r="A3370" s="109">
        <v>45055</v>
      </c>
      <c r="B3370" s="18">
        <v>41.648906194791401</v>
      </c>
      <c r="C3370">
        <v>468633453.26613498</v>
      </c>
      <c r="D3370">
        <v>61719677.241841801</v>
      </c>
    </row>
    <row r="3371" spans="1:4" ht="15.75" customHeight="1" x14ac:dyDescent="0.25">
      <c r="A3371" s="109">
        <v>45056</v>
      </c>
      <c r="B3371" s="18">
        <v>41.939805475795801</v>
      </c>
      <c r="C3371">
        <v>472678500.25781298</v>
      </c>
      <c r="D3371">
        <v>43695989.497928798</v>
      </c>
    </row>
    <row r="3372" spans="1:4" ht="15.75" customHeight="1" x14ac:dyDescent="0.25">
      <c r="A3372" s="109">
        <v>45057</v>
      </c>
      <c r="B3372" s="18">
        <v>43.126298336081199</v>
      </c>
      <c r="C3372">
        <v>486205476.49178898</v>
      </c>
      <c r="D3372">
        <v>51553938.152608603</v>
      </c>
    </row>
    <row r="3373" spans="1:4" ht="15.75" customHeight="1" x14ac:dyDescent="0.25">
      <c r="A3373" s="109">
        <v>45058</v>
      </c>
      <c r="B3373" s="18">
        <v>40.851912393077797</v>
      </c>
      <c r="C3373">
        <v>459882673.27730298</v>
      </c>
      <c r="D3373">
        <v>44351105.756628498</v>
      </c>
    </row>
    <row r="3374" spans="1:4" ht="15.75" customHeight="1" x14ac:dyDescent="0.25">
      <c r="A3374" s="109">
        <v>45059</v>
      </c>
      <c r="B3374" s="18">
        <v>40.892112531982399</v>
      </c>
      <c r="C3374">
        <v>460943027.759592</v>
      </c>
      <c r="D3374">
        <v>43831234.109476201</v>
      </c>
    </row>
    <row r="3375" spans="1:4" ht="15.75" customHeight="1" x14ac:dyDescent="0.25">
      <c r="A3375" s="109">
        <v>45060</v>
      </c>
      <c r="B3375" s="18">
        <v>40.670368818206697</v>
      </c>
      <c r="C3375">
        <v>460196485.631782</v>
      </c>
      <c r="D3375">
        <v>30789446.145791601</v>
      </c>
    </row>
    <row r="3376" spans="1:4" ht="15.75" customHeight="1" x14ac:dyDescent="0.25">
      <c r="A3376" s="109">
        <v>45061</v>
      </c>
      <c r="B3376" s="18">
        <v>41.171419201981799</v>
      </c>
      <c r="C3376">
        <v>464285354.14026099</v>
      </c>
      <c r="D3376">
        <v>30223295.963587198</v>
      </c>
    </row>
    <row r="3377" spans="1:4" ht="15.75" customHeight="1" x14ac:dyDescent="0.25">
      <c r="A3377" s="109">
        <v>45062</v>
      </c>
      <c r="B3377" s="18">
        <v>42.133944693412403</v>
      </c>
      <c r="C3377">
        <v>475238682.95231402</v>
      </c>
      <c r="D3377">
        <v>61961918.387112997</v>
      </c>
    </row>
    <row r="3378" spans="1:4" ht="15.75" customHeight="1" x14ac:dyDescent="0.25">
      <c r="A3378" s="109">
        <v>45063</v>
      </c>
      <c r="B3378" s="18">
        <v>43.319315027311603</v>
      </c>
      <c r="C3378">
        <v>489037007.76033503</v>
      </c>
      <c r="D3378">
        <v>61742476.5486084</v>
      </c>
    </row>
    <row r="3379" spans="1:4" ht="15.75" customHeight="1" x14ac:dyDescent="0.25">
      <c r="A3379" s="109">
        <v>45064</v>
      </c>
      <c r="B3379" s="18">
        <v>44.272937962147402</v>
      </c>
      <c r="C3379">
        <v>500283895.24747699</v>
      </c>
      <c r="D3379">
        <v>60771230.245264597</v>
      </c>
    </row>
    <row r="3380" spans="1:4" ht="15.75" customHeight="1" x14ac:dyDescent="0.25">
      <c r="A3380" s="109">
        <v>45065</v>
      </c>
      <c r="B3380" s="18">
        <v>43.250902524167003</v>
      </c>
      <c r="C3380">
        <v>488765506.918724</v>
      </c>
      <c r="D3380">
        <v>37091374.935057297</v>
      </c>
    </row>
    <row r="3381" spans="1:4" ht="15.75" customHeight="1" x14ac:dyDescent="0.25">
      <c r="A3381" s="109">
        <v>45066</v>
      </c>
      <c r="B3381" s="18">
        <v>44.544782739632097</v>
      </c>
      <c r="C3381">
        <v>503120109.84690398</v>
      </c>
      <c r="D3381">
        <v>34335545.873954996</v>
      </c>
    </row>
    <row r="3382" spans="1:4" ht="15.75" customHeight="1" x14ac:dyDescent="0.25">
      <c r="A3382" s="109">
        <v>45067</v>
      </c>
      <c r="B3382" s="18">
        <v>44.352191923905401</v>
      </c>
      <c r="C3382">
        <v>500655629.81992799</v>
      </c>
      <c r="D3382">
        <v>26962886.3663068</v>
      </c>
    </row>
    <row r="3383" spans="1:4" ht="15.75" customHeight="1" x14ac:dyDescent="0.25">
      <c r="A3383" s="109">
        <v>45068</v>
      </c>
      <c r="B3383" s="18">
        <v>44.0108615990085</v>
      </c>
      <c r="C3383">
        <v>496581426.92578</v>
      </c>
      <c r="D3383">
        <v>23974302.457076199</v>
      </c>
    </row>
    <row r="3384" spans="1:4" ht="15.75" customHeight="1" x14ac:dyDescent="0.25">
      <c r="A3384" s="109">
        <v>45069</v>
      </c>
      <c r="B3384" s="18">
        <v>43.5233788089634</v>
      </c>
      <c r="C3384">
        <v>491073023.38331598</v>
      </c>
      <c r="D3384">
        <v>20011306.803440399</v>
      </c>
    </row>
    <row r="3385" spans="1:4" ht="15.75" customHeight="1" x14ac:dyDescent="0.25">
      <c r="A3385" s="109">
        <v>45070</v>
      </c>
      <c r="B3385" s="18">
        <v>43.4244003219343</v>
      </c>
      <c r="C3385">
        <v>490030228.14294201</v>
      </c>
      <c r="D3385">
        <v>32539823.765557799</v>
      </c>
    </row>
    <row r="3386" spans="1:4" ht="15.75" customHeight="1" x14ac:dyDescent="0.25">
      <c r="A3386" s="109">
        <v>45071</v>
      </c>
      <c r="B3386" s="18">
        <v>41.165867367200001</v>
      </c>
      <c r="C3386">
        <v>465262499.17446399</v>
      </c>
      <c r="D3386">
        <v>43123323.5344088</v>
      </c>
    </row>
    <row r="3387" spans="1:4" ht="15.75" customHeight="1" x14ac:dyDescent="0.25">
      <c r="A3387" s="109">
        <v>45072</v>
      </c>
      <c r="B3387" s="18">
        <v>41.186139329723801</v>
      </c>
      <c r="C3387">
        <v>464693672.747078</v>
      </c>
      <c r="D3387">
        <v>57601779.715642698</v>
      </c>
    </row>
    <row r="3388" spans="1:4" ht="15.75" customHeight="1" x14ac:dyDescent="0.25">
      <c r="A3388" s="109">
        <v>45073</v>
      </c>
      <c r="B3388" s="18">
        <v>42.024039594042101</v>
      </c>
      <c r="C3388">
        <v>475110960.51280397</v>
      </c>
      <c r="D3388">
        <v>60081196.4746942</v>
      </c>
    </row>
    <row r="3389" spans="1:4" ht="15.75" customHeight="1" x14ac:dyDescent="0.25">
      <c r="A3389" s="109">
        <v>45074</v>
      </c>
      <c r="B3389" s="18">
        <v>42.219582377686898</v>
      </c>
      <c r="C3389">
        <v>476661139.32302201</v>
      </c>
      <c r="D3389">
        <v>26497934.372269701</v>
      </c>
    </row>
    <row r="3390" spans="1:4" ht="15.75" customHeight="1" x14ac:dyDescent="0.25">
      <c r="A3390" s="109">
        <v>45075</v>
      </c>
      <c r="B3390" s="18">
        <v>43.912068359831899</v>
      </c>
      <c r="C3390">
        <v>496760860.25516301</v>
      </c>
      <c r="D3390">
        <v>35450712.253805198</v>
      </c>
    </row>
    <row r="3391" spans="1:4" ht="15.75" customHeight="1" x14ac:dyDescent="0.25">
      <c r="A3391" s="109">
        <v>45076</v>
      </c>
      <c r="B3391" s="18">
        <v>43.367898024743702</v>
      </c>
      <c r="C3391">
        <v>490323222.011123</v>
      </c>
      <c r="D3391">
        <v>58161073.144272901</v>
      </c>
    </row>
    <row r="3392" spans="1:4" ht="15.75" customHeight="1" x14ac:dyDescent="0.25">
      <c r="A3392" s="109">
        <v>45077</v>
      </c>
      <c r="B3392" s="18">
        <v>43.925538633950801</v>
      </c>
      <c r="C3392">
        <v>496612905.65973902</v>
      </c>
      <c r="D3392">
        <v>53560756.243684798</v>
      </c>
    </row>
    <row r="3393" spans="1:4" ht="15.75" customHeight="1" x14ac:dyDescent="0.25">
      <c r="A3393" s="109">
        <v>45078</v>
      </c>
      <c r="B3393" s="18">
        <v>41.933629453915998</v>
      </c>
      <c r="C3393">
        <v>473646687.71542799</v>
      </c>
      <c r="D3393">
        <v>38050523.092465498</v>
      </c>
    </row>
    <row r="3394" spans="1:4" ht="15.75" customHeight="1" x14ac:dyDescent="0.25">
      <c r="A3394" s="109">
        <v>45079</v>
      </c>
      <c r="B3394" s="18">
        <v>41.951982076635403</v>
      </c>
      <c r="C3394">
        <v>474329365.11721301</v>
      </c>
      <c r="D3394">
        <v>64293841.169241503</v>
      </c>
    </row>
    <row r="3395" spans="1:4" ht="15.75" customHeight="1" x14ac:dyDescent="0.25">
      <c r="A3395" s="109">
        <v>45080</v>
      </c>
      <c r="B3395" s="18">
        <v>42.699261668013797</v>
      </c>
      <c r="C3395">
        <v>482993972.17246598</v>
      </c>
      <c r="D3395">
        <v>57722410.962247998</v>
      </c>
    </row>
    <row r="3396" spans="1:4" ht="15.75" customHeight="1" x14ac:dyDescent="0.25">
      <c r="A3396" s="109">
        <v>45081</v>
      </c>
      <c r="B3396" s="18">
        <v>42.649116552590698</v>
      </c>
      <c r="C3396">
        <v>481913916.52807701</v>
      </c>
      <c r="D3396">
        <v>27549219.117625602</v>
      </c>
    </row>
    <row r="3397" spans="1:4" ht="15.75" customHeight="1" x14ac:dyDescent="0.25">
      <c r="A3397" s="109">
        <v>45082</v>
      </c>
      <c r="B3397" s="18">
        <v>42.686028446621897</v>
      </c>
      <c r="C3397">
        <v>482925485.87622303</v>
      </c>
      <c r="D3397">
        <v>27092890.4925192</v>
      </c>
    </row>
    <row r="3398" spans="1:4" ht="15.75" customHeight="1" x14ac:dyDescent="0.25">
      <c r="A3398" s="109">
        <v>45083</v>
      </c>
      <c r="B3398" s="18">
        <v>39.230030453680897</v>
      </c>
      <c r="C3398">
        <v>444452541.22455502</v>
      </c>
      <c r="D3398">
        <v>58332791.346819103</v>
      </c>
    </row>
    <row r="3399" spans="1:4" ht="15.75" customHeight="1" x14ac:dyDescent="0.25">
      <c r="A3399" s="109">
        <v>45084</v>
      </c>
      <c r="B3399" s="18">
        <v>40.076847736006101</v>
      </c>
      <c r="C3399">
        <v>452721605.92350101</v>
      </c>
      <c r="D3399">
        <v>44035738.740704298</v>
      </c>
    </row>
    <row r="3400" spans="1:4" ht="15.75" customHeight="1" x14ac:dyDescent="0.25">
      <c r="A3400" s="109">
        <v>45085</v>
      </c>
      <c r="B3400" s="18">
        <v>38.4698650454852</v>
      </c>
      <c r="C3400">
        <v>435076520.677329</v>
      </c>
      <c r="D3400">
        <v>38137585.451913103</v>
      </c>
    </row>
    <row r="3401" spans="1:4" ht="15.75" customHeight="1" x14ac:dyDescent="0.25">
      <c r="A3401" s="109">
        <v>45086</v>
      </c>
      <c r="B3401" s="18">
        <v>38.774484109642103</v>
      </c>
      <c r="C3401">
        <v>438455689.628286</v>
      </c>
      <c r="D3401">
        <v>32243335.029031798</v>
      </c>
    </row>
    <row r="3402" spans="1:4" ht="15.75" customHeight="1" x14ac:dyDescent="0.25">
      <c r="A3402" s="109">
        <v>45087</v>
      </c>
      <c r="B3402" s="18">
        <v>38.427027166389998</v>
      </c>
      <c r="C3402">
        <v>433796770.900994</v>
      </c>
      <c r="D3402">
        <v>28846402.3386834</v>
      </c>
    </row>
    <row r="3403" spans="1:4" ht="15.75" customHeight="1" x14ac:dyDescent="0.25">
      <c r="A3403" s="109">
        <v>45088</v>
      </c>
      <c r="B3403" s="18">
        <v>29.891321869261802</v>
      </c>
      <c r="C3403">
        <v>338484820.42564601</v>
      </c>
      <c r="D3403">
        <v>134047243.421754</v>
      </c>
    </row>
    <row r="3404" spans="1:4" ht="15.75" customHeight="1" x14ac:dyDescent="0.25">
      <c r="A3404" s="109">
        <v>45089</v>
      </c>
      <c r="B3404" s="18">
        <v>29.043698694827601</v>
      </c>
      <c r="C3404">
        <v>328443251.91085601</v>
      </c>
      <c r="D3404">
        <v>44913946.552527398</v>
      </c>
    </row>
    <row r="3405" spans="1:4" ht="15.75" customHeight="1" x14ac:dyDescent="0.25">
      <c r="A3405" s="109">
        <v>45090</v>
      </c>
      <c r="B3405" s="18">
        <v>29.157746864623299</v>
      </c>
      <c r="C3405">
        <v>330182622.46637899</v>
      </c>
      <c r="D3405">
        <v>41130057.8119497</v>
      </c>
    </row>
    <row r="3406" spans="1:4" ht="15.75" customHeight="1" x14ac:dyDescent="0.25">
      <c r="A3406" s="109">
        <v>45091</v>
      </c>
      <c r="B3406" s="18">
        <v>29.641514357537201</v>
      </c>
      <c r="C3406">
        <v>335710054.81334299</v>
      </c>
      <c r="D3406">
        <v>40417509.108538099</v>
      </c>
    </row>
    <row r="3407" spans="1:4" ht="15.75" customHeight="1" x14ac:dyDescent="0.25">
      <c r="A3407" s="109">
        <v>45092</v>
      </c>
      <c r="B3407" s="18">
        <v>29.0300945902226</v>
      </c>
      <c r="C3407">
        <v>328736847.12510401</v>
      </c>
      <c r="D3407">
        <v>42524301.115262799</v>
      </c>
    </row>
    <row r="3408" spans="1:4" ht="15.75" customHeight="1" x14ac:dyDescent="0.25">
      <c r="A3408" s="109">
        <v>45093</v>
      </c>
      <c r="B3408" s="18">
        <v>29.580717711647701</v>
      </c>
      <c r="C3408">
        <v>335069313.13251299</v>
      </c>
      <c r="D3408">
        <v>36385641.805936098</v>
      </c>
    </row>
    <row r="3409" spans="1:4" ht="15.75" customHeight="1" x14ac:dyDescent="0.25">
      <c r="A3409" s="109">
        <v>45094</v>
      </c>
      <c r="B3409" s="18">
        <v>30.616369011643599</v>
      </c>
      <c r="C3409">
        <v>346558774.59208298</v>
      </c>
      <c r="D3409">
        <v>36934969.200720198</v>
      </c>
    </row>
    <row r="3410" spans="1:4" ht="15.75" customHeight="1" x14ac:dyDescent="0.25">
      <c r="A3410" s="109">
        <v>45095</v>
      </c>
      <c r="B3410" s="18">
        <v>31.105554047873699</v>
      </c>
      <c r="C3410">
        <v>352406125.58636498</v>
      </c>
      <c r="D3410">
        <v>28011295.290042099</v>
      </c>
    </row>
    <row r="3411" spans="1:4" ht="15.75" customHeight="1" x14ac:dyDescent="0.25">
      <c r="A3411" s="109">
        <v>45096</v>
      </c>
      <c r="B3411" s="18">
        <v>30.1680306531612</v>
      </c>
      <c r="C3411">
        <v>341521498.699323</v>
      </c>
      <c r="D3411">
        <v>25131376.869165</v>
      </c>
    </row>
    <row r="3412" spans="1:4" ht="15.75" customHeight="1" x14ac:dyDescent="0.25">
      <c r="A3412" s="109">
        <v>45097</v>
      </c>
      <c r="B3412" s="18">
        <v>30.784450690833399</v>
      </c>
      <c r="C3412">
        <v>348847184.34148502</v>
      </c>
      <c r="D3412">
        <v>26468685.568285901</v>
      </c>
    </row>
    <row r="3413" spans="1:4" ht="15.75" customHeight="1" x14ac:dyDescent="0.25">
      <c r="A3413" s="109">
        <v>45098</v>
      </c>
      <c r="B3413" s="18">
        <v>32.7319217905562</v>
      </c>
      <c r="C3413">
        <v>370834759.87658</v>
      </c>
      <c r="D3413">
        <v>53128454.882329397</v>
      </c>
    </row>
    <row r="3414" spans="1:4" ht="15.75" customHeight="1" x14ac:dyDescent="0.25">
      <c r="A3414" s="109">
        <v>45099</v>
      </c>
      <c r="B3414" s="18">
        <v>33.512016848093801</v>
      </c>
      <c r="C3414">
        <v>379799817.83764601</v>
      </c>
      <c r="D3414">
        <v>58915204.837724</v>
      </c>
    </row>
    <row r="3415" spans="1:4" ht="15.75" customHeight="1" x14ac:dyDescent="0.25">
      <c r="A3415" s="109">
        <v>45100</v>
      </c>
      <c r="B3415" s="18">
        <v>32.955552466108202</v>
      </c>
      <c r="C3415">
        <v>373882951.202775</v>
      </c>
      <c r="D3415">
        <v>47912460.652297303</v>
      </c>
    </row>
    <row r="3416" spans="1:4" ht="15.75" customHeight="1" x14ac:dyDescent="0.25">
      <c r="A3416" s="109">
        <v>45101</v>
      </c>
      <c r="B3416" s="18">
        <v>34.640795742433099</v>
      </c>
      <c r="C3416">
        <v>392558267.10526901</v>
      </c>
      <c r="D3416">
        <v>59080182.8525986</v>
      </c>
    </row>
    <row r="3417" spans="1:4" ht="15.75" customHeight="1" x14ac:dyDescent="0.25">
      <c r="A3417" s="109">
        <v>45102</v>
      </c>
      <c r="B3417" s="18">
        <v>35.119537615253201</v>
      </c>
      <c r="C3417">
        <v>397983966.76943499</v>
      </c>
      <c r="D3417">
        <v>46335370.7390109</v>
      </c>
    </row>
    <row r="3418" spans="1:4" ht="15.75" customHeight="1" x14ac:dyDescent="0.25">
      <c r="A3418" s="109">
        <v>45103</v>
      </c>
      <c r="B3418" s="18">
        <v>35.413930130371902</v>
      </c>
      <c r="C3418">
        <v>401152885.62436199</v>
      </c>
      <c r="D3418">
        <v>46900153.832778402</v>
      </c>
    </row>
    <row r="3419" spans="1:4" ht="15.75" customHeight="1" x14ac:dyDescent="0.25">
      <c r="A3419" s="109">
        <v>45104</v>
      </c>
      <c r="B3419" s="18">
        <v>36.228548730377597</v>
      </c>
      <c r="C3419">
        <v>408944351.33348399</v>
      </c>
      <c r="D3419">
        <v>62934541.652318999</v>
      </c>
    </row>
    <row r="3420" spans="1:4" ht="15.75" customHeight="1" x14ac:dyDescent="0.25">
      <c r="A3420" s="109">
        <v>45105</v>
      </c>
      <c r="B3420" s="18">
        <v>36.066163993667097</v>
      </c>
      <c r="C3420">
        <v>409371812.80015898</v>
      </c>
      <c r="D3420">
        <v>58284665.774050497</v>
      </c>
    </row>
    <row r="3421" spans="1:4" ht="15.75" customHeight="1" x14ac:dyDescent="0.25">
      <c r="A3421" s="109">
        <v>45106</v>
      </c>
      <c r="B3421" s="18">
        <v>33.7991129072023</v>
      </c>
      <c r="C3421">
        <v>383551874.01294899</v>
      </c>
      <c r="D3421">
        <v>37500506.279504701</v>
      </c>
    </row>
    <row r="3422" spans="1:4" ht="15.75" customHeight="1" x14ac:dyDescent="0.25">
      <c r="A3422" s="109">
        <v>45107</v>
      </c>
      <c r="B3422" s="18">
        <v>34.2838236319568</v>
      </c>
      <c r="C3422">
        <v>388895090.98801702</v>
      </c>
      <c r="D3422">
        <v>31437281.390776999</v>
      </c>
    </row>
    <row r="3423" spans="1:4" ht="15.75" customHeight="1" x14ac:dyDescent="0.25">
      <c r="A3423" s="109">
        <v>45108</v>
      </c>
      <c r="B3423" s="18">
        <v>37.630678381276198</v>
      </c>
      <c r="C3423">
        <v>426311207.639018</v>
      </c>
      <c r="D3423">
        <v>103342398.74921</v>
      </c>
    </row>
    <row r="3424" spans="1:4" ht="15.75" customHeight="1" x14ac:dyDescent="0.25">
      <c r="A3424" s="109">
        <v>45109</v>
      </c>
      <c r="B3424" s="18">
        <v>38.040885807073302</v>
      </c>
      <c r="C3424">
        <v>430566491.66747802</v>
      </c>
      <c r="D3424">
        <v>62211454.841167003</v>
      </c>
    </row>
    <row r="3425" spans="1:4" ht="15.75" customHeight="1" x14ac:dyDescent="0.25">
      <c r="A3425" s="109">
        <v>45110</v>
      </c>
      <c r="B3425" s="18">
        <v>38.169892850584198</v>
      </c>
      <c r="C3425">
        <v>433294169.16944599</v>
      </c>
      <c r="D3425">
        <v>48921948.868992597</v>
      </c>
    </row>
    <row r="3426" spans="1:4" ht="15.75" customHeight="1" x14ac:dyDescent="0.25">
      <c r="A3426" s="109">
        <v>45111</v>
      </c>
      <c r="B3426" s="18">
        <v>37.510905102673803</v>
      </c>
      <c r="C3426">
        <v>425571138.88987797</v>
      </c>
      <c r="D3426">
        <v>49968734.974507801</v>
      </c>
    </row>
    <row r="3427" spans="1:4" ht="15.75" customHeight="1" x14ac:dyDescent="0.25">
      <c r="A3427" s="109">
        <v>45112</v>
      </c>
      <c r="B3427" s="18">
        <v>36.314140697932501</v>
      </c>
      <c r="C3427">
        <v>414124374.54829103</v>
      </c>
      <c r="D3427">
        <v>47187276.206920102</v>
      </c>
    </row>
    <row r="3428" spans="1:4" ht="15.75" customHeight="1" x14ac:dyDescent="0.25">
      <c r="A3428" s="109">
        <v>45113</v>
      </c>
      <c r="B3428" s="18">
        <v>35.083030689436697</v>
      </c>
      <c r="C3428">
        <v>398878482.35414499</v>
      </c>
      <c r="D3428">
        <v>49922429.136456802</v>
      </c>
    </row>
    <row r="3429" spans="1:4" ht="15.75" customHeight="1" x14ac:dyDescent="0.25">
      <c r="A3429" s="109">
        <v>45114</v>
      </c>
      <c r="B3429" s="18">
        <v>33.686989827262401</v>
      </c>
      <c r="C3429">
        <v>383256805.51319999</v>
      </c>
      <c r="D3429">
        <v>43491642.121274598</v>
      </c>
    </row>
    <row r="3430" spans="1:4" ht="15.75" customHeight="1" x14ac:dyDescent="0.25">
      <c r="A3430" s="109">
        <v>45115</v>
      </c>
      <c r="B3430" s="18">
        <v>33.9057528710822</v>
      </c>
      <c r="C3430">
        <v>384658490.45137602</v>
      </c>
      <c r="D3430">
        <v>30460070.535130601</v>
      </c>
    </row>
    <row r="3431" spans="1:4" ht="15.75" customHeight="1" x14ac:dyDescent="0.25">
      <c r="A3431" s="109">
        <v>45116</v>
      </c>
      <c r="B3431" s="18">
        <v>33.629361986644199</v>
      </c>
      <c r="C3431">
        <v>381243741.86036402</v>
      </c>
      <c r="D3431">
        <v>29240087.035599299</v>
      </c>
    </row>
    <row r="3432" spans="1:4" ht="15.75" customHeight="1" x14ac:dyDescent="0.25">
      <c r="A3432" s="109">
        <v>45117</v>
      </c>
      <c r="B3432" s="18">
        <v>33.3482423896697</v>
      </c>
      <c r="C3432">
        <v>378669830.21906</v>
      </c>
      <c r="D3432">
        <v>23562174.4403097</v>
      </c>
    </row>
    <row r="3433" spans="1:4" ht="15.75" customHeight="1" x14ac:dyDescent="0.25">
      <c r="A3433" s="109">
        <v>45118</v>
      </c>
      <c r="B3433" s="18">
        <v>33.554963399666697</v>
      </c>
      <c r="C3433">
        <v>380754500.45408899</v>
      </c>
      <c r="D3433">
        <v>36468454.857957102</v>
      </c>
    </row>
    <row r="3434" spans="1:4" ht="15.75" customHeight="1" x14ac:dyDescent="0.25">
      <c r="A3434" s="109">
        <v>45119</v>
      </c>
      <c r="B3434" s="18">
        <v>33.484948772970498</v>
      </c>
      <c r="C3434">
        <v>380534864.88992798</v>
      </c>
      <c r="D3434">
        <v>25869322.148544598</v>
      </c>
    </row>
    <row r="3435" spans="1:4" ht="15.75" customHeight="1" x14ac:dyDescent="0.25">
      <c r="A3435" s="109">
        <v>45120</v>
      </c>
      <c r="B3435" s="18">
        <v>33.438500051166599</v>
      </c>
      <c r="C3435">
        <v>380086089.99104202</v>
      </c>
      <c r="D3435">
        <v>29348902.007202301</v>
      </c>
    </row>
    <row r="3436" spans="1:4" ht="15.75" customHeight="1" x14ac:dyDescent="0.25">
      <c r="A3436" s="109">
        <v>45121</v>
      </c>
      <c r="B3436" s="18">
        <v>35.928269731802096</v>
      </c>
      <c r="C3436">
        <v>407555114.86799997</v>
      </c>
      <c r="D3436">
        <v>54157786.957679197</v>
      </c>
    </row>
    <row r="3437" spans="1:4" ht="15.75" customHeight="1" x14ac:dyDescent="0.25">
      <c r="A3437" s="109">
        <v>45122</v>
      </c>
      <c r="B3437" s="18">
        <v>34.182432316219298</v>
      </c>
      <c r="C3437">
        <v>388086173.69974101</v>
      </c>
      <c r="D3437">
        <v>53567462.136202604</v>
      </c>
    </row>
    <row r="3438" spans="1:4" ht="15.75" customHeight="1" x14ac:dyDescent="0.25">
      <c r="A3438" s="109">
        <v>45123</v>
      </c>
      <c r="B3438" s="18">
        <v>33.981493512102297</v>
      </c>
      <c r="C3438">
        <v>386283185.934439</v>
      </c>
      <c r="D3438">
        <v>30454729.518833701</v>
      </c>
    </row>
    <row r="3439" spans="1:4" ht="15.75" customHeight="1" x14ac:dyDescent="0.25">
      <c r="A3439" s="109">
        <v>45124</v>
      </c>
      <c r="B3439" s="18">
        <v>32.717021598787802</v>
      </c>
      <c r="C3439">
        <v>371180217.372464</v>
      </c>
      <c r="D3439">
        <v>33897064.142143101</v>
      </c>
    </row>
    <row r="3440" spans="1:4" ht="15.75" customHeight="1" x14ac:dyDescent="0.25">
      <c r="A3440" s="109">
        <v>45125</v>
      </c>
      <c r="B3440" s="18">
        <v>33.047155269287899</v>
      </c>
      <c r="C3440">
        <v>375674448.31740397</v>
      </c>
      <c r="D3440">
        <v>40320966.515840098</v>
      </c>
    </row>
    <row r="3441" spans="1:4" ht="15.75" customHeight="1" x14ac:dyDescent="0.25">
      <c r="A3441" s="109">
        <v>45126</v>
      </c>
      <c r="B3441" s="18">
        <v>32.028261225603103</v>
      </c>
      <c r="C3441">
        <v>363855391.66104901</v>
      </c>
      <c r="D3441">
        <v>41024946.5310831</v>
      </c>
    </row>
    <row r="3442" spans="1:4" ht="15.75" customHeight="1" x14ac:dyDescent="0.25">
      <c r="A3442" s="109">
        <v>45127</v>
      </c>
      <c r="B3442" s="18">
        <v>32.118604883638199</v>
      </c>
      <c r="C3442">
        <v>365308175.46783602</v>
      </c>
      <c r="D3442">
        <v>42528342.1542207</v>
      </c>
    </row>
    <row r="3443" spans="1:4" ht="15.75" customHeight="1" x14ac:dyDescent="0.25">
      <c r="A3443" s="109">
        <v>45128</v>
      </c>
      <c r="B3443" s="18">
        <v>32.577796409270597</v>
      </c>
      <c r="C3443">
        <v>370964386.34414297</v>
      </c>
      <c r="D3443">
        <v>48578183.921471298</v>
      </c>
    </row>
    <row r="3444" spans="1:4" ht="15.75" customHeight="1" x14ac:dyDescent="0.25">
      <c r="A3444" s="109">
        <v>45129</v>
      </c>
      <c r="B3444" s="18">
        <v>33.072004399551197</v>
      </c>
      <c r="C3444">
        <v>375950282.781618</v>
      </c>
      <c r="D3444">
        <v>31268302.9751486</v>
      </c>
    </row>
    <row r="3445" spans="1:4" ht="15.75" customHeight="1" x14ac:dyDescent="0.25">
      <c r="A3445" s="109">
        <v>45130</v>
      </c>
      <c r="B3445" s="18">
        <v>32.462190054809099</v>
      </c>
      <c r="C3445">
        <v>369440075.287323</v>
      </c>
      <c r="D3445">
        <v>28948320.135802999</v>
      </c>
    </row>
    <row r="3446" spans="1:4" ht="15.75" customHeight="1" x14ac:dyDescent="0.25">
      <c r="A3446" s="109">
        <v>45131</v>
      </c>
      <c r="B3446" s="18">
        <v>33.628685099707397</v>
      </c>
      <c r="C3446">
        <v>382660623.78473002</v>
      </c>
      <c r="D3446">
        <v>36380946.213121504</v>
      </c>
    </row>
    <row r="3447" spans="1:4" ht="15.75" customHeight="1" x14ac:dyDescent="0.25">
      <c r="A3447" s="109">
        <v>45132</v>
      </c>
      <c r="B3447" s="18">
        <v>32.019940649707898</v>
      </c>
      <c r="C3447">
        <v>363646661.62352002</v>
      </c>
      <c r="D3447">
        <v>37656356.826605402</v>
      </c>
    </row>
    <row r="3448" spans="1:4" ht="15.75" customHeight="1" x14ac:dyDescent="0.25">
      <c r="A3448" s="109">
        <v>45133</v>
      </c>
      <c r="B3448" s="18">
        <v>31.401451057248199</v>
      </c>
      <c r="C3448">
        <v>357188182.67971301</v>
      </c>
      <c r="D3448">
        <v>27690639.667905699</v>
      </c>
    </row>
    <row r="3449" spans="1:4" ht="15.75" customHeight="1" x14ac:dyDescent="0.25">
      <c r="A3449" s="109">
        <v>45134</v>
      </c>
      <c r="B3449" s="18">
        <v>31.6541417458902</v>
      </c>
      <c r="C3449">
        <v>360066520.43058002</v>
      </c>
      <c r="D3449">
        <v>31620963.698554799</v>
      </c>
    </row>
    <row r="3450" spans="1:4" ht="15.75" customHeight="1" x14ac:dyDescent="0.25">
      <c r="A3450" s="109">
        <v>45135</v>
      </c>
      <c r="B3450" s="18">
        <v>31.8029872116898</v>
      </c>
      <c r="C3450">
        <v>361933422.03993899</v>
      </c>
      <c r="D3450">
        <v>27483359.6511143</v>
      </c>
    </row>
    <row r="3451" spans="1:4" ht="15.75" customHeight="1" x14ac:dyDescent="0.25">
      <c r="A3451" s="109">
        <v>45136</v>
      </c>
      <c r="B3451" s="18">
        <v>32.256923460667998</v>
      </c>
      <c r="C3451">
        <v>367679836.62085003</v>
      </c>
      <c r="D3451">
        <v>27519791.488691401</v>
      </c>
    </row>
    <row r="3452" spans="1:4" ht="15.75" customHeight="1" x14ac:dyDescent="0.25">
      <c r="A3452" s="109">
        <v>45137</v>
      </c>
      <c r="B3452" s="18">
        <v>32.5728372022202</v>
      </c>
      <c r="C3452">
        <v>370992236.36717302</v>
      </c>
      <c r="D3452">
        <v>20938133.461766299</v>
      </c>
    </row>
    <row r="3453" spans="1:4" ht="15.75" customHeight="1" x14ac:dyDescent="0.25">
      <c r="A3453" s="109">
        <v>45138</v>
      </c>
      <c r="B3453" s="18">
        <v>32.104897847726797</v>
      </c>
      <c r="C3453">
        <v>365362312.42604798</v>
      </c>
      <c r="D3453">
        <v>29753149.053096499</v>
      </c>
    </row>
    <row r="3454" spans="1:4" ht="15.75" customHeight="1" x14ac:dyDescent="0.25">
      <c r="A3454" s="109">
        <v>45139</v>
      </c>
      <c r="B3454" s="18">
        <v>31.691214854449399</v>
      </c>
      <c r="C3454">
        <v>360950279.84392601</v>
      </c>
      <c r="D3454">
        <v>24676902.1044828</v>
      </c>
    </row>
    <row r="3455" spans="1:4" ht="15.75" customHeight="1" x14ac:dyDescent="0.25">
      <c r="A3455" s="109">
        <v>45140</v>
      </c>
      <c r="B3455" s="18">
        <v>31.673025783043201</v>
      </c>
      <c r="C3455">
        <v>360481011.77282399</v>
      </c>
      <c r="D3455">
        <v>37206773.2011021</v>
      </c>
    </row>
    <row r="3456" spans="1:4" ht="15.75" customHeight="1" x14ac:dyDescent="0.25">
      <c r="A3456" s="109">
        <v>45141</v>
      </c>
      <c r="B3456" s="18">
        <v>31.886860411787701</v>
      </c>
      <c r="C3456">
        <v>363871651.46577501</v>
      </c>
      <c r="D3456">
        <v>42120781.451737799</v>
      </c>
    </row>
    <row r="3457" spans="1:4" ht="15.75" customHeight="1" x14ac:dyDescent="0.25">
      <c r="A3457" s="109">
        <v>45142</v>
      </c>
      <c r="B3457" s="18">
        <v>31.311609243021799</v>
      </c>
      <c r="C3457">
        <v>357613576.49611801</v>
      </c>
      <c r="D3457">
        <v>30863642.5800246</v>
      </c>
    </row>
    <row r="3458" spans="1:4" ht="15.75" customHeight="1" x14ac:dyDescent="0.25">
      <c r="A3458" s="109">
        <v>45143</v>
      </c>
      <c r="B3458" s="18">
        <v>30.819905872134701</v>
      </c>
      <c r="C3458">
        <v>350945623.20652997</v>
      </c>
      <c r="D3458">
        <v>28484208.235088401</v>
      </c>
    </row>
    <row r="3459" spans="1:4" ht="15.75" customHeight="1" x14ac:dyDescent="0.25">
      <c r="A3459" s="109">
        <v>45144</v>
      </c>
      <c r="B3459" s="18">
        <v>30.870200347046602</v>
      </c>
      <c r="C3459">
        <v>351929046.017627</v>
      </c>
      <c r="D3459">
        <v>20812023.439220201</v>
      </c>
    </row>
    <row r="3460" spans="1:4" ht="15.75" customHeight="1" x14ac:dyDescent="0.25">
      <c r="A3460" s="109">
        <v>45145</v>
      </c>
      <c r="B3460" s="18">
        <v>32.399136791013497</v>
      </c>
      <c r="C3460">
        <v>369073331.24321997</v>
      </c>
      <c r="D3460">
        <v>35958942.673898697</v>
      </c>
    </row>
    <row r="3461" spans="1:4" ht="15.75" customHeight="1" x14ac:dyDescent="0.25">
      <c r="A3461" s="109">
        <v>45146</v>
      </c>
      <c r="B3461" s="18">
        <v>32.439711517518198</v>
      </c>
      <c r="C3461">
        <v>369708184.794595</v>
      </c>
      <c r="D3461">
        <v>49521969.621380597</v>
      </c>
    </row>
    <row r="3462" spans="1:4" ht="15.75" customHeight="1" x14ac:dyDescent="0.25">
      <c r="A3462" s="109">
        <v>45147</v>
      </c>
      <c r="B3462" s="18">
        <v>32.925951542672003</v>
      </c>
      <c r="C3462">
        <v>375591108.33849901</v>
      </c>
      <c r="D3462">
        <v>37064851.440329097</v>
      </c>
    </row>
    <row r="3463" spans="1:4" ht="15.75" customHeight="1" x14ac:dyDescent="0.25">
      <c r="A3463" s="109">
        <v>45148</v>
      </c>
      <c r="B3463" s="18">
        <v>32.854342976334699</v>
      </c>
      <c r="C3463">
        <v>374625282.30011702</v>
      </c>
      <c r="D3463">
        <v>33485401.250927899</v>
      </c>
    </row>
    <row r="3464" spans="1:4" ht="15.75" customHeight="1" x14ac:dyDescent="0.25">
      <c r="A3464" s="109">
        <v>45149</v>
      </c>
      <c r="B3464" s="18">
        <v>32.334887847143399</v>
      </c>
      <c r="C3464">
        <v>368435401.179187</v>
      </c>
      <c r="D3464">
        <v>27672707.9486444</v>
      </c>
    </row>
    <row r="3465" spans="1:4" ht="15.75" customHeight="1" x14ac:dyDescent="0.25">
      <c r="A3465" s="109">
        <v>45150</v>
      </c>
      <c r="B3465" s="18">
        <v>32.475103192908797</v>
      </c>
      <c r="C3465">
        <v>370299328.87356699</v>
      </c>
      <c r="D3465">
        <v>25131649.325220302</v>
      </c>
    </row>
    <row r="3466" spans="1:4" ht="15.75" customHeight="1" x14ac:dyDescent="0.25">
      <c r="A3466" s="109">
        <v>45151</v>
      </c>
      <c r="B3466" s="18">
        <v>32.245121839726202</v>
      </c>
      <c r="C3466">
        <v>367853707.604348</v>
      </c>
      <c r="D3466">
        <v>21176262.122514799</v>
      </c>
    </row>
    <row r="3467" spans="1:4" ht="15.75" customHeight="1" x14ac:dyDescent="0.25">
      <c r="A3467" s="109">
        <v>45152</v>
      </c>
      <c r="B3467" s="18">
        <v>32.014267072041697</v>
      </c>
      <c r="C3467">
        <v>365127218.80519098</v>
      </c>
      <c r="D3467">
        <v>24024839.004361998</v>
      </c>
    </row>
    <row r="3468" spans="1:4" ht="15.75" customHeight="1" x14ac:dyDescent="0.25">
      <c r="A3468" s="109">
        <v>45153</v>
      </c>
      <c r="B3468" s="18">
        <v>31.946393817845699</v>
      </c>
      <c r="C3468">
        <v>364482596.66990399</v>
      </c>
      <c r="D3468">
        <v>30279982.743432999</v>
      </c>
    </row>
    <row r="3469" spans="1:4" ht="15.75" customHeight="1" x14ac:dyDescent="0.25">
      <c r="A3469" s="109">
        <v>45154</v>
      </c>
      <c r="B3469" s="18">
        <v>29.842957957279999</v>
      </c>
      <c r="C3469">
        <v>340402914.05856198</v>
      </c>
      <c r="D3469">
        <v>42342582.437159501</v>
      </c>
    </row>
    <row r="3470" spans="1:4" ht="15.75" customHeight="1" x14ac:dyDescent="0.25">
      <c r="A3470" s="109">
        <v>45155</v>
      </c>
      <c r="B3470" s="18">
        <v>28.428095430868801</v>
      </c>
      <c r="C3470">
        <v>324484068.49280697</v>
      </c>
      <c r="D3470">
        <v>41086892.219211698</v>
      </c>
    </row>
    <row r="3471" spans="1:4" ht="15.75" customHeight="1" x14ac:dyDescent="0.25">
      <c r="A3471" s="109">
        <v>45156</v>
      </c>
      <c r="B3471" s="18">
        <v>25.675778652308999</v>
      </c>
      <c r="C3471">
        <v>294035034.42779601</v>
      </c>
      <c r="D3471">
        <v>45975550.160512403</v>
      </c>
    </row>
    <row r="3472" spans="1:4" ht="15.75" customHeight="1" x14ac:dyDescent="0.25">
      <c r="A3472" s="109">
        <v>45157</v>
      </c>
      <c r="B3472" s="18">
        <v>26.4480490532818</v>
      </c>
      <c r="C3472">
        <v>302070912.16856003</v>
      </c>
      <c r="D3472">
        <v>37178826.278963201</v>
      </c>
    </row>
    <row r="3473" spans="1:4" ht="15.75" customHeight="1" x14ac:dyDescent="0.25">
      <c r="A3473" s="109">
        <v>45158</v>
      </c>
      <c r="B3473" s="18">
        <v>26.735972670020701</v>
      </c>
      <c r="C3473">
        <v>305277989.19327903</v>
      </c>
      <c r="D3473">
        <v>22920943.412626501</v>
      </c>
    </row>
    <row r="3474" spans="1:4" ht="15.75" customHeight="1" x14ac:dyDescent="0.25">
      <c r="A3474" s="109">
        <v>45159</v>
      </c>
      <c r="B3474" s="18">
        <v>26.953838838922</v>
      </c>
      <c r="C3474">
        <v>307749377.74204701</v>
      </c>
      <c r="D3474">
        <v>20334088.7201651</v>
      </c>
    </row>
    <row r="3475" spans="1:4" ht="15.75" customHeight="1" x14ac:dyDescent="0.25">
      <c r="A3475" s="109">
        <v>45160</v>
      </c>
      <c r="B3475" s="18">
        <v>26.422313894618298</v>
      </c>
      <c r="C3475">
        <v>301877783.84436202</v>
      </c>
      <c r="D3475">
        <v>22430729.200489499</v>
      </c>
    </row>
    <row r="3476" spans="1:4" ht="15.75" customHeight="1" x14ac:dyDescent="0.25">
      <c r="A3476" s="109">
        <v>45161</v>
      </c>
      <c r="B3476" s="18">
        <v>26.312011422382</v>
      </c>
      <c r="C3476">
        <v>300570569.41320002</v>
      </c>
      <c r="D3476">
        <v>22981571.7312213</v>
      </c>
    </row>
    <row r="3477" spans="1:4" ht="15.75" customHeight="1" x14ac:dyDescent="0.25">
      <c r="A3477" s="109">
        <v>45162</v>
      </c>
      <c r="B3477" s="18">
        <v>26.5035898012842</v>
      </c>
      <c r="C3477">
        <v>302417057.19081998</v>
      </c>
      <c r="D3477">
        <v>27756930.407249998</v>
      </c>
    </row>
    <row r="3478" spans="1:4" ht="15.75" customHeight="1" x14ac:dyDescent="0.25">
      <c r="A3478" s="109">
        <v>45163</v>
      </c>
      <c r="B3478" s="18">
        <v>25.161214643201401</v>
      </c>
      <c r="C3478">
        <v>287420353.84194201</v>
      </c>
      <c r="D3478">
        <v>34608609.034375601</v>
      </c>
    </row>
    <row r="3479" spans="1:4" ht="15.75" customHeight="1" x14ac:dyDescent="0.25">
      <c r="A3479" s="109">
        <v>45164</v>
      </c>
      <c r="B3479" s="18">
        <v>25.577065671754699</v>
      </c>
      <c r="C3479">
        <v>291900574.826653</v>
      </c>
      <c r="D3479">
        <v>27686717.814621001</v>
      </c>
    </row>
    <row r="3480" spans="1:4" ht="15.75" customHeight="1" x14ac:dyDescent="0.25">
      <c r="A3480" s="109">
        <v>45165</v>
      </c>
      <c r="B3480" s="18">
        <v>25.308343872773001</v>
      </c>
      <c r="C3480">
        <v>288993591.07921898</v>
      </c>
      <c r="D3480">
        <v>16543866.165682999</v>
      </c>
    </row>
    <row r="3481" spans="1:4" ht="15.75" customHeight="1" x14ac:dyDescent="0.25">
      <c r="A3481" s="109">
        <v>45166</v>
      </c>
      <c r="B3481" s="18">
        <v>25.8092380633794</v>
      </c>
      <c r="C3481">
        <v>294900358.25870198</v>
      </c>
      <c r="D3481">
        <v>16419687.1205344</v>
      </c>
    </row>
    <row r="3482" spans="1:4" ht="15.75" customHeight="1" x14ac:dyDescent="0.25">
      <c r="A3482" s="109">
        <v>45167</v>
      </c>
      <c r="B3482" s="18">
        <v>26.089768495868</v>
      </c>
      <c r="C3482">
        <v>298379288.70131397</v>
      </c>
      <c r="D3482">
        <v>20937366.5535249</v>
      </c>
    </row>
    <row r="3483" spans="1:4" ht="15.75" customHeight="1" x14ac:dyDescent="0.25">
      <c r="A3483" s="109">
        <v>45168</v>
      </c>
      <c r="B3483" s="18">
        <v>27.094285101926499</v>
      </c>
      <c r="C3483">
        <v>309416961.51805598</v>
      </c>
      <c r="D3483">
        <v>30321594.9610379</v>
      </c>
    </row>
    <row r="3484" spans="1:4" ht="15.75" customHeight="1" x14ac:dyDescent="0.25">
      <c r="A3484" s="109">
        <v>45169</v>
      </c>
      <c r="B3484" s="18">
        <v>26.967792654499199</v>
      </c>
      <c r="C3484">
        <v>308697680.35868102</v>
      </c>
      <c r="D3484">
        <v>26102974.8778239</v>
      </c>
    </row>
    <row r="3485" spans="1:4" ht="15.75" customHeight="1" x14ac:dyDescent="0.25">
      <c r="A3485" s="109">
        <v>45170</v>
      </c>
      <c r="B3485" s="18">
        <v>25.9990747015549</v>
      </c>
      <c r="C3485">
        <v>297751642.52613699</v>
      </c>
      <c r="D3485">
        <v>23723881.044417601</v>
      </c>
    </row>
    <row r="3486" spans="1:4" ht="15.75" customHeight="1" x14ac:dyDescent="0.25">
      <c r="A3486" s="109">
        <v>45171</v>
      </c>
      <c r="B3486" s="18">
        <v>25.296176868421501</v>
      </c>
      <c r="C3486">
        <v>289237500.13635302</v>
      </c>
      <c r="D3486">
        <v>22265627.155781999</v>
      </c>
    </row>
    <row r="3487" spans="1:4" ht="15.75" customHeight="1" x14ac:dyDescent="0.25">
      <c r="A3487" s="109">
        <v>45172</v>
      </c>
      <c r="B3487" s="18">
        <v>25.317101308254401</v>
      </c>
      <c r="C3487">
        <v>289644780.94305998</v>
      </c>
      <c r="D3487">
        <v>19995389.097545002</v>
      </c>
    </row>
    <row r="3488" spans="1:4" ht="15.75" customHeight="1" x14ac:dyDescent="0.25">
      <c r="A3488" s="109">
        <v>45173</v>
      </c>
      <c r="B3488" s="18">
        <v>25.597494948528301</v>
      </c>
      <c r="C3488">
        <v>292889556.75855798</v>
      </c>
      <c r="D3488">
        <v>17171959.773272801</v>
      </c>
    </row>
    <row r="3489" spans="1:4" ht="15.75" customHeight="1" x14ac:dyDescent="0.25">
      <c r="A3489" s="109">
        <v>45174</v>
      </c>
      <c r="B3489" s="18">
        <v>25.604004563459998</v>
      </c>
      <c r="C3489">
        <v>292672792.63739598</v>
      </c>
      <c r="D3489">
        <v>18142610.786568701</v>
      </c>
    </row>
    <row r="3490" spans="1:4" ht="15.75" customHeight="1" x14ac:dyDescent="0.25">
      <c r="A3490" s="109">
        <v>45175</v>
      </c>
      <c r="B3490" s="18">
        <v>25.755725264831401</v>
      </c>
      <c r="C3490">
        <v>294698979.69366002</v>
      </c>
      <c r="D3490">
        <v>16139151.4494684</v>
      </c>
    </row>
    <row r="3491" spans="1:4" ht="15.75" customHeight="1" x14ac:dyDescent="0.25">
      <c r="A3491" s="109">
        <v>45176</v>
      </c>
      <c r="B3491" s="18">
        <v>25.606341075293201</v>
      </c>
      <c r="C3491">
        <v>292980932.99925101</v>
      </c>
      <c r="D3491">
        <v>16508877.720585501</v>
      </c>
    </row>
    <row r="3492" spans="1:4" ht="15.75" customHeight="1" x14ac:dyDescent="0.25">
      <c r="A3492" s="109">
        <v>45177</v>
      </c>
      <c r="B3492" s="18">
        <v>26.0361334631048</v>
      </c>
      <c r="C3492">
        <v>297866493.50155902</v>
      </c>
      <c r="D3492">
        <v>18964464.052123901</v>
      </c>
    </row>
    <row r="3493" spans="1:4" ht="15.75" customHeight="1" x14ac:dyDescent="0.25">
      <c r="A3493" s="109">
        <v>45178</v>
      </c>
      <c r="B3493" s="18">
        <v>26.192102626201901</v>
      </c>
      <c r="C3493">
        <v>299793474.27765101</v>
      </c>
      <c r="D3493">
        <v>20814796.4782128</v>
      </c>
    </row>
    <row r="3494" spans="1:4" ht="15.75" customHeight="1" x14ac:dyDescent="0.25">
      <c r="A3494" s="109">
        <v>45179</v>
      </c>
      <c r="B3494" s="18">
        <v>26.555523587116799</v>
      </c>
      <c r="C3494">
        <v>303816508.86889601</v>
      </c>
      <c r="D3494">
        <v>15441928.154671799</v>
      </c>
    </row>
    <row r="3495" spans="1:4" ht="15.75" customHeight="1" x14ac:dyDescent="0.25">
      <c r="A3495" s="109">
        <v>45180</v>
      </c>
      <c r="B3495" s="18">
        <v>25.621171271724702</v>
      </c>
      <c r="C3495">
        <v>293681360.21237803</v>
      </c>
      <c r="D3495">
        <v>19968495.513927799</v>
      </c>
    </row>
    <row r="3496" spans="1:4" ht="15.75" customHeight="1" x14ac:dyDescent="0.25">
      <c r="A3496" s="109">
        <v>45181</v>
      </c>
      <c r="B3496" s="18">
        <v>24.685617359103301</v>
      </c>
      <c r="C3496">
        <v>282746491.09224498</v>
      </c>
      <c r="D3496">
        <v>26481606.2475744</v>
      </c>
    </row>
    <row r="3497" spans="1:4" ht="15.75" customHeight="1" x14ac:dyDescent="0.25">
      <c r="A3497" s="109">
        <v>45182</v>
      </c>
      <c r="B3497" s="18">
        <v>25.206221198786999</v>
      </c>
      <c r="C3497">
        <v>289500896.32728499</v>
      </c>
      <c r="D3497">
        <v>25439913.469765399</v>
      </c>
    </row>
    <row r="3498" spans="1:4" ht="15.75" customHeight="1" x14ac:dyDescent="0.25">
      <c r="A3498" s="109">
        <v>45183</v>
      </c>
      <c r="B3498" s="18">
        <v>25.5663237409963</v>
      </c>
      <c r="C3498">
        <v>292803441.86362803</v>
      </c>
      <c r="D3498">
        <v>19147318.505347099</v>
      </c>
    </row>
    <row r="3499" spans="1:4" ht="15.75" customHeight="1" x14ac:dyDescent="0.25">
      <c r="A3499" s="109">
        <v>45184</v>
      </c>
      <c r="B3499" s="18">
        <v>25.599331272556199</v>
      </c>
      <c r="C3499">
        <v>293246016.79466301</v>
      </c>
      <c r="D3499">
        <v>18709436.046100501</v>
      </c>
    </row>
    <row r="3500" spans="1:4" ht="15.75" customHeight="1" x14ac:dyDescent="0.25">
      <c r="A3500" s="109">
        <v>45185</v>
      </c>
      <c r="B3500" s="18">
        <v>26.505478748182401</v>
      </c>
      <c r="C3500">
        <v>303270098.68215501</v>
      </c>
      <c r="D3500">
        <v>19131016.849467698</v>
      </c>
    </row>
    <row r="3501" spans="1:4" ht="15.75" customHeight="1" x14ac:dyDescent="0.25">
      <c r="A3501" s="109">
        <v>45186</v>
      </c>
      <c r="B3501" s="18">
        <v>26.803392846976099</v>
      </c>
      <c r="C3501">
        <v>306854163.22200799</v>
      </c>
      <c r="D3501">
        <v>19005000.3983895</v>
      </c>
    </row>
    <row r="3502" spans="1:4" ht="15.75" customHeight="1" x14ac:dyDescent="0.25">
      <c r="A3502" s="109">
        <v>45187</v>
      </c>
      <c r="B3502" s="18">
        <v>25.813305887985901</v>
      </c>
      <c r="C3502">
        <v>295576961.264947</v>
      </c>
      <c r="D3502">
        <v>16955722.515670199</v>
      </c>
    </row>
    <row r="3503" spans="1:4" ht="15.75" customHeight="1" x14ac:dyDescent="0.25">
      <c r="A3503" s="109">
        <v>45188</v>
      </c>
      <c r="B3503" s="18">
        <v>25.964530023755302</v>
      </c>
      <c r="C3503">
        <v>297371346.987266</v>
      </c>
      <c r="D3503">
        <v>19140514.782695901</v>
      </c>
    </row>
    <row r="3504" spans="1:4" ht="15.75" customHeight="1" x14ac:dyDescent="0.25">
      <c r="A3504" s="109">
        <v>45189</v>
      </c>
      <c r="B3504" s="18">
        <v>26.363451686068601</v>
      </c>
      <c r="C3504">
        <v>301836771.42903298</v>
      </c>
      <c r="D3504">
        <v>17936145.929297701</v>
      </c>
    </row>
    <row r="3505" spans="1:4" ht="15.75" customHeight="1" x14ac:dyDescent="0.25">
      <c r="A3505" s="109">
        <v>45190</v>
      </c>
      <c r="B3505" s="18">
        <v>26.515059963783699</v>
      </c>
      <c r="C3505">
        <v>303886361.55940598</v>
      </c>
      <c r="D3505">
        <v>18568135.283065401</v>
      </c>
    </row>
    <row r="3506" spans="1:4" ht="15.75" customHeight="1" x14ac:dyDescent="0.25">
      <c r="A3506" s="109">
        <v>45191</v>
      </c>
      <c r="B3506" s="18">
        <v>26.227082599692999</v>
      </c>
      <c r="C3506">
        <v>300879570.48970801</v>
      </c>
      <c r="D3506">
        <v>18426763.516224898</v>
      </c>
    </row>
    <row r="3507" spans="1:4" ht="15.75" customHeight="1" x14ac:dyDescent="0.25">
      <c r="A3507" s="109">
        <v>45192</v>
      </c>
      <c r="B3507" s="18">
        <v>26.777228960690199</v>
      </c>
      <c r="C3507">
        <v>307206556.94713199</v>
      </c>
      <c r="D3507">
        <v>38244556.849273197</v>
      </c>
    </row>
    <row r="3508" spans="1:4" ht="15.75" customHeight="1" x14ac:dyDescent="0.25">
      <c r="A3508" s="109">
        <v>45193</v>
      </c>
      <c r="B3508" s="18">
        <v>26.766569656757699</v>
      </c>
      <c r="C3508">
        <v>306653522.552405</v>
      </c>
      <c r="D3508">
        <v>15229427.604625599</v>
      </c>
    </row>
    <row r="3509" spans="1:4" ht="15.75" customHeight="1" x14ac:dyDescent="0.25">
      <c r="A3509" s="109">
        <v>45194</v>
      </c>
      <c r="B3509" s="18">
        <v>26.4146066555926</v>
      </c>
      <c r="C3509">
        <v>301504316.55915201</v>
      </c>
      <c r="D3509">
        <v>34531893.165661998</v>
      </c>
    </row>
    <row r="3510" spans="1:4" ht="15.75" customHeight="1" x14ac:dyDescent="0.25">
      <c r="A3510" s="109">
        <v>45195</v>
      </c>
      <c r="B3510" s="18">
        <v>26.953645625971902</v>
      </c>
      <c r="C3510">
        <v>308775059.23119599</v>
      </c>
      <c r="D3510">
        <v>16407707.614227301</v>
      </c>
    </row>
    <row r="3511" spans="1:4" ht="15.75" customHeight="1" x14ac:dyDescent="0.25">
      <c r="A3511" s="109">
        <v>45196</v>
      </c>
      <c r="B3511" s="18">
        <v>26.515455905569599</v>
      </c>
      <c r="C3511">
        <v>304504559.83526897</v>
      </c>
      <c r="D3511">
        <v>18573970.418816298</v>
      </c>
    </row>
    <row r="3512" spans="1:4" ht="15.75" customHeight="1" x14ac:dyDescent="0.25">
      <c r="A3512" s="109">
        <v>45197</v>
      </c>
      <c r="B3512" s="18">
        <v>26.381884094937298</v>
      </c>
      <c r="C3512">
        <v>302663457.479729</v>
      </c>
      <c r="D3512">
        <v>19948273.560256202</v>
      </c>
    </row>
    <row r="3513" spans="1:4" ht="15.75" customHeight="1" x14ac:dyDescent="0.25">
      <c r="A3513" s="109">
        <v>45198</v>
      </c>
      <c r="B3513" s="18">
        <v>26.906259027020599</v>
      </c>
      <c r="C3513">
        <v>308580722.87565702</v>
      </c>
      <c r="D3513">
        <v>19917121.244173601</v>
      </c>
    </row>
    <row r="3514" spans="1:4" ht="15.75" customHeight="1" x14ac:dyDescent="0.25">
      <c r="A3514" s="109">
        <v>45199</v>
      </c>
      <c r="B3514" s="18">
        <v>27.393544020449799</v>
      </c>
      <c r="C3514">
        <v>314440339.82337803</v>
      </c>
      <c r="D3514">
        <v>24959319.406919502</v>
      </c>
    </row>
    <row r="3515" spans="1:4" ht="15.75" customHeight="1" x14ac:dyDescent="0.25">
      <c r="A3515" s="109">
        <v>45200</v>
      </c>
      <c r="B3515" s="18">
        <v>27.7682125478822</v>
      </c>
      <c r="C3515">
        <v>318865212.83574802</v>
      </c>
      <c r="D3515">
        <v>18493155.8231005</v>
      </c>
    </row>
    <row r="3516" spans="1:4" ht="15.75" customHeight="1" x14ac:dyDescent="0.25">
      <c r="A3516" s="109">
        <v>45201</v>
      </c>
      <c r="B3516" s="18">
        <v>28.210521023240201</v>
      </c>
      <c r="C3516">
        <v>323704642.12857997</v>
      </c>
      <c r="D3516">
        <v>24718569.746241398</v>
      </c>
    </row>
    <row r="3517" spans="1:4" ht="15.75" customHeight="1" x14ac:dyDescent="0.25">
      <c r="A3517" s="109">
        <v>45202</v>
      </c>
      <c r="B3517" s="18">
        <v>27.523969890734001</v>
      </c>
      <c r="C3517">
        <v>314865090.96876299</v>
      </c>
      <c r="D3517">
        <v>43611368.5711146</v>
      </c>
    </row>
    <row r="3518" spans="1:4" ht="15.75" customHeight="1" x14ac:dyDescent="0.25">
      <c r="A3518" s="109">
        <v>45203</v>
      </c>
      <c r="B3518" s="18">
        <v>27.0793713754165</v>
      </c>
      <c r="C3518">
        <v>311067921.462286</v>
      </c>
      <c r="D3518">
        <v>17421291.395189799</v>
      </c>
    </row>
    <row r="3519" spans="1:4" ht="15.75" customHeight="1" x14ac:dyDescent="0.25">
      <c r="A3519" s="109">
        <v>45204</v>
      </c>
      <c r="B3519" s="18">
        <v>27.034406158100001</v>
      </c>
      <c r="C3519">
        <v>310670349.73815101</v>
      </c>
      <c r="D3519">
        <v>17897291.150756702</v>
      </c>
    </row>
    <row r="3520" spans="1:4" ht="15.75" customHeight="1" x14ac:dyDescent="0.25">
      <c r="A3520" s="109">
        <v>45205</v>
      </c>
      <c r="B3520" s="18">
        <v>26.914086259262699</v>
      </c>
      <c r="C3520">
        <v>309118877.179537</v>
      </c>
      <c r="D3520">
        <v>17835211.4046611</v>
      </c>
    </row>
    <row r="3521" spans="1:4" ht="15.75" customHeight="1" x14ac:dyDescent="0.25">
      <c r="A3521" s="109">
        <v>45206</v>
      </c>
      <c r="B3521" s="18">
        <v>26.932841142817999</v>
      </c>
      <c r="C3521">
        <v>309329935.11319298</v>
      </c>
      <c r="D3521">
        <v>15971836.341762999</v>
      </c>
    </row>
    <row r="3522" spans="1:4" ht="15.75" customHeight="1" x14ac:dyDescent="0.25">
      <c r="A3522" s="109">
        <v>45207</v>
      </c>
      <c r="B3522" s="18">
        <v>26.809230624245998</v>
      </c>
      <c r="C3522">
        <v>307781103.71405602</v>
      </c>
      <c r="D3522">
        <v>15186328.865140401</v>
      </c>
    </row>
    <row r="3523" spans="1:4" ht="15.75" customHeight="1" x14ac:dyDescent="0.25">
      <c r="A3523" s="109">
        <v>45208</v>
      </c>
      <c r="B3523" s="18">
        <v>26.574696341115501</v>
      </c>
      <c r="C3523">
        <v>305166062.62340301</v>
      </c>
      <c r="D3523">
        <v>17424905.427328501</v>
      </c>
    </row>
    <row r="3524" spans="1:4" ht="15.75" customHeight="1" x14ac:dyDescent="0.25">
      <c r="A3524" s="109">
        <v>45209</v>
      </c>
      <c r="B3524" s="18">
        <v>26.0397183332603</v>
      </c>
      <c r="C3524">
        <v>299148462.86252201</v>
      </c>
      <c r="D3524">
        <v>41580170.293954201</v>
      </c>
    </row>
    <row r="3525" spans="1:4" ht="15.75" customHeight="1" x14ac:dyDescent="0.25">
      <c r="A3525" s="109">
        <v>45210</v>
      </c>
      <c r="B3525" s="18">
        <v>25.6412072504558</v>
      </c>
      <c r="C3525">
        <v>294949784.70936501</v>
      </c>
      <c r="D3525">
        <v>19673135.414783299</v>
      </c>
    </row>
    <row r="3526" spans="1:4" ht="15.75" customHeight="1" x14ac:dyDescent="0.25">
      <c r="A3526" s="109">
        <v>45211</v>
      </c>
      <c r="B3526" s="18">
        <v>25.606230209211098</v>
      </c>
      <c r="C3526">
        <v>294076446.33582801</v>
      </c>
      <c r="D3526">
        <v>36649130.756655797</v>
      </c>
    </row>
    <row r="3527" spans="1:4" ht="15.75" customHeight="1" x14ac:dyDescent="0.25">
      <c r="A3527" s="109">
        <v>45212</v>
      </c>
      <c r="B3527" s="18">
        <v>25.014351313755601</v>
      </c>
      <c r="C3527">
        <v>287770882.76165998</v>
      </c>
      <c r="D3527">
        <v>15870666.882267701</v>
      </c>
    </row>
    <row r="3528" spans="1:4" ht="15.75" customHeight="1" x14ac:dyDescent="0.25">
      <c r="A3528" s="109">
        <v>45213</v>
      </c>
      <c r="B3528" s="18">
        <v>25.399259849844199</v>
      </c>
      <c r="C3528">
        <v>292059037.44859397</v>
      </c>
      <c r="D3528">
        <v>15352838.892634301</v>
      </c>
    </row>
    <row r="3529" spans="1:4" ht="15.75" customHeight="1" x14ac:dyDescent="0.25">
      <c r="A3529" s="109">
        <v>45214</v>
      </c>
      <c r="B3529" s="18">
        <v>25.478160713516601</v>
      </c>
      <c r="C3529">
        <v>294425736.75076902</v>
      </c>
      <c r="D3529">
        <v>12224290.818498099</v>
      </c>
    </row>
    <row r="3530" spans="1:4" ht="15.75" customHeight="1" x14ac:dyDescent="0.25">
      <c r="A3530" s="109">
        <v>45215</v>
      </c>
      <c r="B3530" s="18">
        <v>25.813483470292301</v>
      </c>
      <c r="C3530">
        <v>294622115.29407698</v>
      </c>
      <c r="D3530">
        <v>33242519.367426299</v>
      </c>
    </row>
    <row r="3531" spans="1:4" ht="15.75" customHeight="1" x14ac:dyDescent="0.25">
      <c r="A3531" s="109">
        <v>45216</v>
      </c>
      <c r="B3531" s="18">
        <v>25.8096630216553</v>
      </c>
      <c r="C3531">
        <v>297517004.65360898</v>
      </c>
      <c r="D3531">
        <v>22544659.2253928</v>
      </c>
    </row>
    <row r="3532" spans="1:4" ht="15.75" customHeight="1" x14ac:dyDescent="0.25">
      <c r="A3532" s="109">
        <v>45217</v>
      </c>
      <c r="B3532" s="18">
        <v>25.011096520677</v>
      </c>
      <c r="C3532">
        <v>287548192.656937</v>
      </c>
      <c r="D3532">
        <v>20816724.512665398</v>
      </c>
    </row>
    <row r="3533" spans="1:4" ht="15.75" customHeight="1" x14ac:dyDescent="0.25">
      <c r="A3533" s="109">
        <v>45218</v>
      </c>
      <c r="B3533" s="18">
        <v>24.825273423527602</v>
      </c>
      <c r="C3533">
        <v>285524401.08202702</v>
      </c>
      <c r="D3533">
        <v>19074517.963041302</v>
      </c>
    </row>
    <row r="3534" spans="1:4" ht="15.75" customHeight="1" x14ac:dyDescent="0.25">
      <c r="A3534" s="109">
        <v>45219</v>
      </c>
      <c r="B3534" s="18">
        <v>24.865958495588401</v>
      </c>
      <c r="C3534">
        <v>285660037.14416498</v>
      </c>
      <c r="D3534">
        <v>15832398.519375</v>
      </c>
    </row>
    <row r="3535" spans="1:4" ht="15.75" customHeight="1" x14ac:dyDescent="0.25">
      <c r="A3535" s="109">
        <v>45220</v>
      </c>
      <c r="B3535" s="18">
        <v>25.2773692341231</v>
      </c>
      <c r="C3535">
        <v>291087456.497518</v>
      </c>
      <c r="D3535">
        <v>20666369.2296849</v>
      </c>
    </row>
    <row r="3536" spans="1:4" ht="15.75" customHeight="1" x14ac:dyDescent="0.25">
      <c r="A3536" s="109">
        <v>45221</v>
      </c>
      <c r="B3536" s="18">
        <v>26.091040197878598</v>
      </c>
      <c r="C3536">
        <v>299894521.55065298</v>
      </c>
      <c r="D3536">
        <v>18582497.950695299</v>
      </c>
    </row>
    <row r="3537" spans="1:4" ht="15.75" customHeight="1" x14ac:dyDescent="0.25">
      <c r="A3537" s="109">
        <v>45222</v>
      </c>
      <c r="B3537" s="18">
        <v>26.397519396550901</v>
      </c>
      <c r="C3537">
        <v>298349527.701024</v>
      </c>
      <c r="D3537">
        <v>39765265.759991199</v>
      </c>
    </row>
    <row r="3538" spans="1:4" ht="15.75" customHeight="1" x14ac:dyDescent="0.25">
      <c r="A3538" s="109">
        <v>45223</v>
      </c>
      <c r="B3538" s="18">
        <v>27.7633029456419</v>
      </c>
      <c r="C3538">
        <v>319453640.311441</v>
      </c>
      <c r="D3538">
        <v>47969346.130778901</v>
      </c>
    </row>
    <row r="3539" spans="1:4" ht="15.75" customHeight="1" x14ac:dyDescent="0.25">
      <c r="A3539" s="109">
        <v>45224</v>
      </c>
      <c r="B3539" s="18">
        <v>28.031809103872501</v>
      </c>
      <c r="C3539">
        <v>322550632.34827</v>
      </c>
      <c r="D3539">
        <v>44201187.237976097</v>
      </c>
    </row>
    <row r="3540" spans="1:4" ht="15.75" customHeight="1" x14ac:dyDescent="0.25">
      <c r="A3540" s="109">
        <v>45225</v>
      </c>
      <c r="B3540" s="18">
        <v>27.6283699615072</v>
      </c>
      <c r="C3540">
        <v>317944251.35053802</v>
      </c>
      <c r="D3540">
        <v>26807845.435210802</v>
      </c>
    </row>
    <row r="3541" spans="1:4" ht="15.75" customHeight="1" x14ac:dyDescent="0.25">
      <c r="A3541" s="109">
        <v>45226</v>
      </c>
      <c r="B3541" s="18">
        <v>28.001885452139799</v>
      </c>
      <c r="C3541">
        <v>322479842.01890498</v>
      </c>
      <c r="D3541">
        <v>32564805.114414599</v>
      </c>
    </row>
    <row r="3542" spans="1:4" ht="15.75" customHeight="1" x14ac:dyDescent="0.25">
      <c r="A3542" s="109">
        <v>45227</v>
      </c>
      <c r="B3542" s="18">
        <v>27.754514159131201</v>
      </c>
      <c r="C3542">
        <v>319831819.92740798</v>
      </c>
      <c r="D3542">
        <v>43558313.682580397</v>
      </c>
    </row>
    <row r="3543" spans="1:4" ht="15.75" customHeight="1" x14ac:dyDescent="0.25">
      <c r="A3543" s="109">
        <v>45228</v>
      </c>
      <c r="B3543" s="18">
        <v>28.4363501775833</v>
      </c>
      <c r="C3543">
        <v>327632116.31752998</v>
      </c>
      <c r="D3543">
        <v>23473984.704081401</v>
      </c>
    </row>
    <row r="3544" spans="1:4" ht="15.75" customHeight="1" x14ac:dyDescent="0.25">
      <c r="A3544" s="109">
        <v>45229</v>
      </c>
      <c r="B3544" s="18">
        <v>28.603583790705802</v>
      </c>
      <c r="C3544">
        <v>329547984.39817399</v>
      </c>
      <c r="D3544">
        <v>22403641.449297</v>
      </c>
    </row>
    <row r="3545" spans="1:4" ht="15.75" customHeight="1" x14ac:dyDescent="0.25">
      <c r="A3545" s="109">
        <v>45230</v>
      </c>
      <c r="B3545" s="18">
        <v>29.472519007464701</v>
      </c>
      <c r="C3545">
        <v>339285104.93102998</v>
      </c>
      <c r="D3545">
        <v>32560891.6559464</v>
      </c>
    </row>
    <row r="3546" spans="1:4" ht="15.75" customHeight="1" x14ac:dyDescent="0.25">
      <c r="A3546" s="109">
        <v>45231</v>
      </c>
      <c r="B3546" s="18">
        <v>29.3877699348966</v>
      </c>
      <c r="C3546">
        <v>337781174.82082099</v>
      </c>
      <c r="D3546">
        <v>46638849.436380103</v>
      </c>
    </row>
    <row r="3547" spans="1:4" ht="15.75" customHeight="1" x14ac:dyDescent="0.25">
      <c r="A3547" s="109">
        <v>45232</v>
      </c>
      <c r="B3547" s="18">
        <v>29.912289115019298</v>
      </c>
      <c r="C3547">
        <v>344858160.89725298</v>
      </c>
      <c r="D3547">
        <v>38171768.839734301</v>
      </c>
    </row>
    <row r="3548" spans="1:4" ht="15.75" customHeight="1" x14ac:dyDescent="0.25">
      <c r="A3548" s="109">
        <v>45233</v>
      </c>
      <c r="B3548" s="18">
        <v>28.617111550499899</v>
      </c>
      <c r="C3548">
        <v>329753809.22668999</v>
      </c>
      <c r="D3548">
        <v>40871650.229564302</v>
      </c>
    </row>
    <row r="3549" spans="1:4" ht="15.75" customHeight="1" x14ac:dyDescent="0.25">
      <c r="A3549" s="109">
        <v>45234</v>
      </c>
      <c r="B3549" s="18">
        <v>28.992782138768</v>
      </c>
      <c r="C3549">
        <v>333869383.03046399</v>
      </c>
      <c r="D3549">
        <v>25002480.039261501</v>
      </c>
    </row>
    <row r="3550" spans="1:4" ht="15.75" customHeight="1" x14ac:dyDescent="0.25">
      <c r="A3550" s="109">
        <v>45235</v>
      </c>
      <c r="B3550" s="18">
        <v>29.883770827451698</v>
      </c>
      <c r="C3550">
        <v>345183092.34550297</v>
      </c>
      <c r="D3550">
        <v>51253646.974932499</v>
      </c>
    </row>
    <row r="3551" spans="1:4" ht="15.75" customHeight="1" x14ac:dyDescent="0.25">
      <c r="A3551" s="109">
        <v>45236</v>
      </c>
      <c r="B3551" s="18">
        <v>30.442468243066202</v>
      </c>
      <c r="C3551">
        <v>350656015.73794401</v>
      </c>
      <c r="D3551">
        <v>63451886.5187153</v>
      </c>
    </row>
    <row r="3552" spans="1:4" ht="15.75" customHeight="1" x14ac:dyDescent="0.25">
      <c r="A3552" s="109">
        <v>45237</v>
      </c>
      <c r="B3552" s="18">
        <v>31.049663072177399</v>
      </c>
      <c r="C3552">
        <v>356905228.49462801</v>
      </c>
      <c r="D3552">
        <v>55847044.614948899</v>
      </c>
    </row>
    <row r="3553" spans="1:4" ht="15.75" customHeight="1" x14ac:dyDescent="0.25">
      <c r="A3553" s="109">
        <v>45238</v>
      </c>
      <c r="B3553" s="18">
        <v>30.867226209758002</v>
      </c>
      <c r="C3553">
        <v>356011787.10554999</v>
      </c>
      <c r="D3553">
        <v>38117735.3937525</v>
      </c>
    </row>
    <row r="3554" spans="1:4" ht="15.75" customHeight="1" x14ac:dyDescent="0.25">
      <c r="A3554" s="109">
        <v>45239</v>
      </c>
      <c r="B3554" s="18">
        <v>31.588577809668202</v>
      </c>
      <c r="C3554">
        <v>363957521.42563999</v>
      </c>
      <c r="D3554">
        <v>51300927.2889506</v>
      </c>
    </row>
    <row r="3555" spans="1:4" ht="15.75" customHeight="1" x14ac:dyDescent="0.25">
      <c r="A3555" s="109">
        <v>45240</v>
      </c>
      <c r="B3555" s="18">
        <v>30.535872263453101</v>
      </c>
      <c r="C3555">
        <v>351122752.54627401</v>
      </c>
      <c r="D3555">
        <v>94529970.458557695</v>
      </c>
    </row>
    <row r="3556" spans="1:4" ht="15.75" customHeight="1" x14ac:dyDescent="0.25">
      <c r="A3556" s="109">
        <v>45241</v>
      </c>
      <c r="B3556" s="18">
        <v>32.087380668146999</v>
      </c>
      <c r="C3556">
        <v>370606695.03565902</v>
      </c>
      <c r="D3556">
        <v>50706468.804669499</v>
      </c>
    </row>
    <row r="3557" spans="1:4" ht="15.75" customHeight="1" x14ac:dyDescent="0.25">
      <c r="A3557" s="109">
        <v>45242</v>
      </c>
      <c r="B3557" s="18">
        <v>32.981978592797198</v>
      </c>
      <c r="C3557">
        <v>376064373.62041801</v>
      </c>
      <c r="D3557">
        <v>43283992.454953298</v>
      </c>
    </row>
    <row r="3558" spans="1:4" ht="15.75" customHeight="1" x14ac:dyDescent="0.25">
      <c r="A3558" s="109">
        <v>45243</v>
      </c>
      <c r="B3558" s="18">
        <v>33.8106675826523</v>
      </c>
      <c r="C3558">
        <v>390016520.45260799</v>
      </c>
      <c r="D3558">
        <v>67183060.165720597</v>
      </c>
    </row>
    <row r="3559" spans="1:4" ht="15.75" customHeight="1" x14ac:dyDescent="0.25">
      <c r="A3559" s="109">
        <v>45244</v>
      </c>
      <c r="B3559" s="18">
        <v>32.164932987607699</v>
      </c>
      <c r="C3559">
        <v>371555382.88730198</v>
      </c>
      <c r="D3559">
        <v>49314270.838853799</v>
      </c>
    </row>
    <row r="3560" spans="1:4" ht="15.75" customHeight="1" x14ac:dyDescent="0.25">
      <c r="A3560" s="109">
        <v>45245</v>
      </c>
      <c r="B3560" s="18">
        <v>30.8404578489016</v>
      </c>
      <c r="C3560">
        <v>356417206.58446199</v>
      </c>
      <c r="D3560">
        <v>60830524.2064339</v>
      </c>
    </row>
    <row r="3561" spans="1:4" ht="15.75" customHeight="1" x14ac:dyDescent="0.25">
      <c r="A3561" s="109">
        <v>45246</v>
      </c>
      <c r="B3561" s="18">
        <v>32.339336130888299</v>
      </c>
      <c r="C3561">
        <v>371906155.69617999</v>
      </c>
      <c r="D3561">
        <v>61100632.219791003</v>
      </c>
    </row>
    <row r="3562" spans="1:4" ht="15.75" customHeight="1" x14ac:dyDescent="0.25">
      <c r="A3562" s="109">
        <v>45247</v>
      </c>
      <c r="B3562" s="18">
        <v>30.7132605295064</v>
      </c>
      <c r="C3562">
        <v>353554815.555457</v>
      </c>
      <c r="D3562">
        <v>65826079.330373503</v>
      </c>
    </row>
    <row r="3563" spans="1:4" ht="15.75" customHeight="1" x14ac:dyDescent="0.25">
      <c r="A3563" s="109">
        <v>45248</v>
      </c>
      <c r="B3563" s="18">
        <v>30.746619245958801</v>
      </c>
      <c r="C3563">
        <v>355398530.304519</v>
      </c>
      <c r="D3563">
        <v>53351225.591460504</v>
      </c>
    </row>
    <row r="3564" spans="1:4" ht="15.75" customHeight="1" x14ac:dyDescent="0.25">
      <c r="A3564" s="109">
        <v>45249</v>
      </c>
      <c r="B3564" s="18">
        <v>29.885803633828498</v>
      </c>
      <c r="C3564">
        <v>345085990.46310502</v>
      </c>
      <c r="D3564">
        <v>29424926.281462599</v>
      </c>
    </row>
    <row r="3565" spans="1:4" ht="15.75" customHeight="1" x14ac:dyDescent="0.25">
      <c r="A3565" s="109">
        <v>45250</v>
      </c>
      <c r="B3565" s="18">
        <v>30.681024475121198</v>
      </c>
      <c r="C3565">
        <v>354550471.28403801</v>
      </c>
      <c r="D3565">
        <v>47903603.182793997</v>
      </c>
    </row>
    <row r="3566" spans="1:4" ht="15.75" customHeight="1" x14ac:dyDescent="0.25">
      <c r="A3566" s="109">
        <v>45251</v>
      </c>
      <c r="B3566" s="18">
        <v>30.814844479956101</v>
      </c>
      <c r="C3566">
        <v>355562154.066603</v>
      </c>
      <c r="D3566">
        <v>52726085.311719097</v>
      </c>
    </row>
    <row r="3567" spans="1:4" ht="15.75" customHeight="1" x14ac:dyDescent="0.25">
      <c r="A3567" s="109">
        <v>45252</v>
      </c>
      <c r="B3567" s="18">
        <v>28.274904005285201</v>
      </c>
      <c r="C3567">
        <v>326432391.65163898</v>
      </c>
      <c r="D3567">
        <v>36995736.635576896</v>
      </c>
    </row>
    <row r="3568" spans="1:4" ht="15.75" customHeight="1" x14ac:dyDescent="0.25">
      <c r="A3568" s="109">
        <v>45253</v>
      </c>
      <c r="B3568" s="18">
        <v>29.150445059560798</v>
      </c>
      <c r="C3568">
        <v>338076765.99325597</v>
      </c>
      <c r="D3568">
        <v>37515517.380266197</v>
      </c>
    </row>
    <row r="3569" spans="1:4" ht="15.75" customHeight="1" x14ac:dyDescent="0.25">
      <c r="A3569" s="109">
        <v>45254</v>
      </c>
      <c r="B3569" s="18">
        <v>29.7063364465305</v>
      </c>
      <c r="C3569">
        <v>342259262.331738</v>
      </c>
      <c r="D3569">
        <v>53245591.823618397</v>
      </c>
    </row>
    <row r="3570" spans="1:4" ht="15.75" customHeight="1" x14ac:dyDescent="0.25">
      <c r="A3570" s="109">
        <v>45255</v>
      </c>
      <c r="B3570" s="18">
        <v>30.232264710843499</v>
      </c>
      <c r="C3570">
        <v>349276127.05618602</v>
      </c>
      <c r="D3570">
        <v>51534951.693910599</v>
      </c>
    </row>
    <row r="3571" spans="1:4" ht="15.75" customHeight="1" x14ac:dyDescent="0.25">
      <c r="A3571" s="109">
        <v>45256</v>
      </c>
      <c r="B3571" s="18">
        <v>31.155138161519499</v>
      </c>
      <c r="C3571">
        <v>360163028.87967402</v>
      </c>
      <c r="D3571">
        <v>47262029.461507298</v>
      </c>
    </row>
    <row r="3572" spans="1:4" ht="15.75" customHeight="1" x14ac:dyDescent="0.25">
      <c r="A3572" s="109">
        <v>45257</v>
      </c>
      <c r="B3572" s="18">
        <v>30.831971580917099</v>
      </c>
      <c r="C3572">
        <v>356580447.737499</v>
      </c>
      <c r="D3572">
        <v>51304774.780385703</v>
      </c>
    </row>
    <row r="3573" spans="1:4" ht="15.75" customHeight="1" x14ac:dyDescent="0.25">
      <c r="A3573" s="109">
        <v>45258</v>
      </c>
      <c r="B3573" s="18">
        <v>29.829047206332</v>
      </c>
      <c r="C3573">
        <v>344670085.01496601</v>
      </c>
      <c r="D3573">
        <v>53659854.777971096</v>
      </c>
    </row>
    <row r="3574" spans="1:4" ht="15.75" customHeight="1" x14ac:dyDescent="0.25">
      <c r="A3574" s="109">
        <v>45259</v>
      </c>
      <c r="B3574" s="18">
        <v>30.007064242302299</v>
      </c>
      <c r="C3574">
        <v>348187460.15391397</v>
      </c>
      <c r="D3574">
        <v>26011662.3573061</v>
      </c>
    </row>
    <row r="3575" spans="1:4" ht="15.75" customHeight="1" x14ac:dyDescent="0.25">
      <c r="A3575" s="109">
        <v>45260</v>
      </c>
      <c r="B3575" s="18">
        <v>29.947164596529699</v>
      </c>
      <c r="C3575">
        <v>347706673.97092199</v>
      </c>
      <c r="D3575">
        <v>30656218.7598866</v>
      </c>
    </row>
    <row r="3576" spans="1:4" ht="15.75" customHeight="1" x14ac:dyDescent="0.25">
      <c r="A3576" s="109">
        <v>45261</v>
      </c>
      <c r="B3576" s="18">
        <v>30.2066281209033</v>
      </c>
      <c r="C3576">
        <v>348869176.64609599</v>
      </c>
      <c r="D3576">
        <v>43841345.594152004</v>
      </c>
    </row>
    <row r="3577" spans="1:4" ht="15.75" customHeight="1" x14ac:dyDescent="0.25">
      <c r="A3577" s="109">
        <v>45262</v>
      </c>
      <c r="B3577" s="18">
        <v>30.728472841837199</v>
      </c>
      <c r="C3577">
        <v>354972065.22975701</v>
      </c>
      <c r="D3577">
        <v>52805453.119001098</v>
      </c>
    </row>
    <row r="3578" spans="1:4" ht="15.75" customHeight="1" x14ac:dyDescent="0.25">
      <c r="A3578" s="109">
        <v>45263</v>
      </c>
      <c r="B3578" s="18">
        <v>31.966672403815501</v>
      </c>
      <c r="C3578">
        <v>368593047.31972998</v>
      </c>
      <c r="D3578">
        <v>54671510.1247686</v>
      </c>
    </row>
    <row r="3579" spans="1:4" ht="15.75" customHeight="1" x14ac:dyDescent="0.25">
      <c r="A3579" s="109">
        <v>45264</v>
      </c>
      <c r="B3579" s="18">
        <v>31.4670279370545</v>
      </c>
      <c r="C3579">
        <v>364330011.46706402</v>
      </c>
      <c r="D3579">
        <v>34797641.054798998</v>
      </c>
    </row>
    <row r="3580" spans="1:4" ht="15.75" customHeight="1" x14ac:dyDescent="0.25">
      <c r="A3580" s="109">
        <v>45265</v>
      </c>
      <c r="B3580" s="18">
        <v>32.421652395904502</v>
      </c>
      <c r="C3580">
        <v>374919335.680233</v>
      </c>
      <c r="D3580">
        <v>49479786.495928504</v>
      </c>
    </row>
    <row r="3581" spans="1:4" ht="15.75" customHeight="1" x14ac:dyDescent="0.25">
      <c r="A3581" s="109">
        <v>45266</v>
      </c>
      <c r="B3581" s="18">
        <v>32.555073210339899</v>
      </c>
      <c r="C3581">
        <v>376115476.66620302</v>
      </c>
      <c r="D3581">
        <v>42427461.905572698</v>
      </c>
    </row>
    <row r="3582" spans="1:4" ht="15.75" customHeight="1" x14ac:dyDescent="0.25">
      <c r="A3582" s="109">
        <v>45267</v>
      </c>
      <c r="B3582" s="18">
        <v>31.969683582095001</v>
      </c>
      <c r="C3582">
        <v>370681293.61528498</v>
      </c>
      <c r="D3582">
        <v>42117763.487520799</v>
      </c>
    </row>
    <row r="3583" spans="1:4" ht="15.75" customHeight="1" x14ac:dyDescent="0.25">
      <c r="A3583" s="109">
        <v>45268</v>
      </c>
      <c r="B3583" s="18">
        <v>33.379899899936298</v>
      </c>
      <c r="C3583">
        <v>386939385.50615603</v>
      </c>
      <c r="D3583">
        <v>66887012.085135497</v>
      </c>
    </row>
    <row r="3584" spans="1:4" ht="15.75" customHeight="1" x14ac:dyDescent="0.25">
      <c r="A3584" s="109">
        <v>45269</v>
      </c>
      <c r="B3584" s="18">
        <v>34.831341803471602</v>
      </c>
      <c r="C3584">
        <v>402302375.64048499</v>
      </c>
      <c r="D3584">
        <v>82143275.281223997</v>
      </c>
    </row>
    <row r="3585" spans="1:4" ht="15.75" customHeight="1" x14ac:dyDescent="0.25">
      <c r="A3585" s="109">
        <v>45270</v>
      </c>
      <c r="B3585" s="18">
        <v>34.979105743275198</v>
      </c>
      <c r="C3585">
        <v>404455288.019162</v>
      </c>
      <c r="D3585">
        <v>78083798.025408104</v>
      </c>
    </row>
    <row r="3586" spans="1:4" ht="15.75" customHeight="1" x14ac:dyDescent="0.25">
      <c r="A3586" s="109">
        <v>45271</v>
      </c>
      <c r="B3586" s="18">
        <v>34.986259764529997</v>
      </c>
      <c r="C3586">
        <v>404926250.21320099</v>
      </c>
      <c r="D3586">
        <v>70301655.141639993</v>
      </c>
    </row>
    <row r="3587" spans="1:4" ht="15.75" customHeight="1" x14ac:dyDescent="0.25">
      <c r="A3587" s="109">
        <v>45272</v>
      </c>
      <c r="B3587" s="18">
        <v>32.3502114985003</v>
      </c>
      <c r="C3587">
        <v>374926231.72248203</v>
      </c>
      <c r="D3587">
        <v>81278660.362127796</v>
      </c>
    </row>
    <row r="3588" spans="1:4" ht="15.75" customHeight="1" x14ac:dyDescent="0.25">
      <c r="A3588" s="109">
        <v>45273</v>
      </c>
      <c r="B3588" s="18">
        <v>32.993882919814098</v>
      </c>
      <c r="C3588">
        <v>381869299.36260903</v>
      </c>
      <c r="D3588">
        <v>63037517.456575803</v>
      </c>
    </row>
    <row r="3589" spans="1:4" ht="15.75" customHeight="1" x14ac:dyDescent="0.25">
      <c r="A3589" s="109">
        <v>45274</v>
      </c>
      <c r="B3589" s="18">
        <v>33.273605078686003</v>
      </c>
      <c r="C3589">
        <v>384783137.83207101</v>
      </c>
      <c r="D3589">
        <v>44781182.599173903</v>
      </c>
    </row>
    <row r="3590" spans="1:4" ht="15.75" customHeight="1" x14ac:dyDescent="0.25">
      <c r="A3590" s="109">
        <v>45275</v>
      </c>
      <c r="B3590" s="18">
        <v>34.100266109862602</v>
      </c>
      <c r="C3590">
        <v>395198703.25800902</v>
      </c>
      <c r="D3590">
        <v>67689181.012058601</v>
      </c>
    </row>
    <row r="3591" spans="1:4" ht="15.75" customHeight="1" x14ac:dyDescent="0.25">
      <c r="A3591" s="109">
        <v>45276</v>
      </c>
      <c r="B3591" s="18">
        <v>31.947175781271799</v>
      </c>
      <c r="C3591">
        <v>370448543.32260501</v>
      </c>
      <c r="D3591">
        <v>34187962.897141501</v>
      </c>
    </row>
    <row r="3592" spans="1:4" ht="15.75" customHeight="1" x14ac:dyDescent="0.25">
      <c r="A3592" s="109">
        <v>45277</v>
      </c>
      <c r="B3592" s="18">
        <v>32.7052477069155</v>
      </c>
      <c r="C3592">
        <v>378663948.30319297</v>
      </c>
      <c r="D3592">
        <v>51444813.094799802</v>
      </c>
    </row>
    <row r="3593" spans="1:4" ht="15.75" customHeight="1" x14ac:dyDescent="0.25">
      <c r="A3593" s="109">
        <v>45278</v>
      </c>
      <c r="B3593" s="18">
        <v>31.937579637278901</v>
      </c>
      <c r="C3593">
        <v>369760493.63127702</v>
      </c>
      <c r="D3593">
        <v>53729486.2930848</v>
      </c>
    </row>
    <row r="3594" spans="1:4" ht="15.75" customHeight="1" x14ac:dyDescent="0.25">
      <c r="A3594" s="109">
        <v>45279</v>
      </c>
      <c r="B3594" s="18">
        <v>31.436572196242501</v>
      </c>
      <c r="C3594">
        <v>364237213.52973402</v>
      </c>
      <c r="D3594">
        <v>45798584.727671698</v>
      </c>
    </row>
    <row r="3595" spans="1:4" ht="15.75" customHeight="1" x14ac:dyDescent="0.25">
      <c r="A3595" s="109">
        <v>45280</v>
      </c>
      <c r="B3595" s="18">
        <v>30.496314571776601</v>
      </c>
      <c r="C3595">
        <v>353509890.681099</v>
      </c>
      <c r="D3595">
        <v>43244876.187100098</v>
      </c>
    </row>
    <row r="3596" spans="1:4" ht="15.75" customHeight="1" x14ac:dyDescent="0.25">
      <c r="A3596" s="109">
        <v>45281</v>
      </c>
      <c r="B3596" s="18">
        <v>31.1025482320502</v>
      </c>
      <c r="C3596">
        <v>360589956.55239999</v>
      </c>
      <c r="D3596">
        <v>47407692.952150904</v>
      </c>
    </row>
    <row r="3597" spans="1:4" ht="15.75" customHeight="1" x14ac:dyDescent="0.25">
      <c r="A3597" s="109">
        <v>45282</v>
      </c>
      <c r="B3597" s="18">
        <v>32.139951215245098</v>
      </c>
      <c r="C3597">
        <v>372445034.81393701</v>
      </c>
      <c r="D3597">
        <v>38517673.5228986</v>
      </c>
    </row>
    <row r="3598" spans="1:4" ht="15.75" customHeight="1" x14ac:dyDescent="0.25">
      <c r="A3598" s="109">
        <v>45283</v>
      </c>
      <c r="B3598" s="18">
        <v>33.103379963887697</v>
      </c>
      <c r="C3598">
        <v>383777954.49982202</v>
      </c>
      <c r="D3598">
        <v>64817513.877246402</v>
      </c>
    </row>
    <row r="3599" spans="1:4" ht="15.75" customHeight="1" x14ac:dyDescent="0.25">
      <c r="A3599" s="109">
        <v>45284</v>
      </c>
      <c r="B3599" s="18">
        <v>33.079746767844</v>
      </c>
      <c r="C3599">
        <v>383187133.04821002</v>
      </c>
      <c r="D3599">
        <v>57972049.0836633</v>
      </c>
    </row>
    <row r="3600" spans="1:4" ht="15.75" customHeight="1" x14ac:dyDescent="0.25">
      <c r="A3600" s="109">
        <v>45285</v>
      </c>
      <c r="B3600" s="18">
        <v>34.532913134818401</v>
      </c>
      <c r="C3600">
        <v>401107530.08793497</v>
      </c>
      <c r="D3600">
        <v>63489452.296910897</v>
      </c>
    </row>
    <row r="3601" spans="1:4" ht="15.75" customHeight="1" x14ac:dyDescent="0.25">
      <c r="A3601" s="109">
        <v>45286</v>
      </c>
      <c r="B3601" s="18">
        <v>35.450892286017698</v>
      </c>
      <c r="C3601">
        <v>410849386.91592598</v>
      </c>
      <c r="D3601">
        <v>70143591.202444896</v>
      </c>
    </row>
    <row r="3602" spans="1:4" ht="15.75" customHeight="1" x14ac:dyDescent="0.25">
      <c r="A3602" s="109">
        <v>45287</v>
      </c>
      <c r="B3602" s="18">
        <v>36.055322810483098</v>
      </c>
      <c r="C3602">
        <v>418104982.738958</v>
      </c>
      <c r="D3602">
        <v>92241441.066075206</v>
      </c>
    </row>
    <row r="3603" spans="1:4" ht="15.75" customHeight="1" x14ac:dyDescent="0.25">
      <c r="A3603" s="109">
        <v>45288</v>
      </c>
      <c r="B3603" s="18">
        <v>38.311604063962903</v>
      </c>
      <c r="C3603">
        <v>443702216.99468398</v>
      </c>
      <c r="D3603">
        <v>96247165.685935304</v>
      </c>
    </row>
    <row r="3604" spans="1:4" ht="15.75" customHeight="1" x14ac:dyDescent="0.25">
      <c r="A3604" s="109">
        <v>45289</v>
      </c>
      <c r="B3604" s="18">
        <v>36.930701575728897</v>
      </c>
      <c r="C3604">
        <v>429455590.55685198</v>
      </c>
      <c r="D3604">
        <v>98231461.113668695</v>
      </c>
    </row>
    <row r="3605" spans="1:4" ht="15.75" customHeight="1" x14ac:dyDescent="0.25">
      <c r="A3605" s="109">
        <v>45290</v>
      </c>
      <c r="B3605" s="18">
        <v>32.992418397395802</v>
      </c>
      <c r="C3605">
        <v>382744360.37224501</v>
      </c>
      <c r="D3605">
        <v>151483220.727106</v>
      </c>
    </row>
    <row r="3606" spans="1:4" ht="15.75" customHeight="1" x14ac:dyDescent="0.25">
      <c r="A3606" s="109">
        <v>45291</v>
      </c>
      <c r="B3606" s="18">
        <v>32.918045566470198</v>
      </c>
      <c r="C3606">
        <v>382100218.71830797</v>
      </c>
      <c r="D3606">
        <v>78694148.888306007</v>
      </c>
    </row>
    <row r="3607" spans="1:4" ht="15.75" customHeight="1" x14ac:dyDescent="0.25">
      <c r="A3607" s="109">
        <v>45292</v>
      </c>
      <c r="B3607" s="18">
        <v>31.595417144451002</v>
      </c>
      <c r="C3607">
        <v>367075912.82301402</v>
      </c>
      <c r="D3607">
        <v>87507789.652196303</v>
      </c>
    </row>
    <row r="3608" spans="1:4" ht="15.75" customHeight="1" x14ac:dyDescent="0.25">
      <c r="A3608" s="109">
        <v>45293</v>
      </c>
      <c r="B3608" s="18">
        <v>33.362633765752499</v>
      </c>
      <c r="C3608">
        <v>387421466.67614901</v>
      </c>
      <c r="D3608">
        <v>101933324.09805</v>
      </c>
    </row>
    <row r="3609" spans="1:4" ht="15.75" customHeight="1" x14ac:dyDescent="0.25">
      <c r="A3609" s="109">
        <v>45294</v>
      </c>
      <c r="B3609" s="18">
        <v>32.858343962649599</v>
      </c>
      <c r="C3609">
        <v>380732782.97601199</v>
      </c>
      <c r="D3609">
        <v>80892003.523290798</v>
      </c>
    </row>
    <row r="3610" spans="1:4" ht="15.75" customHeight="1" x14ac:dyDescent="0.25">
      <c r="A3610" s="109">
        <v>45295</v>
      </c>
      <c r="B3610" s="18">
        <v>28.926478419496799</v>
      </c>
      <c r="C3610">
        <v>335662130.78225398</v>
      </c>
      <c r="D3610">
        <v>77868081.868150398</v>
      </c>
    </row>
    <row r="3611" spans="1:4" ht="15.75" customHeight="1" x14ac:dyDescent="0.25">
      <c r="A3611" s="109">
        <v>45296</v>
      </c>
      <c r="B3611" s="18">
        <v>30.0220010442549</v>
      </c>
      <c r="C3611">
        <v>349026609.70934802</v>
      </c>
      <c r="D3611">
        <v>52105580.639931098</v>
      </c>
    </row>
    <row r="3612" spans="1:4" ht="15.75" customHeight="1" x14ac:dyDescent="0.25">
      <c r="A3612" s="109">
        <v>45297</v>
      </c>
      <c r="B3612" s="18">
        <v>29.5462319187621</v>
      </c>
      <c r="C3612">
        <v>342872060.65710402</v>
      </c>
      <c r="D3612">
        <v>50567596.666186102</v>
      </c>
    </row>
    <row r="3613" spans="1:4" ht="15.75" customHeight="1" x14ac:dyDescent="0.25">
      <c r="A3613" s="109">
        <v>45298</v>
      </c>
      <c r="B3613" s="18">
        <v>28.792541182634402</v>
      </c>
      <c r="C3613">
        <v>334097956.12914997</v>
      </c>
      <c r="D3613">
        <v>34982028.227527</v>
      </c>
    </row>
    <row r="3614" spans="1:4" ht="15.75" customHeight="1" x14ac:dyDescent="0.25">
      <c r="A3614" s="109">
        <v>45299</v>
      </c>
      <c r="B3614" s="18">
        <v>27.120868023739799</v>
      </c>
      <c r="C3614">
        <v>312531089.29844302</v>
      </c>
      <c r="D3614">
        <v>34430979.528198197</v>
      </c>
    </row>
    <row r="3615" spans="1:4" ht="15.75" customHeight="1" x14ac:dyDescent="0.25">
      <c r="A3615" s="109">
        <v>45300</v>
      </c>
      <c r="B3615" s="18">
        <v>28.477926630168099</v>
      </c>
      <c r="C3615">
        <v>330833026.16274202</v>
      </c>
      <c r="D3615">
        <v>52101074.209569797</v>
      </c>
    </row>
    <row r="3616" spans="1:4" ht="15.75" customHeight="1" x14ac:dyDescent="0.25">
      <c r="A3616" s="109">
        <v>45301</v>
      </c>
      <c r="B3616" s="18">
        <v>27.2985629604194</v>
      </c>
      <c r="C3616">
        <v>316326941.57966</v>
      </c>
      <c r="D3616">
        <v>38807108.980730802</v>
      </c>
    </row>
    <row r="3617" spans="1:4" ht="15.75" customHeight="1" x14ac:dyDescent="0.25">
      <c r="A3617" s="109">
        <v>45302</v>
      </c>
      <c r="B3617" s="18">
        <v>29.4487096863506</v>
      </c>
      <c r="C3617">
        <v>343116137.11758602</v>
      </c>
      <c r="D3617">
        <v>52529653.582241997</v>
      </c>
    </row>
    <row r="3618" spans="1:4" ht="15.75" customHeight="1" x14ac:dyDescent="0.25">
      <c r="A3618" s="109">
        <v>45303</v>
      </c>
      <c r="B3618" s="18">
        <v>29.987016613973299</v>
      </c>
      <c r="C3618">
        <v>349554554.95701802</v>
      </c>
      <c r="D3618">
        <v>55197105.199924603</v>
      </c>
    </row>
    <row r="3619" spans="1:4" ht="15.75" customHeight="1" x14ac:dyDescent="0.25">
      <c r="A3619" s="109">
        <v>45304</v>
      </c>
      <c r="B3619" s="18">
        <v>28.973955300494499</v>
      </c>
      <c r="C3619">
        <v>335983897.34714401</v>
      </c>
      <c r="D3619">
        <v>47831998.864430301</v>
      </c>
    </row>
    <row r="3620" spans="1:4" ht="15.75" customHeight="1" x14ac:dyDescent="0.25">
      <c r="A3620" s="109">
        <v>45305</v>
      </c>
      <c r="B3620" s="18">
        <v>29.519920963972101</v>
      </c>
      <c r="C3620">
        <v>344791636.82335699</v>
      </c>
      <c r="D3620">
        <v>30802394.194609001</v>
      </c>
    </row>
    <row r="3621" spans="1:4" ht="15.75" customHeight="1" x14ac:dyDescent="0.25">
      <c r="A3621" s="109">
        <v>45306</v>
      </c>
      <c r="B3621" s="18">
        <v>28.501303699660198</v>
      </c>
      <c r="C3621">
        <v>332228464.86405998</v>
      </c>
      <c r="D3621">
        <v>50868906.062424198</v>
      </c>
    </row>
    <row r="3622" spans="1:4" ht="15.75" customHeight="1" x14ac:dyDescent="0.25">
      <c r="A3622" s="109">
        <v>45307</v>
      </c>
      <c r="B3622" s="18">
        <v>29.209688494616199</v>
      </c>
      <c r="C3622">
        <v>339710883.44074702</v>
      </c>
      <c r="D3622">
        <v>35014909.7796783</v>
      </c>
    </row>
    <row r="3623" spans="1:4" ht="15.75" customHeight="1" x14ac:dyDescent="0.25">
      <c r="A3623" s="109">
        <v>45308</v>
      </c>
      <c r="B3623" s="18">
        <v>29.543677399065199</v>
      </c>
      <c r="C3623">
        <v>342563804.35708499</v>
      </c>
      <c r="D3623">
        <v>41365526.414399996</v>
      </c>
    </row>
    <row r="3624" spans="1:4" ht="15.75" customHeight="1" x14ac:dyDescent="0.25">
      <c r="A3624" s="109">
        <v>45309</v>
      </c>
      <c r="B3624" s="18">
        <v>28.779560101277301</v>
      </c>
      <c r="C3624">
        <v>334294923.30098498</v>
      </c>
      <c r="D3624">
        <v>24100145.0756189</v>
      </c>
    </row>
    <row r="3625" spans="1:4" ht="15.75" customHeight="1" x14ac:dyDescent="0.25">
      <c r="A3625" s="109">
        <v>45310</v>
      </c>
      <c r="B3625" s="18">
        <v>27.8779921831525</v>
      </c>
      <c r="C3625">
        <v>324356670.350927</v>
      </c>
      <c r="D3625">
        <v>31049149.303474899</v>
      </c>
    </row>
    <row r="3626" spans="1:4" ht="15.75" customHeight="1" x14ac:dyDescent="0.25">
      <c r="A3626" s="109">
        <v>45311</v>
      </c>
      <c r="B3626" s="18">
        <v>27.520865562927501</v>
      </c>
      <c r="C3626">
        <v>320008190.12640703</v>
      </c>
      <c r="D3626">
        <v>36010888.024182498</v>
      </c>
    </row>
    <row r="3627" spans="1:4" ht="15.75" customHeight="1" x14ac:dyDescent="0.25">
      <c r="A3627" s="109">
        <v>45312</v>
      </c>
      <c r="B3627" s="18">
        <v>28.637131206406</v>
      </c>
      <c r="C3627">
        <v>334094967.147488</v>
      </c>
      <c r="D3627">
        <v>39696646.9387751</v>
      </c>
    </row>
    <row r="3628" spans="1:4" ht="15.75" customHeight="1" x14ac:dyDescent="0.25">
      <c r="A3628" s="109">
        <v>45313</v>
      </c>
      <c r="B3628" s="18">
        <v>28.660774012053</v>
      </c>
      <c r="C3628">
        <v>333725811.01341403</v>
      </c>
      <c r="D3628">
        <v>40964941.370204903</v>
      </c>
    </row>
    <row r="3629" spans="1:4" ht="15.75" customHeight="1" x14ac:dyDescent="0.25">
      <c r="A3629" s="109">
        <v>45314</v>
      </c>
      <c r="B3629" s="18">
        <v>27.4642941603251</v>
      </c>
      <c r="C3629">
        <v>319582379.24857098</v>
      </c>
      <c r="D3629">
        <v>50280065.610455297</v>
      </c>
    </row>
    <row r="3630" spans="1:4" ht="15.75" customHeight="1" x14ac:dyDescent="0.25">
      <c r="A3630" s="109">
        <v>45315</v>
      </c>
      <c r="B3630" s="18">
        <v>26.904518152848802</v>
      </c>
      <c r="C3630">
        <v>312349552.55645603</v>
      </c>
      <c r="D3630">
        <v>27451318.601712801</v>
      </c>
    </row>
    <row r="3631" spans="1:4" ht="15.75" customHeight="1" x14ac:dyDescent="0.25">
      <c r="A3631" s="109">
        <v>45316</v>
      </c>
      <c r="B3631" s="18">
        <v>27.239450926122</v>
      </c>
      <c r="C3631">
        <v>317001909.37943298</v>
      </c>
      <c r="D3631">
        <v>35735405.418516703</v>
      </c>
    </row>
    <row r="3632" spans="1:4" ht="15.75" customHeight="1" x14ac:dyDescent="0.25">
      <c r="A3632" s="109">
        <v>45317</v>
      </c>
      <c r="B3632" s="18">
        <v>26.979169496227101</v>
      </c>
      <c r="C3632">
        <v>314119964.33160299</v>
      </c>
      <c r="D3632">
        <v>23952886.622907199</v>
      </c>
    </row>
    <row r="3633" spans="1:4" ht="15.75" customHeight="1" x14ac:dyDescent="0.25">
      <c r="A3633" s="109">
        <v>45318</v>
      </c>
      <c r="B3633" s="18">
        <v>27.661540795890001</v>
      </c>
      <c r="C3633">
        <v>322669951.48323298</v>
      </c>
      <c r="D3633">
        <v>24277007.629785299</v>
      </c>
    </row>
    <row r="3634" spans="1:4" ht="15.75" customHeight="1" x14ac:dyDescent="0.25">
      <c r="A3634" s="109">
        <v>45319</v>
      </c>
      <c r="B3634" s="18">
        <v>28.09910220834</v>
      </c>
      <c r="C3634">
        <v>327007119.56298101</v>
      </c>
      <c r="D3634">
        <v>18104108.332745299</v>
      </c>
    </row>
    <row r="3635" spans="1:4" ht="15.75" customHeight="1" x14ac:dyDescent="0.25">
      <c r="A3635" s="109">
        <v>45320</v>
      </c>
      <c r="B3635" s="18">
        <v>27.6425770650213</v>
      </c>
      <c r="C3635">
        <v>321540589.76163799</v>
      </c>
      <c r="D3635">
        <v>20035145.8041922</v>
      </c>
    </row>
    <row r="3636" spans="1:4" ht="15.75" customHeight="1" x14ac:dyDescent="0.25">
      <c r="A3636" s="109">
        <v>45321</v>
      </c>
      <c r="B3636" s="18">
        <v>28.072711871654601</v>
      </c>
      <c r="C3636">
        <v>327318391.70718902</v>
      </c>
      <c r="D3636">
        <v>21647659.0989273</v>
      </c>
    </row>
    <row r="3637" spans="1:4" ht="15.75" customHeight="1" x14ac:dyDescent="0.25">
      <c r="A3637" s="109">
        <v>45322</v>
      </c>
      <c r="B3637" s="18">
        <v>27.476318794414102</v>
      </c>
      <c r="C3637">
        <v>319464598.86553401</v>
      </c>
      <c r="D3637">
        <v>19107662.164353501</v>
      </c>
    </row>
    <row r="3638" spans="1:4" ht="15.75" customHeight="1" x14ac:dyDescent="0.25">
      <c r="A3638" s="109">
        <v>45323</v>
      </c>
      <c r="B3638" s="18">
        <v>26.608955063085801</v>
      </c>
      <c r="C3638">
        <v>310307937.00447202</v>
      </c>
      <c r="D3638">
        <v>24258396.649475198</v>
      </c>
    </row>
    <row r="3639" spans="1:4" ht="15.75" customHeight="1" x14ac:dyDescent="0.25">
      <c r="A3639" s="109">
        <v>45324</v>
      </c>
      <c r="B3639" s="18">
        <v>27.2281793493785</v>
      </c>
      <c r="C3639">
        <v>317471320.72912401</v>
      </c>
      <c r="D3639">
        <v>24478707.451279301</v>
      </c>
    </row>
    <row r="3640" spans="1:4" ht="15.75" customHeight="1" x14ac:dyDescent="0.25">
      <c r="A3640" s="109">
        <v>45325</v>
      </c>
      <c r="B3640" s="18">
        <v>27.577886668121099</v>
      </c>
      <c r="C3640">
        <v>321171395.750691</v>
      </c>
      <c r="D3640">
        <v>15492729.478795599</v>
      </c>
    </row>
    <row r="3641" spans="1:4" ht="15.75" customHeight="1" x14ac:dyDescent="0.25">
      <c r="A3641" s="109">
        <v>45326</v>
      </c>
      <c r="B3641" s="18">
        <v>27.659298961578202</v>
      </c>
      <c r="C3641">
        <v>322293123.106363</v>
      </c>
      <c r="D3641">
        <v>15717484.222749099</v>
      </c>
    </row>
    <row r="3642" spans="1:4" ht="15.75" customHeight="1" x14ac:dyDescent="0.25">
      <c r="A3642" s="109">
        <v>45327</v>
      </c>
      <c r="B3642" s="18">
        <v>26.775399563834299</v>
      </c>
      <c r="C3642">
        <v>311888683.63224</v>
      </c>
      <c r="D3642">
        <v>16207936.567249401</v>
      </c>
    </row>
    <row r="3643" spans="1:4" ht="15.75" customHeight="1" x14ac:dyDescent="0.25">
      <c r="A3643" s="109">
        <v>45328</v>
      </c>
      <c r="B3643" s="18">
        <v>27.211058753056498</v>
      </c>
      <c r="C3643">
        <v>317601894.27391899</v>
      </c>
      <c r="D3643">
        <v>19311945.298358701</v>
      </c>
    </row>
    <row r="3644" spans="1:4" ht="15.75" customHeight="1" x14ac:dyDescent="0.25">
      <c r="A3644" s="109">
        <v>45329</v>
      </c>
      <c r="B3644" s="18">
        <v>26.311295728432999</v>
      </c>
      <c r="C3644">
        <v>307166389.335311</v>
      </c>
      <c r="D3644">
        <v>23965437.925693501</v>
      </c>
    </row>
    <row r="3645" spans="1:4" ht="15.75" customHeight="1" x14ac:dyDescent="0.25">
      <c r="A3645" s="109">
        <v>45330</v>
      </c>
      <c r="B3645" s="18">
        <v>26.954719473178599</v>
      </c>
      <c r="C3645">
        <v>314490686.74953097</v>
      </c>
      <c r="D3645">
        <v>29727059.825333599</v>
      </c>
    </row>
    <row r="3646" spans="1:4" ht="15.75" customHeight="1" x14ac:dyDescent="0.25">
      <c r="A3646" s="109">
        <v>45331</v>
      </c>
      <c r="B3646" s="18">
        <v>26.936305386494102</v>
      </c>
      <c r="C3646">
        <v>314033353.03258002</v>
      </c>
      <c r="D3646">
        <v>26143394.420139</v>
      </c>
    </row>
    <row r="3647" spans="1:4" ht="15.75" customHeight="1" x14ac:dyDescent="0.25">
      <c r="A3647" s="109">
        <v>45332</v>
      </c>
      <c r="B3647" s="18">
        <v>27.512978558028799</v>
      </c>
      <c r="C3647">
        <v>320910385.23707402</v>
      </c>
      <c r="D3647">
        <v>44894585.334661603</v>
      </c>
    </row>
    <row r="3648" spans="1:4" ht="15.75" customHeight="1" x14ac:dyDescent="0.25">
      <c r="A3648" s="109">
        <v>45333</v>
      </c>
      <c r="B3648" s="18">
        <v>27.449402957898599</v>
      </c>
      <c r="C3648">
        <v>320281285.32992297</v>
      </c>
      <c r="D3648">
        <v>21792769.038059998</v>
      </c>
    </row>
    <row r="3649" spans="1:4" ht="15.75" customHeight="1" x14ac:dyDescent="0.25">
      <c r="A3649" s="109">
        <v>45334</v>
      </c>
      <c r="B3649" s="18">
        <v>27.4588672841613</v>
      </c>
      <c r="C3649">
        <v>320487182.46617299</v>
      </c>
      <c r="D3649">
        <v>26945620.889170699</v>
      </c>
    </row>
    <row r="3650" spans="1:4" ht="15.75" customHeight="1" x14ac:dyDescent="0.25">
      <c r="A3650" s="109">
        <v>45335</v>
      </c>
      <c r="B3650" s="18">
        <v>28.245916669530601</v>
      </c>
      <c r="C3650">
        <v>329859390.84256297</v>
      </c>
      <c r="D3650">
        <v>27383937.432208698</v>
      </c>
    </row>
    <row r="3651" spans="1:4" ht="15.75" customHeight="1" x14ac:dyDescent="0.25">
      <c r="A3651" s="109">
        <v>45336</v>
      </c>
      <c r="B3651" s="18">
        <v>27.922218411349501</v>
      </c>
      <c r="C3651">
        <v>325436360.68791503</v>
      </c>
      <c r="D3651">
        <v>30107843.509208102</v>
      </c>
    </row>
    <row r="3652" spans="1:4" ht="15.75" customHeight="1" x14ac:dyDescent="0.25">
      <c r="A3652" s="109">
        <v>45337</v>
      </c>
      <c r="B3652" s="18">
        <v>28.113897910763701</v>
      </c>
      <c r="C3652">
        <v>327997368.99747503</v>
      </c>
      <c r="D3652">
        <v>31961734.962481901</v>
      </c>
    </row>
    <row r="3653" spans="1:4" ht="15.75" customHeight="1" x14ac:dyDescent="0.25">
      <c r="A3653" s="109">
        <v>45338</v>
      </c>
      <c r="B3653" s="18">
        <v>28.9930988117179</v>
      </c>
      <c r="C3653">
        <v>338140675.86807001</v>
      </c>
      <c r="D3653">
        <v>38420020.173811801</v>
      </c>
    </row>
    <row r="3654" spans="1:4" ht="15.75" customHeight="1" x14ac:dyDescent="0.25">
      <c r="A3654" s="109">
        <v>45339</v>
      </c>
      <c r="B3654" s="18">
        <v>29.0815185456173</v>
      </c>
      <c r="C3654">
        <v>339368778.005867</v>
      </c>
      <c r="D3654">
        <v>47918255.117696002</v>
      </c>
    </row>
    <row r="3655" spans="1:4" ht="15.75" customHeight="1" x14ac:dyDescent="0.25">
      <c r="A3655" s="109">
        <v>45340</v>
      </c>
      <c r="B3655" s="18">
        <v>30.156043200275899</v>
      </c>
      <c r="C3655">
        <v>352032364.67806</v>
      </c>
      <c r="D3655">
        <v>55858237.375663802</v>
      </c>
    </row>
    <row r="3656" spans="1:4" ht="15.75" customHeight="1" x14ac:dyDescent="0.25">
      <c r="A3656" s="109">
        <v>45341</v>
      </c>
      <c r="B3656" s="18">
        <v>29.736714847674101</v>
      </c>
      <c r="C3656">
        <v>347984240.12595099</v>
      </c>
      <c r="D3656">
        <v>31362783.4542697</v>
      </c>
    </row>
    <row r="3657" spans="1:4" ht="15.75" customHeight="1" x14ac:dyDescent="0.25">
      <c r="A3657" s="109">
        <v>45342</v>
      </c>
      <c r="B3657" s="18">
        <v>30.145095496909001</v>
      </c>
      <c r="C3657">
        <v>352011826.17480099</v>
      </c>
      <c r="D3657">
        <v>49967724.420774601</v>
      </c>
    </row>
    <row r="3658" spans="1:4" ht="15.75" customHeight="1" x14ac:dyDescent="0.25">
      <c r="A3658" s="109">
        <v>45343</v>
      </c>
      <c r="B3658" s="18">
        <v>29.9334276879597</v>
      </c>
      <c r="C3658">
        <v>349743920.50373501</v>
      </c>
      <c r="D3658">
        <v>64743716.930147402</v>
      </c>
    </row>
    <row r="3659" spans="1:4" ht="15.75" customHeight="1" x14ac:dyDescent="0.25">
      <c r="A3659" s="109">
        <v>45344</v>
      </c>
      <c r="B3659" s="18">
        <v>29.476034912401602</v>
      </c>
      <c r="C3659">
        <v>345756973.28321898</v>
      </c>
      <c r="D3659">
        <v>34224198.363354899</v>
      </c>
    </row>
    <row r="3660" spans="1:4" ht="15.75" customHeight="1" x14ac:dyDescent="0.25">
      <c r="A3660" s="109">
        <v>45345</v>
      </c>
      <c r="B3660" s="18">
        <v>29.621708768854301</v>
      </c>
      <c r="C3660">
        <v>345785484.42291802</v>
      </c>
      <c r="D3660">
        <v>42160588.011209898</v>
      </c>
    </row>
    <row r="3661" spans="1:4" ht="15.75" customHeight="1" x14ac:dyDescent="0.25">
      <c r="A3661" s="109">
        <v>45346</v>
      </c>
      <c r="B3661" s="18">
        <v>29.620748190172002</v>
      </c>
      <c r="C3661">
        <v>346117540.311652</v>
      </c>
      <c r="D3661">
        <v>42171063.100949898</v>
      </c>
    </row>
    <row r="3662" spans="1:4" ht="15.75" customHeight="1" x14ac:dyDescent="0.25">
      <c r="A3662" s="109">
        <v>45347</v>
      </c>
      <c r="B3662" s="18">
        <v>30.4681837532011</v>
      </c>
      <c r="C3662">
        <v>357110798.241023</v>
      </c>
      <c r="D3662">
        <v>37295708.769622102</v>
      </c>
    </row>
    <row r="3663" spans="1:4" ht="15.75" customHeight="1" x14ac:dyDescent="0.25">
      <c r="A3663" s="109">
        <v>45348</v>
      </c>
      <c r="B3663" s="18">
        <v>30.956909766471501</v>
      </c>
      <c r="C3663">
        <v>361948734.58453798</v>
      </c>
      <c r="D3663">
        <v>49386048.1033272</v>
      </c>
    </row>
    <row r="3664" spans="1:4" ht="15.75" customHeight="1" x14ac:dyDescent="0.25">
      <c r="A3664" s="109">
        <v>45349</v>
      </c>
      <c r="B3664" s="18">
        <v>31.941133437747698</v>
      </c>
      <c r="C3664">
        <v>373456834.28649002</v>
      </c>
      <c r="D3664">
        <v>60414890.661695197</v>
      </c>
    </row>
    <row r="3665" spans="1:4" ht="15.75" customHeight="1" x14ac:dyDescent="0.25">
      <c r="A3665" s="109">
        <v>45350</v>
      </c>
      <c r="B3665" s="18">
        <v>32.1240484172246</v>
      </c>
      <c r="C3665">
        <v>375446798.56600899</v>
      </c>
      <c r="D3665">
        <v>68387342.340707004</v>
      </c>
    </row>
    <row r="3666" spans="1:4" ht="15.75" customHeight="1" x14ac:dyDescent="0.25">
      <c r="A3666" s="109">
        <v>45351</v>
      </c>
      <c r="B3666" s="18">
        <v>31.153463583496102</v>
      </c>
      <c r="C3666">
        <v>363117285.32770801</v>
      </c>
      <c r="D3666">
        <v>85665124.783154503</v>
      </c>
    </row>
    <row r="3667" spans="1:4" ht="15.75" customHeight="1" x14ac:dyDescent="0.25">
      <c r="A3667" s="109">
        <v>45352</v>
      </c>
      <c r="B3667" s="18">
        <v>31.960912480529199</v>
      </c>
      <c r="C3667">
        <v>374731468.283315</v>
      </c>
      <c r="D3667">
        <v>78634923.5016727</v>
      </c>
    </row>
    <row r="3668" spans="1:4" ht="15.75" customHeight="1" x14ac:dyDescent="0.25">
      <c r="A3668" s="109">
        <v>45353</v>
      </c>
      <c r="B3668" s="18">
        <v>34.046353947593801</v>
      </c>
      <c r="C3668">
        <v>398601010.20454597</v>
      </c>
      <c r="D3668">
        <v>69442103.473850593</v>
      </c>
    </row>
    <row r="3669" spans="1:4" ht="15.75" customHeight="1" x14ac:dyDescent="0.25">
      <c r="A3669" s="109">
        <v>45354</v>
      </c>
      <c r="B3669" s="18">
        <v>40.061534420867098</v>
      </c>
      <c r="C3669">
        <v>468642962.07387203</v>
      </c>
      <c r="D3669">
        <v>148928070.637844</v>
      </c>
    </row>
  </sheetData>
  <printOptions horizontalCentered="1" gridLines="1"/>
  <pageMargins left="0.25" right="0.25" top="0.75" bottom="0.75" header="0" footer="0"/>
  <pageSetup fitToHeight="0" pageOrder="overThenDown" orientation="portrait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1A27-8038-4F0F-A389-B4EE72487B40}">
  <sheetPr>
    <outlinePr summaryBelow="0" summaryRight="0"/>
    <pageSetUpPr fitToPage="1"/>
  </sheetPr>
  <dimension ref="A1:AE988"/>
  <sheetViews>
    <sheetView topLeftCell="A19" workbookViewId="0">
      <selection activeCell="F58" sqref="F58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1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1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1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1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M4+F16</f>
        <v>2101.0668684699999</v>
      </c>
      <c r="G4" s="141">
        <v>0</v>
      </c>
      <c r="H4" s="127">
        <f>(M4*N4)+H16</f>
        <v>4597.86817025449</v>
      </c>
      <c r="I4" s="127">
        <f>H4/F4</f>
        <v>2.1883492806693319</v>
      </c>
      <c r="J4" s="127">
        <f>G4*I4</f>
        <v>0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78">
        <v>0</v>
      </c>
      <c r="S4" s="179">
        <f>SUMIFS('Summary Detail'!$J$2:$J$1066,'Summary Detail'!$A$2:$A$1066,"&gt;="&amp;$Z4,'Summary Detail'!$A$2:$A$1066,"&lt;="&amp;$AA4,'Summary Detail'!$B$2:$B$1066,"="&amp;"Mining")</f>
        <v>426.50237948545509</v>
      </c>
      <c r="T4" s="178">
        <v>0</v>
      </c>
      <c r="U4" s="178">
        <v>0</v>
      </c>
      <c r="V4" s="179"/>
      <c r="W4" s="179">
        <v>45357</v>
      </c>
      <c r="X4" s="179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1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v>0</v>
      </c>
      <c r="H5" s="127">
        <f t="shared" ref="H5" si="1">F5*I5</f>
        <v>1072.0984878719166</v>
      </c>
      <c r="I5" s="127">
        <f>N5</f>
        <v>2.7304049251294851</v>
      </c>
      <c r="J5" s="127">
        <f>G5*I5</f>
        <v>0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2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78">
        <v>0</v>
      </c>
      <c r="S5" s="179">
        <f>SUMIFS('Summary Detail'!$J$2:$J$1066,'Summary Detail'!$A$2:$A$1066,"&gt;="&amp;$Z5,'Summary Detail'!$A$2:$A$1066,"&lt;="&amp;$AA5,'Summary Detail'!$B$2:$B$1066,"="&amp;"Mining")</f>
        <v>1072.0984878719166</v>
      </c>
      <c r="T5" s="178">
        <v>0</v>
      </c>
      <c r="U5" s="178">
        <v>0</v>
      </c>
      <c r="V5" s="179"/>
      <c r="W5" s="179">
        <v>49994</v>
      </c>
      <c r="X5" s="179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1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66">
        <f>1167.69997758428-E32-E33</f>
        <v>687.50267291428008</v>
      </c>
      <c r="H6" s="127">
        <f>F6*I6</f>
        <v>1633.2736826287698</v>
      </c>
      <c r="I6" s="127">
        <f t="shared" ref="I6" si="3">N6</f>
        <v>7.8004538136006314</v>
      </c>
      <c r="J6" s="127">
        <f>G6*I6</f>
        <v>5362.832846794824</v>
      </c>
      <c r="K6" s="127">
        <f>G6*L6</f>
        <v>2530.258621313912</v>
      </c>
      <c r="L6" s="127"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2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78">
        <v>0</v>
      </c>
      <c r="S6" s="179">
        <f>SUMIFS('Summary Detail'!$J$2:$J$1066,'Summary Detail'!$A$2:$A$1066,"&gt;="&amp;$Z6,'Summary Detail'!$A$2:$A$1066,"&lt;="&amp;$AA6,'Summary Detail'!$B$2:$B$1066,"="&amp;"Mining")</f>
        <v>1633.2736826287698</v>
      </c>
      <c r="T6" s="179">
        <f>SUMIFS('Summary Detail'!$J$2:$J$1066,'Summary Detail'!$A$2:$A$1066,"&gt;="&amp;$Z6,'Summary Detail'!$A$2:$A$1066,"&lt;="&amp;$AA6,'Summary Detail'!$B$2:$B$1066,"="&amp;"DCG Wages")</f>
        <v>6124.10179933984</v>
      </c>
      <c r="U6" s="178">
        <v>0</v>
      </c>
      <c r="V6" s="179"/>
      <c r="W6" s="179">
        <v>58674</v>
      </c>
      <c r="X6" s="179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1:31" ht="15.75" customHeight="1" x14ac:dyDescent="0.25">
      <c r="A7" s="148"/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ref="G7:G8" si="4">G6+F7</f>
        <v>897.53506171428012</v>
      </c>
      <c r="H7" s="127">
        <f>F7*I7</f>
        <v>43864.039096428824</v>
      </c>
      <c r="I7" s="127">
        <f>N7</f>
        <v>208.84416611667288</v>
      </c>
      <c r="J7" s="127">
        <f>F7*I7</f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2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Q7" s="126">
        <v>2017</v>
      </c>
      <c r="R7" s="179">
        <f>V16</f>
        <v>281582.13720209472</v>
      </c>
      <c r="S7" s="179">
        <f>SUMIFS('Summary Detail'!$J$2:$J$1066,'Summary Detail'!$A$2:$A$1066,"&gt;="&amp;$Z7,'Summary Detail'!$A$2:$A$1066,"&lt;="&amp;$AA7,'Summary Detail'!$B$2:$B$1066,"="&amp;"Mining")</f>
        <v>43864.039096428824</v>
      </c>
      <c r="T7" s="179">
        <f>SUMIFS('Summary Detail'!$J$2:$J$1066,'Summary Detail'!$A$2:$A$1066,"&gt;="&amp;$Z7,'Summary Detail'!$A$2:$A$1066,"&lt;="&amp;$AA7,'Summary Detail'!$B$2:$B$1066,"="&amp;"DCG Wages")</f>
        <v>10991.4425498568</v>
      </c>
      <c r="U7" s="178">
        <v>0</v>
      </c>
      <c r="V7" s="179"/>
      <c r="W7" s="180">
        <v>268418</v>
      </c>
      <c r="X7" s="179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1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4"/>
        <v>1044.1772953142799</v>
      </c>
      <c r="H8" s="127">
        <f t="shared" ref="H8:H11" si="5">F8*I8</f>
        <v>50285.924089800472</v>
      </c>
      <c r="I8" s="127">
        <f>N8</f>
        <v>342.91569935416265</v>
      </c>
      <c r="J8" s="127">
        <f t="shared" ref="J8:J11" si="6">F8*I8</f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2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79">
        <f>V17</f>
        <v>151981</v>
      </c>
      <c r="S8" s="179">
        <f>SUMIFS('Summary Detail'!$J$2:$J$1066,'Summary Detail'!$A$2:$A$1066,"&gt;="&amp;$Z8,'Summary Detail'!$A$2:$A$1066,"&lt;="&amp;$AA8,'Summary Detail'!$B$2:$B$1066,"="&amp;"Mining")</f>
        <v>50285.924089800472</v>
      </c>
      <c r="T8" s="179">
        <f>SUMIFS('Summary Detail'!$J$2:$J$1066,'Summary Detail'!$A$2:$A$1066,"&gt;="&amp;$Z8,'Summary Detail'!$A$2:$A$1066,"&lt;="&amp;$AA8,'Summary Detail'!$B$2:$B$1066,"="&amp;"DCG Wages")</f>
        <v>53353.981141483047</v>
      </c>
      <c r="U8" s="179">
        <f>SUMIFS('Summary Detail'!$J$2:$J$1066,'Summary Detail'!$A$2:$A$1066,"&gt;="&amp;Z8,'Summary Detail'!$A$2:$A$1066,"&lt;="&amp;AA8,'Summary Detail'!$B$2:$B$1066,"="&amp;"DCG Expense")</f>
        <v>10163.465401916501</v>
      </c>
      <c r="V8" s="179"/>
      <c r="W8" s="179">
        <v>0</v>
      </c>
      <c r="X8" s="179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1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1177.73557115428</v>
      </c>
      <c r="H9" s="127">
        <f t="shared" si="5"/>
        <v>18334.544764403432</v>
      </c>
      <c r="I9" s="127">
        <f>N9</f>
        <v>137.2774891641146</v>
      </c>
      <c r="J9" s="127">
        <f t="shared" si="6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2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P9" s="177"/>
      <c r="Q9" s="126">
        <v>2019</v>
      </c>
      <c r="R9" s="179">
        <f>V18</f>
        <v>55658.669740082325</v>
      </c>
      <c r="S9" s="179">
        <f>SUMIFS('Summary Detail'!$J$2:$J$1066,'Summary Detail'!$A$2:$A$1066,"&gt;="&amp;$Z9,'Summary Detail'!$A$2:$A$1066,"&lt;="&amp;$AA9,'Summary Detail'!$B$2:$B$1066,"="&amp;"Mining")</f>
        <v>18334.544764403432</v>
      </c>
      <c r="T9" s="179">
        <f>SUMIFS('Summary Detail'!$J$2:$J$1066,'Summary Detail'!$A$2:$A$1066,"&gt;="&amp;$Z9,'Summary Detail'!$A$2:$A$1066,"&lt;="&amp;$AA9,'Summary Detail'!$B$2:$B$1066,"="&amp;"DCG Wages")</f>
        <v>26882.37936871768</v>
      </c>
      <c r="U9" s="179">
        <v>5933.0300000000007</v>
      </c>
      <c r="V9" s="179">
        <v>21421</v>
      </c>
      <c r="W9" s="179">
        <v>0</v>
      </c>
      <c r="X9" s="179">
        <v>0</v>
      </c>
      <c r="Y9" s="122"/>
      <c r="Z9" s="37">
        <v>43466</v>
      </c>
      <c r="AA9" s="37">
        <v>43830</v>
      </c>
    </row>
    <row r="10" spans="1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1305.28256847428</v>
      </c>
      <c r="H10" s="127">
        <f t="shared" si="5"/>
        <v>15512.875620481704</v>
      </c>
      <c r="I10" s="127">
        <f>N10</f>
        <v>121.6247810331573</v>
      </c>
      <c r="J10" s="127">
        <f t="shared" si="6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2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79">
        <f>V19</f>
        <v>0</v>
      </c>
      <c r="S10" s="179">
        <f>SUMIFS('Summary Detail'!$J$2:$J$1066,'Summary Detail'!$A$2:$A$1066,"&gt;="&amp;$Z10,'Summary Detail'!$A$2:$A$1066,"&lt;="&amp;$AA10,'Summary Detail'!$B$2:$B$1066,"="&amp;"Mining")</f>
        <v>15512.875620481704</v>
      </c>
      <c r="T10" s="178">
        <v>0</v>
      </c>
      <c r="U10" s="179">
        <f>SUMIFS('Summary Detail'!$J$2:$J$1066,'Summary Detail'!$A$2:$A$1066,"&gt;="&amp;Z10,'Summary Detail'!$A$2:$A$1066,"&lt;="&amp;AA10,'Summary Detail'!$B$2:$B$1066,"="&amp;"DCG Expense")</f>
        <v>0</v>
      </c>
      <c r="V10" s="179">
        <v>22736.45</v>
      </c>
      <c r="W10" s="179">
        <v>0</v>
      </c>
      <c r="X10" s="179">
        <v>40956.01</v>
      </c>
      <c r="Y10" s="106"/>
      <c r="Z10" s="37">
        <v>43831</v>
      </c>
      <c r="AA10" s="37">
        <v>44196</v>
      </c>
    </row>
    <row r="11" spans="1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1392.2298796042801</v>
      </c>
      <c r="H11" s="127">
        <f t="shared" si="5"/>
        <v>18468.471096966568</v>
      </c>
      <c r="I11" s="127">
        <f>N11</f>
        <v>212.40991649935299</v>
      </c>
      <c r="J11" s="127">
        <f t="shared" si="6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2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79">
        <v>0</v>
      </c>
      <c r="S11" s="179">
        <f>SUMIFS('Summary Detail'!$J$2:$J$1066,'Summary Detail'!$A$2:$A$1066,"&gt;="&amp;$Z11,'Summary Detail'!$A$2:$A$1066,"&lt;="&amp;$AA11,'Summary Detail'!$B$2:$B$1066,"="&amp;"Mining")</f>
        <v>18468.471096966568</v>
      </c>
      <c r="T11" s="178">
        <v>0</v>
      </c>
      <c r="U11" s="179">
        <f>SUMIFS('Summary Detail'!$J$2:$J$1066,'Summary Detail'!$A$2:$A$1066,"&gt;="&amp;Z11,'Summary Detail'!$A$2:$A$1066,"&lt;="&amp;AA11,'Summary Detail'!$B$2:$B$1066,"="&amp;"DCG Expense")</f>
        <v>0</v>
      </c>
      <c r="V11" s="179"/>
      <c r="W11" s="179"/>
      <c r="X11" s="179"/>
      <c r="Y11" s="106"/>
      <c r="Z11" s="37">
        <v>44197</v>
      </c>
      <c r="AA11" s="37">
        <v>44561</v>
      </c>
    </row>
    <row r="12" spans="1:31" ht="15.75" customHeight="1" x14ac:dyDescent="0.25">
      <c r="J12" s="125">
        <f>SUM(J6:J9)</f>
        <v>117847.34079742755</v>
      </c>
      <c r="K12" s="125"/>
      <c r="L12" s="125"/>
      <c r="R12" s="181"/>
      <c r="S12" s="181"/>
      <c r="T12" s="181"/>
      <c r="U12" s="181"/>
      <c r="V12" s="182"/>
      <c r="W12" s="181"/>
      <c r="X12" s="181"/>
      <c r="Y12" s="3"/>
    </row>
    <row r="13" spans="1:31" ht="15.75" customHeight="1" x14ac:dyDescent="0.25">
      <c r="F13" s="148"/>
      <c r="V13" s="6"/>
      <c r="Y13" s="3"/>
    </row>
    <row r="14" spans="1:31" ht="15.75" customHeight="1" x14ac:dyDescent="0.25">
      <c r="C14" s="215" t="s">
        <v>1477</v>
      </c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V14" s="6"/>
      <c r="Y14" s="3"/>
    </row>
    <row r="15" spans="1:31" ht="15.75" customHeight="1" x14ac:dyDescent="0.25">
      <c r="B15" s="3"/>
      <c r="C15" s="144" t="s">
        <v>14</v>
      </c>
      <c r="D15" s="145" t="s">
        <v>16</v>
      </c>
      <c r="E15" s="146" t="s">
        <v>1435</v>
      </c>
      <c r="F15" s="147" t="s">
        <v>1445</v>
      </c>
      <c r="G15" s="147" t="s">
        <v>1452</v>
      </c>
      <c r="H15" s="146" t="s">
        <v>1188</v>
      </c>
      <c r="I15" s="144" t="s">
        <v>1436</v>
      </c>
      <c r="J15" s="144" t="s">
        <v>1455</v>
      </c>
      <c r="K15" s="144"/>
      <c r="L15" s="144"/>
      <c r="M15" s="144" t="s">
        <v>777</v>
      </c>
      <c r="N15" s="145" t="s">
        <v>1188</v>
      </c>
      <c r="O15" s="146" t="s">
        <v>1449</v>
      </c>
      <c r="R15" s="144" t="s">
        <v>1440</v>
      </c>
      <c r="S15" s="144" t="s">
        <v>1465</v>
      </c>
      <c r="T15" s="144" t="s">
        <v>1479</v>
      </c>
      <c r="U15" s="165" t="s">
        <v>1480</v>
      </c>
      <c r="V15" s="170" t="s">
        <v>1483</v>
      </c>
      <c r="X15" s="6"/>
      <c r="Y15" s="6"/>
      <c r="Z15" s="8"/>
      <c r="AA15" s="3"/>
      <c r="AB15" s="8"/>
      <c r="AC15" s="8"/>
      <c r="AD15" s="3"/>
      <c r="AE15" s="10"/>
    </row>
    <row r="16" spans="1:31" ht="15.75" customHeight="1" x14ac:dyDescent="0.25">
      <c r="B16" s="126">
        <v>2014</v>
      </c>
      <c r="C16" s="129">
        <v>41640</v>
      </c>
      <c r="D16" s="129">
        <v>42004</v>
      </c>
      <c r="E16" s="129">
        <v>41820</v>
      </c>
      <c r="F16" s="139">
        <v>1851.0053484699999</v>
      </c>
      <c r="G16" s="139">
        <v>0</v>
      </c>
      <c r="H16" s="127">
        <v>4171.3657907690349</v>
      </c>
      <c r="I16" s="127">
        <v>2.2535676594435525</v>
      </c>
      <c r="J16" s="127"/>
      <c r="K16" s="127"/>
      <c r="L16" s="127"/>
      <c r="M16" s="139"/>
      <c r="N16" s="127"/>
      <c r="O16" s="127"/>
      <c r="Q16" s="126">
        <v>2017</v>
      </c>
      <c r="R16" s="132">
        <v>284942.13</v>
      </c>
      <c r="S16" s="139">
        <v>1535.4005997057229</v>
      </c>
      <c r="T16" s="132">
        <v>185.5816195816339</v>
      </c>
      <c r="U16" s="139">
        <f>E30</f>
        <v>1535.4005997057229</v>
      </c>
      <c r="V16" s="132">
        <f>I30</f>
        <v>281582.13720209472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73"/>
      <c r="D17" s="173"/>
      <c r="E17" s="173"/>
      <c r="F17" s="174">
        <v>325.41283496571998</v>
      </c>
      <c r="G17" s="174">
        <f>F17-E39</f>
        <v>112.36983496571997</v>
      </c>
      <c r="H17" s="167">
        <f>F17*I17</f>
        <v>733.33984084658857</v>
      </c>
      <c r="I17" s="167">
        <f>I16</f>
        <v>2.2535676594435525</v>
      </c>
      <c r="J17" s="127"/>
      <c r="K17" s="127"/>
      <c r="L17" s="127"/>
      <c r="M17" s="139"/>
      <c r="N17" s="127"/>
      <c r="O17" s="127"/>
      <c r="Q17" s="126">
        <v>2018</v>
      </c>
      <c r="R17" s="132">
        <v>156553.15</v>
      </c>
      <c r="S17" s="139">
        <v>498.82067670743618</v>
      </c>
      <c r="T17" s="132">
        <v>313.84655310072509</v>
      </c>
      <c r="U17" s="139">
        <f>E31+E45</f>
        <v>498.82067670743618</v>
      </c>
      <c r="V17" s="132">
        <f>I31+I45</f>
        <v>151981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2019</v>
      </c>
      <c r="R18" s="132">
        <v>57425.969589147004</v>
      </c>
      <c r="S18" s="139">
        <v>693.24030467</v>
      </c>
      <c r="T18" s="132">
        <v>82.837032414731311</v>
      </c>
      <c r="U18" s="139">
        <f>E32+E39</f>
        <v>693.24030467</v>
      </c>
      <c r="V18" s="132">
        <f>I32+I39</f>
        <v>55658.669740082325</v>
      </c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C19" s="215" t="s">
        <v>1467</v>
      </c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Q19" s="126">
        <v>2020</v>
      </c>
      <c r="R19" s="132">
        <v>40722.566992005777</v>
      </c>
      <c r="S19" s="139">
        <v>540.07440343999997</v>
      </c>
      <c r="T19" s="132">
        <v>75.401771927393128</v>
      </c>
      <c r="U19" s="139">
        <f>E33+E46</f>
        <v>0</v>
      </c>
      <c r="V19" s="132">
        <f>I33+I46</f>
        <v>0</v>
      </c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144" t="s">
        <v>14</v>
      </c>
      <c r="D20" s="145" t="s">
        <v>16</v>
      </c>
      <c r="E20" s="146" t="s">
        <v>1435</v>
      </c>
      <c r="F20" s="147" t="s">
        <v>1445</v>
      </c>
      <c r="G20" s="147" t="s">
        <v>1452</v>
      </c>
      <c r="H20" s="146" t="s">
        <v>1188</v>
      </c>
      <c r="I20" s="144" t="s">
        <v>1436</v>
      </c>
      <c r="J20" s="144" t="s">
        <v>1455</v>
      </c>
      <c r="K20" s="144"/>
      <c r="L20" s="144"/>
      <c r="M20" s="144" t="s">
        <v>777</v>
      </c>
      <c r="N20" s="145" t="s">
        <v>1188</v>
      </c>
      <c r="O20" s="146" t="s">
        <v>1449</v>
      </c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>
        <v>2016</v>
      </c>
      <c r="C21" s="129">
        <v>42370</v>
      </c>
      <c r="D21" s="129">
        <v>42735</v>
      </c>
      <c r="E21" s="129">
        <v>42551</v>
      </c>
      <c r="F21" s="140">
        <v>606.4</v>
      </c>
      <c r="G21" s="166">
        <f>F21-E45-E46</f>
        <v>203.84999999999997</v>
      </c>
      <c r="H21" s="127">
        <f>F21*I21</f>
        <v>6124.10179933984</v>
      </c>
      <c r="I21" s="127">
        <v>10.099112465929815</v>
      </c>
      <c r="J21" s="127">
        <f>G21*I21</f>
        <v>2058.7040761797925</v>
      </c>
      <c r="K21" s="127"/>
      <c r="L21" s="127"/>
      <c r="M21" s="140">
        <f>SUMIFS('Summary Detail'!$D$2:$D$1066,'Summary Detail'!$A$2:$A$1066,"&gt;="&amp;Z6,'Summary Detail'!$A$2:$A$1066,"&lt;="&amp;AA6,'Summary Detail'!$B$2:$B$1066,"="&amp;"DCG Wages")</f>
        <v>606.4</v>
      </c>
      <c r="N21" s="128">
        <f>I21</f>
        <v>10.099112465929815</v>
      </c>
      <c r="O21" s="127">
        <f>SUMIFS('Summary Detail'!$J$2:$J$1066,'Summary Detail'!$A$2:$A$1066,"&gt;="&amp;$Z6,'Summary Detail'!$A$2:$A$1066,"&lt;="&amp;$AA6,'Summary Detail'!$B$2:$B$1066,"="&amp;"DCG Wages")</f>
        <v>6124.10179933984</v>
      </c>
      <c r="Q21" s="126"/>
      <c r="AC21" s="8"/>
      <c r="AD21" s="3"/>
      <c r="AE21" s="10"/>
    </row>
    <row r="22" spans="2:31" ht="15.75" customHeight="1" x14ac:dyDescent="0.25">
      <c r="B22" s="126">
        <v>2017</v>
      </c>
      <c r="C22" s="130">
        <v>42736</v>
      </c>
      <c r="D22" s="130">
        <v>43100</v>
      </c>
      <c r="E22" s="130">
        <v>42916</v>
      </c>
      <c r="F22" s="140">
        <v>329.97</v>
      </c>
      <c r="G22" s="139">
        <f t="shared" ref="G22:G23" si="7">G21+F22</f>
        <v>533.81999999999994</v>
      </c>
      <c r="H22" s="127">
        <f>F22*I22</f>
        <v>10991.4425498568</v>
      </c>
      <c r="I22" s="133">
        <v>33.310429887131555</v>
      </c>
      <c r="J22" s="127">
        <f>F22*I22</f>
        <v>10991.4425498568</v>
      </c>
      <c r="K22" s="127"/>
      <c r="L22" s="127"/>
      <c r="M22" s="140">
        <f>SUMIFS('Summary Detail'!$D$2:$D$1066,'Summary Detail'!$A$2:$A$1066,"&gt;="&amp;Z7,'Summary Detail'!$A$2:$A$1066,"&lt;="&amp;AA7,'Summary Detail'!$B$2:$B$1066,"="&amp;"DCG Wages")</f>
        <v>329.97</v>
      </c>
      <c r="N22" s="128">
        <f>I22</f>
        <v>33.310429887131555</v>
      </c>
      <c r="O22" s="127">
        <f>SUMIFS('Summary Detail'!$J$2:$J$1066,'Summary Detail'!$A$2:$A$1066,"&gt;="&amp;$Z7,'Summary Detail'!$A$2:$A$1066,"&lt;="&amp;$AA7,'Summary Detail'!$B$2:$B$1066,"="&amp;"DCG Wages")</f>
        <v>10991.4425498568</v>
      </c>
      <c r="AC22" s="8"/>
      <c r="AD22" s="3"/>
      <c r="AE22" s="10"/>
    </row>
    <row r="23" spans="2:31" ht="15.75" customHeight="1" x14ac:dyDescent="0.25">
      <c r="B23" s="126">
        <v>2018</v>
      </c>
      <c r="C23" s="130">
        <v>43101</v>
      </c>
      <c r="D23" s="130">
        <v>43465</v>
      </c>
      <c r="E23" s="130">
        <v>43281</v>
      </c>
      <c r="F23" s="140">
        <v>229.08999999999997</v>
      </c>
      <c r="G23" s="139">
        <f t="shared" si="7"/>
        <v>762.90999999999985</v>
      </c>
      <c r="H23" s="127">
        <f>F23*I23</f>
        <v>53353.981141483047</v>
      </c>
      <c r="I23" s="133">
        <v>232.89528631316537</v>
      </c>
      <c r="J23" s="127">
        <f t="shared" ref="J23:J24" si="8">F23*I23</f>
        <v>53353.981141483047</v>
      </c>
      <c r="K23" s="127"/>
      <c r="L23" s="127"/>
      <c r="M23" s="140">
        <f>SUMIFS('Summary Detail'!$D$2:$D$1066,'Summary Detail'!$A$2:$A$1066,"&gt;="&amp;Z8,'Summary Detail'!$A$2:$A$1066,"&lt;="&amp;AA8,'Summary Detail'!$B$2:$B$1066,"="&amp;"DCG Wages")</f>
        <v>229.08999999999997</v>
      </c>
      <c r="N23" s="128">
        <f>I23</f>
        <v>232.89528631316537</v>
      </c>
      <c r="O23" s="127">
        <f>SUMIFS('Summary Detail'!$J$2:$J$1066,'Summary Detail'!$A$2:$A$1066,"&gt;="&amp;$Z8,'Summary Detail'!$A$2:$A$1066,"&lt;="&amp;$AA8,'Summary Detail'!$B$2:$B$1066,"="&amp;"DCG Wages")</f>
        <v>53353.981141483047</v>
      </c>
      <c r="P23" s="143"/>
      <c r="AC23" s="8"/>
      <c r="AD23" s="3"/>
      <c r="AE23" s="10"/>
    </row>
    <row r="24" spans="2:31" ht="15.75" customHeight="1" x14ac:dyDescent="0.25">
      <c r="B24" s="126">
        <v>2019</v>
      </c>
      <c r="C24" s="130">
        <v>43466</v>
      </c>
      <c r="D24" s="130">
        <v>43830</v>
      </c>
      <c r="E24" s="130">
        <v>43646</v>
      </c>
      <c r="F24" s="140">
        <v>359.512</v>
      </c>
      <c r="G24" s="141">
        <f>G23+F24</f>
        <v>1122.4219999999998</v>
      </c>
      <c r="H24" s="127">
        <f>F24*I24</f>
        <v>26882.37936871768</v>
      </c>
      <c r="I24" s="133">
        <v>74.774637199085646</v>
      </c>
      <c r="J24" s="127">
        <f t="shared" si="8"/>
        <v>26882.37936871768</v>
      </c>
      <c r="K24" s="127"/>
      <c r="L24" s="127"/>
      <c r="M24" s="140">
        <f>SUMIFS('Summary Detail'!$D$2:$D$1066,'Summary Detail'!$A$2:$A$1066,"&gt;="&amp;Z9,'Summary Detail'!$A$2:$A$1066,"&lt;="&amp;AA9,'Summary Detail'!$B$2:$B$1066,"="&amp;"DCG Wages")</f>
        <v>359.512</v>
      </c>
      <c r="N24" s="128">
        <f>I24</f>
        <v>74.774637199085646</v>
      </c>
      <c r="O24" s="127">
        <f>SUMIFS('Summary Detail'!$J$2:$J$1066,'Summary Detail'!$A$2:$A$1066,"&gt;="&amp;$Z9,'Summary Detail'!$A$2:$A$1066,"&lt;="&amp;$AA9,'Summary Detail'!$B$2:$B$1066,"="&amp;"DCG Wages")</f>
        <v>26882.37936871768</v>
      </c>
      <c r="P24" s="143"/>
      <c r="AC24" s="8"/>
      <c r="AD24" s="3"/>
      <c r="AE24" s="10"/>
    </row>
    <row r="25" spans="2:31" ht="15.75" customHeight="1" x14ac:dyDescent="0.25">
      <c r="B25" s="142"/>
      <c r="C25" s="142"/>
      <c r="D25" s="142"/>
      <c r="E25" s="142"/>
      <c r="F25" s="142"/>
      <c r="G25" s="142"/>
      <c r="H25" s="142"/>
      <c r="I25" s="142"/>
      <c r="J25" s="125">
        <f>SUM(J21:J24)</f>
        <v>93286.507136237327</v>
      </c>
      <c r="K25" s="125"/>
      <c r="L25" s="125"/>
      <c r="M25" s="142"/>
      <c r="N25" s="142"/>
      <c r="O25" s="142"/>
      <c r="P25" s="143"/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M26" s="142"/>
      <c r="N26" s="142"/>
      <c r="O26" s="142"/>
      <c r="P26" s="143"/>
      <c r="AC26" s="8"/>
      <c r="AD26" s="3"/>
      <c r="AE26" s="10"/>
    </row>
    <row r="27" spans="2:31" ht="15.75" customHeight="1" x14ac:dyDescent="0.25">
      <c r="P27" s="143"/>
      <c r="AC27" s="8"/>
      <c r="AD27" s="3"/>
      <c r="AE27" s="10"/>
    </row>
    <row r="28" spans="2:31" ht="15.75" customHeight="1" x14ac:dyDescent="0.25">
      <c r="C28" s="215" t="s">
        <v>1484</v>
      </c>
      <c r="D28" s="215"/>
      <c r="E28" s="215"/>
      <c r="F28" s="215"/>
      <c r="G28" s="215"/>
      <c r="H28" s="215"/>
      <c r="I28" s="215"/>
      <c r="Q28" s="3"/>
      <c r="X28" s="3"/>
      <c r="Y28" s="6"/>
      <c r="AC28" s="8"/>
      <c r="AD28" s="3"/>
      <c r="AE28" s="10"/>
    </row>
    <row r="29" spans="2:31" ht="15.75" customHeight="1" x14ac:dyDescent="0.25">
      <c r="B29" s="6"/>
      <c r="C29" s="144" t="s">
        <v>1435</v>
      </c>
      <c r="D29" s="145" t="s">
        <v>1438</v>
      </c>
      <c r="E29" s="146" t="s">
        <v>754</v>
      </c>
      <c r="F29" s="147" t="s">
        <v>1440</v>
      </c>
      <c r="G29" s="147" t="s">
        <v>1188</v>
      </c>
      <c r="H29" s="146" t="s">
        <v>1439</v>
      </c>
      <c r="I29" s="144" t="s">
        <v>1441</v>
      </c>
      <c r="N29" t="s">
        <v>1188</v>
      </c>
      <c r="O29" t="s">
        <v>1458</v>
      </c>
      <c r="X29" s="3"/>
      <c r="AC29" s="8"/>
      <c r="AD29" s="3"/>
      <c r="AE29" s="10"/>
    </row>
    <row r="30" spans="2:31" ht="15.75" customHeight="1" x14ac:dyDescent="0.25">
      <c r="B30" s="107">
        <v>2017</v>
      </c>
      <c r="C30" s="130">
        <v>41820</v>
      </c>
      <c r="D30" s="130">
        <v>42916</v>
      </c>
      <c r="E30" s="154">
        <v>1535.4005997057229</v>
      </c>
      <c r="F30" s="127">
        <v>284942.13</v>
      </c>
      <c r="G30" s="127">
        <f>E30*I4</f>
        <v>3359.9927979052795</v>
      </c>
      <c r="H30" s="127">
        <f>T16</f>
        <v>185.5816195816339</v>
      </c>
      <c r="I30" s="127">
        <f>F30-G30</f>
        <v>281582.13720209472</v>
      </c>
      <c r="J30" s="108"/>
      <c r="K30" s="108"/>
      <c r="L30" s="108"/>
      <c r="M30" s="161"/>
      <c r="N30" s="108">
        <f>G31/O30</f>
        <v>7.728209933134619</v>
      </c>
      <c r="O30">
        <v>96.270676707436195</v>
      </c>
      <c r="AC30" s="8"/>
      <c r="AD30" s="3"/>
      <c r="AE30" s="10"/>
    </row>
    <row r="31" spans="2:31" ht="15.75" customHeight="1" x14ac:dyDescent="0.25">
      <c r="B31" s="107">
        <v>2018</v>
      </c>
      <c r="C31" s="130">
        <v>42551</v>
      </c>
      <c r="D31" s="130">
        <v>43281</v>
      </c>
      <c r="E31" s="131">
        <v>96.270676707436195</v>
      </c>
      <c r="F31" s="127">
        <v>75476</v>
      </c>
      <c r="G31" s="171">
        <v>744</v>
      </c>
      <c r="H31" s="127">
        <f>F31/E31</f>
        <v>783.99781305546844</v>
      </c>
      <c r="I31" s="171">
        <v>74732</v>
      </c>
      <c r="J31" s="108"/>
      <c r="K31" s="108"/>
      <c r="L31" s="108"/>
      <c r="N31" s="108"/>
      <c r="AC31" s="8"/>
      <c r="AD31" s="3"/>
      <c r="AE31" s="10"/>
    </row>
    <row r="32" spans="2:31" ht="15.75" customHeight="1" x14ac:dyDescent="0.25">
      <c r="B32" s="107">
        <v>2019</v>
      </c>
      <c r="C32" s="130">
        <v>42551</v>
      </c>
      <c r="D32" s="130">
        <v>43646</v>
      </c>
      <c r="E32" s="131">
        <v>480.19730466999999</v>
      </c>
      <c r="F32" s="127">
        <v>42244.969589147004</v>
      </c>
      <c r="G32" s="127">
        <f>E32*L6</f>
        <v>1767.2998490646794</v>
      </c>
      <c r="H32" s="127">
        <f>F32/E32</f>
        <v>87.974191396552058</v>
      </c>
      <c r="I32" s="127">
        <f>F32-G32</f>
        <v>40477.669740082325</v>
      </c>
      <c r="N32" s="108"/>
      <c r="AC32" s="8"/>
      <c r="AD32" s="3"/>
      <c r="AE32" s="10"/>
    </row>
    <row r="33" spans="2:31" ht="15.75" customHeight="1" x14ac:dyDescent="0.25">
      <c r="B33" s="155">
        <v>2020</v>
      </c>
      <c r="C33" s="130"/>
      <c r="D33" s="130"/>
      <c r="E33" s="131"/>
      <c r="F33" s="127"/>
      <c r="G33" s="127"/>
      <c r="H33" s="127"/>
      <c r="I33" s="127"/>
      <c r="N33" s="108"/>
      <c r="AC33" s="8"/>
      <c r="AD33" s="3"/>
      <c r="AE33" s="10"/>
    </row>
    <row r="34" spans="2:31" ht="15.75" customHeight="1" x14ac:dyDescent="0.25">
      <c r="B34" s="126">
        <v>2021</v>
      </c>
      <c r="C34" s="130"/>
      <c r="D34" s="130"/>
      <c r="E34" s="154"/>
      <c r="F34" s="127"/>
      <c r="G34" s="127"/>
      <c r="H34" s="127"/>
      <c r="I34" s="127"/>
      <c r="N34" s="108"/>
      <c r="AC34" s="8"/>
      <c r="AD34" s="3"/>
      <c r="AE34" s="10"/>
    </row>
    <row r="35" spans="2:31" ht="15.75" customHeight="1" x14ac:dyDescent="0.25"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C37" s="215" t="s">
        <v>1486</v>
      </c>
      <c r="D37" s="215"/>
      <c r="E37" s="215"/>
      <c r="F37" s="215"/>
      <c r="G37" s="215"/>
      <c r="H37" s="215"/>
      <c r="I37" s="215"/>
      <c r="N37" s="108"/>
      <c r="AC37" s="8"/>
      <c r="AD37" s="3"/>
      <c r="AE37" s="10"/>
    </row>
    <row r="38" spans="2:31" ht="15.75" customHeight="1" x14ac:dyDescent="0.25">
      <c r="B38" s="3"/>
      <c r="C38" s="144" t="s">
        <v>1435</v>
      </c>
      <c r="D38" s="145" t="s">
        <v>1438</v>
      </c>
      <c r="E38" s="146" t="s">
        <v>754</v>
      </c>
      <c r="F38" s="147" t="s">
        <v>1440</v>
      </c>
      <c r="G38" s="147" t="s">
        <v>1188</v>
      </c>
      <c r="H38" s="146" t="s">
        <v>1439</v>
      </c>
      <c r="I38" s="144" t="s">
        <v>1441</v>
      </c>
      <c r="N38" s="108"/>
      <c r="AC38" s="8"/>
      <c r="AD38" s="3"/>
      <c r="AE38" s="10"/>
    </row>
    <row r="39" spans="2:31" ht="15.75" customHeight="1" x14ac:dyDescent="0.25">
      <c r="B39" s="3">
        <v>2019</v>
      </c>
      <c r="C39" s="175"/>
      <c r="D39" s="175">
        <v>43646</v>
      </c>
      <c r="E39" s="176">
        <v>213.04300000000001</v>
      </c>
      <c r="F39" s="167">
        <v>15181</v>
      </c>
      <c r="G39" s="167"/>
      <c r="H39" s="167">
        <f>F39/E39</f>
        <v>71.257915068788932</v>
      </c>
      <c r="I39" s="167">
        <f>F39</f>
        <v>15181</v>
      </c>
      <c r="K39" s="108"/>
      <c r="N39" s="108"/>
      <c r="AC39" s="8"/>
      <c r="AD39" s="3"/>
      <c r="AE39" s="10"/>
    </row>
    <row r="40" spans="2:31" ht="15.75" customHeight="1" x14ac:dyDescent="0.25">
      <c r="B40" s="155"/>
      <c r="C40" s="130"/>
      <c r="D40" s="130"/>
      <c r="E40" s="131"/>
      <c r="F40" s="127"/>
      <c r="G40" s="127"/>
      <c r="H40" s="127"/>
      <c r="I40" s="127"/>
      <c r="N40" s="108"/>
      <c r="AC40" s="8"/>
      <c r="AD40" s="3"/>
      <c r="AE40" s="10"/>
    </row>
    <row r="41" spans="2:31" ht="15.75" customHeight="1" x14ac:dyDescent="0.25">
      <c r="N41" s="108"/>
      <c r="AC41" s="8"/>
      <c r="AD41" s="3"/>
      <c r="AE41" s="10"/>
    </row>
    <row r="42" spans="2:31" ht="15.75" customHeight="1" x14ac:dyDescent="0.25">
      <c r="N42" s="108"/>
      <c r="AC42" s="8"/>
      <c r="AD42" s="3"/>
      <c r="AE42" s="10"/>
    </row>
    <row r="43" spans="2:31" ht="15.75" customHeight="1" x14ac:dyDescent="0.25">
      <c r="C43" s="215" t="s">
        <v>1485</v>
      </c>
      <c r="D43" s="215"/>
      <c r="E43" s="215"/>
      <c r="F43" s="215"/>
      <c r="G43" s="215"/>
      <c r="H43" s="215"/>
      <c r="I43" s="215"/>
      <c r="N43" s="108"/>
      <c r="AC43" s="8"/>
      <c r="AD43" s="3"/>
      <c r="AE43" s="10"/>
    </row>
    <row r="44" spans="2:31" ht="15.75" customHeight="1" x14ac:dyDescent="0.25">
      <c r="B44" s="3"/>
      <c r="C44" s="144" t="s">
        <v>1435</v>
      </c>
      <c r="D44" s="145" t="s">
        <v>1438</v>
      </c>
      <c r="E44" s="146" t="s">
        <v>754</v>
      </c>
      <c r="F44" s="147" t="s">
        <v>1440</v>
      </c>
      <c r="G44" s="147" t="s">
        <v>1188</v>
      </c>
      <c r="H44" s="146" t="s">
        <v>1439</v>
      </c>
      <c r="I44" s="144" t="s">
        <v>1441</v>
      </c>
      <c r="J44" s="6"/>
      <c r="K44" s="6"/>
      <c r="L44" s="6"/>
      <c r="N44" t="s">
        <v>1188</v>
      </c>
      <c r="O44" t="s">
        <v>1458</v>
      </c>
      <c r="AC44" s="8"/>
      <c r="AD44" s="3"/>
      <c r="AE44" s="10"/>
    </row>
    <row r="45" spans="2:31" ht="15.75" customHeight="1" x14ac:dyDescent="0.25">
      <c r="B45" s="3">
        <v>2018</v>
      </c>
      <c r="C45" s="130">
        <v>42551</v>
      </c>
      <c r="D45" s="130">
        <v>43281</v>
      </c>
      <c r="E45" s="131">
        <v>402.55</v>
      </c>
      <c r="F45" s="127">
        <v>81077</v>
      </c>
      <c r="G45" s="171">
        <v>3828</v>
      </c>
      <c r="H45" s="127">
        <f>F45/E45</f>
        <v>201.40852068066079</v>
      </c>
      <c r="I45" s="171">
        <v>77249</v>
      </c>
      <c r="J45" s="6"/>
      <c r="K45" s="8"/>
      <c r="L45" s="6"/>
      <c r="N45" s="108">
        <f>G45/O45</f>
        <v>9.5093777170537823</v>
      </c>
      <c r="O45">
        <v>402.55</v>
      </c>
      <c r="AC45" s="8"/>
      <c r="AD45" s="3"/>
      <c r="AE45" s="10"/>
    </row>
    <row r="46" spans="2:31" ht="15.75" customHeight="1" x14ac:dyDescent="0.25">
      <c r="B46" s="155">
        <v>2020</v>
      </c>
      <c r="C46" s="130"/>
      <c r="D46" s="130"/>
      <c r="E46" s="154"/>
      <c r="F46" s="127"/>
      <c r="G46" s="127"/>
      <c r="H46" s="127"/>
      <c r="I46" s="127"/>
      <c r="J46" s="6"/>
      <c r="K46" s="6"/>
      <c r="L46" s="6"/>
      <c r="N46" s="108"/>
      <c r="AC46" s="8"/>
      <c r="AD46" s="3"/>
      <c r="AE46" s="10"/>
    </row>
    <row r="47" spans="2:31" ht="15.75" customHeight="1" x14ac:dyDescent="0.25">
      <c r="B47" s="126">
        <v>2021</v>
      </c>
      <c r="C47" s="130"/>
      <c r="D47" s="130"/>
      <c r="E47" s="154"/>
      <c r="F47" s="127"/>
      <c r="G47" s="127"/>
      <c r="H47" s="127"/>
      <c r="I47" s="127"/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G49" s="169"/>
      <c r="R49" s="108"/>
      <c r="AC49" s="8"/>
      <c r="AD49" s="3"/>
      <c r="AE49" s="10"/>
    </row>
    <row r="50" spans="2:31" ht="15.75" customHeight="1" x14ac:dyDescent="0.25">
      <c r="AC50" s="8"/>
      <c r="AD50" s="3"/>
      <c r="AE50" s="10"/>
    </row>
    <row r="51" spans="2:31" ht="15.75" customHeight="1" x14ac:dyDescent="0.25">
      <c r="AC51" s="8"/>
      <c r="AD51" s="3"/>
      <c r="AE51" s="10"/>
    </row>
    <row r="52" spans="2:31" ht="15.75" customHeight="1" x14ac:dyDescent="0.25">
      <c r="B52" s="155"/>
      <c r="P52" s="6"/>
      <c r="Q52" s="3"/>
      <c r="R52" s="3"/>
      <c r="S52" s="3"/>
      <c r="T52" s="6"/>
      <c r="U52" s="6"/>
      <c r="X52" s="3"/>
      <c r="Y52" s="6"/>
      <c r="Z52" s="8"/>
      <c r="AA52" s="3"/>
      <c r="AB52" s="8"/>
      <c r="AC52" s="8"/>
      <c r="AD52" s="3"/>
      <c r="AE52" s="10"/>
    </row>
    <row r="53" spans="2:31" ht="13.2" x14ac:dyDescent="0.25">
      <c r="E53" s="107" t="s">
        <v>25</v>
      </c>
      <c r="F53" s="8">
        <v>241</v>
      </c>
      <c r="M53" s="6"/>
      <c r="N53" s="6"/>
      <c r="O53" s="6"/>
      <c r="P53" s="6"/>
      <c r="Z53" s="8"/>
      <c r="AA53" s="3"/>
      <c r="AB53" s="8"/>
      <c r="AC53" s="8"/>
      <c r="AD53" s="3"/>
      <c r="AE53" s="10"/>
    </row>
    <row r="54" spans="2:31" ht="13.2" x14ac:dyDescent="0.25">
      <c r="O54" s="6"/>
      <c r="P54" s="6"/>
      <c r="Z54" s="8"/>
      <c r="AA54" s="3"/>
      <c r="AB54" s="8"/>
      <c r="AC54" s="8"/>
      <c r="AD54" s="3"/>
      <c r="AE54" s="10"/>
    </row>
    <row r="55" spans="2:31" ht="13.2" x14ac:dyDescent="0.25">
      <c r="C55" s="172"/>
      <c r="E55" s="107" t="s">
        <v>1453</v>
      </c>
      <c r="F55" s="135">
        <f>G11+G24+G17</f>
        <v>2627.0217145699999</v>
      </c>
      <c r="G55" s="8">
        <f>F55*F53</f>
        <v>633112.23321136995</v>
      </c>
      <c r="H55" s="6"/>
      <c r="M55" s="6"/>
      <c r="O55" s="149"/>
      <c r="Z55" s="8"/>
      <c r="AA55" s="3"/>
      <c r="AB55" s="8"/>
      <c r="AC55" s="8"/>
      <c r="AD55" s="3"/>
      <c r="AE55" s="10"/>
    </row>
    <row r="56" spans="2:31" ht="13.2" x14ac:dyDescent="0.25">
      <c r="E56" s="107"/>
      <c r="F56" s="6"/>
      <c r="G56" s="8"/>
      <c r="H56" s="6"/>
      <c r="M56" s="6"/>
      <c r="N56" s="6"/>
      <c r="O56" s="6"/>
      <c r="P56" s="6"/>
      <c r="S56" s="108"/>
      <c r="T56" s="108"/>
      <c r="Z56" s="8"/>
      <c r="AA56" s="3"/>
      <c r="AB56" s="8"/>
      <c r="AC56" s="8"/>
      <c r="AD56" s="3"/>
      <c r="AE56" s="10"/>
    </row>
    <row r="57" spans="2:31" ht="13.2" x14ac:dyDescent="0.25">
      <c r="G57" s="6"/>
      <c r="H57" s="6"/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E58" s="107" t="s">
        <v>1448</v>
      </c>
      <c r="F58" s="182">
        <f>J12+J25</f>
        <v>211133.84793366486</v>
      </c>
      <c r="G58" s="6"/>
      <c r="H58" s="6"/>
      <c r="U58" s="3"/>
      <c r="V58" s="3"/>
      <c r="W58" s="8">
        <f>W7-T7-S7</f>
        <v>213562.51835371437</v>
      </c>
      <c r="Z58" s="8"/>
      <c r="AA58" s="3"/>
      <c r="AB58" s="8"/>
      <c r="AC58" s="8"/>
      <c r="AD58" s="3"/>
      <c r="AE58" s="10"/>
    </row>
    <row r="59" spans="2:31" ht="13.2" x14ac:dyDescent="0.25">
      <c r="F59" s="181"/>
      <c r="J59" s="124"/>
      <c r="K59" s="124"/>
      <c r="L59" s="124"/>
      <c r="R59" s="148">
        <f>F16+SUM(F4:F5)</f>
        <v>4344.7240459799996</v>
      </c>
      <c r="S59" s="148" t="s">
        <v>1469</v>
      </c>
      <c r="T59" s="3"/>
      <c r="U59" s="3"/>
      <c r="V59" s="3"/>
      <c r="W59" s="8"/>
      <c r="Z59" s="8"/>
      <c r="AA59" s="3"/>
      <c r="AB59" s="8"/>
      <c r="AC59" s="8"/>
      <c r="AD59" s="3"/>
      <c r="AE59" s="10"/>
    </row>
    <row r="60" spans="2:31" ht="13.2" x14ac:dyDescent="0.25">
      <c r="B60" s="6"/>
      <c r="E60" s="107" t="s">
        <v>1446</v>
      </c>
      <c r="F60" s="184">
        <f>V19</f>
        <v>0</v>
      </c>
      <c r="G60" s="125">
        <f>F60*H60</f>
        <v>0</v>
      </c>
      <c r="H60" s="106">
        <v>0.15</v>
      </c>
      <c r="J60" s="6"/>
      <c r="K60" s="6"/>
      <c r="L60" s="6"/>
      <c r="M60" s="6"/>
      <c r="N60" s="6"/>
      <c r="O60" s="6"/>
      <c r="P60" s="6"/>
      <c r="R60" s="148">
        <f>R59-V74</f>
        <v>2809.3234462742766</v>
      </c>
      <c r="S60" t="s">
        <v>1470</v>
      </c>
      <c r="T60" s="3"/>
      <c r="U60" s="3"/>
      <c r="V60" s="3"/>
      <c r="W60" s="8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6"/>
      <c r="E61" s="107" t="s">
        <v>1447</v>
      </c>
      <c r="F61" s="184">
        <f>O10</f>
        <v>15512.875620481704</v>
      </c>
      <c r="G61" s="122"/>
      <c r="H61" s="106"/>
      <c r="J61" s="6"/>
      <c r="K61" s="6"/>
      <c r="L61" s="6"/>
      <c r="M61" s="6"/>
      <c r="N61" s="6"/>
      <c r="O61" s="6"/>
      <c r="P61" s="6"/>
      <c r="Q61" s="3"/>
      <c r="R61" s="148">
        <f>R60+F55</f>
        <v>5436.3451608442765</v>
      </c>
      <c r="T61" s="3"/>
      <c r="U61" s="3"/>
      <c r="V61" s="3"/>
      <c r="W61" s="8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6"/>
      <c r="E62" s="107" t="s">
        <v>1487</v>
      </c>
      <c r="F62" s="184">
        <v>-22736.45</v>
      </c>
      <c r="G62" s="6"/>
      <c r="H62" s="6"/>
      <c r="I62" s="11"/>
      <c r="J62" s="8"/>
      <c r="K62" s="8"/>
      <c r="L62" s="8"/>
      <c r="M62" s="8">
        <f>SUM(I76:I77)</f>
        <v>3471.304088997791</v>
      </c>
      <c r="N62" s="125">
        <f>SUM(J62+M62)</f>
        <v>3471.304088997791</v>
      </c>
      <c r="O62" s="6"/>
      <c r="P62" s="6"/>
      <c r="Q62" s="3"/>
      <c r="R62" s="157">
        <f>2000-R61</f>
        <v>-3436.3451608442765</v>
      </c>
      <c r="S62" s="116" t="s">
        <v>1468</v>
      </c>
      <c r="T62" s="162" t="s">
        <v>1473</v>
      </c>
      <c r="U62" s="3"/>
      <c r="V62" s="3"/>
      <c r="W62" s="8"/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6"/>
      <c r="E63" s="3"/>
      <c r="H63" s="6"/>
      <c r="O63" s="6"/>
      <c r="P63" s="6"/>
      <c r="Q63" s="3"/>
      <c r="X63" s="8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F64" s="11"/>
      <c r="G64" s="125"/>
      <c r="I64" s="6"/>
      <c r="O64" s="135"/>
      <c r="P64" s="135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48">
        <f>G8+G23</f>
        <v>1807.0872953142798</v>
      </c>
      <c r="S65">
        <v>540.07440343999997</v>
      </c>
      <c r="T65" s="148">
        <f>S65-R65</f>
        <v>-1267.0128918742798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I67" s="6"/>
      <c r="J67" s="6"/>
      <c r="K67" s="6"/>
      <c r="L67" s="6"/>
      <c r="M67" s="6"/>
      <c r="N67" s="6"/>
      <c r="O67" s="6"/>
      <c r="P67" s="6"/>
      <c r="Q67" s="3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I68" s="6"/>
      <c r="J68" s="6"/>
      <c r="K68" s="6"/>
      <c r="L68" s="6"/>
      <c r="M68" s="6"/>
      <c r="N68" s="6"/>
      <c r="O68" s="6"/>
      <c r="P68" s="6"/>
      <c r="Q68" s="3"/>
      <c r="R68" s="116">
        <v>284942.13</v>
      </c>
      <c r="S68" s="116">
        <v>1535.4005997057229</v>
      </c>
      <c r="T68" s="116">
        <v>2017</v>
      </c>
      <c r="U68" s="116">
        <v>185.5816195816339</v>
      </c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I70" s="6"/>
      <c r="J70" s="6"/>
      <c r="K70" s="6"/>
      <c r="L70" s="6"/>
      <c r="M70" s="6"/>
      <c r="N70" s="6"/>
      <c r="O70" s="6"/>
      <c r="P70" s="6"/>
      <c r="Q70" s="3"/>
      <c r="R70" s="107" t="s">
        <v>89</v>
      </c>
      <c r="S70" s="116">
        <f>S68*(S7/R68)</f>
        <v>236.359824832404</v>
      </c>
      <c r="T70" s="6"/>
      <c r="U70" s="6"/>
      <c r="V70" s="8"/>
      <c r="W70" s="8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I71" s="6"/>
      <c r="J71" s="6"/>
      <c r="K71" s="6"/>
      <c r="L71" s="6"/>
      <c r="M71" s="6"/>
      <c r="N71" s="6"/>
      <c r="O71" s="6"/>
      <c r="P71" s="6"/>
      <c r="Q71" s="3"/>
      <c r="R71" s="107" t="s">
        <v>1474</v>
      </c>
      <c r="S71" s="3"/>
      <c r="T71" s="6"/>
      <c r="U71" s="6"/>
      <c r="V71" s="8"/>
      <c r="W71" s="8"/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I72" s="6"/>
      <c r="J72" s="6"/>
      <c r="K72" s="6"/>
      <c r="L72" s="6"/>
      <c r="M72" s="6"/>
      <c r="N72" s="6"/>
      <c r="O72" s="6"/>
      <c r="P72" s="6"/>
      <c r="Q72" s="3"/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6"/>
      <c r="C73" s="6"/>
      <c r="D73" s="3"/>
      <c r="E73" s="3"/>
      <c r="F73" s="3"/>
      <c r="G73" s="6"/>
      <c r="H73" s="6"/>
      <c r="I73" s="6"/>
      <c r="J73" s="6"/>
      <c r="K73" s="6"/>
      <c r="L73" s="6"/>
      <c r="M73" s="6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6"/>
      <c r="C74" s="6"/>
      <c r="D74" s="3"/>
      <c r="E74" s="3"/>
      <c r="F74" s="3"/>
      <c r="G74" s="6"/>
      <c r="H74" s="6"/>
      <c r="I74" s="6"/>
      <c r="J74" s="6"/>
      <c r="K74" s="6"/>
      <c r="L74" s="6"/>
      <c r="M74" s="6"/>
      <c r="N74" s="6"/>
      <c r="O74" s="6"/>
      <c r="P74" s="6"/>
      <c r="Q74" s="3"/>
      <c r="S74" s="148">
        <f>SUM(F4:F5)</f>
        <v>2493.7186975099999</v>
      </c>
      <c r="T74">
        <v>973.02534846999993</v>
      </c>
      <c r="U74" s="157">
        <f>T74+S74</f>
        <v>3466.74404598</v>
      </c>
      <c r="V74" s="116">
        <v>1535.4005997057229</v>
      </c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6"/>
      <c r="C75" s="6"/>
      <c r="D75" s="3"/>
      <c r="E75" s="3"/>
      <c r="F75" s="3"/>
      <c r="G75" s="6"/>
      <c r="H75" s="6"/>
      <c r="I75" s="6"/>
      <c r="J75" s="6"/>
      <c r="K75" s="6"/>
      <c r="L75" s="6"/>
      <c r="M75" s="6"/>
      <c r="N75" s="6"/>
      <c r="O75" s="6"/>
      <c r="P75" s="6"/>
      <c r="Q75" s="3"/>
      <c r="R75" s="120" t="s">
        <v>1475</v>
      </c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23">
        <v>2019</v>
      </c>
      <c r="C76" s="130">
        <v>42551</v>
      </c>
      <c r="D76" s="130">
        <v>43738</v>
      </c>
      <c r="E76" s="159">
        <v>113.1112030725638</v>
      </c>
      <c r="F76" s="127">
        <f>E76*H76</f>
        <v>9950.9632043215406</v>
      </c>
      <c r="G76" s="136">
        <f>E76*I6</f>
        <v>882.31871536833569</v>
      </c>
      <c r="H76" s="127">
        <v>87.975045212256632</v>
      </c>
      <c r="I76" s="136">
        <f t="shared" ref="I76:I77" si="9">F76-G76</f>
        <v>9068.6444889532049</v>
      </c>
      <c r="J76" s="124" t="s">
        <v>1443</v>
      </c>
      <c r="K76" s="124"/>
      <c r="L76" s="124"/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23">
        <v>2019</v>
      </c>
      <c r="C77" s="129">
        <v>42916</v>
      </c>
      <c r="D77" s="130">
        <v>43738</v>
      </c>
      <c r="E77" s="159">
        <v>46.309101597436211</v>
      </c>
      <c r="F77" s="127">
        <f>E77*H77</f>
        <v>4074.0453067734366</v>
      </c>
      <c r="G77" s="136">
        <f>E77*I7</f>
        <v>9671.38570672885</v>
      </c>
      <c r="H77" s="127">
        <v>87.975045212256632</v>
      </c>
      <c r="I77" s="136">
        <f t="shared" si="9"/>
        <v>-5597.3403999554139</v>
      </c>
      <c r="J77" s="124" t="s">
        <v>1443</v>
      </c>
      <c r="K77" s="124"/>
      <c r="L77" s="124"/>
      <c r="N77" s="6"/>
      <c r="O77" s="6"/>
      <c r="P77" s="6"/>
      <c r="Q77" s="3"/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107"/>
      <c r="C78" s="142"/>
      <c r="D78" s="142"/>
      <c r="E78" s="156"/>
      <c r="F78" s="127"/>
      <c r="G78" s="143"/>
      <c r="H78" s="143"/>
      <c r="I78" s="143"/>
      <c r="N78" s="6"/>
      <c r="O78" s="6"/>
      <c r="P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107">
        <v>2020</v>
      </c>
      <c r="C79" s="129">
        <v>42916</v>
      </c>
      <c r="D79" s="130">
        <v>44012</v>
      </c>
      <c r="E79" s="131">
        <v>163.7232872025638</v>
      </c>
      <c r="F79" s="127">
        <f t="shared" ref="F79:F80" si="10">E79*H79</f>
        <v>12383.735232713501</v>
      </c>
      <c r="G79" s="127">
        <f>E79*I7</f>
        <v>34192.653389699975</v>
      </c>
      <c r="H79" s="127">
        <v>75.638202996693678</v>
      </c>
      <c r="I79" s="127">
        <f>F79-G79</f>
        <v>-21808.918156986474</v>
      </c>
      <c r="N79" s="6"/>
      <c r="O79" s="6"/>
      <c r="P79" s="6"/>
      <c r="Q79" s="3"/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107">
        <v>2020</v>
      </c>
      <c r="C80" s="129">
        <v>43281</v>
      </c>
      <c r="D80" s="130">
        <v>44012</v>
      </c>
      <c r="E80" s="131">
        <v>310.36552080256376</v>
      </c>
      <c r="F80" s="127">
        <f t="shared" si="10"/>
        <v>23475.490265638873</v>
      </c>
      <c r="G80" s="127">
        <f>E80*I8</f>
        <v>106429.20962143007</v>
      </c>
      <c r="H80" s="127">
        <v>75.638202996693678</v>
      </c>
      <c r="I80" s="127">
        <f>F80-G80</f>
        <v>-82953.719355791196</v>
      </c>
      <c r="N80" s="6"/>
      <c r="O80" s="6"/>
      <c r="P80" s="6"/>
      <c r="Q80" s="3"/>
      <c r="R80" s="148">
        <f>SUM(G6:G7)</f>
        <v>1585.0377346285602</v>
      </c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Q81" s="3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6"/>
      <c r="C82" s="6"/>
      <c r="D82" s="3"/>
      <c r="E82" s="3"/>
      <c r="F82" s="3"/>
      <c r="G82" s="6"/>
      <c r="H82" s="6"/>
      <c r="I82" s="6"/>
      <c r="J82" s="6"/>
      <c r="K82" s="6"/>
      <c r="L82" s="6"/>
      <c r="M82" s="6"/>
      <c r="N82" s="6"/>
      <c r="O82" s="6"/>
      <c r="P82" t="s">
        <v>1457</v>
      </c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6"/>
      <c r="C83" s="6"/>
      <c r="D83" s="3"/>
      <c r="E83" s="3"/>
      <c r="F83" s="3"/>
      <c r="G83" s="6"/>
      <c r="H83" s="6"/>
      <c r="I83" s="6"/>
      <c r="J83" s="6"/>
      <c r="K83" s="6"/>
      <c r="L83" s="6"/>
      <c r="M83" s="6"/>
      <c r="N83" s="6"/>
      <c r="O83" s="6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6"/>
      <c r="C84" s="6"/>
      <c r="D84" s="3"/>
      <c r="E84" s="3"/>
      <c r="F84" s="3"/>
      <c r="G84" s="6"/>
      <c r="H84" s="6"/>
      <c r="I84" s="6"/>
      <c r="J84" s="6"/>
      <c r="K84" s="6"/>
      <c r="L84" s="6"/>
      <c r="M84" s="6"/>
      <c r="N84" s="6"/>
      <c r="O84" s="6"/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B85" s="123">
        <v>2019</v>
      </c>
      <c r="C85" s="163">
        <v>42551</v>
      </c>
      <c r="D85" s="163">
        <v>43646</v>
      </c>
      <c r="E85" s="154">
        <v>203.84999999999997</v>
      </c>
      <c r="F85" s="127">
        <v>14525.92598677262</v>
      </c>
      <c r="G85" s="136">
        <f>E85*I21</f>
        <v>2058.7040761797925</v>
      </c>
      <c r="H85" s="127">
        <f>F85/E85</f>
        <v>71.257915068788918</v>
      </c>
      <c r="I85" s="136">
        <f t="shared" ref="I85:I87" si="11">F85-G85</f>
        <v>12467.221910592827</v>
      </c>
      <c r="J85" s="124" t="s">
        <v>1442</v>
      </c>
      <c r="K85" s="124"/>
      <c r="L85" s="124"/>
      <c r="Q85" t="s">
        <v>1471</v>
      </c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23">
        <v>2019</v>
      </c>
      <c r="C86" s="164">
        <v>42916</v>
      </c>
      <c r="D86" s="163">
        <v>43646</v>
      </c>
      <c r="E86" s="154">
        <v>9.1930000000000405</v>
      </c>
      <c r="F86" s="127">
        <v>655.07401322737951</v>
      </c>
      <c r="G86" s="136">
        <f>E86*I22</f>
        <v>306.22278195240176</v>
      </c>
      <c r="H86" s="127">
        <f>F86/E86</f>
        <v>71.257915068788932</v>
      </c>
      <c r="I86" s="136">
        <f t="shared" si="11"/>
        <v>348.85123127497775</v>
      </c>
      <c r="J86" s="124" t="s">
        <v>1442</v>
      </c>
      <c r="K86" s="124"/>
      <c r="L86" s="124"/>
      <c r="N86" s="148">
        <f>SUM(E85:E86)</f>
        <v>213.04300000000001</v>
      </c>
      <c r="O86" s="108">
        <f>P86*(E85/(E85+E86))</f>
        <v>14525.92598677262</v>
      </c>
      <c r="P86" s="127">
        <v>15181</v>
      </c>
      <c r="Q86" s="120" t="s">
        <v>1476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123">
        <v>2019</v>
      </c>
      <c r="C87" s="129">
        <v>42916</v>
      </c>
      <c r="D87" s="130">
        <v>43738</v>
      </c>
      <c r="E87" s="160">
        <v>320.77699999999999</v>
      </c>
      <c r="F87" s="127">
        <f>E87*H87</f>
        <v>28220.371078052045</v>
      </c>
      <c r="G87" s="136">
        <f>E87*I22</f>
        <v>10685.219767904398</v>
      </c>
      <c r="H87" s="127">
        <v>87.975045212256632</v>
      </c>
      <c r="I87" s="136">
        <f t="shared" si="11"/>
        <v>17535.151310147645</v>
      </c>
      <c r="J87" s="124" t="s">
        <v>1443</v>
      </c>
      <c r="K87" s="124"/>
      <c r="L87" s="124"/>
      <c r="O87" s="108">
        <f>P86*(E86/(E85+E86))</f>
        <v>655.07401322737951</v>
      </c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107">
        <v>2020</v>
      </c>
      <c r="C89" s="129">
        <v>43281</v>
      </c>
      <c r="D89" s="130">
        <v>44012</v>
      </c>
      <c r="E89" s="154">
        <v>65.98559543487238</v>
      </c>
      <c r="F89" s="127">
        <f>E89*H89</f>
        <v>4991.0318623605808</v>
      </c>
      <c r="G89" s="127">
        <f>E89*I23</f>
        <v>15367.734141349301</v>
      </c>
      <c r="H89" s="127">
        <v>75.638202996693678</v>
      </c>
      <c r="I89" s="127">
        <f>F89-G89</f>
        <v>-10376.70227898872</v>
      </c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t="s">
        <v>1456</v>
      </c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S95" s="161" t="s">
        <v>1472</v>
      </c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  <row r="986" spans="2:31" ht="13.2" x14ac:dyDescent="0.25">
      <c r="B986" s="6"/>
      <c r="C986" s="6"/>
      <c r="D986" s="3"/>
      <c r="E986" s="3"/>
      <c r="F986" s="3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8"/>
      <c r="S986" s="8"/>
      <c r="T986" s="3"/>
      <c r="U986" s="3"/>
      <c r="V986" s="3"/>
      <c r="W986" s="8"/>
      <c r="X986" s="6"/>
      <c r="Y986" s="6"/>
      <c r="Z986" s="8"/>
      <c r="AA986" s="3"/>
      <c r="AB986" s="8"/>
      <c r="AC986" s="8"/>
      <c r="AD986" s="3"/>
      <c r="AE986" s="10"/>
    </row>
    <row r="987" spans="2:31" ht="13.2" x14ac:dyDescent="0.25">
      <c r="B987" s="6"/>
      <c r="C987" s="6"/>
      <c r="D987" s="3"/>
      <c r="E987" s="3"/>
      <c r="F987" s="3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8"/>
      <c r="S987" s="8"/>
      <c r="T987" s="3"/>
      <c r="U987" s="3"/>
      <c r="V987" s="3"/>
      <c r="W987" s="8"/>
      <c r="X987" s="6"/>
      <c r="Y987" s="6"/>
      <c r="Z987" s="8"/>
      <c r="AA987" s="3"/>
      <c r="AB987" s="8"/>
      <c r="AC987" s="8"/>
      <c r="AD987" s="3"/>
      <c r="AE987" s="10"/>
    </row>
    <row r="988" spans="2:31" ht="13.2" x14ac:dyDescent="0.25">
      <c r="B988" s="6"/>
      <c r="C988" s="6"/>
      <c r="D988" s="3"/>
      <c r="E988" s="3"/>
      <c r="F988" s="3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8"/>
      <c r="S988" s="8"/>
      <c r="T988" s="3"/>
      <c r="U988" s="3"/>
      <c r="V988" s="3"/>
      <c r="W988" s="8"/>
      <c r="X988" s="6"/>
      <c r="Y988" s="6"/>
      <c r="Z988" s="8"/>
      <c r="AA988" s="3"/>
      <c r="AB988" s="8"/>
      <c r="AC988" s="8"/>
      <c r="AD988" s="3"/>
      <c r="AE988" s="10"/>
    </row>
  </sheetData>
  <mergeCells count="6">
    <mergeCell ref="C43:I43"/>
    <mergeCell ref="C2:O2"/>
    <mergeCell ref="C14:O14"/>
    <mergeCell ref="C19:O19"/>
    <mergeCell ref="C28:I28"/>
    <mergeCell ref="C37:I37"/>
  </mergeCells>
  <printOptions horizontalCentered="1" gridLines="1"/>
  <pageMargins left="0.7" right="0.7" top="0.75" bottom="0.75" header="0" footer="0"/>
  <pageSetup pageOrder="overThenDown" orientation="landscape" cellComments="atEnd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5197-361C-49B1-A9CD-D124525FC840}">
  <sheetPr>
    <outlinePr summaryBelow="0" summaryRight="0"/>
    <pageSetUpPr fitToPage="1"/>
  </sheetPr>
  <dimension ref="A1:AE988"/>
  <sheetViews>
    <sheetView workbookViewId="0">
      <selection activeCell="J40" sqref="J40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1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1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1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1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M4+F16</f>
        <v>2101.0668684699999</v>
      </c>
      <c r="G4" s="141">
        <v>0</v>
      </c>
      <c r="H4" s="127">
        <f>(M4*N4)+H16</f>
        <v>4597.86817025449</v>
      </c>
      <c r="I4" s="127">
        <f>H4/F4</f>
        <v>2.1883492806693319</v>
      </c>
      <c r="J4" s="127">
        <f>G4*I4</f>
        <v>0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78">
        <v>0</v>
      </c>
      <c r="S4" s="179">
        <f>SUMIFS('Summary Detail'!$J$2:$J$1066,'Summary Detail'!$A$2:$A$1066,"&gt;="&amp;$Z4,'Summary Detail'!$A$2:$A$1066,"&lt;="&amp;$AA4,'Summary Detail'!$B$2:$B$1066,"="&amp;"Mining")</f>
        <v>426.50237948545509</v>
      </c>
      <c r="T4" s="178">
        <v>0</v>
      </c>
      <c r="U4" s="178">
        <v>0</v>
      </c>
      <c r="V4" s="179"/>
      <c r="W4" s="179">
        <v>45357</v>
      </c>
      <c r="X4" s="179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1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v>0</v>
      </c>
      <c r="H5" s="127">
        <f t="shared" ref="H5" si="1">F5*I5</f>
        <v>1072.0984878719166</v>
      </c>
      <c r="I5" s="127">
        <f>N5</f>
        <v>2.7304049251294851</v>
      </c>
      <c r="J5" s="127">
        <f>G5*I5</f>
        <v>0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2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78">
        <v>0</v>
      </c>
      <c r="S5" s="179">
        <f>SUMIFS('Summary Detail'!$J$2:$J$1066,'Summary Detail'!$A$2:$A$1066,"&gt;="&amp;$Z5,'Summary Detail'!$A$2:$A$1066,"&lt;="&amp;$AA5,'Summary Detail'!$B$2:$B$1066,"="&amp;"Mining")</f>
        <v>1072.0984878719166</v>
      </c>
      <c r="T5" s="178">
        <v>0</v>
      </c>
      <c r="U5" s="178">
        <v>0</v>
      </c>
      <c r="V5" s="179"/>
      <c r="W5" s="179">
        <v>49994</v>
      </c>
      <c r="X5" s="179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1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66">
        <f>1167.69997758428-E32-E33</f>
        <v>1167.6999775842801</v>
      </c>
      <c r="H6" s="127">
        <f>F6*I6</f>
        <v>1633.2736826287698</v>
      </c>
      <c r="I6" s="127">
        <f t="shared" ref="I6" si="3">N6</f>
        <v>7.8004538136006314</v>
      </c>
      <c r="J6" s="127">
        <f>G6*I6</f>
        <v>9108.5897432886686</v>
      </c>
      <c r="K6" s="127">
        <f>G6*L6</f>
        <v>4297.5584703785917</v>
      </c>
      <c r="L6" s="127"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2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78">
        <v>0</v>
      </c>
      <c r="S6" s="179">
        <f>SUMIFS('Summary Detail'!$J$2:$J$1066,'Summary Detail'!$A$2:$A$1066,"&gt;="&amp;$Z6,'Summary Detail'!$A$2:$A$1066,"&lt;="&amp;$AA6,'Summary Detail'!$B$2:$B$1066,"="&amp;"Mining")</f>
        <v>1633.2736826287698</v>
      </c>
      <c r="T6" s="179">
        <f>SUMIFS('Summary Detail'!$J$2:$J$1066,'Summary Detail'!$A$2:$A$1066,"&gt;="&amp;$Z6,'Summary Detail'!$A$2:$A$1066,"&lt;="&amp;$AA6,'Summary Detail'!$B$2:$B$1066,"="&amp;"DCG Wages")</f>
        <v>6124.10179933984</v>
      </c>
      <c r="U6" s="178">
        <v>0</v>
      </c>
      <c r="V6" s="179"/>
      <c r="W6" s="179">
        <v>58674</v>
      </c>
      <c r="X6" s="179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1:31" ht="15.75" customHeight="1" x14ac:dyDescent="0.25">
      <c r="A7" s="148"/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ref="G7:G8" si="4">G6+F7</f>
        <v>1377.7323663842801</v>
      </c>
      <c r="H7" s="127">
        <f>F7*I7</f>
        <v>43864.039096428824</v>
      </c>
      <c r="I7" s="127">
        <f>N7</f>
        <v>208.84416611667288</v>
      </c>
      <c r="J7" s="127">
        <f>F7*I7</f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2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Q7" s="126">
        <v>2017</v>
      </c>
      <c r="R7" s="179">
        <f>V16</f>
        <v>281582.13720209472</v>
      </c>
      <c r="S7" s="179">
        <f>SUMIFS('Summary Detail'!$J$2:$J$1066,'Summary Detail'!$A$2:$A$1066,"&gt;="&amp;$Z7,'Summary Detail'!$A$2:$A$1066,"&lt;="&amp;$AA7,'Summary Detail'!$B$2:$B$1066,"="&amp;"Mining")</f>
        <v>43864.039096428824</v>
      </c>
      <c r="T7" s="179">
        <f>SUMIFS('Summary Detail'!$J$2:$J$1066,'Summary Detail'!$A$2:$A$1066,"&gt;="&amp;$Z7,'Summary Detail'!$A$2:$A$1066,"&lt;="&amp;$AA7,'Summary Detail'!$B$2:$B$1066,"="&amp;"DCG Wages")</f>
        <v>10991.4425498568</v>
      </c>
      <c r="U7" s="178">
        <v>0</v>
      </c>
      <c r="V7" s="179"/>
      <c r="W7" s="180">
        <v>268418</v>
      </c>
      <c r="X7" s="179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1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4"/>
        <v>1524.3745999842799</v>
      </c>
      <c r="H8" s="127">
        <f t="shared" ref="H8:H11" si="5">F8*I8</f>
        <v>50285.924089800472</v>
      </c>
      <c r="I8" s="127">
        <f>N8</f>
        <v>342.91569935416265</v>
      </c>
      <c r="J8" s="127">
        <f t="shared" ref="J8:J11" si="6">F8*I8</f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2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79">
        <f>V17</f>
        <v>151981</v>
      </c>
      <c r="S8" s="179">
        <f>SUMIFS('Summary Detail'!$J$2:$J$1066,'Summary Detail'!$A$2:$A$1066,"&gt;="&amp;$Z8,'Summary Detail'!$A$2:$A$1066,"&lt;="&amp;$AA8,'Summary Detail'!$B$2:$B$1066,"="&amp;"Mining")</f>
        <v>50285.924089800472</v>
      </c>
      <c r="T8" s="179">
        <f>SUMIFS('Summary Detail'!$J$2:$J$1066,'Summary Detail'!$A$2:$A$1066,"&gt;="&amp;$Z8,'Summary Detail'!$A$2:$A$1066,"&lt;="&amp;$AA8,'Summary Detail'!$B$2:$B$1066,"="&amp;"DCG Wages")</f>
        <v>53353.981141483047</v>
      </c>
      <c r="U8" s="179">
        <f>SUMIFS('Summary Detail'!$J$2:$J$1066,'Summary Detail'!$A$2:$A$1066,"&gt;="&amp;Z8,'Summary Detail'!$A$2:$A$1066,"&lt;="&amp;AA8,'Summary Detail'!$B$2:$B$1066,"="&amp;"DCG Expense")</f>
        <v>10163.465401916501</v>
      </c>
      <c r="V8" s="179"/>
      <c r="W8" s="179">
        <v>0</v>
      </c>
      <c r="X8" s="179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1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1657.93287582428</v>
      </c>
      <c r="H9" s="127">
        <f t="shared" si="5"/>
        <v>18334.544764403432</v>
      </c>
      <c r="I9" s="127">
        <f>N9</f>
        <v>137.2774891641146</v>
      </c>
      <c r="J9" s="127">
        <f t="shared" si="6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2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P9" s="177"/>
      <c r="Q9" s="126">
        <v>2019</v>
      </c>
      <c r="R9" s="179">
        <f>V18</f>
        <v>0</v>
      </c>
      <c r="S9" s="179">
        <f>SUMIFS('Summary Detail'!$J$2:$J$1066,'Summary Detail'!$A$2:$A$1066,"&gt;="&amp;$Z9,'Summary Detail'!$A$2:$A$1066,"&lt;="&amp;$AA9,'Summary Detail'!$B$2:$B$1066,"="&amp;"Mining")</f>
        <v>18334.544764403432</v>
      </c>
      <c r="T9" s="179">
        <f>SUMIFS('Summary Detail'!$J$2:$J$1066,'Summary Detail'!$A$2:$A$1066,"&gt;="&amp;$Z9,'Summary Detail'!$A$2:$A$1066,"&lt;="&amp;$AA9,'Summary Detail'!$B$2:$B$1066,"="&amp;"DCG Wages")</f>
        <v>26882.37936871768</v>
      </c>
      <c r="U9" s="179">
        <v>5933.0300000000007</v>
      </c>
      <c r="V9" s="179">
        <v>21421</v>
      </c>
      <c r="W9" s="179">
        <v>0</v>
      </c>
      <c r="X9" s="179">
        <v>0</v>
      </c>
      <c r="Y9" s="122"/>
      <c r="Z9" s="37">
        <v>43466</v>
      </c>
      <c r="AA9" s="37">
        <v>43830</v>
      </c>
    </row>
    <row r="10" spans="1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1785.47987314428</v>
      </c>
      <c r="H10" s="127">
        <f t="shared" si="5"/>
        <v>15512.875620481704</v>
      </c>
      <c r="I10" s="127">
        <f>N10</f>
        <v>121.6247810331573</v>
      </c>
      <c r="J10" s="127">
        <f t="shared" si="6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2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79">
        <f>V19</f>
        <v>0</v>
      </c>
      <c r="S10" s="179">
        <f>SUMIFS('Summary Detail'!$J$2:$J$1066,'Summary Detail'!$A$2:$A$1066,"&gt;="&amp;$Z10,'Summary Detail'!$A$2:$A$1066,"&lt;="&amp;$AA10,'Summary Detail'!$B$2:$B$1066,"="&amp;"Mining")</f>
        <v>15512.875620481704</v>
      </c>
      <c r="T10" s="178">
        <v>0</v>
      </c>
      <c r="U10" s="179">
        <f>SUMIFS('Summary Detail'!$J$2:$J$1066,'Summary Detail'!$A$2:$A$1066,"&gt;="&amp;Z10,'Summary Detail'!$A$2:$A$1066,"&lt;="&amp;AA10,'Summary Detail'!$B$2:$B$1066,"="&amp;"DCG Expense")</f>
        <v>0</v>
      </c>
      <c r="V10" s="179">
        <v>22736.45</v>
      </c>
      <c r="W10" s="179">
        <v>0</v>
      </c>
      <c r="X10" s="179">
        <v>40956.01</v>
      </c>
      <c r="Y10" s="106"/>
      <c r="Z10" s="37">
        <v>43831</v>
      </c>
      <c r="AA10" s="37">
        <v>44196</v>
      </c>
    </row>
    <row r="11" spans="1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1872.4271842742801</v>
      </c>
      <c r="H11" s="127">
        <f t="shared" si="5"/>
        <v>18468.471096966568</v>
      </c>
      <c r="I11" s="127">
        <f>N11</f>
        <v>212.40991649935299</v>
      </c>
      <c r="J11" s="127">
        <f t="shared" si="6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2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79">
        <v>0</v>
      </c>
      <c r="S11" s="179">
        <f>SUMIFS('Summary Detail'!$J$2:$J$1066,'Summary Detail'!$A$2:$A$1066,"&gt;="&amp;$Z11,'Summary Detail'!$A$2:$A$1066,"&lt;="&amp;$AA11,'Summary Detail'!$B$2:$B$1066,"="&amp;"Mining")</f>
        <v>18468.471096966568</v>
      </c>
      <c r="T11" s="178">
        <v>0</v>
      </c>
      <c r="U11" s="179">
        <f>SUMIFS('Summary Detail'!$J$2:$J$1066,'Summary Detail'!$A$2:$A$1066,"&gt;="&amp;Z11,'Summary Detail'!$A$2:$A$1066,"&lt;="&amp;AA11,'Summary Detail'!$B$2:$B$1066,"="&amp;"DCG Expense")</f>
        <v>0</v>
      </c>
      <c r="V11" s="179"/>
      <c r="W11" s="179"/>
      <c r="X11" s="179"/>
      <c r="Y11" s="106"/>
      <c r="Z11" s="37">
        <v>44197</v>
      </c>
      <c r="AA11" s="37">
        <v>44561</v>
      </c>
    </row>
    <row r="12" spans="1:31" ht="15.75" customHeight="1" x14ac:dyDescent="0.25">
      <c r="J12" s="125">
        <f>SUM(J6:J8)</f>
        <v>103258.55292951796</v>
      </c>
      <c r="K12" s="125"/>
      <c r="L12" s="125"/>
      <c r="R12" s="181"/>
      <c r="S12" s="181"/>
      <c r="T12" s="181"/>
      <c r="U12" s="181"/>
      <c r="V12" s="182"/>
      <c r="W12" s="181"/>
      <c r="X12" s="181"/>
      <c r="Y12" s="3"/>
    </row>
    <row r="13" spans="1:31" ht="15.75" customHeight="1" x14ac:dyDescent="0.25">
      <c r="F13" s="148"/>
      <c r="V13" s="6"/>
      <c r="Y13" s="3"/>
    </row>
    <row r="14" spans="1:31" ht="15.75" customHeight="1" x14ac:dyDescent="0.25">
      <c r="C14" s="215" t="s">
        <v>1477</v>
      </c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V14" s="6"/>
      <c r="Y14" s="3"/>
    </row>
    <row r="15" spans="1:31" ht="15.75" customHeight="1" x14ac:dyDescent="0.25">
      <c r="B15" s="3"/>
      <c r="C15" s="144" t="s">
        <v>14</v>
      </c>
      <c r="D15" s="145" t="s">
        <v>16</v>
      </c>
      <c r="E15" s="146" t="s">
        <v>1435</v>
      </c>
      <c r="F15" s="147" t="s">
        <v>1445</v>
      </c>
      <c r="G15" s="147" t="s">
        <v>1452</v>
      </c>
      <c r="H15" s="146" t="s">
        <v>1188</v>
      </c>
      <c r="I15" s="144" t="s">
        <v>1436</v>
      </c>
      <c r="J15" s="144" t="s">
        <v>1455</v>
      </c>
      <c r="K15" s="144"/>
      <c r="L15" s="144"/>
      <c r="M15" s="144" t="s">
        <v>777</v>
      </c>
      <c r="N15" s="145" t="s">
        <v>1188</v>
      </c>
      <c r="O15" s="146" t="s">
        <v>1449</v>
      </c>
      <c r="R15" s="144" t="s">
        <v>1440</v>
      </c>
      <c r="S15" s="144" t="s">
        <v>1465</v>
      </c>
      <c r="T15" s="144" t="s">
        <v>1479</v>
      </c>
      <c r="U15" s="165" t="s">
        <v>1480</v>
      </c>
      <c r="V15" s="170" t="s">
        <v>1483</v>
      </c>
      <c r="X15" s="6"/>
      <c r="Y15" s="6"/>
      <c r="Z15" s="8"/>
      <c r="AA15" s="3"/>
      <c r="AB15" s="8"/>
      <c r="AC15" s="8"/>
      <c r="AD15" s="3"/>
      <c r="AE15" s="10"/>
    </row>
    <row r="16" spans="1:31" ht="15.75" customHeight="1" x14ac:dyDescent="0.25">
      <c r="B16" s="126">
        <v>2014</v>
      </c>
      <c r="C16" s="129">
        <v>41640</v>
      </c>
      <c r="D16" s="129">
        <v>42004</v>
      </c>
      <c r="E16" s="129">
        <v>41820</v>
      </c>
      <c r="F16" s="139">
        <v>1851.0053484699999</v>
      </c>
      <c r="G16" s="139">
        <v>0</v>
      </c>
      <c r="H16" s="127">
        <v>4171.3657907690349</v>
      </c>
      <c r="I16" s="127">
        <v>2.2535676594435525</v>
      </c>
      <c r="J16" s="127"/>
      <c r="K16" s="127"/>
      <c r="L16" s="127"/>
      <c r="M16" s="139"/>
      <c r="N16" s="127"/>
      <c r="O16" s="127"/>
      <c r="Q16" s="126">
        <v>2017</v>
      </c>
      <c r="R16" s="132">
        <v>284942.13</v>
      </c>
      <c r="S16" s="139">
        <v>1535.4005997057229</v>
      </c>
      <c r="T16" s="132">
        <v>185.5816195816339</v>
      </c>
      <c r="U16" s="139">
        <f>E30</f>
        <v>1535.4005997057229</v>
      </c>
      <c r="V16" s="132">
        <f>I30</f>
        <v>281582.13720209472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73"/>
      <c r="D17" s="173"/>
      <c r="E17" s="173"/>
      <c r="F17" s="174">
        <v>325.41283496571998</v>
      </c>
      <c r="G17" s="174">
        <f>F17-E39</f>
        <v>325.41283496571998</v>
      </c>
      <c r="H17" s="167">
        <f>F17*I17</f>
        <v>733.33984084658857</v>
      </c>
      <c r="I17" s="167">
        <f>I16</f>
        <v>2.2535676594435525</v>
      </c>
      <c r="J17" s="127"/>
      <c r="K17" s="127"/>
      <c r="L17" s="127"/>
      <c r="M17" s="139"/>
      <c r="N17" s="127"/>
      <c r="O17" s="127"/>
      <c r="Q17" s="126">
        <v>2018</v>
      </c>
      <c r="R17" s="132">
        <v>156553.15</v>
      </c>
      <c r="S17" s="139">
        <v>498.82067670743618</v>
      </c>
      <c r="T17" s="132">
        <v>313.84655310072509</v>
      </c>
      <c r="U17" s="139">
        <f>E31+E45</f>
        <v>498.82067670743618</v>
      </c>
      <c r="V17" s="132">
        <f>I31+I45</f>
        <v>151981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2019</v>
      </c>
      <c r="R18" s="132">
        <v>57425.969589147004</v>
      </c>
      <c r="S18" s="139">
        <v>693.24030467</v>
      </c>
      <c r="T18" s="132">
        <v>82.837032414731311</v>
      </c>
      <c r="U18" s="139">
        <f>E32+E39</f>
        <v>0</v>
      </c>
      <c r="V18" s="132">
        <f>I32+I39</f>
        <v>0</v>
      </c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C19" s="215" t="s">
        <v>1467</v>
      </c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Q19" s="126">
        <v>2020</v>
      </c>
      <c r="R19" s="132">
        <v>40722.566992005777</v>
      </c>
      <c r="S19" s="139">
        <v>540.07440343999997</v>
      </c>
      <c r="T19" s="132">
        <v>75.401771927393128</v>
      </c>
      <c r="U19" s="139">
        <f>E33+E46</f>
        <v>0</v>
      </c>
      <c r="V19" s="132">
        <f>I33+I46</f>
        <v>0</v>
      </c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144" t="s">
        <v>14</v>
      </c>
      <c r="D20" s="145" t="s">
        <v>16</v>
      </c>
      <c r="E20" s="146" t="s">
        <v>1435</v>
      </c>
      <c r="F20" s="147" t="s">
        <v>1445</v>
      </c>
      <c r="G20" s="147" t="s">
        <v>1452</v>
      </c>
      <c r="H20" s="146" t="s">
        <v>1188</v>
      </c>
      <c r="I20" s="144" t="s">
        <v>1436</v>
      </c>
      <c r="J20" s="144" t="s">
        <v>1455</v>
      </c>
      <c r="K20" s="144"/>
      <c r="L20" s="144"/>
      <c r="M20" s="144" t="s">
        <v>777</v>
      </c>
      <c r="N20" s="145" t="s">
        <v>1188</v>
      </c>
      <c r="O20" s="146" t="s">
        <v>1449</v>
      </c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>
        <v>2016</v>
      </c>
      <c r="C21" s="129">
        <v>42370</v>
      </c>
      <c r="D21" s="129">
        <v>42735</v>
      </c>
      <c r="E21" s="129">
        <v>42551</v>
      </c>
      <c r="F21" s="140">
        <v>606.4</v>
      </c>
      <c r="G21" s="166">
        <f>F21-E45-E46</f>
        <v>203.84999999999997</v>
      </c>
      <c r="H21" s="127">
        <f>F21*I21</f>
        <v>6124.10179933984</v>
      </c>
      <c r="I21" s="127">
        <v>10.099112465929815</v>
      </c>
      <c r="J21" s="127">
        <f>G21*I21</f>
        <v>2058.7040761797925</v>
      </c>
      <c r="K21" s="127"/>
      <c r="L21" s="127"/>
      <c r="M21" s="140">
        <f>SUMIFS('Summary Detail'!$D$2:$D$1066,'Summary Detail'!$A$2:$A$1066,"&gt;="&amp;Z6,'Summary Detail'!$A$2:$A$1066,"&lt;="&amp;AA6,'Summary Detail'!$B$2:$B$1066,"="&amp;"DCG Wages")</f>
        <v>606.4</v>
      </c>
      <c r="N21" s="128">
        <f>I21</f>
        <v>10.099112465929815</v>
      </c>
      <c r="O21" s="127">
        <f>SUMIFS('Summary Detail'!$J$2:$J$1066,'Summary Detail'!$A$2:$A$1066,"&gt;="&amp;$Z6,'Summary Detail'!$A$2:$A$1066,"&lt;="&amp;$AA6,'Summary Detail'!$B$2:$B$1066,"="&amp;"DCG Wages")</f>
        <v>6124.10179933984</v>
      </c>
      <c r="Q21" s="126"/>
      <c r="AC21" s="8"/>
      <c r="AD21" s="3"/>
      <c r="AE21" s="10"/>
    </row>
    <row r="22" spans="2:31" ht="15.75" customHeight="1" x14ac:dyDescent="0.25">
      <c r="B22" s="126">
        <v>2017</v>
      </c>
      <c r="C22" s="130">
        <v>42736</v>
      </c>
      <c r="D22" s="130">
        <v>43100</v>
      </c>
      <c r="E22" s="130">
        <v>42916</v>
      </c>
      <c r="F22" s="140">
        <v>329.97</v>
      </c>
      <c r="G22" s="139">
        <f t="shared" ref="G22:G23" si="7">G21+F22</f>
        <v>533.81999999999994</v>
      </c>
      <c r="H22" s="127">
        <f>F22*I22</f>
        <v>10991.4425498568</v>
      </c>
      <c r="I22" s="133">
        <v>33.310429887131555</v>
      </c>
      <c r="J22" s="127">
        <f>F22*I22</f>
        <v>10991.4425498568</v>
      </c>
      <c r="K22" s="127"/>
      <c r="L22" s="127"/>
      <c r="M22" s="140">
        <f>SUMIFS('Summary Detail'!$D$2:$D$1066,'Summary Detail'!$A$2:$A$1066,"&gt;="&amp;Z7,'Summary Detail'!$A$2:$A$1066,"&lt;="&amp;AA7,'Summary Detail'!$B$2:$B$1066,"="&amp;"DCG Wages")</f>
        <v>329.97</v>
      </c>
      <c r="N22" s="128">
        <f>I22</f>
        <v>33.310429887131555</v>
      </c>
      <c r="O22" s="127">
        <f>SUMIFS('Summary Detail'!$J$2:$J$1066,'Summary Detail'!$A$2:$A$1066,"&gt;="&amp;$Z7,'Summary Detail'!$A$2:$A$1066,"&lt;="&amp;$AA7,'Summary Detail'!$B$2:$B$1066,"="&amp;"DCG Wages")</f>
        <v>10991.4425498568</v>
      </c>
      <c r="AC22" s="8"/>
      <c r="AD22" s="3"/>
      <c r="AE22" s="10"/>
    </row>
    <row r="23" spans="2:31" ht="15.75" customHeight="1" x14ac:dyDescent="0.25">
      <c r="B23" s="126">
        <v>2018</v>
      </c>
      <c r="C23" s="130">
        <v>43101</v>
      </c>
      <c r="D23" s="130">
        <v>43465</v>
      </c>
      <c r="E23" s="130">
        <v>43281</v>
      </c>
      <c r="F23" s="140">
        <v>229.08999999999997</v>
      </c>
      <c r="G23" s="139">
        <f t="shared" si="7"/>
        <v>762.90999999999985</v>
      </c>
      <c r="H23" s="127">
        <f>F23*I23</f>
        <v>53353.981141483047</v>
      </c>
      <c r="I23" s="133">
        <v>232.89528631316537</v>
      </c>
      <c r="J23" s="127">
        <f t="shared" ref="J23:J24" si="8">F23*I23</f>
        <v>53353.981141483047</v>
      </c>
      <c r="K23" s="127"/>
      <c r="L23" s="127"/>
      <c r="M23" s="140">
        <f>SUMIFS('Summary Detail'!$D$2:$D$1066,'Summary Detail'!$A$2:$A$1066,"&gt;="&amp;Z8,'Summary Detail'!$A$2:$A$1066,"&lt;="&amp;AA8,'Summary Detail'!$B$2:$B$1066,"="&amp;"DCG Wages")</f>
        <v>229.08999999999997</v>
      </c>
      <c r="N23" s="128">
        <f>I23</f>
        <v>232.89528631316537</v>
      </c>
      <c r="O23" s="127">
        <f>SUMIFS('Summary Detail'!$J$2:$J$1066,'Summary Detail'!$A$2:$A$1066,"&gt;="&amp;$Z8,'Summary Detail'!$A$2:$A$1066,"&lt;="&amp;$AA8,'Summary Detail'!$B$2:$B$1066,"="&amp;"DCG Wages")</f>
        <v>53353.981141483047</v>
      </c>
      <c r="P23" s="143"/>
      <c r="AC23" s="8"/>
      <c r="AD23" s="3"/>
      <c r="AE23" s="10"/>
    </row>
    <row r="24" spans="2:31" ht="15.75" customHeight="1" x14ac:dyDescent="0.25">
      <c r="B24" s="126">
        <v>2019</v>
      </c>
      <c r="C24" s="130">
        <v>43466</v>
      </c>
      <c r="D24" s="130">
        <v>43830</v>
      </c>
      <c r="E24" s="130">
        <v>43646</v>
      </c>
      <c r="F24" s="140">
        <v>359.512</v>
      </c>
      <c r="G24" s="141">
        <f>G23+F24</f>
        <v>1122.4219999999998</v>
      </c>
      <c r="H24" s="127">
        <f>F24*I24</f>
        <v>26882.37936871768</v>
      </c>
      <c r="I24" s="133">
        <v>74.774637199085646</v>
      </c>
      <c r="J24" s="127">
        <f t="shared" si="8"/>
        <v>26882.37936871768</v>
      </c>
      <c r="K24" s="127"/>
      <c r="L24" s="127"/>
      <c r="M24" s="140">
        <f>SUMIFS('Summary Detail'!$D$2:$D$1066,'Summary Detail'!$A$2:$A$1066,"&gt;="&amp;Z9,'Summary Detail'!$A$2:$A$1066,"&lt;="&amp;AA9,'Summary Detail'!$B$2:$B$1066,"="&amp;"DCG Wages")</f>
        <v>359.512</v>
      </c>
      <c r="N24" s="128">
        <f>I24</f>
        <v>74.774637199085646</v>
      </c>
      <c r="O24" s="127">
        <f>SUMIFS('Summary Detail'!$J$2:$J$1066,'Summary Detail'!$A$2:$A$1066,"&gt;="&amp;$Z9,'Summary Detail'!$A$2:$A$1066,"&lt;="&amp;$AA9,'Summary Detail'!$B$2:$B$1066,"="&amp;"DCG Wages")</f>
        <v>26882.37936871768</v>
      </c>
      <c r="P24" s="143"/>
      <c r="AC24" s="8"/>
      <c r="AD24" s="3"/>
      <c r="AE24" s="10"/>
    </row>
    <row r="25" spans="2:31" ht="15.75" customHeight="1" x14ac:dyDescent="0.25">
      <c r="B25" s="142"/>
      <c r="C25" s="142"/>
      <c r="D25" s="142"/>
      <c r="E25" s="142"/>
      <c r="F25" s="142"/>
      <c r="G25" s="142"/>
      <c r="H25" s="142"/>
      <c r="I25" s="142"/>
      <c r="J25" s="125">
        <f>SUM(J21:J23)</f>
        <v>66404.127767519647</v>
      </c>
      <c r="K25" s="125"/>
      <c r="L25" s="125"/>
      <c r="M25" s="142"/>
      <c r="N25" s="142"/>
      <c r="O25" s="142"/>
      <c r="P25" s="143"/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M26" s="142"/>
      <c r="N26" s="142"/>
      <c r="O26" s="142"/>
      <c r="P26" s="143"/>
      <c r="AC26" s="8"/>
      <c r="AD26" s="3"/>
      <c r="AE26" s="10"/>
    </row>
    <row r="27" spans="2:31" ht="15.75" customHeight="1" x14ac:dyDescent="0.25">
      <c r="P27" s="143"/>
      <c r="AC27" s="8"/>
      <c r="AD27" s="3"/>
      <c r="AE27" s="10"/>
    </row>
    <row r="28" spans="2:31" ht="15.75" customHeight="1" x14ac:dyDescent="0.25">
      <c r="C28" s="215" t="s">
        <v>1484</v>
      </c>
      <c r="D28" s="215"/>
      <c r="E28" s="215"/>
      <c r="F28" s="215"/>
      <c r="G28" s="215"/>
      <c r="H28" s="215"/>
      <c r="I28" s="215"/>
      <c r="Q28" s="3"/>
      <c r="X28" s="3"/>
      <c r="Y28" s="6"/>
      <c r="AC28" s="8"/>
      <c r="AD28" s="3"/>
      <c r="AE28" s="10"/>
    </row>
    <row r="29" spans="2:31" ht="15.75" customHeight="1" x14ac:dyDescent="0.25">
      <c r="B29" s="6"/>
      <c r="C29" s="144" t="s">
        <v>1435</v>
      </c>
      <c r="D29" s="145" t="s">
        <v>1438</v>
      </c>
      <c r="E29" s="146" t="s">
        <v>754</v>
      </c>
      <c r="F29" s="147" t="s">
        <v>1440</v>
      </c>
      <c r="G29" s="147" t="s">
        <v>1188</v>
      </c>
      <c r="H29" s="146" t="s">
        <v>1439</v>
      </c>
      <c r="I29" s="144" t="s">
        <v>1441</v>
      </c>
      <c r="N29" t="s">
        <v>1188</v>
      </c>
      <c r="O29" t="s">
        <v>1458</v>
      </c>
      <c r="X29" s="3"/>
      <c r="AC29" s="8"/>
      <c r="AD29" s="3"/>
      <c r="AE29" s="10"/>
    </row>
    <row r="30" spans="2:31" ht="15.75" customHeight="1" x14ac:dyDescent="0.25">
      <c r="B30" s="107">
        <v>2017</v>
      </c>
      <c r="C30" s="130">
        <v>41820</v>
      </c>
      <c r="D30" s="130">
        <v>42916</v>
      </c>
      <c r="E30" s="154">
        <v>1535.4005997057229</v>
      </c>
      <c r="F30" s="127">
        <v>284942.13</v>
      </c>
      <c r="G30" s="127">
        <f>E30*I4</f>
        <v>3359.9927979052795</v>
      </c>
      <c r="H30" s="127">
        <f>T16</f>
        <v>185.5816195816339</v>
      </c>
      <c r="I30" s="127">
        <f>F30-G30</f>
        <v>281582.13720209472</v>
      </c>
      <c r="J30" s="108"/>
      <c r="K30" s="108"/>
      <c r="L30" s="108"/>
      <c r="M30" s="161"/>
      <c r="N30" s="108">
        <f>G31/O30</f>
        <v>7.728209933134619</v>
      </c>
      <c r="O30">
        <v>96.270676707436195</v>
      </c>
      <c r="AC30" s="8"/>
      <c r="AD30" s="3"/>
      <c r="AE30" s="10"/>
    </row>
    <row r="31" spans="2:31" ht="15.75" customHeight="1" x14ac:dyDescent="0.25">
      <c r="B31" s="107">
        <v>2018</v>
      </c>
      <c r="C31" s="130">
        <v>42551</v>
      </c>
      <c r="D31" s="130">
        <v>43281</v>
      </c>
      <c r="E31" s="131">
        <v>96.270676707436195</v>
      </c>
      <c r="F31" s="127">
        <v>75476</v>
      </c>
      <c r="G31" s="171">
        <v>744</v>
      </c>
      <c r="H31" s="127">
        <f>F31/E31</f>
        <v>783.99781305546844</v>
      </c>
      <c r="I31" s="171">
        <v>74732</v>
      </c>
      <c r="J31" s="108"/>
      <c r="K31" s="108"/>
      <c r="L31" s="108"/>
      <c r="N31" s="108"/>
      <c r="AC31" s="8"/>
      <c r="AD31" s="3"/>
      <c r="AE31" s="10"/>
    </row>
    <row r="32" spans="2:31" ht="15.75" customHeight="1" x14ac:dyDescent="0.25">
      <c r="B32" s="107">
        <v>2019</v>
      </c>
      <c r="C32" s="130"/>
      <c r="D32" s="130"/>
      <c r="E32" s="131"/>
      <c r="F32" s="127"/>
      <c r="G32" s="127"/>
      <c r="H32" s="127"/>
      <c r="I32" s="127"/>
      <c r="N32" s="108"/>
      <c r="AC32" s="8"/>
      <c r="AD32" s="3"/>
      <c r="AE32" s="10"/>
    </row>
    <row r="33" spans="2:31" ht="15.75" customHeight="1" x14ac:dyDescent="0.25">
      <c r="B33" s="155">
        <v>2020</v>
      </c>
      <c r="C33" s="130"/>
      <c r="D33" s="130"/>
      <c r="E33" s="131"/>
      <c r="F33" s="127"/>
      <c r="G33" s="127"/>
      <c r="H33" s="127"/>
      <c r="I33" s="127"/>
      <c r="N33" s="108"/>
      <c r="AC33" s="8"/>
      <c r="AD33" s="3"/>
      <c r="AE33" s="10"/>
    </row>
    <row r="34" spans="2:31" ht="15.75" customHeight="1" x14ac:dyDescent="0.25">
      <c r="B34" s="126">
        <v>2021</v>
      </c>
      <c r="C34" s="130"/>
      <c r="D34" s="130"/>
      <c r="E34" s="154"/>
      <c r="F34" s="127"/>
      <c r="G34" s="127"/>
      <c r="H34" s="127"/>
      <c r="I34" s="127"/>
      <c r="N34" s="108"/>
      <c r="AC34" s="8"/>
      <c r="AD34" s="3"/>
      <c r="AE34" s="10"/>
    </row>
    <row r="35" spans="2:31" ht="15.75" customHeight="1" x14ac:dyDescent="0.25"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C37" s="215" t="s">
        <v>1486</v>
      </c>
      <c r="D37" s="215"/>
      <c r="E37" s="215"/>
      <c r="F37" s="215"/>
      <c r="G37" s="215"/>
      <c r="H37" s="215"/>
      <c r="I37" s="215"/>
      <c r="N37" s="108"/>
      <c r="AC37" s="8"/>
      <c r="AD37" s="3"/>
      <c r="AE37" s="10"/>
    </row>
    <row r="38" spans="2:31" ht="15.75" customHeight="1" x14ac:dyDescent="0.25">
      <c r="B38" s="3"/>
      <c r="C38" s="144" t="s">
        <v>1435</v>
      </c>
      <c r="D38" s="145" t="s">
        <v>1438</v>
      </c>
      <c r="E38" s="146" t="s">
        <v>754</v>
      </c>
      <c r="F38" s="147" t="s">
        <v>1440</v>
      </c>
      <c r="G38" s="147" t="s">
        <v>1188</v>
      </c>
      <c r="H38" s="146" t="s">
        <v>1439</v>
      </c>
      <c r="I38" s="144" t="s">
        <v>1441</v>
      </c>
      <c r="N38" s="108"/>
      <c r="AC38" s="8"/>
      <c r="AD38" s="3"/>
      <c r="AE38" s="10"/>
    </row>
    <row r="39" spans="2:31" ht="15.75" customHeight="1" x14ac:dyDescent="0.25">
      <c r="B39" s="3">
        <v>2019</v>
      </c>
      <c r="C39" s="175"/>
      <c r="D39" s="175"/>
      <c r="E39" s="176"/>
      <c r="F39" s="167"/>
      <c r="G39" s="167"/>
      <c r="H39" s="167"/>
      <c r="I39" s="167"/>
      <c r="K39" s="108"/>
      <c r="N39" s="108"/>
      <c r="AC39" s="8"/>
      <c r="AD39" s="3"/>
      <c r="AE39" s="10"/>
    </row>
    <row r="40" spans="2:31" ht="15.75" customHeight="1" x14ac:dyDescent="0.25">
      <c r="B40" s="155"/>
      <c r="C40" s="130"/>
      <c r="D40" s="130"/>
      <c r="E40" s="131"/>
      <c r="F40" s="127"/>
      <c r="G40" s="127"/>
      <c r="H40" s="127"/>
      <c r="I40" s="127"/>
      <c r="N40" s="108"/>
      <c r="AC40" s="8"/>
      <c r="AD40" s="3"/>
      <c r="AE40" s="10"/>
    </row>
    <row r="41" spans="2:31" ht="15.75" customHeight="1" x14ac:dyDescent="0.25">
      <c r="N41" s="108"/>
      <c r="AC41" s="8"/>
      <c r="AD41" s="3"/>
      <c r="AE41" s="10"/>
    </row>
    <row r="42" spans="2:31" ht="15.75" customHeight="1" x14ac:dyDescent="0.25">
      <c r="N42" s="108"/>
      <c r="AC42" s="8"/>
      <c r="AD42" s="3"/>
      <c r="AE42" s="10"/>
    </row>
    <row r="43" spans="2:31" ht="15.75" customHeight="1" x14ac:dyDescent="0.25">
      <c r="C43" s="215" t="s">
        <v>1485</v>
      </c>
      <c r="D43" s="215"/>
      <c r="E43" s="215"/>
      <c r="F43" s="215"/>
      <c r="G43" s="215"/>
      <c r="H43" s="215"/>
      <c r="I43" s="215"/>
      <c r="N43" s="108"/>
      <c r="AC43" s="8"/>
      <c r="AD43" s="3"/>
      <c r="AE43" s="10"/>
    </row>
    <row r="44" spans="2:31" ht="15.75" customHeight="1" x14ac:dyDescent="0.25">
      <c r="B44" s="3"/>
      <c r="C44" s="144" t="s">
        <v>1435</v>
      </c>
      <c r="D44" s="145" t="s">
        <v>1438</v>
      </c>
      <c r="E44" s="146" t="s">
        <v>754</v>
      </c>
      <c r="F44" s="147" t="s">
        <v>1440</v>
      </c>
      <c r="G44" s="147" t="s">
        <v>1188</v>
      </c>
      <c r="H44" s="146" t="s">
        <v>1439</v>
      </c>
      <c r="I44" s="144" t="s">
        <v>1441</v>
      </c>
      <c r="J44" s="6"/>
      <c r="K44" s="6"/>
      <c r="L44" s="6"/>
      <c r="N44" t="s">
        <v>1188</v>
      </c>
      <c r="O44" t="s">
        <v>1458</v>
      </c>
      <c r="AC44" s="8"/>
      <c r="AD44" s="3"/>
      <c r="AE44" s="10"/>
    </row>
    <row r="45" spans="2:31" ht="15.75" customHeight="1" x14ac:dyDescent="0.25">
      <c r="B45" s="3">
        <v>2018</v>
      </c>
      <c r="C45" s="130">
        <v>42551</v>
      </c>
      <c r="D45" s="130">
        <v>43281</v>
      </c>
      <c r="E45" s="131">
        <v>402.55</v>
      </c>
      <c r="F45" s="127">
        <v>81077</v>
      </c>
      <c r="G45" s="171">
        <v>3828</v>
      </c>
      <c r="H45" s="127">
        <f>F45/E45</f>
        <v>201.40852068066079</v>
      </c>
      <c r="I45" s="171">
        <v>77249</v>
      </c>
      <c r="J45" s="6"/>
      <c r="K45" s="8"/>
      <c r="L45" s="6"/>
      <c r="N45" s="108">
        <f>G45/O45</f>
        <v>9.5093777170537823</v>
      </c>
      <c r="O45">
        <v>402.55</v>
      </c>
      <c r="AC45" s="8"/>
      <c r="AD45" s="3"/>
      <c r="AE45" s="10"/>
    </row>
    <row r="46" spans="2:31" ht="15.75" customHeight="1" x14ac:dyDescent="0.25">
      <c r="B46" s="155">
        <v>2020</v>
      </c>
      <c r="C46" s="130"/>
      <c r="D46" s="130"/>
      <c r="E46" s="154"/>
      <c r="F46" s="127"/>
      <c r="G46" s="127"/>
      <c r="H46" s="127"/>
      <c r="I46" s="127"/>
      <c r="J46" s="6"/>
      <c r="K46" s="6"/>
      <c r="L46" s="6"/>
      <c r="N46" s="108"/>
      <c r="AC46" s="8"/>
      <c r="AD46" s="3"/>
      <c r="AE46" s="10"/>
    </row>
    <row r="47" spans="2:31" ht="15.75" customHeight="1" x14ac:dyDescent="0.25">
      <c r="B47" s="126">
        <v>2021</v>
      </c>
      <c r="C47" s="130"/>
      <c r="D47" s="130"/>
      <c r="E47" s="154"/>
      <c r="F47" s="127"/>
      <c r="G47" s="127"/>
      <c r="H47" s="127"/>
      <c r="I47" s="127"/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G49" s="169"/>
      <c r="R49" s="108"/>
      <c r="AC49" s="8"/>
      <c r="AD49" s="3"/>
      <c r="AE49" s="10"/>
    </row>
    <row r="50" spans="2:31" ht="15.75" customHeight="1" x14ac:dyDescent="0.25">
      <c r="AC50" s="8"/>
      <c r="AD50" s="3"/>
      <c r="AE50" s="10"/>
    </row>
    <row r="51" spans="2:31" ht="15.75" customHeight="1" x14ac:dyDescent="0.25">
      <c r="AC51" s="8"/>
      <c r="AD51" s="3"/>
      <c r="AE51" s="10"/>
    </row>
    <row r="52" spans="2:31" ht="15.75" customHeight="1" x14ac:dyDescent="0.25">
      <c r="B52" s="155"/>
      <c r="P52" s="6"/>
      <c r="Q52" s="3"/>
      <c r="R52" s="3"/>
      <c r="S52" s="3"/>
      <c r="T52" s="6"/>
      <c r="U52" s="6"/>
      <c r="X52" s="3"/>
      <c r="Y52" s="6"/>
      <c r="Z52" s="8"/>
      <c r="AA52" s="3"/>
      <c r="AB52" s="8"/>
      <c r="AC52" s="8"/>
      <c r="AD52" s="3"/>
      <c r="AE52" s="10"/>
    </row>
    <row r="53" spans="2:31" ht="13.2" x14ac:dyDescent="0.25">
      <c r="E53" s="107" t="s">
        <v>25</v>
      </c>
      <c r="F53" s="8">
        <v>241</v>
      </c>
      <c r="M53" s="6"/>
      <c r="N53" s="6"/>
      <c r="O53" s="6"/>
      <c r="P53" s="6"/>
      <c r="Z53" s="8"/>
      <c r="AA53" s="3"/>
      <c r="AB53" s="8"/>
      <c r="AC53" s="8"/>
      <c r="AD53" s="3"/>
      <c r="AE53" s="10"/>
    </row>
    <row r="54" spans="2:31" ht="13.2" x14ac:dyDescent="0.25">
      <c r="O54" s="6"/>
      <c r="P54" s="6"/>
      <c r="Z54" s="8"/>
      <c r="AA54" s="3"/>
      <c r="AB54" s="8"/>
      <c r="AC54" s="8"/>
      <c r="AD54" s="3"/>
      <c r="AE54" s="10"/>
    </row>
    <row r="55" spans="2:31" ht="13.2" x14ac:dyDescent="0.25">
      <c r="C55" s="172"/>
      <c r="E55" s="107" t="s">
        <v>1453</v>
      </c>
      <c r="F55" s="135">
        <f>G11+G24+G17</f>
        <v>3320.2620192399995</v>
      </c>
      <c r="G55" s="8">
        <f>F55*F53</f>
        <v>800183.14663683984</v>
      </c>
      <c r="H55" s="6"/>
      <c r="M55" s="6"/>
      <c r="O55" s="149"/>
      <c r="Z55" s="8"/>
      <c r="AA55" s="3"/>
      <c r="AB55" s="8"/>
      <c r="AC55" s="8"/>
      <c r="AD55" s="3"/>
      <c r="AE55" s="10"/>
    </row>
    <row r="56" spans="2:31" ht="13.2" x14ac:dyDescent="0.25">
      <c r="E56" s="107"/>
      <c r="F56" s="6"/>
      <c r="G56" s="8"/>
      <c r="H56" s="6"/>
      <c r="M56" s="6"/>
      <c r="N56" s="6"/>
      <c r="O56" s="6"/>
      <c r="P56" s="6"/>
      <c r="S56" s="108"/>
      <c r="T56" s="108"/>
      <c r="Z56" s="8"/>
      <c r="AA56" s="3"/>
      <c r="AB56" s="8"/>
      <c r="AC56" s="8"/>
      <c r="AD56" s="3"/>
      <c r="AE56" s="10"/>
    </row>
    <row r="57" spans="2:31" ht="13.2" x14ac:dyDescent="0.25">
      <c r="G57" s="6"/>
      <c r="H57" s="6"/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E58" s="107" t="s">
        <v>1448</v>
      </c>
      <c r="F58" s="8">
        <f>J12+J25</f>
        <v>169662.68069703761</v>
      </c>
      <c r="G58" s="6"/>
      <c r="H58" s="6"/>
      <c r="U58" s="3"/>
      <c r="V58" s="3"/>
      <c r="W58" s="8">
        <f>W7-T7-S7</f>
        <v>213562.51835371437</v>
      </c>
      <c r="Z58" s="8"/>
      <c r="AA58" s="3"/>
      <c r="AB58" s="8"/>
      <c r="AC58" s="8"/>
      <c r="AD58" s="3"/>
      <c r="AE58" s="10"/>
    </row>
    <row r="59" spans="2:31" ht="13.2" x14ac:dyDescent="0.25">
      <c r="J59" s="124"/>
      <c r="K59" s="124"/>
      <c r="L59" s="124"/>
      <c r="R59" s="148">
        <f>F16+SUM(F4:F5)</f>
        <v>4344.7240459799996</v>
      </c>
      <c r="S59" s="148" t="s">
        <v>1469</v>
      </c>
      <c r="T59" s="3"/>
      <c r="U59" s="3"/>
      <c r="V59" s="3"/>
      <c r="W59" s="8"/>
      <c r="Z59" s="8"/>
      <c r="AA59" s="3"/>
      <c r="AB59" s="8"/>
      <c r="AC59" s="8"/>
      <c r="AD59" s="3"/>
      <c r="AE59" s="10"/>
    </row>
    <row r="60" spans="2:31" ht="13.2" x14ac:dyDescent="0.25">
      <c r="B60" s="6"/>
      <c r="E60" s="107" t="s">
        <v>1446</v>
      </c>
      <c r="F60" s="183">
        <f>V19</f>
        <v>0</v>
      </c>
      <c r="G60" s="125">
        <f>F60*H60</f>
        <v>0</v>
      </c>
      <c r="H60" s="106">
        <v>0.15</v>
      </c>
      <c r="J60" s="6"/>
      <c r="K60" s="6"/>
      <c r="L60" s="6"/>
      <c r="M60" s="6"/>
      <c r="N60" s="6"/>
      <c r="O60" s="6"/>
      <c r="P60" s="6"/>
      <c r="R60" s="148">
        <f>R59-V74</f>
        <v>2809.3234462742766</v>
      </c>
      <c r="S60" t="s">
        <v>1470</v>
      </c>
      <c r="T60" s="3"/>
      <c r="U60" s="3"/>
      <c r="V60" s="3"/>
      <c r="W60" s="8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6"/>
      <c r="E61" s="107" t="s">
        <v>1447</v>
      </c>
      <c r="F61" s="183">
        <f>O10</f>
        <v>15512.875620481704</v>
      </c>
      <c r="G61" s="122"/>
      <c r="H61" s="106"/>
      <c r="J61" s="6"/>
      <c r="K61" s="6"/>
      <c r="L61" s="6"/>
      <c r="M61" s="6"/>
      <c r="N61" s="6"/>
      <c r="O61" s="6"/>
      <c r="P61" s="6"/>
      <c r="Q61" s="3"/>
      <c r="R61" s="148">
        <f>R60+F55</f>
        <v>6129.5854655142757</v>
      </c>
      <c r="T61" s="3"/>
      <c r="U61" s="3"/>
      <c r="V61" s="3"/>
      <c r="W61" s="8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6"/>
      <c r="E62" s="107" t="s">
        <v>1487</v>
      </c>
      <c r="F62" s="183">
        <v>-22736.45</v>
      </c>
      <c r="G62" s="6"/>
      <c r="H62" s="6"/>
      <c r="I62" s="11"/>
      <c r="J62" s="8"/>
      <c r="K62" s="8"/>
      <c r="L62" s="8"/>
      <c r="M62" s="8">
        <f>SUM(I76:I77)</f>
        <v>3471.304088997791</v>
      </c>
      <c r="N62" s="125">
        <f>SUM(J62+M62)</f>
        <v>3471.304088997791</v>
      </c>
      <c r="O62" s="6"/>
      <c r="P62" s="6"/>
      <c r="Q62" s="3"/>
      <c r="R62" s="157">
        <f>2000-R61</f>
        <v>-4129.5854655142757</v>
      </c>
      <c r="S62" s="116" t="s">
        <v>1468</v>
      </c>
      <c r="T62" s="162" t="s">
        <v>1473</v>
      </c>
      <c r="U62" s="3"/>
      <c r="V62" s="3"/>
      <c r="W62" s="8"/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6"/>
      <c r="E63" s="3"/>
      <c r="H63" s="6"/>
      <c r="O63" s="6"/>
      <c r="P63" s="6"/>
      <c r="Q63" s="3"/>
      <c r="X63" s="8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F64" s="11"/>
      <c r="G64" s="125"/>
      <c r="I64" s="6"/>
      <c r="O64" s="135"/>
      <c r="P64" s="135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48">
        <f>G8+G23</f>
        <v>2287.2845999842798</v>
      </c>
      <c r="S65">
        <v>540.07440343999997</v>
      </c>
      <c r="T65" s="148">
        <f>S65-R65</f>
        <v>-1747.2101965442798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I67" s="6"/>
      <c r="J67" s="6"/>
      <c r="K67" s="6"/>
      <c r="L67" s="6"/>
      <c r="M67" s="6"/>
      <c r="N67" s="6"/>
      <c r="O67" s="6"/>
      <c r="P67" s="6"/>
      <c r="Q67" s="3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I68" s="6"/>
      <c r="J68" s="6"/>
      <c r="K68" s="6"/>
      <c r="L68" s="6"/>
      <c r="M68" s="6"/>
      <c r="N68" s="6"/>
      <c r="O68" s="6"/>
      <c r="P68" s="6"/>
      <c r="Q68" s="3"/>
      <c r="R68" s="116">
        <v>284942.13</v>
      </c>
      <c r="S68" s="116">
        <v>1535.4005997057229</v>
      </c>
      <c r="T68" s="116">
        <v>2017</v>
      </c>
      <c r="U68" s="116">
        <v>185.5816195816339</v>
      </c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I70" s="6"/>
      <c r="J70" s="6"/>
      <c r="K70" s="6"/>
      <c r="L70" s="6"/>
      <c r="M70" s="6"/>
      <c r="N70" s="6"/>
      <c r="O70" s="6"/>
      <c r="P70" s="6"/>
      <c r="Q70" s="3"/>
      <c r="R70" s="107" t="s">
        <v>89</v>
      </c>
      <c r="S70" s="116">
        <f>S68*(S7/R68)</f>
        <v>236.359824832404</v>
      </c>
      <c r="T70" s="6"/>
      <c r="U70" s="6"/>
      <c r="V70" s="8"/>
      <c r="W70" s="8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I71" s="6"/>
      <c r="J71" s="6"/>
      <c r="K71" s="6"/>
      <c r="L71" s="6"/>
      <c r="M71" s="6"/>
      <c r="N71" s="6"/>
      <c r="O71" s="6"/>
      <c r="P71" s="6"/>
      <c r="Q71" s="3"/>
      <c r="R71" s="107" t="s">
        <v>1474</v>
      </c>
      <c r="S71" s="3"/>
      <c r="T71" s="6"/>
      <c r="U71" s="6"/>
      <c r="V71" s="8"/>
      <c r="W71" s="8"/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I72" s="6"/>
      <c r="J72" s="6"/>
      <c r="K72" s="6"/>
      <c r="L72" s="6"/>
      <c r="M72" s="6"/>
      <c r="N72" s="6"/>
      <c r="O72" s="6"/>
      <c r="P72" s="6"/>
      <c r="Q72" s="3"/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6"/>
      <c r="C73" s="6"/>
      <c r="D73" s="3"/>
      <c r="E73" s="3"/>
      <c r="F73" s="3"/>
      <c r="G73" s="6"/>
      <c r="H73" s="6"/>
      <c r="I73" s="6"/>
      <c r="J73" s="6"/>
      <c r="K73" s="6"/>
      <c r="L73" s="6"/>
      <c r="M73" s="6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6"/>
      <c r="C74" s="6"/>
      <c r="D74" s="3"/>
      <c r="E74" s="3"/>
      <c r="F74" s="3"/>
      <c r="G74" s="6"/>
      <c r="H74" s="6"/>
      <c r="I74" s="6"/>
      <c r="J74" s="6"/>
      <c r="K74" s="6"/>
      <c r="L74" s="6"/>
      <c r="M74" s="6"/>
      <c r="N74" s="6"/>
      <c r="O74" s="6"/>
      <c r="P74" s="6"/>
      <c r="Q74" s="3"/>
      <c r="S74" s="148">
        <f>SUM(F4:F5)</f>
        <v>2493.7186975099999</v>
      </c>
      <c r="T74">
        <v>973.02534846999993</v>
      </c>
      <c r="U74" s="157">
        <f>T74+S74</f>
        <v>3466.74404598</v>
      </c>
      <c r="V74" s="116">
        <v>1535.4005997057229</v>
      </c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6"/>
      <c r="C75" s="6"/>
      <c r="D75" s="3"/>
      <c r="E75" s="3"/>
      <c r="F75" s="3"/>
      <c r="G75" s="6"/>
      <c r="H75" s="6"/>
      <c r="I75" s="6"/>
      <c r="J75" s="6"/>
      <c r="K75" s="6"/>
      <c r="L75" s="6"/>
      <c r="M75" s="6"/>
      <c r="N75" s="6"/>
      <c r="O75" s="6"/>
      <c r="P75" s="6"/>
      <c r="Q75" s="3"/>
      <c r="R75" s="120" t="s">
        <v>1475</v>
      </c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23">
        <v>2019</v>
      </c>
      <c r="C76" s="130">
        <v>42551</v>
      </c>
      <c r="D76" s="130">
        <v>43738</v>
      </c>
      <c r="E76" s="159">
        <v>113.1112030725638</v>
      </c>
      <c r="F76" s="127">
        <f>E76*H76</f>
        <v>9950.9632043215406</v>
      </c>
      <c r="G76" s="136">
        <f>E76*I6</f>
        <v>882.31871536833569</v>
      </c>
      <c r="H76" s="127">
        <v>87.975045212256632</v>
      </c>
      <c r="I76" s="136">
        <f t="shared" ref="I76:I77" si="9">F76-G76</f>
        <v>9068.6444889532049</v>
      </c>
      <c r="J76" s="124" t="s">
        <v>1443</v>
      </c>
      <c r="K76" s="124"/>
      <c r="L76" s="124"/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23">
        <v>2019</v>
      </c>
      <c r="C77" s="129">
        <v>42916</v>
      </c>
      <c r="D77" s="130">
        <v>43738</v>
      </c>
      <c r="E77" s="159">
        <v>46.309101597436211</v>
      </c>
      <c r="F77" s="127">
        <f>E77*H77</f>
        <v>4074.0453067734366</v>
      </c>
      <c r="G77" s="136">
        <f>E77*I7</f>
        <v>9671.38570672885</v>
      </c>
      <c r="H77" s="127">
        <v>87.975045212256632</v>
      </c>
      <c r="I77" s="136">
        <f t="shared" si="9"/>
        <v>-5597.3403999554139</v>
      </c>
      <c r="J77" s="124" t="s">
        <v>1443</v>
      </c>
      <c r="K77" s="124"/>
      <c r="L77" s="124"/>
      <c r="N77" s="6"/>
      <c r="O77" s="6"/>
      <c r="P77" s="6"/>
      <c r="Q77" s="3"/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107"/>
      <c r="C78" s="142"/>
      <c r="D78" s="142"/>
      <c r="E78" s="156"/>
      <c r="F78" s="127"/>
      <c r="G78" s="143"/>
      <c r="H78" s="143"/>
      <c r="I78" s="143"/>
      <c r="N78" s="6"/>
      <c r="O78" s="6"/>
      <c r="P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107">
        <v>2020</v>
      </c>
      <c r="C79" s="129">
        <v>42916</v>
      </c>
      <c r="D79" s="130">
        <v>44012</v>
      </c>
      <c r="E79" s="131">
        <v>163.7232872025638</v>
      </c>
      <c r="F79" s="127">
        <f t="shared" ref="F79:F80" si="10">E79*H79</f>
        <v>12383.735232713501</v>
      </c>
      <c r="G79" s="127">
        <f>E79*I7</f>
        <v>34192.653389699975</v>
      </c>
      <c r="H79" s="127">
        <v>75.638202996693678</v>
      </c>
      <c r="I79" s="127">
        <f>F79-G79</f>
        <v>-21808.918156986474</v>
      </c>
      <c r="N79" s="6"/>
      <c r="O79" s="6"/>
      <c r="P79" s="6"/>
      <c r="Q79" s="3"/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107">
        <v>2020</v>
      </c>
      <c r="C80" s="129">
        <v>43281</v>
      </c>
      <c r="D80" s="130">
        <v>44012</v>
      </c>
      <c r="E80" s="131">
        <v>310.36552080256376</v>
      </c>
      <c r="F80" s="127">
        <f t="shared" si="10"/>
        <v>23475.490265638873</v>
      </c>
      <c r="G80" s="127">
        <f>E80*I8</f>
        <v>106429.20962143007</v>
      </c>
      <c r="H80" s="127">
        <v>75.638202996693678</v>
      </c>
      <c r="I80" s="127">
        <f>F80-G80</f>
        <v>-82953.719355791196</v>
      </c>
      <c r="N80" s="6"/>
      <c r="O80" s="6"/>
      <c r="P80" s="6"/>
      <c r="Q80" s="3"/>
      <c r="R80" s="148">
        <f>SUM(G6:G7)</f>
        <v>2545.4323439685604</v>
      </c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Q81" s="3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6"/>
      <c r="C82" s="6"/>
      <c r="D82" s="3"/>
      <c r="E82" s="3"/>
      <c r="F82" s="3"/>
      <c r="G82" s="6"/>
      <c r="H82" s="6"/>
      <c r="I82" s="6"/>
      <c r="J82" s="6"/>
      <c r="K82" s="6"/>
      <c r="L82" s="6"/>
      <c r="M82" s="6"/>
      <c r="N82" s="6"/>
      <c r="O82" s="6"/>
      <c r="P82" t="s">
        <v>1457</v>
      </c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6"/>
      <c r="C83" s="6"/>
      <c r="D83" s="3"/>
      <c r="E83" s="3"/>
      <c r="F83" s="3"/>
      <c r="G83" s="6"/>
      <c r="H83" s="6"/>
      <c r="I83" s="6"/>
      <c r="J83" s="6"/>
      <c r="K83" s="6"/>
      <c r="L83" s="6"/>
      <c r="M83" s="6"/>
      <c r="N83" s="6"/>
      <c r="O83" s="6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6"/>
      <c r="C84" s="6"/>
      <c r="D84" s="3"/>
      <c r="E84" s="3"/>
      <c r="F84" s="3"/>
      <c r="G84" s="6"/>
      <c r="H84" s="6"/>
      <c r="I84" s="6"/>
      <c r="J84" s="6"/>
      <c r="K84" s="6"/>
      <c r="L84" s="6"/>
      <c r="M84" s="6"/>
      <c r="N84" s="6"/>
      <c r="O84" s="6"/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B85" s="123">
        <v>2019</v>
      </c>
      <c r="C85" s="163">
        <v>42551</v>
      </c>
      <c r="D85" s="163">
        <v>43646</v>
      </c>
      <c r="E85" s="154">
        <v>203.84999999999997</v>
      </c>
      <c r="F85" s="127">
        <v>14525.92598677262</v>
      </c>
      <c r="G85" s="136">
        <f>E85*I21</f>
        <v>2058.7040761797925</v>
      </c>
      <c r="H85" s="127">
        <f>F85/E85</f>
        <v>71.257915068788918</v>
      </c>
      <c r="I85" s="136">
        <f t="shared" ref="I85:I87" si="11">F85-G85</f>
        <v>12467.221910592827</v>
      </c>
      <c r="J85" s="124" t="s">
        <v>1442</v>
      </c>
      <c r="K85" s="124"/>
      <c r="L85" s="124"/>
      <c r="Q85" t="s">
        <v>1471</v>
      </c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23">
        <v>2019</v>
      </c>
      <c r="C86" s="164">
        <v>42916</v>
      </c>
      <c r="D86" s="163">
        <v>43646</v>
      </c>
      <c r="E86" s="154">
        <v>9.1930000000000405</v>
      </c>
      <c r="F86" s="127">
        <v>655.07401322737951</v>
      </c>
      <c r="G86" s="136">
        <f>E86*I22</f>
        <v>306.22278195240176</v>
      </c>
      <c r="H86" s="127">
        <f>F86/E86</f>
        <v>71.257915068788932</v>
      </c>
      <c r="I86" s="136">
        <f t="shared" si="11"/>
        <v>348.85123127497775</v>
      </c>
      <c r="J86" s="124" t="s">
        <v>1442</v>
      </c>
      <c r="K86" s="124"/>
      <c r="L86" s="124"/>
      <c r="N86" s="148">
        <f>SUM(E85:E86)</f>
        <v>213.04300000000001</v>
      </c>
      <c r="O86" s="108">
        <f>P86*(E85/(E85+E86))</f>
        <v>14525.92598677262</v>
      </c>
      <c r="P86" s="127">
        <v>15181</v>
      </c>
      <c r="Q86" s="120" t="s">
        <v>1476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123">
        <v>2019</v>
      </c>
      <c r="C87" s="129">
        <v>42916</v>
      </c>
      <c r="D87" s="130">
        <v>43738</v>
      </c>
      <c r="E87" s="160">
        <v>320.77699999999999</v>
      </c>
      <c r="F87" s="127">
        <f>E87*H87</f>
        <v>28220.371078052045</v>
      </c>
      <c r="G87" s="136">
        <f>E87*I22</f>
        <v>10685.219767904398</v>
      </c>
      <c r="H87" s="127">
        <v>87.975045212256632</v>
      </c>
      <c r="I87" s="136">
        <f t="shared" si="11"/>
        <v>17535.151310147645</v>
      </c>
      <c r="J87" s="124" t="s">
        <v>1443</v>
      </c>
      <c r="K87" s="124"/>
      <c r="L87" s="124"/>
      <c r="O87" s="108">
        <f>P86*(E86/(E85+E86))</f>
        <v>655.07401322737951</v>
      </c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107">
        <v>2020</v>
      </c>
      <c r="C89" s="129">
        <v>43281</v>
      </c>
      <c r="D89" s="130">
        <v>44012</v>
      </c>
      <c r="E89" s="154">
        <v>65.98559543487238</v>
      </c>
      <c r="F89" s="127">
        <f>E89*H89</f>
        <v>4991.0318623605808</v>
      </c>
      <c r="G89" s="127">
        <f>E89*I23</f>
        <v>15367.734141349301</v>
      </c>
      <c r="H89" s="127">
        <v>75.638202996693678</v>
      </c>
      <c r="I89" s="127">
        <f>F89-G89</f>
        <v>-10376.70227898872</v>
      </c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t="s">
        <v>1456</v>
      </c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S95" s="161" t="s">
        <v>1472</v>
      </c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  <row r="986" spans="2:31" ht="13.2" x14ac:dyDescent="0.25">
      <c r="B986" s="6"/>
      <c r="C986" s="6"/>
      <c r="D986" s="3"/>
      <c r="E986" s="3"/>
      <c r="F986" s="3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8"/>
      <c r="S986" s="8"/>
      <c r="T986" s="3"/>
      <c r="U986" s="3"/>
      <c r="V986" s="3"/>
      <c r="W986" s="8"/>
      <c r="X986" s="6"/>
      <c r="Y986" s="6"/>
      <c r="Z986" s="8"/>
      <c r="AA986" s="3"/>
      <c r="AB986" s="8"/>
      <c r="AC986" s="8"/>
      <c r="AD986" s="3"/>
      <c r="AE986" s="10"/>
    </row>
    <row r="987" spans="2:31" ht="13.2" x14ac:dyDescent="0.25">
      <c r="B987" s="6"/>
      <c r="C987" s="6"/>
      <c r="D987" s="3"/>
      <c r="E987" s="3"/>
      <c r="F987" s="3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8"/>
      <c r="S987" s="8"/>
      <c r="T987" s="3"/>
      <c r="U987" s="3"/>
      <c r="V987" s="3"/>
      <c r="W987" s="8"/>
      <c r="X987" s="6"/>
      <c r="Y987" s="6"/>
      <c r="Z987" s="8"/>
      <c r="AA987" s="3"/>
      <c r="AB987" s="8"/>
      <c r="AC987" s="8"/>
      <c r="AD987" s="3"/>
      <c r="AE987" s="10"/>
    </row>
    <row r="988" spans="2:31" ht="13.2" x14ac:dyDescent="0.25">
      <c r="B988" s="6"/>
      <c r="C988" s="6"/>
      <c r="D988" s="3"/>
      <c r="E988" s="3"/>
      <c r="F988" s="3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8"/>
      <c r="S988" s="8"/>
      <c r="T988" s="3"/>
      <c r="U988" s="3"/>
      <c r="V988" s="3"/>
      <c r="W988" s="8"/>
      <c r="X988" s="6"/>
      <c r="Y988" s="6"/>
      <c r="Z988" s="8"/>
      <c r="AA988" s="3"/>
      <c r="AB988" s="8"/>
      <c r="AC988" s="8"/>
      <c r="AD988" s="3"/>
      <c r="AE988" s="10"/>
    </row>
  </sheetData>
  <mergeCells count="6">
    <mergeCell ref="C43:I43"/>
    <mergeCell ref="C2:O2"/>
    <mergeCell ref="C14:O14"/>
    <mergeCell ref="C19:O19"/>
    <mergeCell ref="C28:I28"/>
    <mergeCell ref="C37:I37"/>
  </mergeCells>
  <printOptions horizontalCentered="1" gridLines="1"/>
  <pageMargins left="0.7" right="0.7" top="0.75" bottom="0.75" header="0" footer="0"/>
  <pageSetup pageOrder="overThenDown" orientation="landscape" cellComments="atEnd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6FAF-0E56-4E99-BA9B-727E0F789153}">
  <sheetPr>
    <outlinePr summaryBelow="0" summaryRight="0"/>
    <pageSetUpPr fitToPage="1"/>
  </sheetPr>
  <dimension ref="A1:AE988"/>
  <sheetViews>
    <sheetView workbookViewId="0">
      <selection activeCell="G30" sqref="G30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1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1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1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1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M4+F16</f>
        <v>2101.0668684699999</v>
      </c>
      <c r="G4" s="141">
        <f>F4-E30</f>
        <v>565.66626876427699</v>
      </c>
      <c r="H4" s="127">
        <f>(M4*N4)+H16</f>
        <v>4597.86817025449</v>
      </c>
      <c r="I4" s="127">
        <f>H4/F4</f>
        <v>2.1883492806693319</v>
      </c>
      <c r="J4" s="127">
        <f>G4*I4</f>
        <v>1237.8753723492105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78">
        <v>0</v>
      </c>
      <c r="S4" s="179">
        <f>SUMIFS('Summary Detail'!$J$2:$J$1066,'Summary Detail'!$A$2:$A$1066,"&gt;="&amp;$Z4,'Summary Detail'!$A$2:$A$1066,"&lt;="&amp;$AA4,'Summary Detail'!$B$2:$B$1066,"="&amp;"Mining")</f>
        <v>426.50237948545509</v>
      </c>
      <c r="T4" s="178">
        <v>0</v>
      </c>
      <c r="U4" s="178">
        <v>0</v>
      </c>
      <c r="V4" s="179"/>
      <c r="W4" s="179">
        <v>45357</v>
      </c>
      <c r="X4" s="179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1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39">
        <f t="shared" ref="G5:G8" si="1">G4+F5</f>
        <v>958.31809780427693</v>
      </c>
      <c r="H5" s="127">
        <f t="shared" ref="H5" si="2">F5*I5</f>
        <v>1072.0984878719166</v>
      </c>
      <c r="I5" s="127">
        <f>N5</f>
        <v>2.7304049251294851</v>
      </c>
      <c r="J5" s="127">
        <f>G5*I5</f>
        <v>2616.5964540855175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3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78">
        <v>0</v>
      </c>
      <c r="S5" s="179">
        <f>SUMIFS('Summary Detail'!$J$2:$J$1066,'Summary Detail'!$A$2:$A$1066,"&gt;="&amp;$Z5,'Summary Detail'!$A$2:$A$1066,"&lt;="&amp;$AA5,'Summary Detail'!$B$2:$B$1066,"="&amp;"Mining")</f>
        <v>1072.0984878719166</v>
      </c>
      <c r="T5" s="178">
        <v>0</v>
      </c>
      <c r="U5" s="178">
        <v>0</v>
      </c>
      <c r="V5" s="179"/>
      <c r="W5" s="179">
        <v>49994</v>
      </c>
      <c r="X5" s="179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1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39">
        <f t="shared" si="1"/>
        <v>1167.6999775842769</v>
      </c>
      <c r="H6" s="127">
        <f>F6*I6</f>
        <v>1633.2736826287698</v>
      </c>
      <c r="I6" s="127">
        <f t="shared" ref="I6" si="4">N6</f>
        <v>7.8004538136006314</v>
      </c>
      <c r="J6" s="127">
        <f>G6*I6</f>
        <v>9108.589743288645</v>
      </c>
      <c r="K6" s="127">
        <f>G6*L6</f>
        <v>4297.5584703785798</v>
      </c>
      <c r="L6" s="127"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3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78">
        <v>0</v>
      </c>
      <c r="S6" s="179">
        <f>SUMIFS('Summary Detail'!$J$2:$J$1066,'Summary Detail'!$A$2:$A$1066,"&gt;="&amp;$Z6,'Summary Detail'!$A$2:$A$1066,"&lt;="&amp;$AA6,'Summary Detail'!$B$2:$B$1066,"="&amp;"Mining")</f>
        <v>1633.2736826287698</v>
      </c>
      <c r="T6" s="179">
        <f>SUMIFS('Summary Detail'!$J$2:$J$1066,'Summary Detail'!$A$2:$A$1066,"&gt;="&amp;$Z6,'Summary Detail'!$A$2:$A$1066,"&lt;="&amp;$AA6,'Summary Detail'!$B$2:$B$1066,"="&amp;"DCG Wages")</f>
        <v>6124.10179933984</v>
      </c>
      <c r="U6" s="178">
        <v>0</v>
      </c>
      <c r="V6" s="179"/>
      <c r="W6" s="179">
        <v>58674</v>
      </c>
      <c r="X6" s="179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1:31" ht="15.75" customHeight="1" x14ac:dyDescent="0.25">
      <c r="A7" s="148"/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si="1"/>
        <v>1377.7323663842769</v>
      </c>
      <c r="H7" s="127">
        <f>F7*I7</f>
        <v>43864.039096428824</v>
      </c>
      <c r="I7" s="127">
        <f>N7</f>
        <v>208.84416611667288</v>
      </c>
      <c r="J7" s="127">
        <f>F7*I7</f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3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P7" s="181">
        <f>S7+T7</f>
        <v>54855.481646285625</v>
      </c>
      <c r="Q7" s="126">
        <v>2017</v>
      </c>
      <c r="R7" s="179">
        <f>V16</f>
        <v>281582.13720209472</v>
      </c>
      <c r="S7" s="179">
        <f>SUMIFS('Summary Detail'!$J$2:$J$1066,'Summary Detail'!$A$2:$A$1066,"&gt;="&amp;$Z7,'Summary Detail'!$A$2:$A$1066,"&lt;="&amp;$AA7,'Summary Detail'!$B$2:$B$1066,"="&amp;"Mining")</f>
        <v>43864.039096428824</v>
      </c>
      <c r="T7" s="179">
        <f>SUMIFS('Summary Detail'!$J$2:$J$1066,'Summary Detail'!$A$2:$A$1066,"&gt;="&amp;$Z7,'Summary Detail'!$A$2:$A$1066,"&lt;="&amp;$AA7,'Summary Detail'!$B$2:$B$1066,"="&amp;"DCG Wages")</f>
        <v>10991.4425498568</v>
      </c>
      <c r="U7" s="178">
        <v>0</v>
      </c>
      <c r="V7" s="179"/>
      <c r="W7" s="180">
        <v>268418</v>
      </c>
      <c r="X7" s="179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1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1"/>
        <v>1524.3745999842768</v>
      </c>
      <c r="H8" s="127">
        <f t="shared" ref="H8:H11" si="5">F8*I8</f>
        <v>50285.924089800472</v>
      </c>
      <c r="I8" s="127">
        <f>N8</f>
        <v>342.91569935416265</v>
      </c>
      <c r="J8" s="127">
        <f t="shared" ref="J8:J11" si="6">F8*I8</f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3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79">
        <f>V17</f>
        <v>0</v>
      </c>
      <c r="S8" s="179">
        <f>SUMIFS('Summary Detail'!$J$2:$J$1066,'Summary Detail'!$A$2:$A$1066,"&gt;="&amp;$Z8,'Summary Detail'!$A$2:$A$1066,"&lt;="&amp;$AA8,'Summary Detail'!$B$2:$B$1066,"="&amp;"Mining")</f>
        <v>50285.924089800472</v>
      </c>
      <c r="T8" s="179">
        <f>SUMIFS('Summary Detail'!$J$2:$J$1066,'Summary Detail'!$A$2:$A$1066,"&gt;="&amp;$Z8,'Summary Detail'!$A$2:$A$1066,"&lt;="&amp;$AA8,'Summary Detail'!$B$2:$B$1066,"="&amp;"DCG Wages")</f>
        <v>53353.981141483047</v>
      </c>
      <c r="U8" s="179">
        <f>SUMIFS('Summary Detail'!$J$2:$J$1066,'Summary Detail'!$A$2:$A$1066,"&gt;="&amp;Z8,'Summary Detail'!$A$2:$A$1066,"&lt;="&amp;AA8,'Summary Detail'!$B$2:$B$1066,"="&amp;"DCG Expense")</f>
        <v>10163.465401916501</v>
      </c>
      <c r="V8" s="179"/>
      <c r="W8" s="179">
        <v>0</v>
      </c>
      <c r="X8" s="179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1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1657.9328758242768</v>
      </c>
      <c r="H9" s="127">
        <f t="shared" si="5"/>
        <v>18334.544764403432</v>
      </c>
      <c r="I9" s="127">
        <f>N9</f>
        <v>137.2774891641146</v>
      </c>
      <c r="J9" s="127">
        <f t="shared" si="6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3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P9" s="177"/>
      <c r="Q9" s="126">
        <v>2019</v>
      </c>
      <c r="R9" s="179">
        <f>V18</f>
        <v>0</v>
      </c>
      <c r="S9" s="179">
        <f>SUMIFS('Summary Detail'!$J$2:$J$1066,'Summary Detail'!$A$2:$A$1066,"&gt;="&amp;$Z9,'Summary Detail'!$A$2:$A$1066,"&lt;="&amp;$AA9,'Summary Detail'!$B$2:$B$1066,"="&amp;"Mining")</f>
        <v>18334.544764403432</v>
      </c>
      <c r="T9" s="179">
        <f>SUMIFS('Summary Detail'!$J$2:$J$1066,'Summary Detail'!$A$2:$A$1066,"&gt;="&amp;$Z9,'Summary Detail'!$A$2:$A$1066,"&lt;="&amp;$AA9,'Summary Detail'!$B$2:$B$1066,"="&amp;"DCG Wages")</f>
        <v>26882.37936871768</v>
      </c>
      <c r="U9" s="179">
        <v>5933.0300000000007</v>
      </c>
      <c r="V9" s="179">
        <v>21421</v>
      </c>
      <c r="W9" s="179">
        <v>0</v>
      </c>
      <c r="X9" s="179">
        <v>0</v>
      </c>
      <c r="Y9" s="122"/>
      <c r="Z9" s="37">
        <v>43466</v>
      </c>
      <c r="AA9" s="37">
        <v>43830</v>
      </c>
    </row>
    <row r="10" spans="1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1785.4798731442768</v>
      </c>
      <c r="H10" s="127">
        <f t="shared" si="5"/>
        <v>15512.875620481704</v>
      </c>
      <c r="I10" s="127">
        <f>N10</f>
        <v>121.6247810331573</v>
      </c>
      <c r="J10" s="127">
        <f t="shared" si="6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3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79">
        <f>V19</f>
        <v>0</v>
      </c>
      <c r="S10" s="179">
        <f>SUMIFS('Summary Detail'!$J$2:$J$1066,'Summary Detail'!$A$2:$A$1066,"&gt;="&amp;$Z10,'Summary Detail'!$A$2:$A$1066,"&lt;="&amp;$AA10,'Summary Detail'!$B$2:$B$1066,"="&amp;"Mining")</f>
        <v>15512.875620481704</v>
      </c>
      <c r="T10" s="178">
        <v>0</v>
      </c>
      <c r="U10" s="179">
        <f>SUMIFS('Summary Detail'!$J$2:$J$1066,'Summary Detail'!$A$2:$A$1066,"&gt;="&amp;Z10,'Summary Detail'!$A$2:$A$1066,"&lt;="&amp;AA10,'Summary Detail'!$B$2:$B$1066,"="&amp;"DCG Expense")</f>
        <v>0</v>
      </c>
      <c r="V10" s="179">
        <v>22736.45</v>
      </c>
      <c r="W10" s="179">
        <v>0</v>
      </c>
      <c r="X10" s="179">
        <v>40956.01</v>
      </c>
      <c r="Y10" s="106"/>
      <c r="Z10" s="37">
        <v>43831</v>
      </c>
      <c r="AA10" s="37">
        <v>44196</v>
      </c>
    </row>
    <row r="11" spans="1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1872.4271842742769</v>
      </c>
      <c r="H11" s="127">
        <f t="shared" si="5"/>
        <v>18468.471096966568</v>
      </c>
      <c r="I11" s="127">
        <f>N11</f>
        <v>212.40991649935299</v>
      </c>
      <c r="J11" s="127">
        <f t="shared" si="6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3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79">
        <v>0</v>
      </c>
      <c r="S11" s="179">
        <f>SUMIFS('Summary Detail'!$J$2:$J$1066,'Summary Detail'!$A$2:$A$1066,"&gt;="&amp;$Z11,'Summary Detail'!$A$2:$A$1066,"&lt;="&amp;$AA11,'Summary Detail'!$B$2:$B$1066,"="&amp;"Mining")</f>
        <v>18468.471096966568</v>
      </c>
      <c r="T11" s="178">
        <v>0</v>
      </c>
      <c r="U11" s="179">
        <f>SUMIFS('Summary Detail'!$J$2:$J$1066,'Summary Detail'!$A$2:$A$1066,"&gt;="&amp;Z11,'Summary Detail'!$A$2:$A$1066,"&lt;="&amp;AA11,'Summary Detail'!$B$2:$B$1066,"="&amp;"DCG Expense")</f>
        <v>0</v>
      </c>
      <c r="V11" s="179"/>
      <c r="W11" s="179"/>
      <c r="X11" s="179"/>
      <c r="Y11" s="106"/>
      <c r="Z11" s="37">
        <v>44197</v>
      </c>
      <c r="AA11" s="37">
        <v>44561</v>
      </c>
    </row>
    <row r="12" spans="1:31" ht="15.75" customHeight="1" x14ac:dyDescent="0.25">
      <c r="J12" s="125">
        <f>SUM(J4:J7)</f>
        <v>56827.100666152197</v>
      </c>
      <c r="K12" s="125"/>
      <c r="L12" s="125"/>
      <c r="R12" s="181"/>
      <c r="S12" s="181"/>
      <c r="T12" s="181"/>
      <c r="U12" s="181"/>
      <c r="V12" s="182"/>
      <c r="W12" s="181"/>
      <c r="X12" s="181"/>
      <c r="Y12" s="3"/>
    </row>
    <row r="13" spans="1:31" ht="15.75" customHeight="1" x14ac:dyDescent="0.25">
      <c r="F13" s="148"/>
      <c r="V13" s="6"/>
      <c r="Y13" s="3"/>
    </row>
    <row r="14" spans="1:31" ht="15.75" customHeight="1" x14ac:dyDescent="0.25">
      <c r="C14" s="215" t="s">
        <v>1477</v>
      </c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V14" s="6"/>
      <c r="Y14" s="3"/>
    </row>
    <row r="15" spans="1:31" ht="15.75" customHeight="1" x14ac:dyDescent="0.25">
      <c r="B15" s="3"/>
      <c r="C15" s="144" t="s">
        <v>14</v>
      </c>
      <c r="D15" s="145" t="s">
        <v>16</v>
      </c>
      <c r="E15" s="146" t="s">
        <v>1435</v>
      </c>
      <c r="F15" s="147" t="s">
        <v>1445</v>
      </c>
      <c r="G15" s="147" t="s">
        <v>1452</v>
      </c>
      <c r="H15" s="146" t="s">
        <v>1188</v>
      </c>
      <c r="I15" s="144" t="s">
        <v>1436</v>
      </c>
      <c r="J15" s="144" t="s">
        <v>1455</v>
      </c>
      <c r="K15" s="144"/>
      <c r="L15" s="144"/>
      <c r="M15" s="144" t="s">
        <v>777</v>
      </c>
      <c r="N15" s="145" t="s">
        <v>1188</v>
      </c>
      <c r="O15" s="146" t="s">
        <v>1449</v>
      </c>
      <c r="R15" s="144" t="s">
        <v>1440</v>
      </c>
      <c r="S15" s="144" t="s">
        <v>1465</v>
      </c>
      <c r="T15" s="144" t="s">
        <v>1479</v>
      </c>
      <c r="U15" s="165" t="s">
        <v>1480</v>
      </c>
      <c r="V15" s="170" t="s">
        <v>1483</v>
      </c>
      <c r="X15" s="6"/>
      <c r="Y15" s="6"/>
      <c r="Z15" s="8"/>
      <c r="AA15" s="3"/>
      <c r="AB15" s="8"/>
      <c r="AC15" s="8"/>
      <c r="AD15" s="3"/>
      <c r="AE15" s="10"/>
    </row>
    <row r="16" spans="1:31" ht="15.75" customHeight="1" x14ac:dyDescent="0.25">
      <c r="B16" s="126">
        <v>2014</v>
      </c>
      <c r="C16" s="129">
        <v>41640</v>
      </c>
      <c r="D16" s="129">
        <v>42004</v>
      </c>
      <c r="E16" s="129">
        <v>41820</v>
      </c>
      <c r="F16" s="139">
        <v>1851.0053484699999</v>
      </c>
      <c r="G16" s="139">
        <v>0</v>
      </c>
      <c r="H16" s="127">
        <v>4171.3657907690349</v>
      </c>
      <c r="I16" s="127">
        <v>2.2535676594435525</v>
      </c>
      <c r="J16" s="127"/>
      <c r="K16" s="127"/>
      <c r="L16" s="127"/>
      <c r="M16" s="139"/>
      <c r="N16" s="127"/>
      <c r="O16" s="127"/>
      <c r="Q16" s="126">
        <v>2017</v>
      </c>
      <c r="R16" s="132">
        <v>284942.13</v>
      </c>
      <c r="S16" s="139">
        <v>1535.4005997057229</v>
      </c>
      <c r="T16" s="132">
        <v>185.5816195816339</v>
      </c>
      <c r="U16" s="139">
        <f>E30</f>
        <v>1535.4005997057229</v>
      </c>
      <c r="V16" s="132">
        <f>I30</f>
        <v>281582.13720209472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73"/>
      <c r="D17" s="173"/>
      <c r="E17" s="173"/>
      <c r="F17" s="174">
        <v>325.41283496571998</v>
      </c>
      <c r="G17" s="174">
        <f>F17-E39</f>
        <v>325.41283496571998</v>
      </c>
      <c r="H17" s="167">
        <f>F17*I17</f>
        <v>733.33984084658857</v>
      </c>
      <c r="I17" s="167">
        <f>I16</f>
        <v>2.2535676594435525</v>
      </c>
      <c r="J17" s="127"/>
      <c r="K17" s="127"/>
      <c r="L17" s="127"/>
      <c r="M17" s="139"/>
      <c r="N17" s="127"/>
      <c r="O17" s="127"/>
      <c r="Q17" s="126">
        <v>2018</v>
      </c>
      <c r="R17" s="132">
        <v>156553.15</v>
      </c>
      <c r="S17" s="139">
        <v>498.82067670743618</v>
      </c>
      <c r="T17" s="132">
        <v>313.84655310072509</v>
      </c>
      <c r="U17" s="139">
        <f>E31+E45</f>
        <v>0</v>
      </c>
      <c r="V17" s="132">
        <f>I31+I45</f>
        <v>0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2019</v>
      </c>
      <c r="R18" s="132">
        <v>57425.969589147004</v>
      </c>
      <c r="S18" s="139">
        <v>693.24030467</v>
      </c>
      <c r="T18" s="132">
        <v>82.837032414731311</v>
      </c>
      <c r="U18" s="139">
        <f>E32+E39</f>
        <v>0</v>
      </c>
      <c r="V18" s="132">
        <f>I32+I39</f>
        <v>0</v>
      </c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C19" s="215" t="s">
        <v>1467</v>
      </c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Q19" s="126">
        <v>2020</v>
      </c>
      <c r="R19" s="132">
        <v>40722.566992005777</v>
      </c>
      <c r="S19" s="139">
        <v>540.07440343999997</v>
      </c>
      <c r="T19" s="132">
        <v>75.401771927393128</v>
      </c>
      <c r="U19" s="139">
        <f>E33+E46</f>
        <v>0</v>
      </c>
      <c r="V19" s="132">
        <f>I33+I46</f>
        <v>0</v>
      </c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144" t="s">
        <v>14</v>
      </c>
      <c r="D20" s="145" t="s">
        <v>16</v>
      </c>
      <c r="E20" s="146" t="s">
        <v>1435</v>
      </c>
      <c r="F20" s="147" t="s">
        <v>1445</v>
      </c>
      <c r="G20" s="147" t="s">
        <v>1452</v>
      </c>
      <c r="H20" s="146" t="s">
        <v>1188</v>
      </c>
      <c r="I20" s="144" t="s">
        <v>1436</v>
      </c>
      <c r="J20" s="144" t="s">
        <v>1455</v>
      </c>
      <c r="K20" s="144"/>
      <c r="L20" s="144"/>
      <c r="M20" s="144" t="s">
        <v>777</v>
      </c>
      <c r="N20" s="145" t="s">
        <v>1188</v>
      </c>
      <c r="O20" s="146" t="s">
        <v>1449</v>
      </c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>
        <v>2016</v>
      </c>
      <c r="C21" s="129">
        <v>42370</v>
      </c>
      <c r="D21" s="129">
        <v>42735</v>
      </c>
      <c r="E21" s="129">
        <v>42551</v>
      </c>
      <c r="F21" s="140">
        <v>606.4</v>
      </c>
      <c r="G21" s="166">
        <f>F21-E45-E46</f>
        <v>606.4</v>
      </c>
      <c r="H21" s="127">
        <f>F21*I21</f>
        <v>6124.10179933984</v>
      </c>
      <c r="I21" s="127">
        <v>10.099112465929815</v>
      </c>
      <c r="J21" s="127">
        <f>G21*I21</f>
        <v>6124.10179933984</v>
      </c>
      <c r="K21" s="127"/>
      <c r="L21" s="127"/>
      <c r="M21" s="140">
        <f>SUMIFS('Summary Detail'!$D$2:$D$1066,'Summary Detail'!$A$2:$A$1066,"&gt;="&amp;Z6,'Summary Detail'!$A$2:$A$1066,"&lt;="&amp;AA6,'Summary Detail'!$B$2:$B$1066,"="&amp;"DCG Wages")</f>
        <v>606.4</v>
      </c>
      <c r="N21" s="128">
        <f>I21</f>
        <v>10.099112465929815</v>
      </c>
      <c r="O21" s="127">
        <f>SUMIFS('Summary Detail'!$J$2:$J$1066,'Summary Detail'!$A$2:$A$1066,"&gt;="&amp;$Z6,'Summary Detail'!$A$2:$A$1066,"&lt;="&amp;$AA6,'Summary Detail'!$B$2:$B$1066,"="&amp;"DCG Wages")</f>
        <v>6124.10179933984</v>
      </c>
      <c r="Q21" s="126"/>
      <c r="AC21" s="8"/>
      <c r="AD21" s="3"/>
      <c r="AE21" s="10"/>
    </row>
    <row r="22" spans="2:31" ht="15.75" customHeight="1" x14ac:dyDescent="0.25">
      <c r="B22" s="126">
        <v>2017</v>
      </c>
      <c r="C22" s="130">
        <v>42736</v>
      </c>
      <c r="D22" s="130">
        <v>43100</v>
      </c>
      <c r="E22" s="130">
        <v>42916</v>
      </c>
      <c r="F22" s="140">
        <v>329.97</v>
      </c>
      <c r="G22" s="139">
        <f t="shared" ref="G22:G23" si="7">G21+F22</f>
        <v>936.37</v>
      </c>
      <c r="H22" s="127">
        <f>F22*I22</f>
        <v>10991.4425498568</v>
      </c>
      <c r="I22" s="133">
        <v>33.310429887131555</v>
      </c>
      <c r="J22" s="127">
        <f>F22*I22</f>
        <v>10991.4425498568</v>
      </c>
      <c r="K22" s="127"/>
      <c r="L22" s="127"/>
      <c r="M22" s="140">
        <f>SUMIFS('Summary Detail'!$D$2:$D$1066,'Summary Detail'!$A$2:$A$1066,"&gt;="&amp;Z7,'Summary Detail'!$A$2:$A$1066,"&lt;="&amp;AA7,'Summary Detail'!$B$2:$B$1066,"="&amp;"DCG Wages")</f>
        <v>329.97</v>
      </c>
      <c r="N22" s="128">
        <f>I22</f>
        <v>33.310429887131555</v>
      </c>
      <c r="O22" s="127">
        <f>SUMIFS('Summary Detail'!$J$2:$J$1066,'Summary Detail'!$A$2:$A$1066,"&gt;="&amp;$Z7,'Summary Detail'!$A$2:$A$1066,"&lt;="&amp;$AA7,'Summary Detail'!$B$2:$B$1066,"="&amp;"DCG Wages")</f>
        <v>10991.4425498568</v>
      </c>
      <c r="AC22" s="8"/>
      <c r="AD22" s="3"/>
      <c r="AE22" s="10"/>
    </row>
    <row r="23" spans="2:31" ht="15.75" customHeight="1" x14ac:dyDescent="0.25">
      <c r="B23" s="126">
        <v>2018</v>
      </c>
      <c r="C23" s="130">
        <v>43101</v>
      </c>
      <c r="D23" s="130">
        <v>43465</v>
      </c>
      <c r="E23" s="130">
        <v>43281</v>
      </c>
      <c r="F23" s="140">
        <v>229.08999999999997</v>
      </c>
      <c r="G23" s="139">
        <f t="shared" si="7"/>
        <v>1165.46</v>
      </c>
      <c r="H23" s="127">
        <f>F23*I23</f>
        <v>53353.981141483047</v>
      </c>
      <c r="I23" s="133">
        <v>232.89528631316537</v>
      </c>
      <c r="J23" s="127">
        <f t="shared" ref="J23:J24" si="8">F23*I23</f>
        <v>53353.981141483047</v>
      </c>
      <c r="K23" s="127"/>
      <c r="L23" s="127"/>
      <c r="M23" s="140">
        <f>SUMIFS('Summary Detail'!$D$2:$D$1066,'Summary Detail'!$A$2:$A$1066,"&gt;="&amp;Z8,'Summary Detail'!$A$2:$A$1066,"&lt;="&amp;AA8,'Summary Detail'!$B$2:$B$1066,"="&amp;"DCG Wages")</f>
        <v>229.08999999999997</v>
      </c>
      <c r="N23" s="128">
        <f>I23</f>
        <v>232.89528631316537</v>
      </c>
      <c r="O23" s="127">
        <f>SUMIFS('Summary Detail'!$J$2:$J$1066,'Summary Detail'!$A$2:$A$1066,"&gt;="&amp;$Z8,'Summary Detail'!$A$2:$A$1066,"&lt;="&amp;$AA8,'Summary Detail'!$B$2:$B$1066,"="&amp;"DCG Wages")</f>
        <v>53353.981141483047</v>
      </c>
      <c r="P23" s="143"/>
      <c r="AC23" s="8"/>
      <c r="AD23" s="3"/>
      <c r="AE23" s="10"/>
    </row>
    <row r="24" spans="2:31" ht="15.75" customHeight="1" x14ac:dyDescent="0.25">
      <c r="B24" s="126">
        <v>2019</v>
      </c>
      <c r="C24" s="130">
        <v>43466</v>
      </c>
      <c r="D24" s="130">
        <v>43830</v>
      </c>
      <c r="E24" s="130">
        <v>43646</v>
      </c>
      <c r="F24" s="140">
        <v>359.512</v>
      </c>
      <c r="G24" s="141">
        <f>G23+F24</f>
        <v>1524.972</v>
      </c>
      <c r="H24" s="127">
        <f>F24*I24</f>
        <v>26882.37936871768</v>
      </c>
      <c r="I24" s="133">
        <v>74.774637199085646</v>
      </c>
      <c r="J24" s="127">
        <f t="shared" si="8"/>
        <v>26882.37936871768</v>
      </c>
      <c r="K24" s="127"/>
      <c r="L24" s="127"/>
      <c r="M24" s="140">
        <f>SUMIFS('Summary Detail'!$D$2:$D$1066,'Summary Detail'!$A$2:$A$1066,"&gt;="&amp;Z9,'Summary Detail'!$A$2:$A$1066,"&lt;="&amp;AA9,'Summary Detail'!$B$2:$B$1066,"="&amp;"DCG Wages")</f>
        <v>359.512</v>
      </c>
      <c r="N24" s="128">
        <f>I24</f>
        <v>74.774637199085646</v>
      </c>
      <c r="O24" s="127">
        <f>SUMIFS('Summary Detail'!$J$2:$J$1066,'Summary Detail'!$A$2:$A$1066,"&gt;="&amp;$Z9,'Summary Detail'!$A$2:$A$1066,"&lt;="&amp;$AA9,'Summary Detail'!$B$2:$B$1066,"="&amp;"DCG Wages")</f>
        <v>26882.37936871768</v>
      </c>
      <c r="P24" s="143"/>
      <c r="R24" s="144" t="s">
        <v>1488</v>
      </c>
      <c r="S24" s="144" t="s">
        <v>1489</v>
      </c>
      <c r="T24" s="144" t="s">
        <v>1490</v>
      </c>
      <c r="U24" s="144"/>
      <c r="V24" s="144" t="s">
        <v>1491</v>
      </c>
      <c r="X24" s="181">
        <v>43864.039096428824</v>
      </c>
      <c r="AC24" s="8"/>
      <c r="AD24" s="3"/>
      <c r="AE24" s="10"/>
    </row>
    <row r="25" spans="2:31" ht="15.75" customHeight="1" x14ac:dyDescent="0.25">
      <c r="B25" s="142"/>
      <c r="C25" s="142"/>
      <c r="D25" s="142"/>
      <c r="E25" s="142"/>
      <c r="F25" s="142"/>
      <c r="G25" s="142"/>
      <c r="H25" s="142"/>
      <c r="I25" s="142"/>
      <c r="J25" s="125">
        <f>SUM(J21:J22)</f>
        <v>17115.54434919664</v>
      </c>
      <c r="K25" s="125"/>
      <c r="L25" s="125"/>
      <c r="M25" s="142"/>
      <c r="N25" s="142"/>
      <c r="O25" s="142"/>
      <c r="P25" s="143"/>
      <c r="R25" s="108">
        <v>0</v>
      </c>
      <c r="S25" s="108">
        <v>50000</v>
      </c>
      <c r="T25" s="108"/>
      <c r="U25" s="187">
        <v>0.15</v>
      </c>
      <c r="V25" s="108">
        <v>0</v>
      </c>
      <c r="X25">
        <f>X24*U25</f>
        <v>6579.6058644643235</v>
      </c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M26" s="142"/>
      <c r="N26" s="142"/>
      <c r="O26" s="142"/>
      <c r="P26" s="143"/>
      <c r="R26" s="108">
        <v>50000</v>
      </c>
      <c r="S26" s="108">
        <v>75000</v>
      </c>
      <c r="T26" s="108">
        <v>7500</v>
      </c>
      <c r="U26" s="187">
        <v>0.25</v>
      </c>
      <c r="V26" s="108">
        <v>50000</v>
      </c>
      <c r="AC26" s="8"/>
      <c r="AD26" s="3"/>
      <c r="AE26" s="10"/>
    </row>
    <row r="27" spans="2:31" ht="15.75" customHeight="1" x14ac:dyDescent="0.25">
      <c r="P27" s="143"/>
      <c r="R27" s="108">
        <v>75000</v>
      </c>
      <c r="S27" s="108">
        <v>100000</v>
      </c>
      <c r="T27" s="108">
        <v>13750</v>
      </c>
      <c r="U27" s="187">
        <v>0.34</v>
      </c>
      <c r="V27" s="108">
        <v>75000</v>
      </c>
      <c r="AC27" s="8"/>
      <c r="AD27" s="3"/>
      <c r="AE27" s="10"/>
    </row>
    <row r="28" spans="2:31" ht="15.75" customHeight="1" x14ac:dyDescent="0.25">
      <c r="C28" s="215" t="s">
        <v>1484</v>
      </c>
      <c r="D28" s="215"/>
      <c r="E28" s="215"/>
      <c r="F28" s="215"/>
      <c r="G28" s="215"/>
      <c r="H28" s="215"/>
      <c r="I28" s="215"/>
      <c r="Q28" s="3"/>
      <c r="R28" s="108">
        <v>100000</v>
      </c>
      <c r="S28" s="108">
        <v>335000</v>
      </c>
      <c r="T28" s="108">
        <v>22250</v>
      </c>
      <c r="U28" s="187">
        <v>0.39</v>
      </c>
      <c r="V28" s="108">
        <v>100000</v>
      </c>
      <c r="X28" s="3"/>
      <c r="Y28" s="6"/>
      <c r="AC28" s="8"/>
      <c r="AD28" s="3"/>
      <c r="AE28" s="10"/>
    </row>
    <row r="29" spans="2:31" ht="15.75" customHeight="1" x14ac:dyDescent="0.25">
      <c r="B29" s="6"/>
      <c r="C29" s="144" t="s">
        <v>1435</v>
      </c>
      <c r="D29" s="145" t="s">
        <v>1438</v>
      </c>
      <c r="E29" s="146" t="s">
        <v>754</v>
      </c>
      <c r="F29" s="147" t="s">
        <v>1440</v>
      </c>
      <c r="G29" s="147" t="s">
        <v>1188</v>
      </c>
      <c r="H29" s="146" t="s">
        <v>1439</v>
      </c>
      <c r="I29" s="144" t="s">
        <v>1441</v>
      </c>
      <c r="N29" t="s">
        <v>1188</v>
      </c>
      <c r="O29" t="s">
        <v>1458</v>
      </c>
      <c r="R29" s="108">
        <v>335000</v>
      </c>
      <c r="S29" s="108">
        <v>10000000</v>
      </c>
      <c r="T29" s="108">
        <v>113900</v>
      </c>
      <c r="U29" s="187">
        <v>0.34</v>
      </c>
      <c r="V29" s="108">
        <v>335000</v>
      </c>
      <c r="X29" s="3"/>
      <c r="AC29" s="8"/>
      <c r="AD29" s="3"/>
      <c r="AE29" s="10"/>
    </row>
    <row r="30" spans="2:31" ht="15.75" customHeight="1" x14ac:dyDescent="0.25">
      <c r="B30" s="107">
        <v>2017</v>
      </c>
      <c r="C30" s="130">
        <v>41820</v>
      </c>
      <c r="D30" s="130">
        <v>42916</v>
      </c>
      <c r="E30" s="154">
        <v>1535.4005997057229</v>
      </c>
      <c r="F30" s="127">
        <v>284942.13</v>
      </c>
      <c r="G30" s="127">
        <f>E30*I4</f>
        <v>3359.9927979052795</v>
      </c>
      <c r="H30" s="127">
        <f>T16</f>
        <v>185.5816195816339</v>
      </c>
      <c r="I30" s="127">
        <f>F30-G30</f>
        <v>281582.13720209472</v>
      </c>
      <c r="J30" s="108"/>
      <c r="K30" s="108"/>
      <c r="L30" s="108"/>
      <c r="M30" s="161"/>
      <c r="N30" s="108">
        <f>G31/O30</f>
        <v>0</v>
      </c>
      <c r="O30">
        <v>96.270676707436195</v>
      </c>
      <c r="AC30" s="8"/>
      <c r="AD30" s="3"/>
      <c r="AE30" s="10"/>
    </row>
    <row r="31" spans="2:31" ht="15.75" customHeight="1" x14ac:dyDescent="0.25">
      <c r="B31" s="107">
        <v>2018</v>
      </c>
      <c r="C31" s="130"/>
      <c r="D31" s="130"/>
      <c r="E31" s="131"/>
      <c r="F31" s="127"/>
      <c r="G31" s="171"/>
      <c r="H31" s="127"/>
      <c r="I31" s="171"/>
      <c r="J31" s="108"/>
      <c r="K31" s="108"/>
      <c r="L31" s="108"/>
      <c r="N31" s="108"/>
      <c r="AC31" s="8"/>
      <c r="AD31" s="3"/>
      <c r="AE31" s="10"/>
    </row>
    <row r="32" spans="2:31" ht="15.75" customHeight="1" x14ac:dyDescent="0.25">
      <c r="B32" s="107">
        <v>2019</v>
      </c>
      <c r="C32" s="130"/>
      <c r="D32" s="130"/>
      <c r="E32" s="131"/>
      <c r="F32" s="127"/>
      <c r="G32" s="127"/>
      <c r="H32" s="127"/>
      <c r="I32" s="127"/>
      <c r="N32" s="108"/>
      <c r="AC32" s="8"/>
      <c r="AD32" s="3"/>
      <c r="AE32" s="10"/>
    </row>
    <row r="33" spans="2:31" ht="15.75" customHeight="1" x14ac:dyDescent="0.25">
      <c r="B33" s="155">
        <v>2020</v>
      </c>
      <c r="C33" s="130"/>
      <c r="D33" s="130"/>
      <c r="E33" s="131"/>
      <c r="F33" s="127"/>
      <c r="G33" s="127"/>
      <c r="H33" s="127"/>
      <c r="I33" s="127"/>
      <c r="N33" s="108"/>
      <c r="AC33" s="8"/>
      <c r="AD33" s="3"/>
      <c r="AE33" s="10"/>
    </row>
    <row r="34" spans="2:31" ht="15.75" customHeight="1" x14ac:dyDescent="0.25">
      <c r="B34" s="126">
        <v>2021</v>
      </c>
      <c r="C34" s="130"/>
      <c r="D34" s="130"/>
      <c r="E34" s="154"/>
      <c r="F34" s="127"/>
      <c r="G34" s="127"/>
      <c r="H34" s="127"/>
      <c r="I34" s="127"/>
      <c r="N34" s="108"/>
      <c r="AC34" s="8"/>
      <c r="AD34" s="3"/>
      <c r="AE34" s="10"/>
    </row>
    <row r="35" spans="2:31" ht="15.75" customHeight="1" x14ac:dyDescent="0.25"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C37" s="215" t="s">
        <v>1486</v>
      </c>
      <c r="D37" s="215"/>
      <c r="E37" s="215"/>
      <c r="F37" s="215"/>
      <c r="G37" s="215"/>
      <c r="H37" s="215"/>
      <c r="I37" s="215"/>
      <c r="N37" s="108"/>
      <c r="AC37" s="8"/>
      <c r="AD37" s="3"/>
      <c r="AE37" s="10"/>
    </row>
    <row r="38" spans="2:31" ht="15.75" customHeight="1" x14ac:dyDescent="0.25">
      <c r="B38" s="3"/>
      <c r="C38" s="144" t="s">
        <v>1435</v>
      </c>
      <c r="D38" s="145" t="s">
        <v>1438</v>
      </c>
      <c r="E38" s="146" t="s">
        <v>754</v>
      </c>
      <c r="F38" s="147" t="s">
        <v>1440</v>
      </c>
      <c r="G38" s="147" t="s">
        <v>1188</v>
      </c>
      <c r="H38" s="146" t="s">
        <v>1439</v>
      </c>
      <c r="I38" s="144" t="s">
        <v>1441</v>
      </c>
      <c r="N38" s="108"/>
      <c r="AC38" s="8"/>
      <c r="AD38" s="3"/>
      <c r="AE38" s="10"/>
    </row>
    <row r="39" spans="2:31" ht="15.75" customHeight="1" x14ac:dyDescent="0.25">
      <c r="B39" s="3">
        <v>2019</v>
      </c>
      <c r="C39" s="175"/>
      <c r="D39" s="175"/>
      <c r="E39" s="176"/>
      <c r="F39" s="167"/>
      <c r="G39" s="167"/>
      <c r="H39" s="167"/>
      <c r="I39" s="167"/>
      <c r="K39" s="108"/>
      <c r="N39" s="108"/>
      <c r="AC39" s="8"/>
      <c r="AD39" s="3"/>
      <c r="AE39" s="10"/>
    </row>
    <row r="40" spans="2:31" ht="15.75" customHeight="1" x14ac:dyDescent="0.25">
      <c r="B40" s="155"/>
      <c r="C40" s="130"/>
      <c r="D40" s="130"/>
      <c r="E40" s="131"/>
      <c r="F40" s="127"/>
      <c r="G40" s="127"/>
      <c r="H40" s="127"/>
      <c r="I40" s="127"/>
      <c r="N40" s="108"/>
      <c r="AC40" s="8"/>
      <c r="AD40" s="3"/>
      <c r="AE40" s="10"/>
    </row>
    <row r="41" spans="2:31" ht="15.75" customHeight="1" x14ac:dyDescent="0.25">
      <c r="N41" s="108"/>
      <c r="AC41" s="8"/>
      <c r="AD41" s="3"/>
      <c r="AE41" s="10"/>
    </row>
    <row r="42" spans="2:31" ht="15.75" customHeight="1" x14ac:dyDescent="0.25">
      <c r="N42" s="108"/>
      <c r="AC42" s="8"/>
      <c r="AD42" s="3"/>
      <c r="AE42" s="10"/>
    </row>
    <row r="43" spans="2:31" ht="15.75" customHeight="1" x14ac:dyDescent="0.25">
      <c r="C43" s="215" t="s">
        <v>1485</v>
      </c>
      <c r="D43" s="215"/>
      <c r="E43" s="215"/>
      <c r="F43" s="215"/>
      <c r="G43" s="215"/>
      <c r="H43" s="215"/>
      <c r="I43" s="215"/>
      <c r="N43" s="108"/>
      <c r="AC43" s="8"/>
      <c r="AD43" s="3"/>
      <c r="AE43" s="10"/>
    </row>
    <row r="44" spans="2:31" ht="15.75" customHeight="1" x14ac:dyDescent="0.25">
      <c r="B44" s="3"/>
      <c r="C44" s="144" t="s">
        <v>1435</v>
      </c>
      <c r="D44" s="145" t="s">
        <v>1438</v>
      </c>
      <c r="E44" s="146" t="s">
        <v>754</v>
      </c>
      <c r="F44" s="147" t="s">
        <v>1440</v>
      </c>
      <c r="G44" s="147" t="s">
        <v>1188</v>
      </c>
      <c r="H44" s="146" t="s">
        <v>1439</v>
      </c>
      <c r="I44" s="144" t="s">
        <v>1441</v>
      </c>
      <c r="J44" s="6"/>
      <c r="K44" s="6"/>
      <c r="L44" s="6"/>
      <c r="N44" t="s">
        <v>1188</v>
      </c>
      <c r="O44" t="s">
        <v>1458</v>
      </c>
      <c r="AC44" s="8"/>
      <c r="AD44" s="3"/>
      <c r="AE44" s="10"/>
    </row>
    <row r="45" spans="2:31" ht="15.75" customHeight="1" x14ac:dyDescent="0.25">
      <c r="B45" s="3">
        <v>2018</v>
      </c>
      <c r="C45" s="130"/>
      <c r="D45" s="130"/>
      <c r="E45" s="131"/>
      <c r="F45" s="127"/>
      <c r="G45" s="171"/>
      <c r="H45" s="127"/>
      <c r="I45" s="171"/>
      <c r="J45" s="6"/>
      <c r="K45" s="8"/>
      <c r="L45" s="6"/>
      <c r="N45" s="108">
        <f>G45/O45</f>
        <v>0</v>
      </c>
      <c r="O45">
        <v>402.55</v>
      </c>
      <c r="AC45" s="8"/>
      <c r="AD45" s="3"/>
      <c r="AE45" s="10"/>
    </row>
    <row r="46" spans="2:31" ht="15.75" customHeight="1" x14ac:dyDescent="0.25">
      <c r="B46" s="155">
        <v>2020</v>
      </c>
      <c r="C46" s="130"/>
      <c r="D46" s="130"/>
      <c r="E46" s="154"/>
      <c r="F46" s="127"/>
      <c r="G46" s="127"/>
      <c r="H46" s="127"/>
      <c r="I46" s="127"/>
      <c r="J46" s="6"/>
      <c r="K46" s="6"/>
      <c r="L46" s="6"/>
      <c r="N46" s="108"/>
      <c r="AC46" s="8"/>
      <c r="AD46" s="3"/>
      <c r="AE46" s="10"/>
    </row>
    <row r="47" spans="2:31" ht="15.75" customHeight="1" x14ac:dyDescent="0.25">
      <c r="B47" s="126">
        <v>2021</v>
      </c>
      <c r="C47" s="130"/>
      <c r="D47" s="130"/>
      <c r="E47" s="154"/>
      <c r="F47" s="127"/>
      <c r="G47" s="127"/>
      <c r="H47" s="127"/>
      <c r="I47" s="127"/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G49" s="169"/>
      <c r="R49" s="108"/>
      <c r="AC49" s="8"/>
      <c r="AD49" s="3"/>
      <c r="AE49" s="10"/>
    </row>
    <row r="50" spans="2:31" ht="15.75" customHeight="1" x14ac:dyDescent="0.25">
      <c r="AC50" s="8"/>
      <c r="AD50" s="3"/>
      <c r="AE50" s="10"/>
    </row>
    <row r="51" spans="2:31" ht="15.75" customHeight="1" x14ac:dyDescent="0.25">
      <c r="AC51" s="8"/>
      <c r="AD51" s="3"/>
      <c r="AE51" s="10"/>
    </row>
    <row r="52" spans="2:31" ht="15.75" customHeight="1" x14ac:dyDescent="0.25">
      <c r="B52" s="155"/>
      <c r="P52" s="6"/>
      <c r="Q52" s="3"/>
      <c r="R52" s="3"/>
      <c r="S52" s="3"/>
      <c r="T52" s="6"/>
      <c r="U52" s="6"/>
      <c r="X52" s="3"/>
      <c r="Y52" s="6"/>
      <c r="Z52" s="8"/>
      <c r="AA52" s="3"/>
      <c r="AB52" s="8"/>
      <c r="AC52" s="8"/>
      <c r="AD52" s="3"/>
      <c r="AE52" s="10"/>
    </row>
    <row r="53" spans="2:31" ht="13.2" x14ac:dyDescent="0.25">
      <c r="E53" s="107" t="s">
        <v>25</v>
      </c>
      <c r="F53" s="8">
        <v>241</v>
      </c>
      <c r="M53" s="6"/>
      <c r="N53" s="6"/>
      <c r="O53" s="6"/>
      <c r="P53" s="6"/>
      <c r="Z53" s="8"/>
      <c r="AA53" s="3"/>
      <c r="AB53" s="8"/>
      <c r="AC53" s="8"/>
      <c r="AD53" s="3"/>
      <c r="AE53" s="10"/>
    </row>
    <row r="54" spans="2:31" ht="13.2" x14ac:dyDescent="0.25">
      <c r="O54" s="6"/>
      <c r="P54" s="6"/>
      <c r="Z54" s="8"/>
      <c r="AA54" s="3"/>
      <c r="AB54" s="8"/>
      <c r="AC54" s="8"/>
      <c r="AD54" s="3"/>
      <c r="AE54" s="10"/>
    </row>
    <row r="55" spans="2:31" ht="13.2" x14ac:dyDescent="0.25">
      <c r="C55" s="172"/>
      <c r="E55" s="107" t="s">
        <v>1453</v>
      </c>
      <c r="F55" s="135">
        <f>G11+G24+G17</f>
        <v>3722.812019239997</v>
      </c>
      <c r="G55" s="8">
        <f>F55*F53</f>
        <v>897197.6966368393</v>
      </c>
      <c r="H55" s="6"/>
      <c r="M55" s="6"/>
      <c r="O55" s="149"/>
      <c r="Z55" s="8"/>
      <c r="AA55" s="3"/>
      <c r="AB55" s="8"/>
      <c r="AC55" s="8"/>
      <c r="AD55" s="3"/>
      <c r="AE55" s="10"/>
    </row>
    <row r="56" spans="2:31" ht="13.2" x14ac:dyDescent="0.25">
      <c r="E56" s="107"/>
      <c r="F56" s="6"/>
      <c r="G56" s="8"/>
      <c r="H56" s="6"/>
      <c r="M56" s="6"/>
      <c r="N56" s="6"/>
      <c r="O56" s="6"/>
      <c r="P56" s="6"/>
      <c r="S56" s="108"/>
      <c r="T56" s="108"/>
      <c r="Z56" s="8"/>
      <c r="AA56" s="3"/>
      <c r="AB56" s="8"/>
      <c r="AC56" s="8"/>
      <c r="AD56" s="3"/>
      <c r="AE56" s="10"/>
    </row>
    <row r="57" spans="2:31" ht="13.2" x14ac:dyDescent="0.25">
      <c r="G57" s="6"/>
      <c r="H57" s="6"/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E58" s="107" t="s">
        <v>1448</v>
      </c>
      <c r="F58" s="8">
        <f>J12+J25</f>
        <v>73942.64501534884</v>
      </c>
      <c r="G58" s="6"/>
      <c r="H58" s="6"/>
      <c r="U58" s="3"/>
      <c r="V58" s="3"/>
      <c r="W58" s="8">
        <f>W7-T7-S7</f>
        <v>213562.51835371437</v>
      </c>
      <c r="Z58" s="8"/>
      <c r="AA58" s="3"/>
      <c r="AB58" s="8"/>
      <c r="AC58" s="8"/>
      <c r="AD58" s="3"/>
      <c r="AE58" s="10"/>
    </row>
    <row r="59" spans="2:31" ht="13.2" x14ac:dyDescent="0.25">
      <c r="J59" s="124"/>
      <c r="K59" s="124"/>
      <c r="L59" s="124"/>
      <c r="R59" s="148">
        <f>F16+SUM(F4:F5)</f>
        <v>4344.7240459799996</v>
      </c>
      <c r="S59" s="148" t="s">
        <v>1469</v>
      </c>
      <c r="T59" s="3"/>
      <c r="U59" s="3"/>
      <c r="V59" s="3"/>
      <c r="W59" s="8"/>
      <c r="Z59" s="8"/>
      <c r="AA59" s="3"/>
      <c r="AB59" s="8"/>
      <c r="AC59" s="8"/>
      <c r="AD59" s="3"/>
      <c r="AE59" s="10"/>
    </row>
    <row r="60" spans="2:31" ht="13.2" x14ac:dyDescent="0.25">
      <c r="B60" s="6"/>
      <c r="E60" s="107" t="s">
        <v>1446</v>
      </c>
      <c r="F60" s="183">
        <f>V19</f>
        <v>0</v>
      </c>
      <c r="G60" s="125">
        <f>F60*H60</f>
        <v>0</v>
      </c>
      <c r="H60" s="106">
        <v>0.15</v>
      </c>
      <c r="J60" s="6"/>
      <c r="K60" s="6"/>
      <c r="L60" s="6"/>
      <c r="M60" s="6"/>
      <c r="N60" s="6"/>
      <c r="O60" s="6"/>
      <c r="P60" s="6"/>
      <c r="R60" s="148">
        <f>R59-V74</f>
        <v>2809.3234462742766</v>
      </c>
      <c r="S60" t="s">
        <v>1470</v>
      </c>
      <c r="T60" s="3"/>
      <c r="U60" s="3"/>
      <c r="V60" s="3"/>
      <c r="W60" s="8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6"/>
      <c r="E61" s="107" t="s">
        <v>1447</v>
      </c>
      <c r="F61" s="183">
        <f>O10</f>
        <v>15512.875620481704</v>
      </c>
      <c r="G61" s="122"/>
      <c r="H61" s="106"/>
      <c r="J61" s="6"/>
      <c r="K61" s="6"/>
      <c r="L61" s="6"/>
      <c r="M61" s="6"/>
      <c r="N61" s="6"/>
      <c r="O61" s="6"/>
      <c r="P61" s="6"/>
      <c r="Q61" s="3"/>
      <c r="R61" s="148">
        <f>R60+F55</f>
        <v>6532.1354655142732</v>
      </c>
      <c r="T61" s="3"/>
      <c r="U61" s="3"/>
      <c r="V61" s="3"/>
      <c r="W61" s="8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6"/>
      <c r="E62" s="107" t="s">
        <v>1487</v>
      </c>
      <c r="F62" s="183">
        <v>-22736.45</v>
      </c>
      <c r="G62" s="6"/>
      <c r="H62" s="6"/>
      <c r="I62" s="11"/>
      <c r="J62" s="8"/>
      <c r="K62" s="8"/>
      <c r="L62" s="8"/>
      <c r="M62" s="8">
        <f>SUM(I76:I77)</f>
        <v>3471.304088997791</v>
      </c>
      <c r="N62" s="125">
        <f>SUM(J62+M62)</f>
        <v>3471.304088997791</v>
      </c>
      <c r="O62" s="6"/>
      <c r="P62" s="6"/>
      <c r="Q62" s="3"/>
      <c r="R62" s="157">
        <f>2000-R61</f>
        <v>-4532.1354655142732</v>
      </c>
      <c r="S62" s="116" t="s">
        <v>1468</v>
      </c>
      <c r="T62" s="162" t="s">
        <v>1473</v>
      </c>
      <c r="U62" s="3"/>
      <c r="V62" s="3"/>
      <c r="W62" s="8"/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6"/>
      <c r="E63" s="3"/>
      <c r="H63" s="6"/>
      <c r="O63" s="6"/>
      <c r="P63" s="6"/>
      <c r="Q63" s="3"/>
      <c r="X63" s="8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F64" s="11"/>
      <c r="G64" s="125"/>
      <c r="I64" s="6"/>
      <c r="O64" s="135"/>
      <c r="P64" s="135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48">
        <f>G8+G23</f>
        <v>2689.8345999842768</v>
      </c>
      <c r="S65">
        <v>540.07440343999997</v>
      </c>
      <c r="T65" s="148">
        <f>S65-R65</f>
        <v>-2149.7601965442768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I67" s="6"/>
      <c r="J67" s="6"/>
      <c r="K67" s="6"/>
      <c r="L67" s="6"/>
      <c r="M67" s="6"/>
      <c r="N67" s="6"/>
      <c r="O67" s="6"/>
      <c r="P67" s="6"/>
      <c r="Q67" s="3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I68" s="6"/>
      <c r="J68" s="6"/>
      <c r="K68" s="6"/>
      <c r="L68" s="6"/>
      <c r="M68" s="6"/>
      <c r="N68" s="6"/>
      <c r="O68" s="6"/>
      <c r="P68" s="6"/>
      <c r="Q68" s="3"/>
      <c r="R68" s="116">
        <v>284942.13</v>
      </c>
      <c r="S68" s="116">
        <v>1535.4005997057229</v>
      </c>
      <c r="T68" s="116">
        <v>2017</v>
      </c>
      <c r="U68" s="116">
        <v>185.5816195816339</v>
      </c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I70" s="6"/>
      <c r="J70" s="6"/>
      <c r="K70" s="6"/>
      <c r="L70" s="6"/>
      <c r="M70" s="6"/>
      <c r="N70" s="6"/>
      <c r="O70" s="6"/>
      <c r="P70" s="6"/>
      <c r="Q70" s="3"/>
      <c r="R70" s="107" t="s">
        <v>89</v>
      </c>
      <c r="S70" s="116">
        <f>S68*(S7/R68)</f>
        <v>236.359824832404</v>
      </c>
      <c r="T70" s="6"/>
      <c r="U70" s="6"/>
      <c r="V70" s="8"/>
      <c r="W70" s="8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I71" s="6"/>
      <c r="J71" s="6"/>
      <c r="K71" s="6"/>
      <c r="L71" s="6"/>
      <c r="M71" s="6"/>
      <c r="N71" s="6"/>
      <c r="O71" s="6"/>
      <c r="P71" s="6"/>
      <c r="Q71" s="3"/>
      <c r="R71" s="107" t="s">
        <v>1474</v>
      </c>
      <c r="S71" s="3"/>
      <c r="T71" s="6"/>
      <c r="U71" s="6"/>
      <c r="V71" s="8"/>
      <c r="W71" s="8"/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I72" s="6"/>
      <c r="J72" s="6"/>
      <c r="K72" s="6"/>
      <c r="L72" s="6"/>
      <c r="M72" s="6"/>
      <c r="N72" s="6"/>
      <c r="O72" s="6"/>
      <c r="P72" s="6"/>
      <c r="Q72" s="3"/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6"/>
      <c r="C73" s="6"/>
      <c r="D73" s="3"/>
      <c r="E73" s="3"/>
      <c r="F73" s="3"/>
      <c r="G73" s="6"/>
      <c r="H73" s="6"/>
      <c r="I73" s="6"/>
      <c r="J73" s="6"/>
      <c r="K73" s="6"/>
      <c r="L73" s="6"/>
      <c r="M73" s="6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6"/>
      <c r="C74" s="6"/>
      <c r="D74" s="3"/>
      <c r="E74" s="3"/>
      <c r="F74" s="3"/>
      <c r="G74" s="6"/>
      <c r="H74" s="6"/>
      <c r="I74" s="6"/>
      <c r="J74" s="6"/>
      <c r="K74" s="6"/>
      <c r="L74" s="6"/>
      <c r="M74" s="6"/>
      <c r="N74" s="6"/>
      <c r="O74" s="6"/>
      <c r="P74" s="6"/>
      <c r="Q74" s="3"/>
      <c r="S74" s="148">
        <f>SUM(F4:F5)</f>
        <v>2493.7186975099999</v>
      </c>
      <c r="T74">
        <v>973.02534846999993</v>
      </c>
      <c r="U74" s="157">
        <f>T74+S74</f>
        <v>3466.74404598</v>
      </c>
      <c r="V74" s="116">
        <v>1535.4005997057229</v>
      </c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6"/>
      <c r="C75" s="6"/>
      <c r="D75" s="3"/>
      <c r="E75" s="3"/>
      <c r="F75" s="3"/>
      <c r="G75" s="6"/>
      <c r="H75" s="6"/>
      <c r="I75" s="6"/>
      <c r="J75" s="6"/>
      <c r="K75" s="6"/>
      <c r="L75" s="6"/>
      <c r="M75" s="6"/>
      <c r="N75" s="6"/>
      <c r="O75" s="6"/>
      <c r="P75" s="6"/>
      <c r="Q75" s="3"/>
      <c r="R75" s="120" t="s">
        <v>1475</v>
      </c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23">
        <v>2019</v>
      </c>
      <c r="C76" s="130">
        <v>42551</v>
      </c>
      <c r="D76" s="130">
        <v>43738</v>
      </c>
      <c r="E76" s="159">
        <v>113.1112030725638</v>
      </c>
      <c r="F76" s="127">
        <f>E76*H76</f>
        <v>9950.9632043215406</v>
      </c>
      <c r="G76" s="136">
        <f>E76*I6</f>
        <v>882.31871536833569</v>
      </c>
      <c r="H76" s="127">
        <v>87.975045212256632</v>
      </c>
      <c r="I76" s="136">
        <f t="shared" ref="I76:I77" si="9">F76-G76</f>
        <v>9068.6444889532049</v>
      </c>
      <c r="J76" s="124" t="s">
        <v>1443</v>
      </c>
      <c r="K76" s="124"/>
      <c r="L76" s="124"/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23">
        <v>2019</v>
      </c>
      <c r="C77" s="129">
        <v>42916</v>
      </c>
      <c r="D77" s="130">
        <v>43738</v>
      </c>
      <c r="E77" s="159">
        <v>46.309101597436211</v>
      </c>
      <c r="F77" s="127">
        <f>E77*H77</f>
        <v>4074.0453067734366</v>
      </c>
      <c r="G77" s="136">
        <f>E77*I7</f>
        <v>9671.38570672885</v>
      </c>
      <c r="H77" s="127">
        <v>87.975045212256632</v>
      </c>
      <c r="I77" s="136">
        <f t="shared" si="9"/>
        <v>-5597.3403999554139</v>
      </c>
      <c r="J77" s="124" t="s">
        <v>1443</v>
      </c>
      <c r="K77" s="124"/>
      <c r="L77" s="124"/>
      <c r="N77" s="6"/>
      <c r="O77" s="6"/>
      <c r="P77" s="6"/>
      <c r="Q77" s="3"/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107"/>
      <c r="C78" s="142"/>
      <c r="D78" s="142"/>
      <c r="E78" s="156"/>
      <c r="F78" s="127"/>
      <c r="G78" s="143"/>
      <c r="H78" s="143"/>
      <c r="I78" s="143"/>
      <c r="N78" s="6"/>
      <c r="O78" s="6"/>
      <c r="P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107">
        <v>2020</v>
      </c>
      <c r="C79" s="129">
        <v>42916</v>
      </c>
      <c r="D79" s="130">
        <v>44012</v>
      </c>
      <c r="E79" s="131">
        <v>163.7232872025638</v>
      </c>
      <c r="F79" s="127">
        <f t="shared" ref="F79:F80" si="10">E79*H79</f>
        <v>12383.735232713501</v>
      </c>
      <c r="G79" s="127">
        <f>E79*I7</f>
        <v>34192.653389699975</v>
      </c>
      <c r="H79" s="127">
        <v>75.638202996693678</v>
      </c>
      <c r="I79" s="127">
        <f>F79-G79</f>
        <v>-21808.918156986474</v>
      </c>
      <c r="N79" s="6"/>
      <c r="O79" s="6"/>
      <c r="P79" s="6"/>
      <c r="Q79" s="3"/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107">
        <v>2020</v>
      </c>
      <c r="C80" s="129">
        <v>43281</v>
      </c>
      <c r="D80" s="130">
        <v>44012</v>
      </c>
      <c r="E80" s="131">
        <v>310.36552080256376</v>
      </c>
      <c r="F80" s="127">
        <f t="shared" si="10"/>
        <v>23475.490265638873</v>
      </c>
      <c r="G80" s="127">
        <f>E80*I8</f>
        <v>106429.20962143007</v>
      </c>
      <c r="H80" s="127">
        <v>75.638202996693678</v>
      </c>
      <c r="I80" s="127">
        <f>F80-G80</f>
        <v>-82953.719355791196</v>
      </c>
      <c r="N80" s="6"/>
      <c r="O80" s="6"/>
      <c r="P80" s="6"/>
      <c r="Q80" s="3"/>
      <c r="R80" s="148">
        <f>SUM(G6:G7)</f>
        <v>2545.4323439685541</v>
      </c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Q81" s="3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6"/>
      <c r="C82" s="6"/>
      <c r="D82" s="3"/>
      <c r="E82" s="3"/>
      <c r="F82" s="3"/>
      <c r="G82" s="6"/>
      <c r="H82" s="6"/>
      <c r="I82" s="6"/>
      <c r="J82" s="6"/>
      <c r="K82" s="6"/>
      <c r="L82" s="6"/>
      <c r="M82" s="6"/>
      <c r="N82" s="6"/>
      <c r="O82" s="6"/>
      <c r="P82" t="s">
        <v>1457</v>
      </c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6"/>
      <c r="C83" s="6"/>
      <c r="D83" s="3"/>
      <c r="E83" s="3"/>
      <c r="F83" s="3"/>
      <c r="G83" s="6"/>
      <c r="H83" s="6"/>
      <c r="I83" s="6"/>
      <c r="J83" s="6"/>
      <c r="K83" s="6"/>
      <c r="L83" s="6"/>
      <c r="M83" s="6"/>
      <c r="N83" s="6"/>
      <c r="O83" s="6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6"/>
      <c r="C84" s="6"/>
      <c r="D84" s="3"/>
      <c r="E84" s="3"/>
      <c r="F84" s="3"/>
      <c r="G84" s="6"/>
      <c r="H84" s="6"/>
      <c r="I84" s="6"/>
      <c r="J84" s="6"/>
      <c r="K84" s="6"/>
      <c r="L84" s="6"/>
      <c r="M84" s="6"/>
      <c r="N84" s="6"/>
      <c r="O84" s="6"/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B85" s="123">
        <v>2019</v>
      </c>
      <c r="C85" s="163">
        <v>42551</v>
      </c>
      <c r="D85" s="163">
        <v>43646</v>
      </c>
      <c r="E85" s="154">
        <v>203.84999999999997</v>
      </c>
      <c r="F85" s="127">
        <v>14525.92598677262</v>
      </c>
      <c r="G85" s="136">
        <f>E85*I21</f>
        <v>2058.7040761797925</v>
      </c>
      <c r="H85" s="127">
        <f>F85/E85</f>
        <v>71.257915068788918</v>
      </c>
      <c r="I85" s="136">
        <f t="shared" ref="I85:I87" si="11">F85-G85</f>
        <v>12467.221910592827</v>
      </c>
      <c r="J85" s="124" t="s">
        <v>1442</v>
      </c>
      <c r="K85" s="124"/>
      <c r="L85" s="124"/>
      <c r="Q85" t="s">
        <v>1471</v>
      </c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23">
        <v>2019</v>
      </c>
      <c r="C86" s="164">
        <v>42916</v>
      </c>
      <c r="D86" s="163">
        <v>43646</v>
      </c>
      <c r="E86" s="154">
        <v>9.1930000000000405</v>
      </c>
      <c r="F86" s="127">
        <v>655.07401322737951</v>
      </c>
      <c r="G86" s="136">
        <f>E86*I22</f>
        <v>306.22278195240176</v>
      </c>
      <c r="H86" s="127">
        <f>F86/E86</f>
        <v>71.257915068788932</v>
      </c>
      <c r="I86" s="136">
        <f t="shared" si="11"/>
        <v>348.85123127497775</v>
      </c>
      <c r="J86" s="124" t="s">
        <v>1442</v>
      </c>
      <c r="K86" s="124"/>
      <c r="L86" s="124"/>
      <c r="N86" s="148">
        <f>SUM(E85:E86)</f>
        <v>213.04300000000001</v>
      </c>
      <c r="O86" s="108">
        <f>P86*(E85/(E85+E86))</f>
        <v>14525.92598677262</v>
      </c>
      <c r="P86" s="127">
        <v>15181</v>
      </c>
      <c r="Q86" s="120" t="s">
        <v>1476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123">
        <v>2019</v>
      </c>
      <c r="C87" s="129">
        <v>42916</v>
      </c>
      <c r="D87" s="130">
        <v>43738</v>
      </c>
      <c r="E87" s="160">
        <v>320.77699999999999</v>
      </c>
      <c r="F87" s="127">
        <f>E87*H87</f>
        <v>28220.371078052045</v>
      </c>
      <c r="G87" s="136">
        <f>E87*I22</f>
        <v>10685.219767904398</v>
      </c>
      <c r="H87" s="127">
        <v>87.975045212256632</v>
      </c>
      <c r="I87" s="136">
        <f t="shared" si="11"/>
        <v>17535.151310147645</v>
      </c>
      <c r="J87" s="124" t="s">
        <v>1443</v>
      </c>
      <c r="K87" s="124"/>
      <c r="L87" s="124"/>
      <c r="O87" s="108">
        <f>P86*(E86/(E85+E86))</f>
        <v>655.07401322737951</v>
      </c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107">
        <v>2020</v>
      </c>
      <c r="C89" s="129">
        <v>43281</v>
      </c>
      <c r="D89" s="130">
        <v>44012</v>
      </c>
      <c r="E89" s="154">
        <v>65.98559543487238</v>
      </c>
      <c r="F89" s="127">
        <f>E89*H89</f>
        <v>4991.0318623605808</v>
      </c>
      <c r="G89" s="127">
        <f>E89*I23</f>
        <v>15367.734141349301</v>
      </c>
      <c r="H89" s="127">
        <v>75.638202996693678</v>
      </c>
      <c r="I89" s="127">
        <f>F89-G89</f>
        <v>-10376.70227898872</v>
      </c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t="s">
        <v>1456</v>
      </c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S95" s="161" t="s">
        <v>1472</v>
      </c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  <row r="986" spans="2:31" ht="13.2" x14ac:dyDescent="0.25">
      <c r="B986" s="6"/>
      <c r="C986" s="6"/>
      <c r="D986" s="3"/>
      <c r="E986" s="3"/>
      <c r="F986" s="3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3"/>
      <c r="R986" s="8"/>
      <c r="S986" s="8"/>
      <c r="T986" s="3"/>
      <c r="U986" s="3"/>
      <c r="V986" s="3"/>
      <c r="W986" s="8"/>
      <c r="X986" s="6"/>
      <c r="Y986" s="6"/>
      <c r="Z986" s="8"/>
      <c r="AA986" s="3"/>
      <c r="AB986" s="8"/>
      <c r="AC986" s="8"/>
      <c r="AD986" s="3"/>
      <c r="AE986" s="10"/>
    </row>
    <row r="987" spans="2:31" ht="13.2" x14ac:dyDescent="0.25">
      <c r="B987" s="6"/>
      <c r="C987" s="6"/>
      <c r="D987" s="3"/>
      <c r="E987" s="3"/>
      <c r="F987" s="3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3"/>
      <c r="R987" s="8"/>
      <c r="S987" s="8"/>
      <c r="T987" s="3"/>
      <c r="U987" s="3"/>
      <c r="V987" s="3"/>
      <c r="W987" s="8"/>
      <c r="X987" s="6"/>
      <c r="Y987" s="6"/>
      <c r="Z987" s="8"/>
      <c r="AA987" s="3"/>
      <c r="AB987" s="8"/>
      <c r="AC987" s="8"/>
      <c r="AD987" s="3"/>
      <c r="AE987" s="10"/>
    </row>
    <row r="988" spans="2:31" ht="13.2" x14ac:dyDescent="0.25">
      <c r="B988" s="6"/>
      <c r="C988" s="6"/>
      <c r="D988" s="3"/>
      <c r="E988" s="3"/>
      <c r="F988" s="3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3"/>
      <c r="R988" s="8"/>
      <c r="S988" s="8"/>
      <c r="T988" s="3"/>
      <c r="U988" s="3"/>
      <c r="V988" s="3"/>
      <c r="W988" s="8"/>
      <c r="X988" s="6"/>
      <c r="Y988" s="6"/>
      <c r="Z988" s="8"/>
      <c r="AA988" s="3"/>
      <c r="AB988" s="8"/>
      <c r="AC988" s="8"/>
      <c r="AD988" s="3"/>
      <c r="AE988" s="10"/>
    </row>
  </sheetData>
  <mergeCells count="6">
    <mergeCell ref="C43:I43"/>
    <mergeCell ref="C2:O2"/>
    <mergeCell ref="C14:O14"/>
    <mergeCell ref="C19:O19"/>
    <mergeCell ref="C28:I28"/>
    <mergeCell ref="C37:I37"/>
  </mergeCells>
  <printOptions horizontalCentered="1" gridLines="1"/>
  <pageMargins left="0.7" right="0.7" top="0.75" bottom="0.75" header="0" footer="0"/>
  <pageSetup pageOrder="overThenDown" orientation="landscape" cellComments="atEnd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5528-0FC3-4D31-BFDA-5D39C6C6ADCE}">
  <sheetPr>
    <outlinePr summaryBelow="0" summaryRight="0"/>
    <pageSetUpPr fitToPage="1"/>
  </sheetPr>
  <dimension ref="B1:AE985"/>
  <sheetViews>
    <sheetView workbookViewId="0">
      <selection activeCell="K38" sqref="K38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2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2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2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2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M4+F17</f>
        <v>2101.0668684699999</v>
      </c>
      <c r="G4" s="141">
        <v>0</v>
      </c>
      <c r="H4" s="127">
        <f>(M4*N4)+H17</f>
        <v>4597.86817025449</v>
      </c>
      <c r="I4" s="127">
        <f>H4/F4</f>
        <v>2.1883492806693319</v>
      </c>
      <c r="J4" s="127">
        <f>G4*I4</f>
        <v>0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37">
        <v>0</v>
      </c>
      <c r="S4" s="132">
        <f>SUMIFS('Summary Detail'!$J$2:$J$1066,'Summary Detail'!$A$2:$A$1066,"&gt;="&amp;$Z4,'Summary Detail'!$A$2:$A$1066,"&lt;="&amp;$AA4,'Summary Detail'!$B$2:$B$1066,"="&amp;"Mining")</f>
        <v>426.50237948545509</v>
      </c>
      <c r="T4" s="137">
        <v>0</v>
      </c>
      <c r="U4" s="137">
        <v>0</v>
      </c>
      <c r="V4" s="132"/>
      <c r="W4" s="132">
        <v>45357</v>
      </c>
      <c r="X4" s="132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2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v>0</v>
      </c>
      <c r="H5" s="127">
        <f t="shared" ref="H5" si="1">F5*I5</f>
        <v>1072.0984878719166</v>
      </c>
      <c r="I5" s="127">
        <f>N5</f>
        <v>2.7304049251294851</v>
      </c>
      <c r="J5" s="127">
        <f>G5*I5</f>
        <v>0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2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37">
        <v>0</v>
      </c>
      <c r="S5" s="132">
        <f>SUMIFS('Summary Detail'!$J$2:$J$1066,'Summary Detail'!$A$2:$A$1066,"&gt;="&amp;$Z5,'Summary Detail'!$A$2:$A$1066,"&lt;="&amp;$AA5,'Summary Detail'!$B$2:$B$1066,"="&amp;"Mining")</f>
        <v>1072.0984878719166</v>
      </c>
      <c r="T5" s="137">
        <v>0</v>
      </c>
      <c r="U5" s="137">
        <v>0</v>
      </c>
      <c r="V5" s="132"/>
      <c r="W5" s="132">
        <v>49994</v>
      </c>
      <c r="X5" s="132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2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68">
        <v>0</v>
      </c>
      <c r="H6" s="127">
        <f>F6*I6</f>
        <v>1633.2736826287698</v>
      </c>
      <c r="I6" s="127">
        <f t="shared" ref="I6" si="3">N6</f>
        <v>7.8004538136006314</v>
      </c>
      <c r="J6" s="127">
        <f>G6*I6</f>
        <v>0</v>
      </c>
      <c r="K6" s="127">
        <f>G6*L6</f>
        <v>0</v>
      </c>
      <c r="L6" s="127"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2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37">
        <v>0</v>
      </c>
      <c r="S6" s="132">
        <f>SUMIFS('Summary Detail'!$J$2:$J$1066,'Summary Detail'!$A$2:$A$1066,"&gt;="&amp;$Z6,'Summary Detail'!$A$2:$A$1066,"&lt;="&amp;$AA6,'Summary Detail'!$B$2:$B$1066,"="&amp;"Mining")</f>
        <v>1633.2736826287698</v>
      </c>
      <c r="T6" s="132">
        <f>SUMIFS('Summary Detail'!$J$2:$J$1066,'Summary Detail'!$A$2:$A$1066,"&gt;="&amp;$Z6,'Summary Detail'!$A$2:$A$1066,"&lt;="&amp;$AA6,'Summary Detail'!$B$2:$B$1066,"="&amp;"DCG Wages")</f>
        <v>6124.10179933984</v>
      </c>
      <c r="U6" s="137">
        <v>0</v>
      </c>
      <c r="V6" s="132"/>
      <c r="W6" s="132">
        <v>58674</v>
      </c>
      <c r="X6" s="132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2:31" ht="15.75" customHeight="1" x14ac:dyDescent="0.25"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ref="G7:G8" si="4">G6+F7</f>
        <v>210.03238880000001</v>
      </c>
      <c r="H7" s="127">
        <f>F7*I7</f>
        <v>43864.039096428824</v>
      </c>
      <c r="I7" s="127">
        <f>N7</f>
        <v>208.84416611667288</v>
      </c>
      <c r="J7" s="127">
        <f t="shared" ref="J7:J11" si="5">F7*I7</f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2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Q7" s="126">
        <v>2017</v>
      </c>
      <c r="R7" s="132">
        <f>V17</f>
        <v>281582.13720209472</v>
      </c>
      <c r="S7" s="132">
        <f>SUMIFS('Summary Detail'!$J$2:$J$1066,'Summary Detail'!$A$2:$A$1066,"&gt;="&amp;$Z7,'Summary Detail'!$A$2:$A$1066,"&lt;="&amp;$AA7,'Summary Detail'!$B$2:$B$1066,"="&amp;"Mining")</f>
        <v>43864.039096428824</v>
      </c>
      <c r="T7" s="132">
        <f>SUMIFS('Summary Detail'!$J$2:$J$1066,'Summary Detail'!$A$2:$A$1066,"&gt;="&amp;$Z7,'Summary Detail'!$A$2:$A$1066,"&lt;="&amp;$AA7,'Summary Detail'!$B$2:$B$1066,"="&amp;"DCG Wages")</f>
        <v>10991.4425498568</v>
      </c>
      <c r="U7" s="137">
        <v>0</v>
      </c>
      <c r="V7" s="132"/>
      <c r="W7" s="134">
        <v>268418</v>
      </c>
      <c r="X7" s="132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2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4"/>
        <v>356.67462239999998</v>
      </c>
      <c r="H8" s="127">
        <f t="shared" ref="H8:H11" si="6">F8*I8</f>
        <v>50285.924089800472</v>
      </c>
      <c r="I8" s="127">
        <f>N8</f>
        <v>342.91569935416265</v>
      </c>
      <c r="J8" s="127">
        <f t="shared" si="5"/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2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32">
        <f>V18</f>
        <v>151981</v>
      </c>
      <c r="S8" s="132">
        <f>SUMIFS('Summary Detail'!$J$2:$J$1066,'Summary Detail'!$A$2:$A$1066,"&gt;="&amp;$Z8,'Summary Detail'!$A$2:$A$1066,"&lt;="&amp;$AA8,'Summary Detail'!$B$2:$B$1066,"="&amp;"Mining")</f>
        <v>50285.924089800472</v>
      </c>
      <c r="T8" s="132">
        <f>SUMIFS('Summary Detail'!$J$2:$J$1066,'Summary Detail'!$A$2:$A$1066,"&gt;="&amp;$Z8,'Summary Detail'!$A$2:$A$1066,"&lt;="&amp;$AA8,'Summary Detail'!$B$2:$B$1066,"="&amp;"DCG Wages")</f>
        <v>53353.981141483047</v>
      </c>
      <c r="U8" s="132">
        <f>SUMIFS('Summary Detail'!$J$2:$J$1066,'Summary Detail'!$A$2:$A$1066,"&gt;="&amp;Z8,'Summary Detail'!$A$2:$A$1066,"&lt;="&amp;AA8,'Summary Detail'!$B$2:$B$1066,"="&amp;"DCG Expense")</f>
        <v>10163.465401916501</v>
      </c>
      <c r="V8" s="132"/>
      <c r="W8" s="132">
        <v>0</v>
      </c>
      <c r="X8" s="132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2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490.23289824</v>
      </c>
      <c r="H9" s="127">
        <f t="shared" si="6"/>
        <v>18334.544764403432</v>
      </c>
      <c r="I9" s="127">
        <f>N9</f>
        <v>137.2774891641146</v>
      </c>
      <c r="J9" s="127">
        <f t="shared" si="5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2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Q9" s="126">
        <v>2019</v>
      </c>
      <c r="R9" s="132">
        <f>V19</f>
        <v>54874.594406708617</v>
      </c>
      <c r="S9" s="132">
        <f>SUMIFS('Summary Detail'!$J$2:$J$1066,'Summary Detail'!$A$2:$A$1066,"&gt;="&amp;$Z9,'Summary Detail'!$A$2:$A$1066,"&lt;="&amp;$AA9,'Summary Detail'!$B$2:$B$1066,"="&amp;"Mining")</f>
        <v>18334.544764403432</v>
      </c>
      <c r="T9" s="132">
        <f>SUMIFS('Summary Detail'!$J$2:$J$1066,'Summary Detail'!$A$2:$A$1066,"&gt;="&amp;$Z9,'Summary Detail'!$A$2:$A$1066,"&lt;="&amp;$AA9,'Summary Detail'!$B$2:$B$1066,"="&amp;"DCG Wages")</f>
        <v>26882.37936871768</v>
      </c>
      <c r="U9" s="132">
        <f>SUMIFS('Summary Detail'!$J$2:$J$1066,'Summary Detail'!$A$2:$A$1066,"&gt;="&amp;Z9,'Summary Detail'!$A$2:$A$1066,"&lt;="&amp;AA9,'Summary Detail'!$B$2:$B$1066,"="&amp;"DCG Expense")</f>
        <v>0</v>
      </c>
      <c r="V9" s="132"/>
      <c r="W9" s="132">
        <v>0</v>
      </c>
      <c r="X9" s="132">
        <f>SUMIFS('2019 - Revenue Workbook'!M:M,'2019 - Revenue Workbook'!A:A,"&gt;="&amp;Z9,'2019 - Revenue Workbook'!A:A,"&lt;="&amp;AA9,'2019 - Revenue Workbook'!B:B,"="&amp;"TransferWise / Uphold")</f>
        <v>15454.06</v>
      </c>
      <c r="Y9" s="122"/>
      <c r="Z9" s="37">
        <v>43466</v>
      </c>
      <c r="AA9" s="37">
        <v>43830</v>
      </c>
    </row>
    <row r="10" spans="2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617.77989556</v>
      </c>
      <c r="H10" s="127">
        <f t="shared" si="6"/>
        <v>15512.875620481704</v>
      </c>
      <c r="I10" s="127">
        <f>N10</f>
        <v>121.6247810331573</v>
      </c>
      <c r="J10" s="127">
        <f t="shared" si="5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2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32">
        <f>V20</f>
        <v>37695.79569735378</v>
      </c>
      <c r="S10" s="132">
        <f>SUMIFS('Summary Detail'!$J$2:$J$1066,'Summary Detail'!$A$2:$A$1066,"&gt;="&amp;$Z10,'Summary Detail'!$A$2:$A$1066,"&lt;="&amp;$AA10,'Summary Detail'!$B$2:$B$1066,"="&amp;"Mining")</f>
        <v>15512.875620481704</v>
      </c>
      <c r="T10" s="137">
        <v>0</v>
      </c>
      <c r="U10" s="132">
        <f>SUMIFS('Summary Detail'!$J$2:$J$1066,'Summary Detail'!$A$2:$A$1066,"&gt;="&amp;Z10,'Summary Detail'!$A$2:$A$1066,"&lt;="&amp;AA10,'Summary Detail'!$B$2:$B$1066,"="&amp;"DCG Expense")</f>
        <v>0</v>
      </c>
      <c r="V10" s="132"/>
      <c r="W10" s="132"/>
      <c r="X10" s="132"/>
      <c r="Y10" s="106"/>
      <c r="Z10" s="37">
        <v>43831</v>
      </c>
      <c r="AA10" s="37">
        <v>44196</v>
      </c>
    </row>
    <row r="11" spans="2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704.72720669</v>
      </c>
      <c r="H11" s="127">
        <f t="shared" si="6"/>
        <v>18468.471096966568</v>
      </c>
      <c r="I11" s="127">
        <f>N11</f>
        <v>212.40991649935299</v>
      </c>
      <c r="J11" s="127">
        <f t="shared" si="5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2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32">
        <v>0</v>
      </c>
      <c r="S11" s="132">
        <f>SUMIFS('Summary Detail'!$J$2:$J$1066,'Summary Detail'!$A$2:$A$1066,"&gt;="&amp;$Z11,'Summary Detail'!$A$2:$A$1066,"&lt;="&amp;$AA11,'Summary Detail'!$B$2:$B$1066,"="&amp;"Mining")</f>
        <v>18468.471096966568</v>
      </c>
      <c r="T11" s="137">
        <v>0</v>
      </c>
      <c r="U11" s="132">
        <f>SUMIFS('Summary Detail'!$J$2:$J$1066,'Summary Detail'!$A$2:$A$1066,"&gt;="&amp;Z11,'Summary Detail'!$A$2:$A$1066,"&lt;="&amp;AA11,'Summary Detail'!$B$2:$B$1066,"="&amp;"DCG Expense")</f>
        <v>0</v>
      </c>
      <c r="V11" s="132"/>
      <c r="W11" s="132"/>
      <c r="X11" s="132"/>
      <c r="Y11" s="106"/>
      <c r="Z11" s="37">
        <v>44197</v>
      </c>
      <c r="AA11" s="37">
        <v>44561</v>
      </c>
    </row>
    <row r="12" spans="2:31" ht="15.75" customHeight="1" x14ac:dyDescent="0.25">
      <c r="J12" s="125">
        <f>SUM(J6:J10)</f>
        <v>127997.38357111442</v>
      </c>
      <c r="K12" s="125"/>
      <c r="L12" s="125"/>
      <c r="V12" s="6"/>
      <c r="Y12" s="3"/>
    </row>
    <row r="13" spans="2:31" ht="15.75" customHeight="1" x14ac:dyDescent="0.25">
      <c r="F13" s="148"/>
      <c r="V13" s="6"/>
      <c r="Y13" s="3"/>
    </row>
    <row r="14" spans="2:31" ht="15.75" customHeight="1" x14ac:dyDescent="0.25">
      <c r="B14" s="6"/>
      <c r="C14" s="6"/>
      <c r="D14" s="6"/>
      <c r="E14" s="6"/>
      <c r="F14" s="6"/>
      <c r="G14" s="6"/>
      <c r="H14" s="3"/>
      <c r="I14" s="3"/>
      <c r="V14" s="6"/>
      <c r="Y14" s="3"/>
    </row>
    <row r="15" spans="2:31" ht="15.75" customHeight="1" x14ac:dyDescent="0.25">
      <c r="C15" s="215" t="s">
        <v>1477</v>
      </c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V15" s="6"/>
      <c r="Y15" s="3"/>
    </row>
    <row r="16" spans="2:31" ht="15.75" customHeight="1" x14ac:dyDescent="0.25">
      <c r="B16" s="3"/>
      <c r="C16" s="144" t="s">
        <v>14</v>
      </c>
      <c r="D16" s="145" t="s">
        <v>16</v>
      </c>
      <c r="E16" s="146" t="s">
        <v>1435</v>
      </c>
      <c r="F16" s="147" t="s">
        <v>1445</v>
      </c>
      <c r="G16" s="147" t="s">
        <v>1452</v>
      </c>
      <c r="H16" s="146" t="s">
        <v>1188</v>
      </c>
      <c r="I16" s="144" t="s">
        <v>1436</v>
      </c>
      <c r="J16" s="144" t="s">
        <v>1455</v>
      </c>
      <c r="K16" s="144"/>
      <c r="L16" s="144"/>
      <c r="M16" s="144" t="s">
        <v>777</v>
      </c>
      <c r="N16" s="145" t="s">
        <v>1188</v>
      </c>
      <c r="O16" s="146" t="s">
        <v>1449</v>
      </c>
      <c r="R16" s="144" t="s">
        <v>1440</v>
      </c>
      <c r="S16" s="144" t="s">
        <v>1465</v>
      </c>
      <c r="T16" s="144" t="s">
        <v>1479</v>
      </c>
      <c r="U16" s="165" t="s">
        <v>1480</v>
      </c>
      <c r="V16" s="170" t="s">
        <v>1483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29">
        <v>41640</v>
      </c>
      <c r="D17" s="129">
        <v>42004</v>
      </c>
      <c r="E17" s="129">
        <v>41820</v>
      </c>
      <c r="F17" s="139">
        <v>1851.0053484699999</v>
      </c>
      <c r="G17" s="139">
        <v>0</v>
      </c>
      <c r="H17" s="127">
        <v>4171.3657907690349</v>
      </c>
      <c r="I17" s="127">
        <v>2.2535676594435525</v>
      </c>
      <c r="J17" s="127"/>
      <c r="K17" s="127"/>
      <c r="L17" s="127"/>
      <c r="M17" s="139"/>
      <c r="N17" s="127"/>
      <c r="O17" s="127"/>
      <c r="Q17" s="126">
        <v>2017</v>
      </c>
      <c r="R17" s="132">
        <v>284942.13</v>
      </c>
      <c r="S17" s="139">
        <v>1535.4005997057229</v>
      </c>
      <c r="T17" s="132">
        <v>185.5816195816339</v>
      </c>
      <c r="U17" s="139">
        <f>E31</f>
        <v>1535.4005997057229</v>
      </c>
      <c r="V17" s="132">
        <f>I31</f>
        <v>281582.13720209472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2018</v>
      </c>
      <c r="R18" s="132">
        <v>156553.15</v>
      </c>
      <c r="S18" s="139">
        <v>498.82067670743618</v>
      </c>
      <c r="T18" s="132">
        <v>313.84655310072509</v>
      </c>
      <c r="U18" s="139">
        <f>E32+E42</f>
        <v>498.82067670743618</v>
      </c>
      <c r="V18" s="132">
        <f>I32+I42</f>
        <v>151981</v>
      </c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F19" s="148"/>
      <c r="Q19" s="126">
        <v>2019</v>
      </c>
      <c r="R19" s="132">
        <v>57425.969589147004</v>
      </c>
      <c r="S19" s="139">
        <v>693.24030467</v>
      </c>
      <c r="T19" s="132">
        <v>82.837032414731311</v>
      </c>
      <c r="U19" s="139">
        <f>E33</f>
        <v>693.24030467</v>
      </c>
      <c r="V19" s="132">
        <f>I33</f>
        <v>54874.594406708617</v>
      </c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215" t="s">
        <v>1467</v>
      </c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Q20" s="126">
        <v>2020</v>
      </c>
      <c r="R20" s="132">
        <v>40722.566992005777</v>
      </c>
      <c r="S20" s="139">
        <v>540.07440343999997</v>
      </c>
      <c r="T20" s="132">
        <v>75.401771927393128</v>
      </c>
      <c r="U20" s="139">
        <f>E34+E43</f>
        <v>540.07440343999997</v>
      </c>
      <c r="V20" s="132">
        <f>I34+I43</f>
        <v>37695.79569735378</v>
      </c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/>
      <c r="C21" s="144" t="s">
        <v>14</v>
      </c>
      <c r="D21" s="145" t="s">
        <v>16</v>
      </c>
      <c r="E21" s="146" t="s">
        <v>1435</v>
      </c>
      <c r="F21" s="147" t="s">
        <v>1445</v>
      </c>
      <c r="G21" s="147" t="s">
        <v>1452</v>
      </c>
      <c r="H21" s="146" t="s">
        <v>1188</v>
      </c>
      <c r="I21" s="144" t="s">
        <v>1436</v>
      </c>
      <c r="J21" s="144" t="s">
        <v>1455</v>
      </c>
      <c r="K21" s="144"/>
      <c r="L21" s="144"/>
      <c r="M21" s="144" t="s">
        <v>777</v>
      </c>
      <c r="N21" s="145" t="s">
        <v>1188</v>
      </c>
      <c r="O21" s="146" t="s">
        <v>1449</v>
      </c>
      <c r="X21" s="6"/>
      <c r="Y21" s="6"/>
      <c r="Z21" s="8"/>
      <c r="AA21" s="3"/>
      <c r="AB21" s="8"/>
      <c r="AC21" s="8"/>
      <c r="AD21" s="3"/>
      <c r="AE21" s="10"/>
    </row>
    <row r="22" spans="2:31" ht="15.75" customHeight="1" x14ac:dyDescent="0.25">
      <c r="B22" s="126">
        <v>2016</v>
      </c>
      <c r="C22" s="129">
        <v>42370</v>
      </c>
      <c r="D22" s="129">
        <v>42735</v>
      </c>
      <c r="E22" s="129">
        <v>42551</v>
      </c>
      <c r="F22" s="140">
        <v>606.4</v>
      </c>
      <c r="G22" s="166">
        <f>F22-E42-E43</f>
        <v>41.96459276684385</v>
      </c>
      <c r="H22" s="127">
        <f>F22*I22</f>
        <v>6124.10179933984</v>
      </c>
      <c r="I22" s="127">
        <v>10.099112465929815</v>
      </c>
      <c r="J22" s="127">
        <f>G22*I22</f>
        <v>423.80514193930088</v>
      </c>
      <c r="K22" s="127"/>
      <c r="L22" s="127"/>
      <c r="M22" s="140">
        <f>SUMIFS('Summary Detail'!$D$2:$D$1066,'Summary Detail'!$A$2:$A$1066,"&gt;="&amp;Z6,'Summary Detail'!$A$2:$A$1066,"&lt;="&amp;AA6,'Summary Detail'!$B$2:$B$1066,"="&amp;"DCG Wages")</f>
        <v>606.4</v>
      </c>
      <c r="N22" s="128">
        <f>I22</f>
        <v>10.099112465929815</v>
      </c>
      <c r="O22" s="127">
        <f>SUMIFS('Summary Detail'!$J$2:$J$1066,'Summary Detail'!$A$2:$A$1066,"&gt;="&amp;$Z6,'Summary Detail'!$A$2:$A$1066,"&lt;="&amp;$AA6,'Summary Detail'!$B$2:$B$1066,"="&amp;"DCG Wages")</f>
        <v>6124.10179933984</v>
      </c>
      <c r="Q22" s="126"/>
      <c r="AC22" s="8"/>
      <c r="AD22" s="3"/>
      <c r="AE22" s="10"/>
    </row>
    <row r="23" spans="2:31" ht="15.75" customHeight="1" x14ac:dyDescent="0.25">
      <c r="B23" s="126">
        <v>2017</v>
      </c>
      <c r="C23" s="130">
        <v>42736</v>
      </c>
      <c r="D23" s="130">
        <v>43100</v>
      </c>
      <c r="E23" s="130">
        <v>42916</v>
      </c>
      <c r="F23" s="140">
        <v>329.97</v>
      </c>
      <c r="G23" s="139">
        <f t="shared" ref="G23:G24" si="7">G22+F23</f>
        <v>371.93459276684388</v>
      </c>
      <c r="H23" s="127">
        <f>F23*I23</f>
        <v>10991.4425498568</v>
      </c>
      <c r="I23" s="133">
        <v>33.310429887131555</v>
      </c>
      <c r="J23" s="127">
        <f>G23*I23</f>
        <v>12389.30117495878</v>
      </c>
      <c r="K23" s="127"/>
      <c r="L23" s="127"/>
      <c r="M23" s="140">
        <f>SUMIFS('Summary Detail'!$D$2:$D$1066,'Summary Detail'!$A$2:$A$1066,"&gt;="&amp;Z7,'Summary Detail'!$A$2:$A$1066,"&lt;="&amp;AA7,'Summary Detail'!$B$2:$B$1066,"="&amp;"DCG Wages")</f>
        <v>329.97</v>
      </c>
      <c r="N23" s="128">
        <f>I23</f>
        <v>33.310429887131555</v>
      </c>
      <c r="O23" s="127">
        <f>SUMIFS('Summary Detail'!$J$2:$J$1066,'Summary Detail'!$A$2:$A$1066,"&gt;="&amp;$Z7,'Summary Detail'!$A$2:$A$1066,"&lt;="&amp;$AA7,'Summary Detail'!$B$2:$B$1066,"="&amp;"DCG Wages")</f>
        <v>10991.4425498568</v>
      </c>
      <c r="AC23" s="8"/>
      <c r="AD23" s="3"/>
      <c r="AE23" s="10"/>
    </row>
    <row r="24" spans="2:31" ht="15.75" customHeight="1" x14ac:dyDescent="0.25">
      <c r="B24" s="126">
        <v>2018</v>
      </c>
      <c r="C24" s="130">
        <v>43101</v>
      </c>
      <c r="D24" s="130">
        <v>43465</v>
      </c>
      <c r="E24" s="130">
        <v>43281</v>
      </c>
      <c r="F24" s="140">
        <v>229.08999999999997</v>
      </c>
      <c r="G24" s="139">
        <f t="shared" si="7"/>
        <v>601.02459276684385</v>
      </c>
      <c r="H24" s="127">
        <f>F24*I24</f>
        <v>53353.981141483047</v>
      </c>
      <c r="I24" s="133">
        <v>232.89528631316537</v>
      </c>
      <c r="J24" s="127">
        <f>G24*I24</f>
        <v>139975.79461368773</v>
      </c>
      <c r="K24" s="127"/>
      <c r="L24" s="127"/>
      <c r="M24" s="140">
        <f>SUMIFS('Summary Detail'!$D$2:$D$1066,'Summary Detail'!$A$2:$A$1066,"&gt;="&amp;Z8,'Summary Detail'!$A$2:$A$1066,"&lt;="&amp;AA8,'Summary Detail'!$B$2:$B$1066,"="&amp;"DCG Wages")</f>
        <v>229.08999999999997</v>
      </c>
      <c r="N24" s="128">
        <f>I24</f>
        <v>232.89528631316537</v>
      </c>
      <c r="O24" s="127">
        <f>SUMIFS('Summary Detail'!$J$2:$J$1066,'Summary Detail'!$A$2:$A$1066,"&gt;="&amp;$Z8,'Summary Detail'!$A$2:$A$1066,"&lt;="&amp;$AA8,'Summary Detail'!$B$2:$B$1066,"="&amp;"DCG Wages")</f>
        <v>53353.981141483047</v>
      </c>
      <c r="P24" s="143"/>
      <c r="AC24" s="8"/>
      <c r="AD24" s="3"/>
      <c r="AE24" s="10"/>
    </row>
    <row r="25" spans="2:31" ht="15.75" customHeight="1" x14ac:dyDescent="0.25">
      <c r="B25" s="126">
        <v>2019</v>
      </c>
      <c r="C25" s="130">
        <v>43466</v>
      </c>
      <c r="D25" s="130">
        <v>43830</v>
      </c>
      <c r="E25" s="130">
        <v>43646</v>
      </c>
      <c r="F25" s="140">
        <v>359.512</v>
      </c>
      <c r="G25" s="141">
        <f>G24+F25</f>
        <v>960.5365927668438</v>
      </c>
      <c r="H25" s="127">
        <f>F25*I25</f>
        <v>26882.37936871768</v>
      </c>
      <c r="I25" s="133">
        <v>74.774637199085646</v>
      </c>
      <c r="J25" s="127">
        <f>F25*I25</f>
        <v>26882.37936871768</v>
      </c>
      <c r="K25" s="127"/>
      <c r="L25" s="127"/>
      <c r="M25" s="140">
        <f>SUMIFS('Summary Detail'!$D$2:$D$1066,'Summary Detail'!$A$2:$A$1066,"&gt;="&amp;Z9,'Summary Detail'!$A$2:$A$1066,"&lt;="&amp;AA9,'Summary Detail'!$B$2:$B$1066,"="&amp;"DCG Wages")</f>
        <v>359.512</v>
      </c>
      <c r="N25" s="128">
        <f>I25</f>
        <v>74.774637199085646</v>
      </c>
      <c r="O25" s="127">
        <f>SUMIFS('Summary Detail'!$J$2:$J$1066,'Summary Detail'!$A$2:$A$1066,"&gt;="&amp;$Z9,'Summary Detail'!$A$2:$A$1066,"&lt;="&amp;$AA9,'Summary Detail'!$B$2:$B$1066,"="&amp;"DCG Wages")</f>
        <v>26882.37936871768</v>
      </c>
      <c r="P25" s="143"/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J26" s="125">
        <f>SUM(J22:J25)</f>
        <v>179671.28029930347</v>
      </c>
      <c r="K26" s="125"/>
      <c r="L26" s="125"/>
      <c r="M26" s="142"/>
      <c r="N26" s="142"/>
      <c r="O26" s="142"/>
      <c r="P26" s="143"/>
      <c r="AC26" s="8"/>
      <c r="AD26" s="3"/>
      <c r="AE26" s="10"/>
    </row>
    <row r="27" spans="2:31" ht="15.75" customHeight="1" x14ac:dyDescent="0.25">
      <c r="B27" s="142"/>
      <c r="C27" s="142"/>
      <c r="D27" s="142"/>
      <c r="E27" s="142"/>
      <c r="F27" s="142"/>
      <c r="G27" s="142"/>
      <c r="H27" s="142"/>
      <c r="I27" s="142"/>
      <c r="M27" s="142"/>
      <c r="N27" s="142"/>
      <c r="O27" s="142"/>
      <c r="P27" s="143"/>
      <c r="AC27" s="8"/>
      <c r="AD27" s="3"/>
      <c r="AE27" s="10"/>
    </row>
    <row r="28" spans="2:31" ht="15.75" customHeight="1" x14ac:dyDescent="0.25">
      <c r="P28" s="143"/>
      <c r="AC28" s="8"/>
      <c r="AD28" s="3"/>
      <c r="AE28" s="10"/>
    </row>
    <row r="29" spans="2:31" ht="15.75" customHeight="1" x14ac:dyDescent="0.25">
      <c r="C29" s="215" t="s">
        <v>1461</v>
      </c>
      <c r="D29" s="215"/>
      <c r="E29" s="215"/>
      <c r="F29" s="215"/>
      <c r="G29" s="215"/>
      <c r="H29" s="215"/>
      <c r="I29" s="215"/>
      <c r="Q29" s="3"/>
      <c r="X29" s="3"/>
      <c r="Y29" s="6"/>
      <c r="AC29" s="8"/>
      <c r="AD29" s="3"/>
      <c r="AE29" s="10"/>
    </row>
    <row r="30" spans="2:31" ht="15.75" customHeight="1" x14ac:dyDescent="0.25">
      <c r="B30" s="6"/>
      <c r="C30" s="144" t="s">
        <v>1435</v>
      </c>
      <c r="D30" s="145" t="s">
        <v>1438</v>
      </c>
      <c r="E30" s="146" t="s">
        <v>754</v>
      </c>
      <c r="F30" s="147" t="s">
        <v>1440</v>
      </c>
      <c r="G30" s="147" t="s">
        <v>1188</v>
      </c>
      <c r="H30" s="146" t="s">
        <v>1439</v>
      </c>
      <c r="I30" s="144" t="s">
        <v>1441</v>
      </c>
      <c r="N30" t="s">
        <v>1188</v>
      </c>
      <c r="O30" t="s">
        <v>1458</v>
      </c>
      <c r="X30" s="3"/>
      <c r="AC30" s="8"/>
      <c r="AD30" s="3"/>
      <c r="AE30" s="10"/>
    </row>
    <row r="31" spans="2:31" ht="15.75" customHeight="1" x14ac:dyDescent="0.25">
      <c r="B31" s="107">
        <v>2017</v>
      </c>
      <c r="C31" s="130">
        <v>41820</v>
      </c>
      <c r="D31" s="130">
        <v>42916</v>
      </c>
      <c r="E31" s="154">
        <v>1535.4005997057229</v>
      </c>
      <c r="F31" s="127">
        <v>284942.13</v>
      </c>
      <c r="G31" s="127">
        <f>E31*I4</f>
        <v>3359.9927979052795</v>
      </c>
      <c r="H31" s="127">
        <f>T17</f>
        <v>185.5816195816339</v>
      </c>
      <c r="I31" s="127">
        <f>F31-G31</f>
        <v>281582.13720209472</v>
      </c>
      <c r="J31" s="108"/>
      <c r="K31" s="108"/>
      <c r="L31" s="108"/>
      <c r="M31" s="161"/>
      <c r="N31" s="108">
        <f>G32/O31</f>
        <v>7.728209933134619</v>
      </c>
      <c r="O31">
        <v>96.270676707436195</v>
      </c>
      <c r="AC31" s="8"/>
      <c r="AD31" s="3"/>
      <c r="AE31" s="10"/>
    </row>
    <row r="32" spans="2:31" ht="15.75" customHeight="1" x14ac:dyDescent="0.25">
      <c r="B32" s="107">
        <v>2018</v>
      </c>
      <c r="C32" s="130">
        <v>42551</v>
      </c>
      <c r="D32" s="130">
        <v>43281</v>
      </c>
      <c r="E32" s="131">
        <v>96.270676707436195</v>
      </c>
      <c r="F32" s="127">
        <v>75476</v>
      </c>
      <c r="G32" s="171">
        <v>744</v>
      </c>
      <c r="H32" s="127">
        <f>F32/E32</f>
        <v>783.99781305546844</v>
      </c>
      <c r="I32" s="171">
        <v>74732</v>
      </c>
      <c r="J32" s="108"/>
      <c r="K32" s="108"/>
      <c r="L32" s="108"/>
      <c r="N32" s="108"/>
      <c r="AC32" s="8"/>
      <c r="AD32" s="3"/>
      <c r="AE32" s="10"/>
    </row>
    <row r="33" spans="2:31" ht="15.75" customHeight="1" x14ac:dyDescent="0.25">
      <c r="B33" s="107">
        <v>2019</v>
      </c>
      <c r="C33" s="130">
        <v>42551</v>
      </c>
      <c r="D33" s="130">
        <v>43646</v>
      </c>
      <c r="E33" s="131">
        <v>693.24030467</v>
      </c>
      <c r="F33" s="127">
        <v>57425.969589147004</v>
      </c>
      <c r="G33" s="127">
        <f>E33*L6</f>
        <v>2551.3751824383876</v>
      </c>
      <c r="H33" s="127">
        <f>F33/E33</f>
        <v>82.837032414731311</v>
      </c>
      <c r="I33" s="127">
        <f>F33-G33</f>
        <v>54874.594406708617</v>
      </c>
      <c r="N33" s="108"/>
      <c r="AC33" s="8"/>
      <c r="AD33" s="3"/>
      <c r="AE33" s="10"/>
    </row>
    <row r="34" spans="2:31" ht="15.75" customHeight="1" x14ac:dyDescent="0.25">
      <c r="B34" s="155">
        <v>2020</v>
      </c>
      <c r="C34" s="130">
        <v>42551</v>
      </c>
      <c r="D34" s="130">
        <v>44012</v>
      </c>
      <c r="E34" s="131">
        <v>378.18899620684385</v>
      </c>
      <c r="F34" s="127">
        <f>E34*T20</f>
        <v>28516.120437438185</v>
      </c>
      <c r="G34" s="127">
        <f>E34*L6</f>
        <v>1391.8723604115096</v>
      </c>
      <c r="H34" s="127">
        <f>F34/E34</f>
        <v>75.401771927393128</v>
      </c>
      <c r="I34" s="127">
        <f>F34-G34</f>
        <v>27124.248077026674</v>
      </c>
      <c r="N34" s="108"/>
      <c r="AC34" s="8"/>
      <c r="AD34" s="3"/>
      <c r="AE34" s="10"/>
    </row>
    <row r="35" spans="2:31" ht="15.75" customHeight="1" x14ac:dyDescent="0.25">
      <c r="B35" s="107"/>
      <c r="C35" s="130"/>
      <c r="D35" s="130"/>
      <c r="E35" s="154"/>
      <c r="F35" s="127"/>
      <c r="G35" s="127"/>
      <c r="H35" s="127"/>
      <c r="I35" s="127"/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N37" s="108"/>
      <c r="AC37" s="8"/>
      <c r="AD37" s="3"/>
      <c r="AE37" s="10"/>
    </row>
    <row r="38" spans="2:31" ht="15.75" customHeight="1" x14ac:dyDescent="0.25">
      <c r="N38" s="108"/>
      <c r="AC38" s="8"/>
      <c r="AD38" s="3"/>
      <c r="AE38" s="10"/>
    </row>
    <row r="39" spans="2:31" ht="15.75" customHeight="1" x14ac:dyDescent="0.25">
      <c r="N39" s="108"/>
      <c r="AC39" s="8"/>
      <c r="AD39" s="3"/>
      <c r="AE39" s="10"/>
    </row>
    <row r="40" spans="2:31" ht="15.75" customHeight="1" x14ac:dyDescent="0.25">
      <c r="C40" s="215" t="s">
        <v>1460</v>
      </c>
      <c r="D40" s="215"/>
      <c r="E40" s="215"/>
      <c r="F40" s="215"/>
      <c r="G40" s="215"/>
      <c r="H40" s="215"/>
      <c r="I40" s="215"/>
      <c r="N40" s="108"/>
      <c r="AC40" s="8"/>
      <c r="AD40" s="3"/>
      <c r="AE40" s="10"/>
    </row>
    <row r="41" spans="2:31" ht="15.75" customHeight="1" x14ac:dyDescent="0.25">
      <c r="B41" s="3"/>
      <c r="C41" s="144" t="s">
        <v>1435</v>
      </c>
      <c r="D41" s="145" t="s">
        <v>1438</v>
      </c>
      <c r="E41" s="146" t="s">
        <v>754</v>
      </c>
      <c r="F41" s="147" t="s">
        <v>1440</v>
      </c>
      <c r="G41" s="147" t="s">
        <v>1188</v>
      </c>
      <c r="H41" s="146" t="s">
        <v>1439</v>
      </c>
      <c r="I41" s="144" t="s">
        <v>1441</v>
      </c>
      <c r="J41" s="6"/>
      <c r="K41" s="6"/>
      <c r="L41" s="6"/>
      <c r="N41" t="s">
        <v>1188</v>
      </c>
      <c r="O41" t="s">
        <v>1458</v>
      </c>
      <c r="AC41" s="8"/>
      <c r="AD41" s="3"/>
      <c r="AE41" s="10"/>
    </row>
    <row r="42" spans="2:31" ht="15.75" customHeight="1" x14ac:dyDescent="0.25">
      <c r="B42" s="3">
        <v>2018</v>
      </c>
      <c r="C42" s="130">
        <v>42551</v>
      </c>
      <c r="D42" s="130">
        <v>43281</v>
      </c>
      <c r="E42" s="131">
        <v>402.55</v>
      </c>
      <c r="F42" s="127">
        <v>81077</v>
      </c>
      <c r="G42" s="171">
        <v>3828</v>
      </c>
      <c r="H42" s="127">
        <f>F42/E42</f>
        <v>201.40852068066079</v>
      </c>
      <c r="I42" s="171">
        <v>77249</v>
      </c>
      <c r="J42" s="6"/>
      <c r="K42" s="8"/>
      <c r="L42" s="6"/>
      <c r="N42" s="108">
        <f>G42/O42</f>
        <v>9.5093777170537823</v>
      </c>
      <c r="O42">
        <v>402.55</v>
      </c>
      <c r="AC42" s="8"/>
      <c r="AD42" s="3"/>
      <c r="AE42" s="10"/>
    </row>
    <row r="43" spans="2:31" ht="15.75" customHeight="1" x14ac:dyDescent="0.25">
      <c r="B43" s="155">
        <v>2020</v>
      </c>
      <c r="C43" s="130">
        <v>42551</v>
      </c>
      <c r="D43" s="130">
        <v>44012</v>
      </c>
      <c r="E43" s="131">
        <v>161.88540723315612</v>
      </c>
      <c r="F43" s="127">
        <f>E43*T20</f>
        <v>12206.446554567596</v>
      </c>
      <c r="G43" s="127">
        <f>E43*I22</f>
        <v>1634.8989342404916</v>
      </c>
      <c r="H43" s="127">
        <f>F43/E43</f>
        <v>75.401771927393128</v>
      </c>
      <c r="I43" s="127">
        <f>F43-G43</f>
        <v>10571.547620327105</v>
      </c>
      <c r="J43" s="6"/>
      <c r="K43" s="6"/>
      <c r="L43" s="6"/>
      <c r="N43" s="108"/>
      <c r="AC43" s="8"/>
      <c r="AD43" s="3"/>
      <c r="AE43" s="10"/>
    </row>
    <row r="44" spans="2:31" ht="15.75" customHeight="1" x14ac:dyDescent="0.25">
      <c r="C44" s="130"/>
      <c r="D44" s="130"/>
      <c r="E44" s="154"/>
      <c r="F44" s="127"/>
      <c r="G44" s="127"/>
      <c r="H44" s="127"/>
      <c r="I44" s="127"/>
      <c r="AC44" s="8"/>
      <c r="AD44" s="3"/>
      <c r="AE44" s="10"/>
    </row>
    <row r="45" spans="2:31" ht="15.75" customHeight="1" x14ac:dyDescent="0.25">
      <c r="AC45" s="8"/>
      <c r="AD45" s="3"/>
      <c r="AE45" s="10"/>
    </row>
    <row r="46" spans="2:31" ht="15.75" customHeight="1" x14ac:dyDescent="0.25">
      <c r="G46" s="169"/>
      <c r="R46" s="108"/>
      <c r="AC46" s="8"/>
      <c r="AD46" s="3"/>
      <c r="AE46" s="10"/>
    </row>
    <row r="47" spans="2:31" ht="15.75" customHeight="1" x14ac:dyDescent="0.25"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B49" s="155"/>
      <c r="P49" s="6"/>
      <c r="Q49" s="3"/>
      <c r="R49" s="3"/>
      <c r="S49" s="3"/>
      <c r="T49" s="6"/>
      <c r="U49" s="6"/>
      <c r="X49" s="3"/>
      <c r="Y49" s="6"/>
      <c r="Z49" s="8"/>
      <c r="AA49" s="3"/>
      <c r="AB49" s="8"/>
      <c r="AC49" s="8"/>
      <c r="AD49" s="3"/>
      <c r="AE49" s="10"/>
    </row>
    <row r="50" spans="2:31" ht="13.2" x14ac:dyDescent="0.25">
      <c r="E50" s="107" t="s">
        <v>25</v>
      </c>
      <c r="F50" s="8">
        <v>241</v>
      </c>
      <c r="M50" s="6"/>
      <c r="N50" s="6"/>
      <c r="O50" s="6"/>
      <c r="P50" s="6"/>
      <c r="Z50" s="8"/>
      <c r="AA50" s="3"/>
      <c r="AB50" s="8"/>
      <c r="AC50" s="8"/>
      <c r="AD50" s="3"/>
      <c r="AE50" s="10"/>
    </row>
    <row r="51" spans="2:31" ht="13.2" x14ac:dyDescent="0.25">
      <c r="O51" s="6"/>
      <c r="P51" s="6"/>
      <c r="Z51" s="8"/>
      <c r="AA51" s="3"/>
      <c r="AB51" s="8"/>
      <c r="AC51" s="8"/>
      <c r="AD51" s="3"/>
      <c r="AE51" s="10"/>
    </row>
    <row r="52" spans="2:31" ht="13.2" x14ac:dyDescent="0.25">
      <c r="C52" s="172">
        <f>2000-F52</f>
        <v>334.7362005431562</v>
      </c>
      <c r="E52" s="107" t="s">
        <v>1453</v>
      </c>
      <c r="F52" s="135">
        <f>G11+G25</f>
        <v>1665.2637994568438</v>
      </c>
      <c r="G52" s="8">
        <f>F52*F50</f>
        <v>401328.57566909934</v>
      </c>
      <c r="H52" s="6"/>
      <c r="M52" s="6"/>
      <c r="O52" s="149"/>
      <c r="Z52" s="8"/>
      <c r="AA52" s="3"/>
      <c r="AB52" s="8"/>
      <c r="AC52" s="8"/>
      <c r="AD52" s="3"/>
      <c r="AE52" s="10"/>
    </row>
    <row r="53" spans="2:31" ht="13.2" x14ac:dyDescent="0.25">
      <c r="E53" s="107"/>
      <c r="F53" s="6"/>
      <c r="G53" s="8"/>
      <c r="H53" s="6"/>
      <c r="M53" s="6"/>
      <c r="N53" s="6"/>
      <c r="O53" s="6"/>
      <c r="P53" s="6"/>
      <c r="S53" s="108"/>
      <c r="T53" s="108"/>
      <c r="Z53" s="8"/>
      <c r="AA53" s="3"/>
      <c r="AB53" s="8"/>
      <c r="AC53" s="8"/>
      <c r="AD53" s="3"/>
      <c r="AE53" s="10"/>
    </row>
    <row r="54" spans="2:31" ht="13.2" x14ac:dyDescent="0.25">
      <c r="G54" s="6"/>
      <c r="H54" s="6"/>
      <c r="T54" s="3"/>
      <c r="U54" s="3"/>
      <c r="V54" s="3"/>
      <c r="W54" s="8"/>
      <c r="Z54" s="8"/>
      <c r="AA54" s="3"/>
      <c r="AB54" s="8"/>
      <c r="AC54" s="8"/>
      <c r="AD54" s="3"/>
      <c r="AE54" s="10"/>
    </row>
    <row r="55" spans="2:31" ht="13.2" x14ac:dyDescent="0.25">
      <c r="E55" s="107" t="s">
        <v>1448</v>
      </c>
      <c r="F55" s="8">
        <f>J12+J26</f>
        <v>307668.66387041786</v>
      </c>
      <c r="G55" s="6"/>
      <c r="H55" s="6"/>
      <c r="U55" s="3"/>
      <c r="V55" s="3"/>
      <c r="W55" s="8">
        <f>W7-T7-S7</f>
        <v>213562.51835371437</v>
      </c>
      <c r="Z55" s="8"/>
      <c r="AA55" s="3"/>
      <c r="AB55" s="8"/>
      <c r="AC55" s="8"/>
      <c r="AD55" s="3"/>
      <c r="AE55" s="10"/>
    </row>
    <row r="56" spans="2:31" ht="13.2" x14ac:dyDescent="0.25">
      <c r="J56" s="124"/>
      <c r="K56" s="124"/>
      <c r="L56" s="124"/>
      <c r="R56" s="148">
        <f>F17+SUM(F4:F5)</f>
        <v>4344.7240459799996</v>
      </c>
      <c r="S56" s="148" t="s">
        <v>1469</v>
      </c>
      <c r="T56" s="3"/>
      <c r="U56" s="3"/>
      <c r="V56" s="3"/>
      <c r="W56" s="8"/>
      <c r="Z56" s="8"/>
      <c r="AA56" s="3"/>
      <c r="AB56" s="8"/>
      <c r="AC56" s="8"/>
      <c r="AD56" s="3"/>
      <c r="AE56" s="10"/>
    </row>
    <row r="57" spans="2:31" ht="13.2" x14ac:dyDescent="0.25">
      <c r="B57" s="6"/>
      <c r="E57" s="107" t="s">
        <v>1446</v>
      </c>
      <c r="F57" s="122">
        <f>V20</f>
        <v>37695.79569735378</v>
      </c>
      <c r="G57" s="122">
        <f>F57*H57</f>
        <v>5654.3693546030672</v>
      </c>
      <c r="H57" s="106">
        <v>0.15</v>
      </c>
      <c r="J57" s="6"/>
      <c r="K57" s="6"/>
      <c r="L57" s="6"/>
      <c r="M57" s="6"/>
      <c r="N57" s="6"/>
      <c r="O57" s="6"/>
      <c r="P57" s="6"/>
      <c r="R57" s="148">
        <f>R56-V71</f>
        <v>2809.3234462742766</v>
      </c>
      <c r="S57" t="s">
        <v>1470</v>
      </c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B58" s="6"/>
      <c r="C58" s="6"/>
      <c r="D58" s="6"/>
      <c r="E58" s="107" t="s">
        <v>1447</v>
      </c>
      <c r="F58" s="122">
        <f>O10</f>
        <v>15512.875620481704</v>
      </c>
      <c r="G58" s="122">
        <f>H58*F58</f>
        <v>3878.2189051204259</v>
      </c>
      <c r="H58" s="106">
        <v>0.25</v>
      </c>
      <c r="J58" s="6"/>
      <c r="K58" s="6"/>
      <c r="L58" s="6"/>
      <c r="M58" s="6"/>
      <c r="N58" s="6"/>
      <c r="O58" s="6"/>
      <c r="P58" s="6"/>
      <c r="Q58" s="3"/>
      <c r="R58" s="148">
        <f>R57+F52</f>
        <v>4474.5872457311207</v>
      </c>
      <c r="T58" s="3"/>
      <c r="U58" s="3"/>
      <c r="V58" s="3"/>
      <c r="W58" s="8"/>
      <c r="X58" s="6"/>
      <c r="Y58" s="6"/>
      <c r="Z58" s="8"/>
      <c r="AA58" s="3"/>
      <c r="AB58" s="8"/>
      <c r="AC58" s="8"/>
      <c r="AD58" s="3"/>
      <c r="AE58" s="10"/>
    </row>
    <row r="59" spans="2:31" ht="13.2" x14ac:dyDescent="0.25">
      <c r="B59" s="6"/>
      <c r="C59" s="6"/>
      <c r="D59" s="6"/>
      <c r="E59" s="3"/>
      <c r="F59" s="3"/>
      <c r="G59" s="6"/>
      <c r="H59" s="6"/>
      <c r="I59" s="11"/>
      <c r="J59" s="8">
        <f>SUM(I82:I84)</f>
        <v>30351.224452015449</v>
      </c>
      <c r="K59" s="8"/>
      <c r="L59" s="8"/>
      <c r="M59" s="8">
        <f>SUM(I73:I74)</f>
        <v>3471.304088997791</v>
      </c>
      <c r="N59" s="125">
        <f>SUM(J59+M59)</f>
        <v>33822.528541013242</v>
      </c>
      <c r="O59" s="6"/>
      <c r="P59" s="6"/>
      <c r="Q59" s="3"/>
      <c r="R59" s="157">
        <f>2000-R58</f>
        <v>-2474.5872457311207</v>
      </c>
      <c r="S59" s="116" t="s">
        <v>1468</v>
      </c>
      <c r="T59" s="162" t="s">
        <v>1473</v>
      </c>
      <c r="U59" s="3"/>
      <c r="V59" s="3"/>
      <c r="W59" s="8"/>
      <c r="X59" s="6"/>
      <c r="Y59" s="6"/>
      <c r="Z59" s="8"/>
      <c r="AA59" s="3"/>
      <c r="AB59" s="8"/>
      <c r="AC59" s="8"/>
      <c r="AD59" s="3"/>
      <c r="AE59" s="10"/>
    </row>
    <row r="60" spans="2:31" ht="13.2" x14ac:dyDescent="0.25">
      <c r="B60" s="6"/>
      <c r="C60" s="6"/>
      <c r="D60" s="6"/>
      <c r="E60" s="3"/>
      <c r="F60" s="11">
        <f>SUM(F57:F58)</f>
        <v>53208.671317835484</v>
      </c>
      <c r="G60" s="125">
        <f>SUM(G57:G58)</f>
        <v>9532.5882597234922</v>
      </c>
      <c r="H60" s="6"/>
      <c r="O60" s="6"/>
      <c r="P60" s="6"/>
      <c r="Q60" s="3"/>
      <c r="X60" s="8"/>
      <c r="Y60" s="6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3"/>
      <c r="I61" s="6"/>
      <c r="O61" s="135"/>
      <c r="P61" s="135"/>
      <c r="Q61" s="3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3"/>
      <c r="I62" s="6"/>
      <c r="J62" s="6"/>
      <c r="K62" s="6"/>
      <c r="L62" s="6"/>
      <c r="M62" s="6"/>
      <c r="N62" s="6"/>
      <c r="O62" s="6"/>
      <c r="P62" s="6"/>
      <c r="Q62" s="3"/>
      <c r="R62" s="148">
        <f>G8+G24</f>
        <v>957.69921516684383</v>
      </c>
      <c r="S62">
        <v>540.07440343999997</v>
      </c>
      <c r="T62" s="148">
        <f>S62-R62</f>
        <v>-417.62481172684386</v>
      </c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3"/>
      <c r="I63" s="6"/>
      <c r="J63" s="6"/>
      <c r="K63" s="6"/>
      <c r="L63" s="6"/>
      <c r="M63" s="6"/>
      <c r="N63" s="6"/>
      <c r="O63" s="6"/>
      <c r="P63" s="6"/>
      <c r="Q63" s="3"/>
      <c r="X63" s="6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I64" s="6"/>
      <c r="J64" s="6"/>
      <c r="K64" s="6"/>
      <c r="L64" s="6"/>
      <c r="M64" s="6"/>
      <c r="N64" s="6"/>
      <c r="O64" s="6"/>
      <c r="P64" s="6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16">
        <v>284942.13</v>
      </c>
      <c r="S65" s="116">
        <v>1535.4005997057229</v>
      </c>
      <c r="T65" s="116">
        <v>2017</v>
      </c>
      <c r="U65" s="116">
        <v>185.5816195816339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I67" s="6"/>
      <c r="J67" s="6"/>
      <c r="K67" s="6"/>
      <c r="L67" s="6"/>
      <c r="M67" s="6"/>
      <c r="N67" s="6"/>
      <c r="O67" s="6"/>
      <c r="P67" s="6"/>
      <c r="Q67" s="3"/>
      <c r="R67" s="107" t="s">
        <v>89</v>
      </c>
      <c r="S67" s="116">
        <f>S65*(S7/R65)</f>
        <v>236.359824832404</v>
      </c>
      <c r="T67" s="6"/>
      <c r="U67" s="6"/>
      <c r="V67" s="8"/>
      <c r="W67" s="8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I68" s="6"/>
      <c r="J68" s="6"/>
      <c r="K68" s="6"/>
      <c r="L68" s="6"/>
      <c r="M68" s="6"/>
      <c r="N68" s="6"/>
      <c r="O68" s="6"/>
      <c r="P68" s="6"/>
      <c r="Q68" s="3"/>
      <c r="R68" s="107" t="s">
        <v>1474</v>
      </c>
      <c r="S68" s="3"/>
      <c r="T68" s="6"/>
      <c r="U68" s="6"/>
      <c r="V68" s="8"/>
      <c r="W68" s="8"/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E70" s="3"/>
      <c r="F70" s="3"/>
      <c r="G70" s="6"/>
      <c r="H70" s="6"/>
      <c r="I70" s="6"/>
      <c r="J70" s="6"/>
      <c r="K70" s="6"/>
      <c r="L70" s="6"/>
      <c r="M70" s="6"/>
      <c r="N70" s="6"/>
      <c r="O70" s="6"/>
      <c r="P70" s="6"/>
      <c r="Q70" s="3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E71" s="3"/>
      <c r="F71" s="3"/>
      <c r="G71" s="6"/>
      <c r="H71" s="6"/>
      <c r="I71" s="6"/>
      <c r="J71" s="6"/>
      <c r="K71" s="6"/>
      <c r="L71" s="6"/>
      <c r="M71" s="6"/>
      <c r="N71" s="6"/>
      <c r="O71" s="6"/>
      <c r="P71" s="6"/>
      <c r="Q71" s="3"/>
      <c r="S71" s="148">
        <f>SUM(F4:F5)</f>
        <v>2493.7186975099999</v>
      </c>
      <c r="T71">
        <v>973.02534846999993</v>
      </c>
      <c r="U71" s="157">
        <f>T71+S71</f>
        <v>3466.74404598</v>
      </c>
      <c r="V71" s="116">
        <v>1535.4005997057229</v>
      </c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E72" s="3"/>
      <c r="F72" s="3"/>
      <c r="G72" s="6"/>
      <c r="H72" s="6"/>
      <c r="I72" s="6"/>
      <c r="J72" s="6"/>
      <c r="K72" s="6"/>
      <c r="L72" s="6"/>
      <c r="M72" s="6"/>
      <c r="N72" s="6"/>
      <c r="O72" s="6"/>
      <c r="P72" s="6"/>
      <c r="Q72" s="3"/>
      <c r="R72" s="120" t="s">
        <v>1475</v>
      </c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123">
        <v>2019</v>
      </c>
      <c r="C73" s="130">
        <v>42551</v>
      </c>
      <c r="D73" s="130">
        <v>43738</v>
      </c>
      <c r="E73" s="159">
        <v>113.1112030725638</v>
      </c>
      <c r="F73" s="127">
        <f>E73*H73</f>
        <v>9950.9632043215406</v>
      </c>
      <c r="G73" s="136">
        <f>E73*I6</f>
        <v>882.31871536833569</v>
      </c>
      <c r="H73" s="127">
        <v>87.975045212256632</v>
      </c>
      <c r="I73" s="136">
        <f t="shared" ref="I73:I74" si="8">F73-G73</f>
        <v>9068.6444889532049</v>
      </c>
      <c r="J73" s="124" t="s">
        <v>1443</v>
      </c>
      <c r="K73" s="124"/>
      <c r="L73" s="124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123">
        <v>2019</v>
      </c>
      <c r="C74" s="129">
        <v>42916</v>
      </c>
      <c r="D74" s="130">
        <v>43738</v>
      </c>
      <c r="E74" s="159">
        <v>46.309101597436211</v>
      </c>
      <c r="F74" s="127">
        <f>E74*H74</f>
        <v>4074.0453067734366</v>
      </c>
      <c r="G74" s="136">
        <f>E74*I7</f>
        <v>9671.38570672885</v>
      </c>
      <c r="H74" s="127">
        <v>87.975045212256632</v>
      </c>
      <c r="I74" s="136">
        <f t="shared" si="8"/>
        <v>-5597.3403999554139</v>
      </c>
      <c r="J74" s="124" t="s">
        <v>1443</v>
      </c>
      <c r="K74" s="124"/>
      <c r="L74" s="124"/>
      <c r="N74" s="6"/>
      <c r="O74" s="6"/>
      <c r="P74" s="6"/>
      <c r="Q74" s="3"/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107"/>
      <c r="C75" s="142"/>
      <c r="D75" s="142"/>
      <c r="E75" s="156"/>
      <c r="F75" s="127"/>
      <c r="G75" s="143"/>
      <c r="H75" s="143"/>
      <c r="I75" s="143"/>
      <c r="N75" s="6"/>
      <c r="O75" s="6"/>
      <c r="P75" s="6"/>
      <c r="Q75" s="3"/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07">
        <v>2020</v>
      </c>
      <c r="C76" s="129">
        <v>42916</v>
      </c>
      <c r="D76" s="130">
        <v>44012</v>
      </c>
      <c r="E76" s="131">
        <v>163.7232872025638</v>
      </c>
      <c r="F76" s="127">
        <f t="shared" ref="F76:F77" si="9">E76*H76</f>
        <v>12383.735232713501</v>
      </c>
      <c r="G76" s="127">
        <f>E76*I7</f>
        <v>34192.653389699975</v>
      </c>
      <c r="H76" s="127">
        <v>75.638202996693678</v>
      </c>
      <c r="I76" s="127">
        <f>F76-G76</f>
        <v>-21808.918156986474</v>
      </c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07">
        <v>2020</v>
      </c>
      <c r="C77" s="129">
        <v>43281</v>
      </c>
      <c r="D77" s="130">
        <v>44012</v>
      </c>
      <c r="E77" s="131">
        <v>310.36552080256376</v>
      </c>
      <c r="F77" s="127">
        <f t="shared" si="9"/>
        <v>23475.490265638873</v>
      </c>
      <c r="G77" s="127">
        <f>E77*I8</f>
        <v>106429.20962143007</v>
      </c>
      <c r="H77" s="127">
        <v>75.638202996693678</v>
      </c>
      <c r="I77" s="127">
        <f>F77-G77</f>
        <v>-82953.719355791196</v>
      </c>
      <c r="N77" s="6"/>
      <c r="O77" s="6"/>
      <c r="P77" s="6"/>
      <c r="Q77" s="3"/>
      <c r="R77" s="148">
        <f>SUM(G6:G7)</f>
        <v>210.03238880000001</v>
      </c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6"/>
      <c r="C78" s="6"/>
      <c r="D78" s="3"/>
      <c r="E78" s="3"/>
      <c r="F78" s="3"/>
      <c r="G78" s="6"/>
      <c r="H78" s="6"/>
      <c r="I78" s="6"/>
      <c r="J78" s="6"/>
      <c r="K78" s="6"/>
      <c r="L78" s="6"/>
      <c r="M78" s="6"/>
      <c r="N78" s="6"/>
      <c r="O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6"/>
      <c r="C79" s="6"/>
      <c r="D79" s="3"/>
      <c r="E79" s="3"/>
      <c r="F79" s="3"/>
      <c r="G79" s="6"/>
      <c r="H79" s="6"/>
      <c r="I79" s="6"/>
      <c r="J79" s="6"/>
      <c r="K79" s="6"/>
      <c r="L79" s="6"/>
      <c r="M79" s="6"/>
      <c r="N79" s="6"/>
      <c r="O79" s="6"/>
      <c r="P79" t="s">
        <v>1457</v>
      </c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6"/>
      <c r="C80" s="6"/>
      <c r="D80" s="3"/>
      <c r="E80" s="3"/>
      <c r="F80" s="3"/>
      <c r="G80" s="6"/>
      <c r="H80" s="6"/>
      <c r="I80" s="6"/>
      <c r="J80" s="6"/>
      <c r="K80" s="6"/>
      <c r="L80" s="6"/>
      <c r="M80" s="6"/>
      <c r="N80" s="6"/>
      <c r="O80" s="6"/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U81" s="3"/>
      <c r="V81" s="3"/>
      <c r="W81" s="8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123">
        <v>2019</v>
      </c>
      <c r="C82" s="163">
        <v>42551</v>
      </c>
      <c r="D82" s="163">
        <v>43646</v>
      </c>
      <c r="E82" s="154">
        <v>203.84999999999997</v>
      </c>
      <c r="F82" s="127">
        <v>14525.92598677262</v>
      </c>
      <c r="G82" s="136">
        <f>E82*I22</f>
        <v>2058.7040761797925</v>
      </c>
      <c r="H82" s="127">
        <f>F82/E82</f>
        <v>71.257915068788918</v>
      </c>
      <c r="I82" s="136">
        <f t="shared" ref="I82:I84" si="10">F82-G82</f>
        <v>12467.221910592827</v>
      </c>
      <c r="J82" s="124" t="s">
        <v>1442</v>
      </c>
      <c r="K82" s="124"/>
      <c r="L82" s="124"/>
      <c r="Q82" t="s">
        <v>1471</v>
      </c>
      <c r="U82" s="3"/>
      <c r="V82" s="3"/>
      <c r="W82" s="8"/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123">
        <v>2019</v>
      </c>
      <c r="C83" s="164">
        <v>42916</v>
      </c>
      <c r="D83" s="163">
        <v>43646</v>
      </c>
      <c r="E83" s="154">
        <v>9.1930000000000405</v>
      </c>
      <c r="F83" s="127">
        <v>655.07401322737951</v>
      </c>
      <c r="G83" s="136">
        <f>E83*I23</f>
        <v>306.22278195240176</v>
      </c>
      <c r="H83" s="127">
        <f>F83/E83</f>
        <v>71.257915068788932</v>
      </c>
      <c r="I83" s="136">
        <f t="shared" si="10"/>
        <v>348.85123127497775</v>
      </c>
      <c r="J83" s="124" t="s">
        <v>1442</v>
      </c>
      <c r="K83" s="124"/>
      <c r="L83" s="124"/>
      <c r="N83" s="148">
        <f>SUM(E82:E83)</f>
        <v>213.04300000000001</v>
      </c>
      <c r="O83" s="108">
        <f>P83*(E82/(E82+E83))</f>
        <v>14525.92598677262</v>
      </c>
      <c r="P83" s="127">
        <v>15181</v>
      </c>
      <c r="Q83" s="120" t="s">
        <v>1476</v>
      </c>
      <c r="U83" s="3"/>
      <c r="V83" s="3"/>
      <c r="W83" s="8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123">
        <v>2019</v>
      </c>
      <c r="C84" s="129">
        <v>42916</v>
      </c>
      <c r="D84" s="130">
        <v>43738</v>
      </c>
      <c r="E84" s="160">
        <v>320.77699999999999</v>
      </c>
      <c r="F84" s="127">
        <f>E84*H84</f>
        <v>28220.371078052045</v>
      </c>
      <c r="G84" s="136">
        <f>E84*I23</f>
        <v>10685.219767904398</v>
      </c>
      <c r="H84" s="127">
        <v>87.975045212256632</v>
      </c>
      <c r="I84" s="136">
        <f t="shared" si="10"/>
        <v>17535.151310147645</v>
      </c>
      <c r="J84" s="124" t="s">
        <v>1443</v>
      </c>
      <c r="K84" s="124"/>
      <c r="L84" s="124"/>
      <c r="O84" s="108">
        <f>P83*(E83/(E82+E83))</f>
        <v>655.07401322737951</v>
      </c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07">
        <v>2020</v>
      </c>
      <c r="C86" s="129">
        <v>43281</v>
      </c>
      <c r="D86" s="130">
        <v>44012</v>
      </c>
      <c r="E86" s="154">
        <v>65.98559543487238</v>
      </c>
      <c r="F86" s="127">
        <f>E86*H86</f>
        <v>4991.0318623605808</v>
      </c>
      <c r="G86" s="127">
        <f>E86*I24</f>
        <v>15367.734141349301</v>
      </c>
      <c r="H86" s="127">
        <v>75.638202996693678</v>
      </c>
      <c r="I86" s="127">
        <f>F86-G86</f>
        <v>-10376.70227898872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6"/>
      <c r="C87" s="6"/>
      <c r="D87" s="3"/>
      <c r="E87" s="3"/>
      <c r="F87" s="3"/>
      <c r="G87" s="6"/>
      <c r="H87" s="6"/>
      <c r="I87" s="6"/>
      <c r="J87" s="6"/>
      <c r="K87" s="6"/>
      <c r="L87" s="6"/>
      <c r="M87" s="6"/>
      <c r="N87" s="6"/>
      <c r="O87" s="6"/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B88" s="6"/>
      <c r="C88" s="6"/>
      <c r="D88" s="3"/>
      <c r="E88" s="3"/>
      <c r="F88" s="3"/>
      <c r="G88" s="6"/>
      <c r="H88" s="6"/>
      <c r="I88" s="6"/>
      <c r="J88" s="6"/>
      <c r="K88" s="6"/>
      <c r="L88" s="6"/>
      <c r="M88" s="6"/>
      <c r="N88" s="6"/>
      <c r="O88" s="6"/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6"/>
      <c r="C89" s="6"/>
      <c r="D89" s="3"/>
      <c r="E89" s="3"/>
      <c r="F89" s="3"/>
      <c r="G89" s="6"/>
      <c r="H89" s="6"/>
      <c r="I89" s="6"/>
      <c r="J89" s="6"/>
      <c r="K89" s="6"/>
      <c r="L89" s="6"/>
      <c r="M89" s="6"/>
      <c r="N89" s="6"/>
      <c r="O89" s="6"/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P90" t="s">
        <v>1456</v>
      </c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S92" s="161" t="s">
        <v>1472</v>
      </c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s="6"/>
      <c r="Q93" s="3"/>
      <c r="R93" s="8"/>
      <c r="S93" s="8"/>
      <c r="T93" s="3"/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P94" s="6"/>
      <c r="Q94" s="3"/>
      <c r="R94" s="8"/>
      <c r="S94" s="8"/>
      <c r="T94" s="3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P95" s="6"/>
      <c r="Q95" s="3"/>
      <c r="R95" s="8"/>
      <c r="S95" s="8"/>
      <c r="T95" s="3"/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</sheetData>
  <mergeCells count="5">
    <mergeCell ref="C2:O2"/>
    <mergeCell ref="C15:O15"/>
    <mergeCell ref="C20:O20"/>
    <mergeCell ref="C29:I29"/>
    <mergeCell ref="C40:I40"/>
  </mergeCells>
  <printOptions horizontalCentered="1" gridLines="1"/>
  <pageMargins left="0.7" right="0.7" top="0.75" bottom="0.75" header="0" footer="0"/>
  <pageSetup pageOrder="overThenDown" orientation="landscape" cellComments="atEnd" r:id="rId1"/>
  <ignoredErrors>
    <ignoredError sqref="U18:V18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B769-05BA-44B2-A0CC-2DF401BC68C1}">
  <sheetPr>
    <outlinePr summaryBelow="0" summaryRight="0"/>
    <pageSetUpPr fitToPage="1"/>
  </sheetPr>
  <dimension ref="B1:AE985"/>
  <sheetViews>
    <sheetView workbookViewId="0">
      <selection activeCell="G7" sqref="G7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2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2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2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2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M4+F17</f>
        <v>2101.0668684699999</v>
      </c>
      <c r="G4" s="141">
        <f>F4-E31</f>
        <v>565.66626876427699</v>
      </c>
      <c r="H4" s="127">
        <f>(M4*N4)+H17</f>
        <v>4597.86817025449</v>
      </c>
      <c r="I4" s="127">
        <f>H4/F4</f>
        <v>2.1883492806693319</v>
      </c>
      <c r="J4" s="127">
        <f>G4*I4</f>
        <v>1237.8753723492105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37">
        <v>0</v>
      </c>
      <c r="S4" s="132">
        <f>SUMIFS('Summary Detail'!$J$2:$J$1066,'Summary Detail'!$A$2:$A$1066,"&gt;="&amp;$Z4,'Summary Detail'!$A$2:$A$1066,"&lt;="&amp;$AA4,'Summary Detail'!$B$2:$B$1066,"="&amp;"Mining")</f>
        <v>426.50237948545509</v>
      </c>
      <c r="T4" s="137">
        <v>0</v>
      </c>
      <c r="U4" s="137">
        <v>0</v>
      </c>
      <c r="V4" s="132"/>
      <c r="W4" s="132">
        <v>45357</v>
      </c>
      <c r="X4" s="132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2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f t="shared" ref="G5:G8" si="1">G4+F5</f>
        <v>958.31809780427693</v>
      </c>
      <c r="H5" s="127">
        <f t="shared" ref="H5" si="2">F5*I5</f>
        <v>1072.0984878719166</v>
      </c>
      <c r="I5" s="127">
        <f>N5</f>
        <v>2.7304049251294851</v>
      </c>
      <c r="J5" s="127">
        <f>F5*I5</f>
        <v>1072.0984878719166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3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37">
        <v>0</v>
      </c>
      <c r="S5" s="132">
        <f>SUMIFS('Summary Detail'!$J$2:$J$1066,'Summary Detail'!$A$2:$A$1066,"&gt;="&amp;$Z5,'Summary Detail'!$A$2:$A$1066,"&lt;="&amp;$AA5,'Summary Detail'!$B$2:$B$1066,"="&amp;"Mining")</f>
        <v>1072.0984878719166</v>
      </c>
      <c r="T5" s="137">
        <v>0</v>
      </c>
      <c r="U5" s="137">
        <v>0</v>
      </c>
      <c r="V5" s="132"/>
      <c r="W5" s="132">
        <v>49994</v>
      </c>
      <c r="X5" s="132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2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66">
        <f>1167.69997758428-E32-E33</f>
        <v>378.18899620684385</v>
      </c>
      <c r="H6" s="127">
        <f>F6*I6</f>
        <v>1633.2736826287698</v>
      </c>
      <c r="I6" s="127">
        <f t="shared" ref="I6" si="4">N6</f>
        <v>7.8004538136006314</v>
      </c>
      <c r="J6" s="127">
        <f t="shared" ref="J6:J11" si="5">F6*I6</f>
        <v>1633.2736826287698</v>
      </c>
      <c r="K6" s="127">
        <f>G6*L6</f>
        <v>1391.8723604115096</v>
      </c>
      <c r="L6" s="127"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3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37">
        <v>0</v>
      </c>
      <c r="S6" s="132">
        <f>SUMIFS('Summary Detail'!$J$2:$J$1066,'Summary Detail'!$A$2:$A$1066,"&gt;="&amp;$Z6,'Summary Detail'!$A$2:$A$1066,"&lt;="&amp;$AA6,'Summary Detail'!$B$2:$B$1066,"="&amp;"Mining")</f>
        <v>1633.2736826287698</v>
      </c>
      <c r="T6" s="132">
        <f>SUMIFS('Summary Detail'!$J$2:$J$1066,'Summary Detail'!$A$2:$A$1066,"&gt;="&amp;$Z6,'Summary Detail'!$A$2:$A$1066,"&lt;="&amp;$AA6,'Summary Detail'!$B$2:$B$1066,"="&amp;"DCG Wages")</f>
        <v>6124.10179933984</v>
      </c>
      <c r="U6" s="137">
        <v>0</v>
      </c>
      <c r="V6" s="132"/>
      <c r="W6" s="132">
        <v>58674</v>
      </c>
      <c r="X6" s="132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2:31" ht="15.75" customHeight="1" x14ac:dyDescent="0.25"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si="1"/>
        <v>588.22138500684389</v>
      </c>
      <c r="H7" s="127">
        <f>F7*I7</f>
        <v>43864.039096428824</v>
      </c>
      <c r="I7" s="127">
        <f>N7</f>
        <v>208.84416611667288</v>
      </c>
      <c r="J7" s="127">
        <f t="shared" si="5"/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3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Q7" s="126">
        <v>2017</v>
      </c>
      <c r="R7" s="137">
        <v>0</v>
      </c>
      <c r="S7" s="132">
        <f>SUMIFS('Summary Detail'!$J$2:$J$1066,'Summary Detail'!$A$2:$A$1066,"&gt;="&amp;$Z7,'Summary Detail'!$A$2:$A$1066,"&lt;="&amp;$AA7,'Summary Detail'!$B$2:$B$1066,"="&amp;"Mining")</f>
        <v>43864.039096428824</v>
      </c>
      <c r="T7" s="132">
        <f>SUMIFS('Summary Detail'!$J$2:$J$1066,'Summary Detail'!$A$2:$A$1066,"&gt;="&amp;$Z7,'Summary Detail'!$A$2:$A$1066,"&lt;="&amp;$AA7,'Summary Detail'!$B$2:$B$1066,"="&amp;"DCG Wages")</f>
        <v>10991.4425498568</v>
      </c>
      <c r="U7" s="137">
        <v>0</v>
      </c>
      <c r="V7" s="132"/>
      <c r="W7" s="134">
        <v>268418</v>
      </c>
      <c r="X7" s="132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2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1"/>
        <v>734.86361860684383</v>
      </c>
      <c r="H8" s="127">
        <f t="shared" ref="H8:H11" si="6">F8*I8</f>
        <v>50285.924089800472</v>
      </c>
      <c r="I8" s="127">
        <f>N8</f>
        <v>342.91569935416265</v>
      </c>
      <c r="J8" s="127">
        <f t="shared" si="5"/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3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32">
        <f>I32+I42</f>
        <v>152133.29134931124</v>
      </c>
      <c r="S8" s="132">
        <f>SUMIFS('Summary Detail'!$J$2:$J$1066,'Summary Detail'!$A$2:$A$1066,"&gt;="&amp;$Z8,'Summary Detail'!$A$2:$A$1066,"&lt;="&amp;$AA8,'Summary Detail'!$B$2:$B$1066,"="&amp;"Mining")</f>
        <v>50285.924089800472</v>
      </c>
      <c r="T8" s="132">
        <f>SUMIFS('Summary Detail'!$J$2:$J$1066,'Summary Detail'!$A$2:$A$1066,"&gt;="&amp;$Z8,'Summary Detail'!$A$2:$A$1066,"&lt;="&amp;$AA8,'Summary Detail'!$B$2:$B$1066,"="&amp;"DCG Wages")</f>
        <v>53353.981141483047</v>
      </c>
      <c r="U8" s="132">
        <f>SUMIFS('Summary Detail'!$J$2:$J$1066,'Summary Detail'!$A$2:$A$1066,"&gt;="&amp;Z8,'Summary Detail'!$A$2:$A$1066,"&lt;="&amp;AA8,'Summary Detail'!$B$2:$B$1066,"="&amp;"DCG Expense")</f>
        <v>10163.465401916501</v>
      </c>
      <c r="V8" s="132"/>
      <c r="W8" s="132">
        <v>0</v>
      </c>
      <c r="X8" s="132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2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868.42189444684391</v>
      </c>
      <c r="H9" s="127">
        <f t="shared" si="6"/>
        <v>18334.544764403432</v>
      </c>
      <c r="I9" s="127">
        <f>N9</f>
        <v>137.2774891641146</v>
      </c>
      <c r="J9" s="127">
        <f t="shared" si="5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3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Q9" s="126">
        <v>2019</v>
      </c>
      <c r="R9" s="138">
        <f>N59</f>
        <v>33822.528541013242</v>
      </c>
      <c r="S9" s="132">
        <f>SUMIFS('Summary Detail'!$J$2:$J$1066,'Summary Detail'!$A$2:$A$1066,"&gt;="&amp;$Z9,'Summary Detail'!$A$2:$A$1066,"&lt;="&amp;$AA9,'Summary Detail'!$B$2:$B$1066,"="&amp;"Mining")</f>
        <v>18334.544764403432</v>
      </c>
      <c r="T9" s="132">
        <f>SUMIFS('Summary Detail'!$J$2:$J$1066,'Summary Detail'!$A$2:$A$1066,"&gt;="&amp;$Z9,'Summary Detail'!$A$2:$A$1066,"&lt;="&amp;$AA9,'Summary Detail'!$B$2:$B$1066,"="&amp;"DCG Wages")</f>
        <v>26882.37936871768</v>
      </c>
      <c r="U9" s="132">
        <f>SUMIFS('Summary Detail'!$J$2:$J$1066,'Summary Detail'!$A$2:$A$1066,"&gt;="&amp;Z9,'Summary Detail'!$A$2:$A$1066,"&lt;="&amp;AA9,'Summary Detail'!$B$2:$B$1066,"="&amp;"DCG Expense")</f>
        <v>0</v>
      </c>
      <c r="V9" s="132"/>
      <c r="W9" s="132">
        <v>0</v>
      </c>
      <c r="X9" s="132">
        <f>SUMIFS('2019 - Revenue Workbook'!M:M,'2019 - Revenue Workbook'!A:A,"&gt;="&amp;Z9,'2019 - Revenue Workbook'!A:A,"&lt;="&amp;AA9,'2019 - Revenue Workbook'!B:B,"="&amp;"TransferWise / Uphold")</f>
        <v>15454.06</v>
      </c>
      <c r="Y9" s="122"/>
      <c r="Z9" s="37">
        <v>43466</v>
      </c>
      <c r="AA9" s="37">
        <v>43830</v>
      </c>
    </row>
    <row r="10" spans="2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995.96889176684397</v>
      </c>
      <c r="H10" s="127">
        <f t="shared" si="6"/>
        <v>15512.875620481704</v>
      </c>
      <c r="I10" s="127">
        <f>N10</f>
        <v>121.6247810331573</v>
      </c>
      <c r="J10" s="127">
        <f t="shared" si="5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3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32">
        <f>F66</f>
        <v>-104762.63751277767</v>
      </c>
      <c r="S10" s="132">
        <f>SUMIFS('Summary Detail'!$J$2:$J$1066,'Summary Detail'!$A$2:$A$1066,"&gt;="&amp;$Z10,'Summary Detail'!$A$2:$A$1066,"&lt;="&amp;$AA10,'Summary Detail'!$B$2:$B$1066,"="&amp;"Mining")</f>
        <v>15512.875620481704</v>
      </c>
      <c r="T10" s="137">
        <v>0</v>
      </c>
      <c r="U10" s="132">
        <f>SUMIFS('Summary Detail'!$J$2:$J$1066,'Summary Detail'!$A$2:$A$1066,"&gt;="&amp;Z10,'Summary Detail'!$A$2:$A$1066,"&lt;="&amp;AA10,'Summary Detail'!$B$2:$B$1066,"="&amp;"DCG Expense")</f>
        <v>0</v>
      </c>
      <c r="V10" s="132"/>
      <c r="W10" s="132"/>
      <c r="X10" s="132"/>
      <c r="Y10" s="106"/>
      <c r="Z10" s="37">
        <v>43831</v>
      </c>
      <c r="AA10" s="37">
        <v>44196</v>
      </c>
    </row>
    <row r="11" spans="2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1082.916202896844</v>
      </c>
      <c r="H11" s="127">
        <f t="shared" si="6"/>
        <v>18468.471096966568</v>
      </c>
      <c r="I11" s="127">
        <f>N11</f>
        <v>212.40991649935299</v>
      </c>
      <c r="J11" s="127">
        <f t="shared" si="5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3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32">
        <v>0</v>
      </c>
      <c r="S11" s="132">
        <f>SUMIFS('Summary Detail'!$J$2:$J$1066,'Summary Detail'!$A$2:$A$1066,"&gt;="&amp;$Z11,'Summary Detail'!$A$2:$A$1066,"&lt;="&amp;$AA11,'Summary Detail'!$B$2:$B$1066,"="&amp;"Mining")</f>
        <v>18468.471096966568</v>
      </c>
      <c r="T11" s="137">
        <v>0</v>
      </c>
      <c r="U11" s="132">
        <f>SUMIFS('Summary Detail'!$J$2:$J$1066,'Summary Detail'!$A$2:$A$1066,"&gt;="&amp;Z11,'Summary Detail'!$A$2:$A$1066,"&lt;="&amp;AA11,'Summary Detail'!$B$2:$B$1066,"="&amp;"DCG Expense")</f>
        <v>0</v>
      </c>
      <c r="V11" s="132"/>
      <c r="W11" s="132"/>
      <c r="X11" s="132"/>
      <c r="Y11" s="106"/>
      <c r="Z11" s="37">
        <v>44197</v>
      </c>
      <c r="AA11" s="37">
        <v>44561</v>
      </c>
    </row>
    <row r="12" spans="2:31" ht="15.75" customHeight="1" x14ac:dyDescent="0.25">
      <c r="J12" s="125">
        <f>SUM(J6:J10)</f>
        <v>129630.65725374321</v>
      </c>
      <c r="K12" s="125"/>
      <c r="L12" s="125"/>
      <c r="V12" s="6"/>
      <c r="Y12" s="3"/>
    </row>
    <row r="13" spans="2:31" ht="15.75" customHeight="1" x14ac:dyDescent="0.25">
      <c r="F13" s="148"/>
      <c r="V13" s="6"/>
      <c r="Y13" s="3"/>
    </row>
    <row r="14" spans="2:31" ht="15.75" customHeight="1" x14ac:dyDescent="0.25">
      <c r="B14" s="6"/>
      <c r="C14" s="6"/>
      <c r="D14" s="6"/>
      <c r="E14" s="6"/>
      <c r="F14" s="6"/>
      <c r="G14" s="6"/>
      <c r="H14" s="3"/>
      <c r="I14" s="3"/>
      <c r="V14" s="6"/>
      <c r="Y14" s="3"/>
    </row>
    <row r="15" spans="2:31" ht="15.75" customHeight="1" x14ac:dyDescent="0.25">
      <c r="C15" s="215" t="s">
        <v>1477</v>
      </c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V15" s="6"/>
      <c r="Y15" s="3"/>
    </row>
    <row r="16" spans="2:31" ht="15.75" customHeight="1" x14ac:dyDescent="0.25">
      <c r="B16" s="3"/>
      <c r="C16" s="144" t="s">
        <v>14</v>
      </c>
      <c r="D16" s="145" t="s">
        <v>16</v>
      </c>
      <c r="E16" s="146" t="s">
        <v>1435</v>
      </c>
      <c r="F16" s="147" t="s">
        <v>1445</v>
      </c>
      <c r="G16" s="147" t="s">
        <v>1452</v>
      </c>
      <c r="H16" s="146" t="s">
        <v>1188</v>
      </c>
      <c r="I16" s="144" t="s">
        <v>1436</v>
      </c>
      <c r="J16" s="144" t="s">
        <v>1455</v>
      </c>
      <c r="K16" s="144"/>
      <c r="L16" s="144"/>
      <c r="M16" s="144" t="s">
        <v>777</v>
      </c>
      <c r="N16" s="145" t="s">
        <v>1188</v>
      </c>
      <c r="O16" s="146" t="s">
        <v>1449</v>
      </c>
      <c r="R16" s="144" t="s">
        <v>1440</v>
      </c>
      <c r="S16" s="144" t="s">
        <v>1465</v>
      </c>
      <c r="T16" s="144" t="s">
        <v>1479</v>
      </c>
      <c r="U16" s="165" t="s">
        <v>1480</v>
      </c>
      <c r="V16" s="170" t="s">
        <v>1483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29">
        <v>41640</v>
      </c>
      <c r="D17" s="129">
        <v>42004</v>
      </c>
      <c r="E17" s="129">
        <v>41820</v>
      </c>
      <c r="F17" s="139">
        <v>1851.0053484699999</v>
      </c>
      <c r="G17" s="139">
        <v>0</v>
      </c>
      <c r="H17" s="127">
        <v>4171.3657907690349</v>
      </c>
      <c r="I17" s="127">
        <v>2.2535676594435525</v>
      </c>
      <c r="J17" s="127"/>
      <c r="K17" s="127"/>
      <c r="L17" s="127"/>
      <c r="M17" s="139"/>
      <c r="N17" s="127"/>
      <c r="O17" s="127"/>
      <c r="Q17" s="126">
        <v>2017</v>
      </c>
      <c r="R17" s="132">
        <v>284942.13</v>
      </c>
      <c r="S17" s="139">
        <v>1535.4005997057229</v>
      </c>
      <c r="T17" s="132">
        <v>185.5816195816339</v>
      </c>
      <c r="U17" s="139">
        <f>E31</f>
        <v>1535.4005997057229</v>
      </c>
      <c r="V17" s="132">
        <f>I31</f>
        <v>281582.13720209472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2018</v>
      </c>
      <c r="R18" s="132">
        <v>156553.15</v>
      </c>
      <c r="S18" s="139">
        <v>498.82067670743618</v>
      </c>
      <c r="T18" s="132">
        <v>313.84655310072509</v>
      </c>
      <c r="U18" s="139">
        <f>E32+E42</f>
        <v>498.82067670743618</v>
      </c>
      <c r="V18" s="132">
        <f>I32+I42</f>
        <v>152133.29134931124</v>
      </c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F19" s="148"/>
      <c r="Q19" s="126">
        <v>2019</v>
      </c>
      <c r="R19" s="132">
        <v>57425.969589147004</v>
      </c>
      <c r="S19" s="139">
        <v>693.24030467</v>
      </c>
      <c r="T19" s="132">
        <v>82.837032414731311</v>
      </c>
      <c r="U19" s="139">
        <f>E33</f>
        <v>693.24030467</v>
      </c>
      <c r="V19" s="132">
        <f>I33</f>
        <v>54874.594406708617</v>
      </c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215" t="s">
        <v>1467</v>
      </c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Q20" s="126">
        <v>2020</v>
      </c>
      <c r="R20" s="132">
        <v>40722.566992005777</v>
      </c>
      <c r="S20" s="139">
        <v>540.07440343999997</v>
      </c>
      <c r="T20" s="132">
        <v>75.401771927393128</v>
      </c>
      <c r="U20" s="139"/>
      <c r="V20" s="132"/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/>
      <c r="C21" s="144" t="s">
        <v>14</v>
      </c>
      <c r="D21" s="145" t="s">
        <v>16</v>
      </c>
      <c r="E21" s="146" t="s">
        <v>1435</v>
      </c>
      <c r="F21" s="147" t="s">
        <v>1445</v>
      </c>
      <c r="G21" s="147" t="s">
        <v>1452</v>
      </c>
      <c r="H21" s="146" t="s">
        <v>1188</v>
      </c>
      <c r="I21" s="144" t="s">
        <v>1436</v>
      </c>
      <c r="J21" s="144" t="s">
        <v>1455</v>
      </c>
      <c r="K21" s="144"/>
      <c r="L21" s="144"/>
      <c r="M21" s="144" t="s">
        <v>777</v>
      </c>
      <c r="N21" s="145" t="s">
        <v>1188</v>
      </c>
      <c r="O21" s="146" t="s">
        <v>1449</v>
      </c>
      <c r="X21" s="6"/>
      <c r="Y21" s="6"/>
      <c r="Z21" s="8"/>
      <c r="AA21" s="3"/>
      <c r="AB21" s="8"/>
      <c r="AC21" s="8"/>
      <c r="AD21" s="3"/>
      <c r="AE21" s="10"/>
    </row>
    <row r="22" spans="2:31" ht="15.75" customHeight="1" x14ac:dyDescent="0.25">
      <c r="B22" s="126">
        <v>2016</v>
      </c>
      <c r="C22" s="129">
        <v>42370</v>
      </c>
      <c r="D22" s="129">
        <v>42735</v>
      </c>
      <c r="E22" s="129">
        <v>42551</v>
      </c>
      <c r="F22" s="140">
        <v>606.4</v>
      </c>
      <c r="G22" s="139">
        <f>F22-E42</f>
        <v>203.84999999999997</v>
      </c>
      <c r="H22" s="127">
        <f>F22*I22</f>
        <v>6124.10179933984</v>
      </c>
      <c r="I22" s="127">
        <v>10.099112465929815</v>
      </c>
      <c r="J22" s="127">
        <f>G22*I22</f>
        <v>2058.7040761797925</v>
      </c>
      <c r="K22" s="127"/>
      <c r="L22" s="127"/>
      <c r="M22" s="140">
        <f>SUMIFS('Summary Detail'!$D$2:$D$1066,'Summary Detail'!$A$2:$A$1066,"&gt;="&amp;Z6,'Summary Detail'!$A$2:$A$1066,"&lt;="&amp;AA6,'Summary Detail'!$B$2:$B$1066,"="&amp;"DCG Wages")</f>
        <v>606.4</v>
      </c>
      <c r="N22" s="128">
        <f>I22</f>
        <v>10.099112465929815</v>
      </c>
      <c r="O22" s="127">
        <f>SUMIFS('Summary Detail'!$J$2:$J$1066,'Summary Detail'!$A$2:$A$1066,"&gt;="&amp;$Z6,'Summary Detail'!$A$2:$A$1066,"&lt;="&amp;$AA6,'Summary Detail'!$B$2:$B$1066,"="&amp;"DCG Wages")</f>
        <v>6124.10179933984</v>
      </c>
      <c r="Q22" s="126"/>
      <c r="AC22" s="8"/>
      <c r="AD22" s="3"/>
      <c r="AE22" s="10"/>
    </row>
    <row r="23" spans="2:31" ht="15.75" customHeight="1" x14ac:dyDescent="0.25">
      <c r="B23" s="126">
        <v>2017</v>
      </c>
      <c r="C23" s="130">
        <v>42736</v>
      </c>
      <c r="D23" s="130">
        <v>43100</v>
      </c>
      <c r="E23" s="130">
        <v>42916</v>
      </c>
      <c r="F23" s="140">
        <v>329.97</v>
      </c>
      <c r="G23" s="139">
        <f t="shared" ref="G23:G24" si="7">G22+F23</f>
        <v>533.81999999999994</v>
      </c>
      <c r="H23" s="127">
        <f>F23*I23</f>
        <v>10991.4425498568</v>
      </c>
      <c r="I23" s="133">
        <v>33.310429887131555</v>
      </c>
      <c r="J23" s="127">
        <f>G23*I23</f>
        <v>17781.773682348565</v>
      </c>
      <c r="K23" s="127"/>
      <c r="L23" s="127"/>
      <c r="M23" s="140">
        <f>SUMIFS('Summary Detail'!$D$2:$D$1066,'Summary Detail'!$A$2:$A$1066,"&gt;="&amp;Z7,'Summary Detail'!$A$2:$A$1066,"&lt;="&amp;AA7,'Summary Detail'!$B$2:$B$1066,"="&amp;"DCG Wages")</f>
        <v>329.97</v>
      </c>
      <c r="N23" s="128">
        <f>I23</f>
        <v>33.310429887131555</v>
      </c>
      <c r="O23" s="127">
        <f>SUMIFS('Summary Detail'!$J$2:$J$1066,'Summary Detail'!$A$2:$A$1066,"&gt;="&amp;$Z7,'Summary Detail'!$A$2:$A$1066,"&lt;="&amp;$AA7,'Summary Detail'!$B$2:$B$1066,"="&amp;"DCG Wages")</f>
        <v>10991.4425498568</v>
      </c>
      <c r="AC23" s="8"/>
      <c r="AD23" s="3"/>
      <c r="AE23" s="10"/>
    </row>
    <row r="24" spans="2:31" ht="15.75" customHeight="1" x14ac:dyDescent="0.25">
      <c r="B24" s="126">
        <v>2018</v>
      </c>
      <c r="C24" s="130">
        <v>43101</v>
      </c>
      <c r="D24" s="130">
        <v>43465</v>
      </c>
      <c r="E24" s="130">
        <v>43281</v>
      </c>
      <c r="F24" s="140">
        <v>229.08999999999997</v>
      </c>
      <c r="G24" s="139">
        <f t="shared" si="7"/>
        <v>762.90999999999985</v>
      </c>
      <c r="H24" s="127">
        <f>F24*I24</f>
        <v>53353.981141483047</v>
      </c>
      <c r="I24" s="133">
        <v>232.89528631316537</v>
      </c>
      <c r="J24" s="127">
        <f>G24*I24</f>
        <v>177678.14288117696</v>
      </c>
      <c r="K24" s="127"/>
      <c r="L24" s="127"/>
      <c r="M24" s="140">
        <f>SUMIFS('Summary Detail'!$D$2:$D$1066,'Summary Detail'!$A$2:$A$1066,"&gt;="&amp;Z8,'Summary Detail'!$A$2:$A$1066,"&lt;="&amp;AA8,'Summary Detail'!$B$2:$B$1066,"="&amp;"DCG Wages")</f>
        <v>229.08999999999997</v>
      </c>
      <c r="N24" s="128">
        <f>I24</f>
        <v>232.89528631316537</v>
      </c>
      <c r="O24" s="127">
        <f>SUMIFS('Summary Detail'!$J$2:$J$1066,'Summary Detail'!$A$2:$A$1066,"&gt;="&amp;$Z8,'Summary Detail'!$A$2:$A$1066,"&lt;="&amp;$AA8,'Summary Detail'!$B$2:$B$1066,"="&amp;"DCG Wages")</f>
        <v>53353.981141483047</v>
      </c>
      <c r="P24" s="143"/>
      <c r="AC24" s="8"/>
      <c r="AD24" s="3"/>
      <c r="AE24" s="10"/>
    </row>
    <row r="25" spans="2:31" ht="15.75" customHeight="1" x14ac:dyDescent="0.25">
      <c r="B25" s="126">
        <v>2019</v>
      </c>
      <c r="C25" s="130">
        <v>43466</v>
      </c>
      <c r="D25" s="130">
        <v>43830</v>
      </c>
      <c r="E25" s="130">
        <v>43646</v>
      </c>
      <c r="F25" s="140">
        <v>359.512</v>
      </c>
      <c r="G25" s="141">
        <f>G24+F25</f>
        <v>1122.4219999999998</v>
      </c>
      <c r="H25" s="127">
        <f>F25*I25</f>
        <v>26882.37936871768</v>
      </c>
      <c r="I25" s="133">
        <v>74.774637199085646</v>
      </c>
      <c r="J25" s="127">
        <f>F25*I25</f>
        <v>26882.37936871768</v>
      </c>
      <c r="K25" s="127"/>
      <c r="L25" s="127"/>
      <c r="M25" s="140">
        <f>SUMIFS('Summary Detail'!$D$2:$D$1066,'Summary Detail'!$A$2:$A$1066,"&gt;="&amp;Z9,'Summary Detail'!$A$2:$A$1066,"&lt;="&amp;AA9,'Summary Detail'!$B$2:$B$1066,"="&amp;"DCG Wages")</f>
        <v>359.512</v>
      </c>
      <c r="N25" s="128">
        <f>I25</f>
        <v>74.774637199085646</v>
      </c>
      <c r="O25" s="127">
        <f>SUMIFS('Summary Detail'!$J$2:$J$1066,'Summary Detail'!$A$2:$A$1066,"&gt;="&amp;$Z9,'Summary Detail'!$A$2:$A$1066,"&lt;="&amp;$AA9,'Summary Detail'!$B$2:$B$1066,"="&amp;"DCG Wages")</f>
        <v>26882.37936871768</v>
      </c>
      <c r="P25" s="143"/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J26" s="125">
        <f>SUM(J22:J25)</f>
        <v>224401.000008423</v>
      </c>
      <c r="K26" s="125"/>
      <c r="L26" s="125"/>
      <c r="M26" s="142"/>
      <c r="N26" s="142"/>
      <c r="O26" s="142"/>
      <c r="P26" s="143"/>
      <c r="AC26" s="8"/>
      <c r="AD26" s="3"/>
      <c r="AE26" s="10"/>
    </row>
    <row r="27" spans="2:31" ht="15.75" customHeight="1" x14ac:dyDescent="0.25">
      <c r="B27" s="142"/>
      <c r="C27" s="142"/>
      <c r="D27" s="142"/>
      <c r="E27" s="142"/>
      <c r="F27" s="142"/>
      <c r="G27" s="142"/>
      <c r="H27" s="142"/>
      <c r="I27" s="142"/>
      <c r="M27" s="142"/>
      <c r="N27" s="142"/>
      <c r="O27" s="142"/>
      <c r="P27" s="143"/>
      <c r="AC27" s="8"/>
      <c r="AD27" s="3"/>
      <c r="AE27" s="10"/>
    </row>
    <row r="28" spans="2:31" ht="15.75" customHeight="1" x14ac:dyDescent="0.25">
      <c r="P28" s="143"/>
      <c r="AC28" s="8"/>
      <c r="AD28" s="3"/>
      <c r="AE28" s="10"/>
    </row>
    <row r="29" spans="2:31" ht="15.75" customHeight="1" x14ac:dyDescent="0.25">
      <c r="C29" s="215" t="s">
        <v>1461</v>
      </c>
      <c r="D29" s="215"/>
      <c r="E29" s="215"/>
      <c r="F29" s="215"/>
      <c r="G29" s="215"/>
      <c r="H29" s="215"/>
      <c r="I29" s="215"/>
      <c r="Q29" s="3"/>
      <c r="X29" s="3"/>
      <c r="Y29" s="6"/>
      <c r="AC29" s="8"/>
      <c r="AD29" s="3"/>
      <c r="AE29" s="10"/>
    </row>
    <row r="30" spans="2:31" ht="15.75" customHeight="1" x14ac:dyDescent="0.25">
      <c r="B30" s="6"/>
      <c r="C30" s="144" t="s">
        <v>1435</v>
      </c>
      <c r="D30" s="145" t="s">
        <v>1438</v>
      </c>
      <c r="E30" s="146" t="s">
        <v>754</v>
      </c>
      <c r="F30" s="147" t="s">
        <v>1440</v>
      </c>
      <c r="G30" s="147" t="s">
        <v>1188</v>
      </c>
      <c r="H30" s="146" t="s">
        <v>1439</v>
      </c>
      <c r="I30" s="144" t="s">
        <v>1441</v>
      </c>
      <c r="N30" t="s">
        <v>1188</v>
      </c>
      <c r="O30" t="s">
        <v>1458</v>
      </c>
      <c r="X30" s="3"/>
      <c r="AC30" s="8"/>
      <c r="AD30" s="3"/>
      <c r="AE30" s="10"/>
    </row>
    <row r="31" spans="2:31" ht="15.75" customHeight="1" x14ac:dyDescent="0.25">
      <c r="B31" s="107">
        <v>2017</v>
      </c>
      <c r="C31" s="130">
        <v>41820</v>
      </c>
      <c r="D31" s="130">
        <v>42916</v>
      </c>
      <c r="E31" s="154">
        <v>1535.4005997057229</v>
      </c>
      <c r="F31" s="127">
        <v>284942.13</v>
      </c>
      <c r="G31" s="127">
        <f>E31*I4</f>
        <v>3359.9927979052795</v>
      </c>
      <c r="H31" s="127">
        <f>T17</f>
        <v>185.5816195816339</v>
      </c>
      <c r="I31" s="127">
        <f>F31-G31</f>
        <v>281582.13720209472</v>
      </c>
      <c r="J31" s="108"/>
      <c r="K31" s="108"/>
      <c r="L31" s="108"/>
      <c r="M31" s="161"/>
      <c r="N31" s="108">
        <f>G32/O31</f>
        <v>3.6803618676685383</v>
      </c>
      <c r="O31">
        <v>96.270676707436195</v>
      </c>
      <c r="AC31" s="8"/>
      <c r="AD31" s="3"/>
      <c r="AE31" s="10"/>
    </row>
    <row r="32" spans="2:31" ht="15.75" customHeight="1" x14ac:dyDescent="0.25">
      <c r="B32" s="107">
        <v>2018</v>
      </c>
      <c r="C32" s="130">
        <v>42551</v>
      </c>
      <c r="D32" s="130">
        <v>43281</v>
      </c>
      <c r="E32" s="131">
        <v>96.270676707436195</v>
      </c>
      <c r="F32" s="127">
        <v>75476</v>
      </c>
      <c r="G32" s="167">
        <f>E32*L6</f>
        <v>354.31092752869392</v>
      </c>
      <c r="H32" s="127">
        <f>F32/E32</f>
        <v>783.99781305546844</v>
      </c>
      <c r="I32" s="127">
        <f>F32-G32</f>
        <v>75121.689072471301</v>
      </c>
      <c r="J32" s="108"/>
      <c r="K32" s="108"/>
      <c r="L32" s="108"/>
      <c r="N32" s="108"/>
      <c r="AC32" s="8"/>
      <c r="AD32" s="3"/>
      <c r="AE32" s="10"/>
    </row>
    <row r="33" spans="2:31" ht="15.75" customHeight="1" x14ac:dyDescent="0.25">
      <c r="B33" s="107">
        <v>2019</v>
      </c>
      <c r="C33" s="130">
        <v>42551</v>
      </c>
      <c r="D33" s="130">
        <v>43646</v>
      </c>
      <c r="E33" s="131">
        <v>693.24030467</v>
      </c>
      <c r="F33" s="127">
        <v>57425.969589147004</v>
      </c>
      <c r="G33" s="127">
        <f>E33*L6</f>
        <v>2551.3751824383876</v>
      </c>
      <c r="H33" s="127">
        <f>F33/E33</f>
        <v>82.837032414731311</v>
      </c>
      <c r="I33" s="127">
        <f>F33-G33</f>
        <v>54874.594406708617</v>
      </c>
      <c r="N33" s="108"/>
      <c r="AC33" s="8"/>
      <c r="AD33" s="3"/>
      <c r="AE33" s="10"/>
    </row>
    <row r="34" spans="2:31" ht="15.75" customHeight="1" x14ac:dyDescent="0.25">
      <c r="C34" s="130"/>
      <c r="D34" s="130"/>
      <c r="E34" s="131"/>
      <c r="F34" s="127"/>
      <c r="G34" s="127"/>
      <c r="H34" s="127"/>
      <c r="I34" s="127"/>
      <c r="N34" s="108"/>
      <c r="AC34" s="8"/>
      <c r="AD34" s="3"/>
      <c r="AE34" s="10"/>
    </row>
    <row r="35" spans="2:31" ht="15.75" customHeight="1" x14ac:dyDescent="0.25">
      <c r="B35" s="107"/>
      <c r="C35" s="130"/>
      <c r="D35" s="130"/>
      <c r="E35" s="131"/>
      <c r="F35" s="127"/>
      <c r="G35" s="127"/>
      <c r="H35" s="127"/>
      <c r="I35" s="127"/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N37" s="108"/>
      <c r="AC37" s="8"/>
      <c r="AD37" s="3"/>
      <c r="AE37" s="10"/>
    </row>
    <row r="38" spans="2:31" ht="15.75" customHeight="1" x14ac:dyDescent="0.25">
      <c r="N38" s="108"/>
      <c r="AC38" s="8"/>
      <c r="AD38" s="3"/>
      <c r="AE38" s="10"/>
    </row>
    <row r="39" spans="2:31" ht="15.75" customHeight="1" x14ac:dyDescent="0.25">
      <c r="N39" s="108"/>
      <c r="AC39" s="8"/>
      <c r="AD39" s="3"/>
      <c r="AE39" s="10"/>
    </row>
    <row r="40" spans="2:31" ht="15.75" customHeight="1" x14ac:dyDescent="0.25">
      <c r="C40" s="215" t="s">
        <v>1460</v>
      </c>
      <c r="D40" s="215"/>
      <c r="E40" s="215"/>
      <c r="F40" s="215"/>
      <c r="G40" s="215"/>
      <c r="H40" s="215"/>
      <c r="I40" s="215"/>
      <c r="N40" s="108"/>
      <c r="AC40" s="8"/>
      <c r="AD40" s="3"/>
      <c r="AE40" s="10"/>
    </row>
    <row r="41" spans="2:31" ht="15.75" customHeight="1" x14ac:dyDescent="0.25">
      <c r="B41" s="3"/>
      <c r="C41" s="144" t="s">
        <v>1435</v>
      </c>
      <c r="D41" s="145" t="s">
        <v>1438</v>
      </c>
      <c r="E41" s="146" t="s">
        <v>754</v>
      </c>
      <c r="F41" s="147" t="s">
        <v>1440</v>
      </c>
      <c r="G41" s="147" t="s">
        <v>1188</v>
      </c>
      <c r="H41" s="146" t="s">
        <v>1439</v>
      </c>
      <c r="I41" s="144" t="s">
        <v>1441</v>
      </c>
      <c r="J41" s="6"/>
      <c r="K41" s="6"/>
      <c r="L41" s="6"/>
      <c r="N41" t="s">
        <v>1188</v>
      </c>
      <c r="O41" t="s">
        <v>1458</v>
      </c>
      <c r="AC41" s="8"/>
      <c r="AD41" s="3"/>
      <c r="AE41" s="10"/>
    </row>
    <row r="42" spans="2:31" ht="15.75" customHeight="1" x14ac:dyDescent="0.25">
      <c r="B42" s="3">
        <v>2018</v>
      </c>
      <c r="C42" s="130">
        <v>42551</v>
      </c>
      <c r="D42" s="130">
        <v>43281</v>
      </c>
      <c r="E42" s="131">
        <v>402.55</v>
      </c>
      <c r="F42" s="127">
        <v>81077</v>
      </c>
      <c r="G42" s="127">
        <f>E42*I22</f>
        <v>4065.3977231600475</v>
      </c>
      <c r="H42" s="127">
        <f>F42/E42</f>
        <v>201.40852068066079</v>
      </c>
      <c r="I42" s="127">
        <f>F42-G42</f>
        <v>77011.602276839956</v>
      </c>
      <c r="J42" s="6"/>
      <c r="K42" s="6"/>
      <c r="L42" s="6"/>
      <c r="N42" s="108">
        <f>G42/O42</f>
        <v>10.099112465929815</v>
      </c>
      <c r="O42">
        <v>402.55</v>
      </c>
      <c r="AC42" s="8"/>
      <c r="AD42" s="3"/>
      <c r="AE42" s="10"/>
    </row>
    <row r="43" spans="2:31" ht="15.75" customHeight="1" x14ac:dyDescent="0.25">
      <c r="B43" s="3"/>
      <c r="C43" s="130"/>
      <c r="D43" s="130"/>
      <c r="E43" s="131"/>
      <c r="F43" s="127"/>
      <c r="G43" s="127"/>
      <c r="H43" s="127"/>
      <c r="I43" s="127"/>
      <c r="J43" s="6"/>
      <c r="K43" s="6"/>
      <c r="L43" s="6"/>
      <c r="N43" s="108"/>
      <c r="AC43" s="8"/>
      <c r="AD43" s="3"/>
      <c r="AE43" s="10"/>
    </row>
    <row r="44" spans="2:31" ht="15.75" customHeight="1" x14ac:dyDescent="0.25">
      <c r="AC44" s="8"/>
      <c r="AD44" s="3"/>
      <c r="AE44" s="10"/>
    </row>
    <row r="45" spans="2:31" ht="15.75" customHeight="1" x14ac:dyDescent="0.25">
      <c r="AC45" s="8"/>
      <c r="AD45" s="3"/>
      <c r="AE45" s="10"/>
    </row>
    <row r="46" spans="2:31" ht="15.75" customHeight="1" x14ac:dyDescent="0.25">
      <c r="R46" s="108"/>
      <c r="AC46" s="8"/>
      <c r="AD46" s="3"/>
      <c r="AE46" s="10"/>
    </row>
    <row r="47" spans="2:31" ht="15.75" customHeight="1" x14ac:dyDescent="0.25"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B49" s="155"/>
      <c r="P49" s="6"/>
      <c r="Q49" s="3"/>
      <c r="R49" s="3"/>
      <c r="S49" s="3"/>
      <c r="T49" s="6"/>
      <c r="U49" s="6"/>
      <c r="X49" s="3"/>
      <c r="Y49" s="6"/>
      <c r="Z49" s="8"/>
      <c r="AA49" s="3"/>
      <c r="AB49" s="8"/>
      <c r="AC49" s="8"/>
      <c r="AD49" s="3"/>
      <c r="AE49" s="10"/>
    </row>
    <row r="50" spans="2:31" ht="13.2" x14ac:dyDescent="0.25">
      <c r="M50" s="6"/>
      <c r="N50" s="6"/>
      <c r="O50" s="6"/>
      <c r="P50" s="6"/>
      <c r="Z50" s="8"/>
      <c r="AA50" s="3"/>
      <c r="AB50" s="8"/>
      <c r="AC50" s="8"/>
      <c r="AD50" s="3"/>
      <c r="AE50" s="10"/>
    </row>
    <row r="51" spans="2:31" ht="13.2" x14ac:dyDescent="0.25">
      <c r="O51" s="6"/>
      <c r="P51" s="6"/>
      <c r="Z51" s="8"/>
      <c r="AA51" s="3"/>
      <c r="AB51" s="8"/>
      <c r="AC51" s="8"/>
      <c r="AD51" s="3"/>
      <c r="AE51" s="10"/>
    </row>
    <row r="52" spans="2:31" ht="13.2" x14ac:dyDescent="0.25">
      <c r="M52" s="6"/>
      <c r="O52" s="149"/>
      <c r="Z52" s="8"/>
      <c r="AA52" s="3"/>
      <c r="AB52" s="8"/>
      <c r="AC52" s="8"/>
      <c r="AD52" s="3"/>
      <c r="AE52" s="10"/>
    </row>
    <row r="53" spans="2:31" ht="13.2" x14ac:dyDescent="0.25">
      <c r="M53" s="6"/>
      <c r="N53" s="6"/>
      <c r="O53" s="6"/>
      <c r="P53" s="6"/>
      <c r="S53" s="108"/>
      <c r="T53" s="108"/>
      <c r="Z53" s="8"/>
      <c r="AA53" s="3"/>
      <c r="AB53" s="8"/>
      <c r="AC53" s="8"/>
      <c r="AD53" s="3"/>
      <c r="AE53" s="10"/>
    </row>
    <row r="54" spans="2:31" ht="13.2" x14ac:dyDescent="0.25">
      <c r="T54" s="3"/>
      <c r="U54" s="3"/>
      <c r="V54" s="3"/>
      <c r="W54" s="8"/>
      <c r="Z54" s="8"/>
      <c r="AA54" s="3"/>
      <c r="AB54" s="8"/>
      <c r="AC54" s="8"/>
      <c r="AD54" s="3"/>
      <c r="AE54" s="10"/>
    </row>
    <row r="55" spans="2:31" ht="13.2" x14ac:dyDescent="0.25">
      <c r="U55" s="3"/>
      <c r="V55" s="3"/>
      <c r="W55" s="8">
        <f>W7-T7-S7</f>
        <v>213562.51835371437</v>
      </c>
      <c r="Z55" s="8"/>
      <c r="AA55" s="3"/>
      <c r="AB55" s="8"/>
      <c r="AC55" s="8"/>
      <c r="AD55" s="3"/>
      <c r="AE55" s="10"/>
    </row>
    <row r="56" spans="2:31" ht="13.2" x14ac:dyDescent="0.25">
      <c r="J56" s="124"/>
      <c r="K56" s="124"/>
      <c r="L56" s="124"/>
      <c r="R56" s="148">
        <f>F17+SUM(F4:F5)</f>
        <v>4344.7240459799996</v>
      </c>
      <c r="S56" s="148" t="s">
        <v>1469</v>
      </c>
      <c r="T56" s="3"/>
      <c r="U56" s="3"/>
      <c r="V56" s="3"/>
      <c r="W56" s="8"/>
      <c r="Z56" s="8"/>
      <c r="AA56" s="3"/>
      <c r="AB56" s="8"/>
      <c r="AC56" s="8"/>
      <c r="AD56" s="3"/>
      <c r="AE56" s="10"/>
    </row>
    <row r="57" spans="2:31" ht="13.2" x14ac:dyDescent="0.25">
      <c r="B57" s="6"/>
      <c r="G57" s="6"/>
      <c r="H57" s="3"/>
      <c r="J57" s="6"/>
      <c r="K57" s="6"/>
      <c r="L57" s="6"/>
      <c r="M57" s="6"/>
      <c r="N57" s="6"/>
      <c r="O57" s="6"/>
      <c r="P57" s="6"/>
      <c r="R57" s="148">
        <f>R56-V71</f>
        <v>2809.3234462742766</v>
      </c>
      <c r="S57" t="s">
        <v>1470</v>
      </c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B58" s="6"/>
      <c r="C58" s="6"/>
      <c r="D58" s="6"/>
      <c r="E58" s="6"/>
      <c r="F58" s="6"/>
      <c r="G58" s="6"/>
      <c r="H58" s="3"/>
      <c r="J58" s="6"/>
      <c r="K58" s="6"/>
      <c r="L58" s="6"/>
      <c r="M58" s="6"/>
      <c r="N58" s="6"/>
      <c r="O58" s="6"/>
      <c r="P58" s="6"/>
      <c r="Q58" s="3"/>
      <c r="R58" s="148">
        <f>R57+F61</f>
        <v>5014.6616491711202</v>
      </c>
      <c r="T58" s="3"/>
      <c r="U58" s="3"/>
      <c r="V58" s="3"/>
      <c r="W58" s="8"/>
      <c r="X58" s="6"/>
      <c r="Y58" s="6"/>
      <c r="Z58" s="8"/>
      <c r="AA58" s="3"/>
      <c r="AB58" s="8"/>
      <c r="AC58" s="8"/>
      <c r="AD58" s="3"/>
      <c r="AE58" s="10"/>
    </row>
    <row r="59" spans="2:31" ht="13.2" x14ac:dyDescent="0.25">
      <c r="B59" s="6"/>
      <c r="C59" s="6"/>
      <c r="D59" s="6"/>
      <c r="E59" s="107" t="s">
        <v>25</v>
      </c>
      <c r="F59" s="8">
        <v>212.32</v>
      </c>
      <c r="I59" s="11"/>
      <c r="J59" s="8">
        <f>SUM(I82:I84)</f>
        <v>30351.224452015449</v>
      </c>
      <c r="K59" s="8"/>
      <c r="L59" s="8"/>
      <c r="M59" s="8">
        <f>SUM(I73:I74)</f>
        <v>3471.304088997791</v>
      </c>
      <c r="N59" s="125">
        <f>SUM(J59+M59)</f>
        <v>33822.528541013242</v>
      </c>
      <c r="O59" s="6"/>
      <c r="P59" s="6"/>
      <c r="Q59" s="3"/>
      <c r="R59" s="157">
        <f>2000-R58</f>
        <v>-3014.6616491711202</v>
      </c>
      <c r="S59" s="116" t="s">
        <v>1468</v>
      </c>
      <c r="T59" s="162" t="s">
        <v>1473</v>
      </c>
      <c r="U59" s="3"/>
      <c r="V59" s="3"/>
      <c r="W59" s="8"/>
      <c r="X59" s="6"/>
      <c r="Y59" s="6"/>
      <c r="Z59" s="8"/>
      <c r="AA59" s="3"/>
      <c r="AB59" s="8"/>
      <c r="AC59" s="8"/>
      <c r="AD59" s="3"/>
      <c r="AE59" s="10"/>
    </row>
    <row r="60" spans="2:31" ht="13.2" x14ac:dyDescent="0.25">
      <c r="B60" s="6"/>
      <c r="C60" s="6"/>
      <c r="D60" s="6"/>
      <c r="O60" s="6"/>
      <c r="P60" s="6"/>
      <c r="Q60" s="3"/>
      <c r="X60" s="8"/>
      <c r="Y60" s="6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3"/>
      <c r="E61" s="107" t="s">
        <v>1453</v>
      </c>
      <c r="F61" s="135">
        <f>G11+G25</f>
        <v>2205.3382028968435</v>
      </c>
      <c r="G61" s="8">
        <f>F61*F59</f>
        <v>468237.40723905782</v>
      </c>
      <c r="H61" s="6"/>
      <c r="I61" s="6"/>
      <c r="O61" s="135"/>
      <c r="P61" s="135"/>
      <c r="Q61" s="3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3"/>
      <c r="E62" s="107"/>
      <c r="F62" s="6"/>
      <c r="G62" s="8"/>
      <c r="H62" s="6"/>
      <c r="I62" s="6"/>
      <c r="J62" s="6"/>
      <c r="K62" s="6"/>
      <c r="L62" s="6"/>
      <c r="M62" s="6"/>
      <c r="N62" s="6"/>
      <c r="O62" s="6"/>
      <c r="P62" s="6"/>
      <c r="Q62" s="3"/>
      <c r="R62" s="148">
        <f>G8+G24</f>
        <v>1497.7736186068437</v>
      </c>
      <c r="S62">
        <v>540.07440343999997</v>
      </c>
      <c r="T62" s="148">
        <f>S62-R62</f>
        <v>-957.69921516684371</v>
      </c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3"/>
      <c r="G63" s="6"/>
      <c r="H63" s="6"/>
      <c r="I63" s="6"/>
      <c r="J63" s="6"/>
      <c r="K63" s="6"/>
      <c r="L63" s="6"/>
      <c r="M63" s="6"/>
      <c r="N63" s="6"/>
      <c r="O63" s="6"/>
      <c r="P63" s="6"/>
      <c r="Q63" s="3"/>
      <c r="X63" s="6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E64" s="107" t="s">
        <v>1448</v>
      </c>
      <c r="F64" s="8">
        <f>J12+J26</f>
        <v>354031.65726216621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16">
        <v>284942.13</v>
      </c>
      <c r="S65" s="116">
        <v>1535.4005997057229</v>
      </c>
      <c r="T65" s="116">
        <v>2017</v>
      </c>
      <c r="U65" s="116">
        <v>185.5816195816339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E66" s="107" t="s">
        <v>1446</v>
      </c>
      <c r="F66" s="122">
        <f>SUM(I76:I77)</f>
        <v>-104762.63751277767</v>
      </c>
      <c r="G66" s="122">
        <f>F66*H66</f>
        <v>-15714.39562691665</v>
      </c>
      <c r="H66" s="106">
        <v>0.15</v>
      </c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E67" s="107" t="s">
        <v>1447</v>
      </c>
      <c r="F67" s="122">
        <f>O10</f>
        <v>15512.875620481704</v>
      </c>
      <c r="G67" s="122">
        <f>H67*F67</f>
        <v>3878.2189051204259</v>
      </c>
      <c r="H67" s="106">
        <v>0.25</v>
      </c>
      <c r="I67" s="6"/>
      <c r="J67" s="6"/>
      <c r="K67" s="6"/>
      <c r="L67" s="6"/>
      <c r="M67" s="6"/>
      <c r="N67" s="6"/>
      <c r="O67" s="6"/>
      <c r="P67" s="6"/>
      <c r="Q67" s="3"/>
      <c r="R67" s="107" t="s">
        <v>89</v>
      </c>
      <c r="S67" s="116">
        <f>S65*(S7/R65)</f>
        <v>236.359824832404</v>
      </c>
      <c r="T67" s="6"/>
      <c r="U67" s="6"/>
      <c r="V67" s="8"/>
      <c r="W67" s="8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E68" s="3"/>
      <c r="F68" s="3"/>
      <c r="G68" s="6"/>
      <c r="H68" s="6"/>
      <c r="I68" s="6"/>
      <c r="J68" s="6"/>
      <c r="K68" s="6"/>
      <c r="L68" s="6"/>
      <c r="M68" s="6"/>
      <c r="N68" s="6"/>
      <c r="O68" s="6"/>
      <c r="P68" s="6"/>
      <c r="Q68" s="3"/>
      <c r="R68" s="107" t="s">
        <v>1474</v>
      </c>
      <c r="S68" s="3"/>
      <c r="T68" s="6"/>
      <c r="U68" s="6"/>
      <c r="V68" s="8"/>
      <c r="W68" s="8"/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E69" s="3"/>
      <c r="F69" s="11">
        <f>SUM(F66:F67)</f>
        <v>-89249.761892295966</v>
      </c>
      <c r="G69" s="125">
        <f>SUM(G66:G67)</f>
        <v>-11836.176721796224</v>
      </c>
      <c r="H69" s="6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E70" s="3"/>
      <c r="F70" s="3"/>
      <c r="G70" s="6"/>
      <c r="H70" s="6"/>
      <c r="I70" s="6"/>
      <c r="J70" s="6"/>
      <c r="K70" s="6"/>
      <c r="L70" s="6"/>
      <c r="M70" s="6"/>
      <c r="N70" s="6"/>
      <c r="O70" s="6"/>
      <c r="P70" s="6"/>
      <c r="Q70" s="3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E71" s="3"/>
      <c r="F71" s="3"/>
      <c r="G71" s="6"/>
      <c r="H71" s="6"/>
      <c r="I71" s="6"/>
      <c r="J71" s="6"/>
      <c r="K71" s="6"/>
      <c r="L71" s="6"/>
      <c r="M71" s="6"/>
      <c r="N71" s="6"/>
      <c r="O71" s="6"/>
      <c r="P71" s="6"/>
      <c r="Q71" s="3"/>
      <c r="S71" s="148">
        <f>SUM(F4:F5)</f>
        <v>2493.7186975099999</v>
      </c>
      <c r="T71">
        <v>973.02534846999993</v>
      </c>
      <c r="U71" s="157">
        <f>T71+S71</f>
        <v>3466.74404598</v>
      </c>
      <c r="V71" s="116">
        <v>1535.4005997057229</v>
      </c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E72" s="3"/>
      <c r="F72" s="3"/>
      <c r="G72" s="6"/>
      <c r="H72" s="6"/>
      <c r="I72" s="6"/>
      <c r="J72" s="6"/>
      <c r="K72" s="6"/>
      <c r="L72" s="6"/>
      <c r="M72" s="6"/>
      <c r="N72" s="6"/>
      <c r="O72" s="6"/>
      <c r="P72" s="6"/>
      <c r="Q72" s="3"/>
      <c r="R72" s="120" t="s">
        <v>1475</v>
      </c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123">
        <v>2019</v>
      </c>
      <c r="C73" s="130">
        <v>42551</v>
      </c>
      <c r="D73" s="130">
        <v>43738</v>
      </c>
      <c r="E73" s="159">
        <v>113.1112030725638</v>
      </c>
      <c r="F73" s="127">
        <f>E73*H73</f>
        <v>9950.9632043215406</v>
      </c>
      <c r="G73" s="136">
        <f>E73*I6</f>
        <v>882.31871536833569</v>
      </c>
      <c r="H73" s="127">
        <v>87.975045212256632</v>
      </c>
      <c r="I73" s="136">
        <f t="shared" ref="I73:I74" si="8">F73-G73</f>
        <v>9068.6444889532049</v>
      </c>
      <c r="J73" s="124" t="s">
        <v>1443</v>
      </c>
      <c r="K73" s="124"/>
      <c r="L73" s="124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123">
        <v>2019</v>
      </c>
      <c r="C74" s="129">
        <v>42916</v>
      </c>
      <c r="D74" s="130">
        <v>43738</v>
      </c>
      <c r="E74" s="159">
        <v>46.309101597436211</v>
      </c>
      <c r="F74" s="127">
        <f>E74*H74</f>
        <v>4074.0453067734366</v>
      </c>
      <c r="G74" s="136">
        <f>E74*I7</f>
        <v>9671.38570672885</v>
      </c>
      <c r="H74" s="127">
        <v>87.975045212256632</v>
      </c>
      <c r="I74" s="136">
        <f t="shared" si="8"/>
        <v>-5597.3403999554139</v>
      </c>
      <c r="J74" s="124" t="s">
        <v>1443</v>
      </c>
      <c r="K74" s="124"/>
      <c r="L74" s="124"/>
      <c r="N74" s="6"/>
      <c r="O74" s="6"/>
      <c r="P74" s="6"/>
      <c r="Q74" s="3"/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107"/>
      <c r="C75" s="142"/>
      <c r="D75" s="142"/>
      <c r="E75" s="156"/>
      <c r="F75" s="127"/>
      <c r="G75" s="143"/>
      <c r="H75" s="143"/>
      <c r="I75" s="143"/>
      <c r="N75" s="6"/>
      <c r="O75" s="6"/>
      <c r="P75" s="6"/>
      <c r="Q75" s="3"/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07">
        <v>2020</v>
      </c>
      <c r="C76" s="129">
        <v>42916</v>
      </c>
      <c r="D76" s="130">
        <v>44012</v>
      </c>
      <c r="E76" s="131">
        <v>163.7232872025638</v>
      </c>
      <c r="F76" s="127">
        <f t="shared" ref="F76:F77" si="9">E76*H76</f>
        <v>12383.735232713501</v>
      </c>
      <c r="G76" s="127">
        <f>E76*I7</f>
        <v>34192.653389699975</v>
      </c>
      <c r="H76" s="127">
        <v>75.638202996693678</v>
      </c>
      <c r="I76" s="127">
        <f>F76-G76</f>
        <v>-21808.918156986474</v>
      </c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07">
        <v>2020</v>
      </c>
      <c r="C77" s="129">
        <v>43281</v>
      </c>
      <c r="D77" s="130">
        <v>44012</v>
      </c>
      <c r="E77" s="131">
        <v>310.36552080256376</v>
      </c>
      <c r="F77" s="127">
        <f t="shared" si="9"/>
        <v>23475.490265638873</v>
      </c>
      <c r="G77" s="127">
        <f>E77*I8</f>
        <v>106429.20962143007</v>
      </c>
      <c r="H77" s="127">
        <v>75.638202996693678</v>
      </c>
      <c r="I77" s="127">
        <f>F77-G77</f>
        <v>-82953.719355791196</v>
      </c>
      <c r="N77" s="6"/>
      <c r="O77" s="6"/>
      <c r="P77" s="6"/>
      <c r="Q77" s="3"/>
      <c r="R77" s="148">
        <f>SUM(G6:G7)</f>
        <v>966.41038121368774</v>
      </c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6"/>
      <c r="C78" s="6"/>
      <c r="D78" s="3"/>
      <c r="E78" s="3"/>
      <c r="F78" s="3"/>
      <c r="G78" s="6"/>
      <c r="H78" s="6"/>
      <c r="I78" s="6"/>
      <c r="J78" s="6"/>
      <c r="K78" s="6"/>
      <c r="L78" s="6"/>
      <c r="M78" s="6"/>
      <c r="N78" s="6"/>
      <c r="O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6"/>
      <c r="C79" s="6"/>
      <c r="D79" s="3"/>
      <c r="E79" s="3"/>
      <c r="F79" s="3"/>
      <c r="G79" s="6"/>
      <c r="H79" s="6"/>
      <c r="I79" s="6"/>
      <c r="J79" s="6"/>
      <c r="K79" s="6"/>
      <c r="L79" s="6"/>
      <c r="M79" s="6"/>
      <c r="N79" s="6"/>
      <c r="O79" s="6"/>
      <c r="P79" t="s">
        <v>1457</v>
      </c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6"/>
      <c r="C80" s="6"/>
      <c r="D80" s="3"/>
      <c r="E80" s="3"/>
      <c r="F80" s="3"/>
      <c r="G80" s="6"/>
      <c r="H80" s="6"/>
      <c r="I80" s="6"/>
      <c r="J80" s="6"/>
      <c r="K80" s="6"/>
      <c r="L80" s="6"/>
      <c r="M80" s="6"/>
      <c r="N80" s="6"/>
      <c r="O80" s="6"/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U81" s="3"/>
      <c r="V81" s="3"/>
      <c r="W81" s="8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123">
        <v>2019</v>
      </c>
      <c r="C82" s="163">
        <v>42551</v>
      </c>
      <c r="D82" s="163">
        <v>43646</v>
      </c>
      <c r="E82" s="154">
        <v>203.84999999999997</v>
      </c>
      <c r="F82" s="127">
        <v>14525.92598677262</v>
      </c>
      <c r="G82" s="136">
        <f>E82*I22</f>
        <v>2058.7040761797925</v>
      </c>
      <c r="H82" s="127">
        <f>F82/E82</f>
        <v>71.257915068788918</v>
      </c>
      <c r="I82" s="136">
        <f t="shared" ref="I82:I84" si="10">F82-G82</f>
        <v>12467.221910592827</v>
      </c>
      <c r="J82" s="124" t="s">
        <v>1442</v>
      </c>
      <c r="K82" s="124"/>
      <c r="L82" s="124"/>
      <c r="Q82" t="s">
        <v>1471</v>
      </c>
      <c r="U82" s="3"/>
      <c r="V82" s="3"/>
      <c r="W82" s="8"/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123">
        <v>2019</v>
      </c>
      <c r="C83" s="164">
        <v>42916</v>
      </c>
      <c r="D83" s="163">
        <v>43646</v>
      </c>
      <c r="E83" s="154">
        <v>9.1930000000000405</v>
      </c>
      <c r="F83" s="127">
        <v>655.07401322737951</v>
      </c>
      <c r="G83" s="136">
        <f>E83*I23</f>
        <v>306.22278195240176</v>
      </c>
      <c r="H83" s="127">
        <f>F83/E83</f>
        <v>71.257915068788932</v>
      </c>
      <c r="I83" s="136">
        <f t="shared" si="10"/>
        <v>348.85123127497775</v>
      </c>
      <c r="J83" s="124" t="s">
        <v>1442</v>
      </c>
      <c r="K83" s="124"/>
      <c r="L83" s="124"/>
      <c r="N83" s="148">
        <f>SUM(E82:E83)</f>
        <v>213.04300000000001</v>
      </c>
      <c r="O83" s="108">
        <f>P83*(E82/(E82+E83))</f>
        <v>14525.92598677262</v>
      </c>
      <c r="P83" s="127">
        <v>15181</v>
      </c>
      <c r="Q83" s="120" t="s">
        <v>1476</v>
      </c>
      <c r="U83" s="3"/>
      <c r="V83" s="3"/>
      <c r="W83" s="8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123">
        <v>2019</v>
      </c>
      <c r="C84" s="129">
        <v>42916</v>
      </c>
      <c r="D84" s="130">
        <v>43738</v>
      </c>
      <c r="E84" s="160">
        <v>320.77699999999999</v>
      </c>
      <c r="F84" s="127">
        <f>E84*H84</f>
        <v>28220.371078052045</v>
      </c>
      <c r="G84" s="136">
        <f>E84*I23</f>
        <v>10685.219767904398</v>
      </c>
      <c r="H84" s="127">
        <v>87.975045212256632</v>
      </c>
      <c r="I84" s="136">
        <f t="shared" si="10"/>
        <v>17535.151310147645</v>
      </c>
      <c r="J84" s="124" t="s">
        <v>1443</v>
      </c>
      <c r="K84" s="124"/>
      <c r="L84" s="124"/>
      <c r="O84" s="108">
        <f>P83*(E83/(E82+E83))</f>
        <v>655.07401322737951</v>
      </c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07">
        <v>2020</v>
      </c>
      <c r="C86" s="129">
        <v>43281</v>
      </c>
      <c r="D86" s="130">
        <v>44012</v>
      </c>
      <c r="E86" s="154">
        <v>65.98559543487238</v>
      </c>
      <c r="F86" s="127">
        <f>E86*H86</f>
        <v>4991.0318623605808</v>
      </c>
      <c r="G86" s="127">
        <f>E86*I24</f>
        <v>15367.734141349301</v>
      </c>
      <c r="H86" s="127">
        <v>75.638202996693678</v>
      </c>
      <c r="I86" s="127">
        <f>F86-G86</f>
        <v>-10376.70227898872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6"/>
      <c r="C87" s="6"/>
      <c r="D87" s="3"/>
      <c r="E87" s="3"/>
      <c r="F87" s="3"/>
      <c r="G87" s="6"/>
      <c r="H87" s="6"/>
      <c r="I87" s="6"/>
      <c r="J87" s="6"/>
      <c r="K87" s="6"/>
      <c r="L87" s="6"/>
      <c r="M87" s="6"/>
      <c r="N87" s="6"/>
      <c r="O87" s="6"/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B88" s="6"/>
      <c r="C88" s="6"/>
      <c r="D88" s="3"/>
      <c r="E88" s="3"/>
      <c r="F88" s="3"/>
      <c r="G88" s="6"/>
      <c r="H88" s="6"/>
      <c r="I88" s="6"/>
      <c r="J88" s="6"/>
      <c r="K88" s="6"/>
      <c r="L88" s="6"/>
      <c r="M88" s="6"/>
      <c r="N88" s="6"/>
      <c r="O88" s="6"/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6"/>
      <c r="C89" s="6"/>
      <c r="D89" s="3"/>
      <c r="E89" s="3"/>
      <c r="F89" s="3"/>
      <c r="G89" s="6"/>
      <c r="H89" s="6"/>
      <c r="I89" s="6"/>
      <c r="J89" s="6"/>
      <c r="K89" s="6"/>
      <c r="L89" s="6"/>
      <c r="M89" s="6"/>
      <c r="N89" s="6"/>
      <c r="O89" s="6"/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P90" t="s">
        <v>1456</v>
      </c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S92" s="161" t="s">
        <v>1472</v>
      </c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s="6"/>
      <c r="Q93" s="3"/>
      <c r="R93" s="8"/>
      <c r="S93" s="8"/>
      <c r="T93" s="3"/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P94" s="6"/>
      <c r="Q94" s="3"/>
      <c r="R94" s="8"/>
      <c r="S94" s="8"/>
      <c r="T94" s="3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P95" s="6"/>
      <c r="Q95" s="3"/>
      <c r="R95" s="8"/>
      <c r="S95" s="8"/>
      <c r="T95" s="3"/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</sheetData>
  <mergeCells count="5">
    <mergeCell ref="C2:O2"/>
    <mergeCell ref="C15:O15"/>
    <mergeCell ref="C20:O20"/>
    <mergeCell ref="C29:I29"/>
    <mergeCell ref="C40:I40"/>
  </mergeCells>
  <printOptions horizontalCentered="1" gridLines="1"/>
  <pageMargins left="0.7" right="0.7" top="0.75" bottom="0.75" header="0" footer="0"/>
  <pageSetup pageOrder="overThenDown" orientation="landscape" cellComments="atEnd" r:id="rId1"/>
  <ignoredErrors>
    <ignoredError sqref="G3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78FEF-428D-4704-9E7F-D2A6955E45A4}">
  <sheetPr>
    <outlinePr summaryBelow="0" summaryRight="0"/>
    <pageSetUpPr fitToPage="1"/>
  </sheetPr>
  <dimension ref="B1:AE985"/>
  <sheetViews>
    <sheetView workbookViewId="0">
      <selection activeCell="K37" sqref="K37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1" width="21.21875" customWidth="1"/>
    <col min="12" max="12" width="18.21875" customWidth="1"/>
    <col min="13" max="16" width="14.33203125" customWidth="1"/>
    <col min="17" max="17" width="8.5546875" customWidth="1"/>
    <col min="18" max="19" width="19.77734375" customWidth="1"/>
    <col min="20" max="20" width="20.5546875" customWidth="1"/>
    <col min="21" max="22" width="19.5546875" customWidth="1"/>
    <col min="23" max="23" width="20" customWidth="1"/>
    <col min="24" max="24" width="19.77734375" customWidth="1"/>
    <col min="25" max="25" width="14.33203125" customWidth="1"/>
    <col min="26" max="30" width="19.5546875" customWidth="1"/>
  </cols>
  <sheetData>
    <row r="1" spans="2:31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6"/>
      <c r="S1" s="6"/>
      <c r="T1" s="3"/>
      <c r="U1" s="3"/>
      <c r="V1" s="3"/>
      <c r="W1" s="8"/>
      <c r="X1" s="6"/>
      <c r="Y1" s="3"/>
      <c r="Z1" s="8"/>
      <c r="AA1" s="3"/>
      <c r="AB1" s="8"/>
      <c r="AC1" s="8"/>
      <c r="AD1" s="3"/>
      <c r="AE1" s="10"/>
    </row>
    <row r="2" spans="2:31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</row>
    <row r="3" spans="2:31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5" t="s">
        <v>1481</v>
      </c>
      <c r="K3" s="147" t="s">
        <v>1482</v>
      </c>
      <c r="L3" s="145" t="s">
        <v>1482</v>
      </c>
      <c r="M3" s="144" t="s">
        <v>10</v>
      </c>
      <c r="N3" s="145" t="s">
        <v>1188</v>
      </c>
      <c r="O3" s="146" t="s">
        <v>21</v>
      </c>
      <c r="Q3" s="3"/>
      <c r="R3" s="144" t="s">
        <v>1454</v>
      </c>
      <c r="S3" s="145" t="s">
        <v>12</v>
      </c>
      <c r="T3" s="146" t="s">
        <v>1449</v>
      </c>
      <c r="U3" s="147" t="s">
        <v>1450</v>
      </c>
      <c r="V3" s="147" t="s">
        <v>1451</v>
      </c>
      <c r="W3" s="146" t="s">
        <v>1444</v>
      </c>
      <c r="X3" s="144" t="s">
        <v>13</v>
      </c>
      <c r="Y3" s="107"/>
      <c r="Z3" s="11" t="s">
        <v>14</v>
      </c>
      <c r="AA3" s="11" t="s">
        <v>16</v>
      </c>
    </row>
    <row r="4" spans="2:31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M4+F17</f>
        <v>2101.0668684699999</v>
      </c>
      <c r="G4" s="141">
        <f>F4-E31</f>
        <v>565.66626876427699</v>
      </c>
      <c r="H4" s="127">
        <f>(M4*N4)+H17</f>
        <v>4597.86817025449</v>
      </c>
      <c r="I4" s="127">
        <f>H4/F4</f>
        <v>2.1883492806693319</v>
      </c>
      <c r="J4" s="127">
        <f>G4*I4</f>
        <v>1237.8753723492105</v>
      </c>
      <c r="K4" s="127"/>
      <c r="L4" s="127"/>
      <c r="M4" s="139">
        <f>SUMIFS('Summary Detail'!$D$2:$D$1066,'Summary Detail'!$A$2:$A$1066,"&gt;="&amp;Z4,'Summary Detail'!$A$2:$A$1066,"&lt;="&amp;AA4,'Summary Detail'!$B$2:$B$1066,"="&amp;"Mining")</f>
        <v>250.06151999999989</v>
      </c>
      <c r="N4" s="127">
        <f>O4/M4</f>
        <v>1.7055898064022617</v>
      </c>
      <c r="O4" s="127">
        <f>SUMIFS('Summary Detail'!$J$2:$J$1066,'Summary Detail'!$A$2:$A$1066,"&gt;="&amp;$Z4,'Summary Detail'!$A$2:$A$1066,"&lt;="&amp;$AA4,'Summary Detail'!$B$2:$B$1066,"="&amp;"Mining")</f>
        <v>426.50237948545509</v>
      </c>
      <c r="Q4" s="126">
        <v>2014</v>
      </c>
      <c r="R4" s="137">
        <v>0</v>
      </c>
      <c r="S4" s="132">
        <f>SUMIFS('Summary Detail'!$J$2:$J$1066,'Summary Detail'!$A$2:$A$1066,"&gt;="&amp;$Z4,'Summary Detail'!$A$2:$A$1066,"&lt;="&amp;$AA4,'Summary Detail'!$B$2:$B$1066,"="&amp;"Mining")</f>
        <v>426.50237948545509</v>
      </c>
      <c r="T4" s="137">
        <v>0</v>
      </c>
      <c r="U4" s="137">
        <v>0</v>
      </c>
      <c r="V4" s="132"/>
      <c r="W4" s="132">
        <v>45357</v>
      </c>
      <c r="X4" s="132">
        <f>SUMIFS('Summary Detail'!$N$2:$N$1066,'Summary Detail'!$A$2:$A$1066,"&gt;="&amp;Z4,'Summary Detail'!$A$2:$A$1066,"&lt;="&amp;AA4,'Summary Detail'!$B$2:$B$1066,"="&amp;"Coinbase / Uphold")</f>
        <v>0</v>
      </c>
      <c r="Y4" s="106"/>
      <c r="Z4" s="37">
        <v>41640</v>
      </c>
      <c r="AA4" s="37">
        <v>42004</v>
      </c>
    </row>
    <row r="5" spans="2:31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0">M5</f>
        <v>392.65182904</v>
      </c>
      <c r="G5" s="141">
        <f t="shared" ref="G5:G8" si="1">G4+F5</f>
        <v>958.31809780427693</v>
      </c>
      <c r="H5" s="127">
        <f t="shared" ref="H5" si="2">F5*I5</f>
        <v>1072.0984878719166</v>
      </c>
      <c r="I5" s="127">
        <f>N5</f>
        <v>2.7304049251294851</v>
      </c>
      <c r="J5" s="127">
        <f>F5*I5</f>
        <v>1072.0984878719166</v>
      </c>
      <c r="K5" s="127"/>
      <c r="L5" s="127"/>
      <c r="M5" s="139">
        <f>SUMIFS('Summary Detail'!$D$2:$D$1066,'Summary Detail'!$A$2:$A$1066,"&gt;="&amp;Z5,'Summary Detail'!$A$2:$A$1066,"&lt;="&amp;AA5,'Summary Detail'!$B$2:$B$1066,"="&amp;"Mining")</f>
        <v>392.65182904</v>
      </c>
      <c r="N5" s="127">
        <f t="shared" ref="N5:N11" si="3">O5/M5</f>
        <v>2.7304049251294851</v>
      </c>
      <c r="O5" s="127">
        <f>SUMIFS('Summary Detail'!$J$2:$J$1066,'Summary Detail'!$A$2:$A$1066,"&gt;="&amp;$Z5,'Summary Detail'!$A$2:$A$1066,"&lt;="&amp;$AA5,'Summary Detail'!$B$2:$B$1066,"="&amp;"Mining")</f>
        <v>1072.0984878719166</v>
      </c>
      <c r="Q5" s="126">
        <v>2015</v>
      </c>
      <c r="R5" s="137">
        <v>0</v>
      </c>
      <c r="S5" s="132">
        <f>SUMIFS('Summary Detail'!$J$2:$J$1066,'Summary Detail'!$A$2:$A$1066,"&gt;="&amp;$Z5,'Summary Detail'!$A$2:$A$1066,"&lt;="&amp;$AA5,'Summary Detail'!$B$2:$B$1066,"="&amp;"Mining")</f>
        <v>1072.0984878719166</v>
      </c>
      <c r="T5" s="137">
        <v>0</v>
      </c>
      <c r="U5" s="137">
        <v>0</v>
      </c>
      <c r="V5" s="132"/>
      <c r="W5" s="132">
        <v>49994</v>
      </c>
      <c r="X5" s="132">
        <f>SUMIFS('Summary Detail'!$N$2:$N$1066,'Summary Detail'!$A$2:$A$1066,"&gt;="&amp;Z5,'Summary Detail'!$A$2:$A$1066,"&lt;="&amp;AA5,'Summary Detail'!$B$2:$B$1066,"="&amp;"Coinbase / Uphold")</f>
        <v>0</v>
      </c>
      <c r="Y5" s="106"/>
      <c r="Z5" s="37">
        <v>42005</v>
      </c>
      <c r="AA5" s="37">
        <v>42369</v>
      </c>
    </row>
    <row r="6" spans="2:31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0"/>
        <v>209.38187977999999</v>
      </c>
      <c r="G6" s="166">
        <f>1167.69997758428-E32</f>
        <v>1071.4293008768439</v>
      </c>
      <c r="H6" s="127">
        <f>F6*I6</f>
        <v>1633.2736826287698</v>
      </c>
      <c r="I6" s="127">
        <f t="shared" ref="I6" si="4">N6</f>
        <v>7.8004538136006314</v>
      </c>
      <c r="J6" s="127">
        <f t="shared" ref="J6:J11" si="5">F6*I6</f>
        <v>1633.2736826287698</v>
      </c>
      <c r="K6" s="127">
        <f>SUM(J4:J6)</f>
        <v>3943.2475428498974</v>
      </c>
      <c r="L6" s="127">
        <f>SUM(J4:J6)/G6</f>
        <v>3.6803618676685383</v>
      </c>
      <c r="M6" s="139">
        <f>SUMIFS('Summary Detail'!$D$2:$D$1066,'Summary Detail'!$A$2:$A$1066,"&gt;="&amp;Z6,'Summary Detail'!$A$2:$A$1066,"&lt;="&amp;AA6,'Summary Detail'!$B$2:$B$1066,"="&amp;"Mining")</f>
        <v>209.38187977999999</v>
      </c>
      <c r="N6" s="127">
        <f t="shared" si="3"/>
        <v>7.8004538136006314</v>
      </c>
      <c r="O6" s="127">
        <f>SUMIFS('Summary Detail'!$J$2:$J$1066,'Summary Detail'!$A$2:$A$1066,"&gt;="&amp;$Z6,'Summary Detail'!$A$2:$A$1066,"&lt;="&amp;$AA6,'Summary Detail'!$B$2:$B$1066,"="&amp;"Mining")</f>
        <v>1633.2736826287698</v>
      </c>
      <c r="Q6" s="126">
        <v>2016</v>
      </c>
      <c r="R6" s="137">
        <v>0</v>
      </c>
      <c r="S6" s="132">
        <f>SUMIFS('Summary Detail'!$J$2:$J$1066,'Summary Detail'!$A$2:$A$1066,"&gt;="&amp;$Z6,'Summary Detail'!$A$2:$A$1066,"&lt;="&amp;$AA6,'Summary Detail'!$B$2:$B$1066,"="&amp;"Mining")</f>
        <v>1633.2736826287698</v>
      </c>
      <c r="T6" s="132">
        <f>SUMIFS('Summary Detail'!$J$2:$J$1066,'Summary Detail'!$A$2:$A$1066,"&gt;="&amp;$Z6,'Summary Detail'!$A$2:$A$1066,"&lt;="&amp;$AA6,'Summary Detail'!$B$2:$B$1066,"="&amp;"DCG Wages")</f>
        <v>6124.10179933984</v>
      </c>
      <c r="U6" s="137">
        <v>0</v>
      </c>
      <c r="V6" s="132"/>
      <c r="W6" s="132">
        <v>58674</v>
      </c>
      <c r="X6" s="132">
        <f>SUMIFS('Summary Detail'!$N$2:$N$1066,'Summary Detail'!$A$2:$A$1066,"&gt;="&amp;Z6,'Summary Detail'!$A$2:$A$1066,"&lt;="&amp;AA6,'Summary Detail'!$B$2:$B$1066,"="&amp;"Coinbase / Uphold")</f>
        <v>0</v>
      </c>
      <c r="Y6" s="122"/>
      <c r="Z6" s="37">
        <v>42370</v>
      </c>
      <c r="AA6" s="37">
        <v>42735</v>
      </c>
    </row>
    <row r="7" spans="2:31" ht="15.75" customHeight="1" x14ac:dyDescent="0.25">
      <c r="B7" s="126">
        <v>2017</v>
      </c>
      <c r="C7" s="130">
        <v>42736</v>
      </c>
      <c r="D7" s="130">
        <v>43100</v>
      </c>
      <c r="E7" s="130">
        <v>42916</v>
      </c>
      <c r="F7" s="139">
        <f>M7</f>
        <v>210.03238880000001</v>
      </c>
      <c r="G7" s="139">
        <f t="shared" si="1"/>
        <v>1281.4616896768439</v>
      </c>
      <c r="H7" s="127">
        <f>F7*I7</f>
        <v>43864.039096428824</v>
      </c>
      <c r="I7" s="127">
        <f>N7</f>
        <v>208.84416611667288</v>
      </c>
      <c r="J7" s="127">
        <f t="shared" si="5"/>
        <v>43864.039096428824</v>
      </c>
      <c r="K7" s="127"/>
      <c r="L7" s="127"/>
      <c r="M7" s="139">
        <f>SUMIFS('Summary Detail'!$D$2:$D$1066,'Summary Detail'!$A$2:$A$1066,"&gt;="&amp;Z7,'Summary Detail'!$A$2:$A$1066,"&lt;="&amp;AA7,'Summary Detail'!$B$2:$B$1066,"="&amp;"Mining")</f>
        <v>210.03238880000001</v>
      </c>
      <c r="N7" s="127">
        <f t="shared" si="3"/>
        <v>208.84416611667288</v>
      </c>
      <c r="O7" s="127">
        <f>SUMIFS('Summary Detail'!$J$2:$J$1066,'Summary Detail'!$A$2:$A$1066,"&gt;="&amp;$Z7,'Summary Detail'!$A$2:$A$1066,"&lt;="&amp;$AA7,'Summary Detail'!$B$2:$B$1066,"="&amp;"Mining")</f>
        <v>43864.039096428824</v>
      </c>
      <c r="Q7" s="126">
        <v>2017</v>
      </c>
      <c r="R7" s="137">
        <v>0</v>
      </c>
      <c r="S7" s="132">
        <f>SUMIFS('Summary Detail'!$J$2:$J$1066,'Summary Detail'!$A$2:$A$1066,"&gt;="&amp;$Z7,'Summary Detail'!$A$2:$A$1066,"&lt;="&amp;$AA7,'Summary Detail'!$B$2:$B$1066,"="&amp;"Mining")</f>
        <v>43864.039096428824</v>
      </c>
      <c r="T7" s="132">
        <f>SUMIFS('Summary Detail'!$J$2:$J$1066,'Summary Detail'!$A$2:$A$1066,"&gt;="&amp;$Z7,'Summary Detail'!$A$2:$A$1066,"&lt;="&amp;$AA7,'Summary Detail'!$B$2:$B$1066,"="&amp;"DCG Wages")</f>
        <v>10991.4425498568</v>
      </c>
      <c r="U7" s="137">
        <v>0</v>
      </c>
      <c r="V7" s="132"/>
      <c r="W7" s="134">
        <v>268418</v>
      </c>
      <c r="X7" s="132">
        <f>SUMIFS('Summary Detail'!$N$2:$N$1066,'Summary Detail'!$A$2:$A$1066,"&gt;="&amp;Z7,'Summary Detail'!$A$2:$A$1066,"&lt;="&amp;AA7,'Summary Detail'!$B$2:$B$1066,"="&amp;"Coinbase / Uphold")</f>
        <v>284942.13</v>
      </c>
      <c r="Y7" s="122"/>
      <c r="Z7" s="37">
        <v>42736</v>
      </c>
      <c r="AA7" s="37">
        <v>43100</v>
      </c>
    </row>
    <row r="8" spans="2:31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M8</f>
        <v>146.64223359999994</v>
      </c>
      <c r="G8" s="139">
        <f t="shared" si="1"/>
        <v>1428.1039232768439</v>
      </c>
      <c r="H8" s="127">
        <f t="shared" ref="H8:H11" si="6">F8*I8</f>
        <v>50285.924089800472</v>
      </c>
      <c r="I8" s="127">
        <f>N8</f>
        <v>342.91569935416265</v>
      </c>
      <c r="J8" s="127">
        <f t="shared" si="5"/>
        <v>50285.924089800472</v>
      </c>
      <c r="K8" s="127"/>
      <c r="L8" s="127"/>
      <c r="M8" s="139">
        <f>SUMIFS('Summary Detail'!$D$2:$D$1066,'Summary Detail'!$A$2:$A$1066,"&gt;="&amp;Z8,'Summary Detail'!$A$2:$A$1066,"&lt;="&amp;AA8,'Summary Detail'!$B$2:$B$1066,"="&amp;"Mining")</f>
        <v>146.64223359999994</v>
      </c>
      <c r="N8" s="127">
        <f t="shared" si="3"/>
        <v>342.91569935416265</v>
      </c>
      <c r="O8" s="127">
        <f>SUMIFS('Summary Detail'!$J$2:$J$1066,'Summary Detail'!$A$2:$A$1066,"&gt;="&amp;$Z8,'Summary Detail'!$A$2:$A$1066,"&lt;="&amp;$AA8,'Summary Detail'!$B$2:$B$1066,"="&amp;"Mining")</f>
        <v>50285.924089800472</v>
      </c>
      <c r="Q8" s="126">
        <v>2018</v>
      </c>
      <c r="R8" s="132">
        <f>I32+I42</f>
        <v>151981</v>
      </c>
      <c r="S8" s="132">
        <f>SUMIFS('Summary Detail'!$J$2:$J$1066,'Summary Detail'!$A$2:$A$1066,"&gt;="&amp;$Z8,'Summary Detail'!$A$2:$A$1066,"&lt;="&amp;$AA8,'Summary Detail'!$B$2:$B$1066,"="&amp;"Mining")</f>
        <v>50285.924089800472</v>
      </c>
      <c r="T8" s="132">
        <f>SUMIFS('Summary Detail'!$J$2:$J$1066,'Summary Detail'!$A$2:$A$1066,"&gt;="&amp;$Z8,'Summary Detail'!$A$2:$A$1066,"&lt;="&amp;$AA8,'Summary Detail'!$B$2:$B$1066,"="&amp;"DCG Wages")</f>
        <v>53353.981141483047</v>
      </c>
      <c r="U8" s="132">
        <f>SUMIFS('Summary Detail'!$J$2:$J$1066,'Summary Detail'!$A$2:$A$1066,"&gt;="&amp;Z8,'Summary Detail'!$A$2:$A$1066,"&lt;="&amp;AA8,'Summary Detail'!$B$2:$B$1066,"="&amp;"DCG Expense")</f>
        <v>10163.465401916501</v>
      </c>
      <c r="V8" s="132"/>
      <c r="W8" s="132">
        <v>0</v>
      </c>
      <c r="X8" s="132">
        <f>SUMIFS('Summary Detail'!$N$2:$N$1066,'Summary Detail'!$A$2:$A$1066,"&gt;="&amp;Z8,'Summary Detail'!$A$2:$A$1066,"&lt;="&amp;AA8,'Summary Detail'!$B$2:$B$1066,"="&amp;"Coinbase / Uphold")</f>
        <v>156553.15</v>
      </c>
      <c r="Y8" s="122"/>
      <c r="Z8" s="37">
        <v>43101</v>
      </c>
      <c r="AA8" s="37">
        <v>43465</v>
      </c>
    </row>
    <row r="9" spans="2:31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M9</f>
        <v>133.55827584000002</v>
      </c>
      <c r="G9" s="141">
        <f>G8+F9</f>
        <v>1561.662199116844</v>
      </c>
      <c r="H9" s="127">
        <f t="shared" si="6"/>
        <v>18334.544764403432</v>
      </c>
      <c r="I9" s="127">
        <f>N9</f>
        <v>137.2774891641146</v>
      </c>
      <c r="J9" s="127">
        <f t="shared" si="5"/>
        <v>18334.544764403432</v>
      </c>
      <c r="K9" s="127"/>
      <c r="L9" s="127"/>
      <c r="M9" s="139">
        <f>SUMIFS('Summary Detail'!$D$2:$D$1066,'Summary Detail'!$A$2:$A$1066,"&gt;="&amp;Z9,'Summary Detail'!$A$2:$A$1066,"&lt;="&amp;AA9,'Summary Detail'!$B$2:$B$1066,"="&amp;"Mining")</f>
        <v>133.55827584000002</v>
      </c>
      <c r="N9" s="127">
        <f t="shared" si="3"/>
        <v>137.2774891641146</v>
      </c>
      <c r="O9" s="127">
        <f>SUMIFS('Summary Detail'!$J$2:$J$1066,'Summary Detail'!$A$2:$A$1066,"&gt;="&amp;$Z9,'Summary Detail'!$A$2:$A$1066,"&lt;="&amp;$AA9,'Summary Detail'!$B$2:$B$1066,"="&amp;"Mining")</f>
        <v>18334.544764403432</v>
      </c>
      <c r="Q9" s="126">
        <v>2019</v>
      </c>
      <c r="R9" s="138">
        <f>N59</f>
        <v>33822.528541013242</v>
      </c>
      <c r="S9" s="132">
        <f>SUMIFS('Summary Detail'!$J$2:$J$1066,'Summary Detail'!$A$2:$A$1066,"&gt;="&amp;$Z9,'Summary Detail'!$A$2:$A$1066,"&lt;="&amp;$AA9,'Summary Detail'!$B$2:$B$1066,"="&amp;"Mining")</f>
        <v>18334.544764403432</v>
      </c>
      <c r="T9" s="132">
        <f>SUMIFS('Summary Detail'!$J$2:$J$1066,'Summary Detail'!$A$2:$A$1066,"&gt;="&amp;$Z9,'Summary Detail'!$A$2:$A$1066,"&lt;="&amp;$AA9,'Summary Detail'!$B$2:$B$1066,"="&amp;"DCG Wages")</f>
        <v>26882.37936871768</v>
      </c>
      <c r="U9" s="132">
        <f>SUMIFS('Summary Detail'!$J$2:$J$1066,'Summary Detail'!$A$2:$A$1066,"&gt;="&amp;Z9,'Summary Detail'!$A$2:$A$1066,"&lt;="&amp;AA9,'Summary Detail'!$B$2:$B$1066,"="&amp;"DCG Expense")</f>
        <v>0</v>
      </c>
      <c r="V9" s="132"/>
      <c r="W9" s="132">
        <v>0</v>
      </c>
      <c r="X9" s="132">
        <f>SUMIFS('2019 - Revenue Workbook'!M:M,'2019 - Revenue Workbook'!A:A,"&gt;="&amp;Z9,'2019 - Revenue Workbook'!A:A,"&lt;="&amp;AA9,'2019 - Revenue Workbook'!B:B,"="&amp;"TransferWise / Uphold")</f>
        <v>15454.06</v>
      </c>
      <c r="Y9" s="122"/>
      <c r="Z9" s="37">
        <v>43466</v>
      </c>
      <c r="AA9" s="37">
        <v>43830</v>
      </c>
    </row>
    <row r="10" spans="2:31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M10</f>
        <v>127.54699732000002</v>
      </c>
      <c r="G10" s="141">
        <f>G9+F10</f>
        <v>1689.209196436844</v>
      </c>
      <c r="H10" s="127">
        <f t="shared" si="6"/>
        <v>15512.875620481704</v>
      </c>
      <c r="I10" s="127">
        <f>N10</f>
        <v>121.6247810331573</v>
      </c>
      <c r="J10" s="127">
        <f t="shared" si="5"/>
        <v>15512.875620481704</v>
      </c>
      <c r="K10" s="127"/>
      <c r="L10" s="127"/>
      <c r="M10" s="139">
        <f>SUMIFS('Summary Detail'!$D$2:$D$1066,'Summary Detail'!$A$2:$A$1066,"&gt;="&amp;Z10,'Summary Detail'!$A$2:$A$1066,"&lt;="&amp;AA10,'Summary Detail'!$B$2:$B$1066,"="&amp;"Mining")</f>
        <v>127.54699732000002</v>
      </c>
      <c r="N10" s="127">
        <f t="shared" si="3"/>
        <v>121.6247810331573</v>
      </c>
      <c r="O10" s="127">
        <f>SUMIFS('Summary Detail'!$J$2:$J$1066,'Summary Detail'!$A$2:$A$1066,"&gt;="&amp;$Z10,'Summary Detail'!$A$2:$A$1066,"&lt;="&amp;$AA10,'Summary Detail'!$B$2:$B$1066,"="&amp;"Mining")</f>
        <v>15512.875620481704</v>
      </c>
      <c r="Q10" s="126">
        <v>2020</v>
      </c>
      <c r="R10" s="132">
        <f>F66</f>
        <v>-104762.63751277767</v>
      </c>
      <c r="S10" s="132">
        <f>SUMIFS('Summary Detail'!$J$2:$J$1066,'Summary Detail'!$A$2:$A$1066,"&gt;="&amp;$Z10,'Summary Detail'!$A$2:$A$1066,"&lt;="&amp;$AA10,'Summary Detail'!$B$2:$B$1066,"="&amp;"Mining")</f>
        <v>15512.875620481704</v>
      </c>
      <c r="T10" s="137">
        <v>0</v>
      </c>
      <c r="U10" s="132">
        <f>SUMIFS('Summary Detail'!$J$2:$J$1066,'Summary Detail'!$A$2:$A$1066,"&gt;="&amp;Z10,'Summary Detail'!$A$2:$A$1066,"&lt;="&amp;AA10,'Summary Detail'!$B$2:$B$1066,"="&amp;"DCG Expense")</f>
        <v>0</v>
      </c>
      <c r="V10" s="132"/>
      <c r="W10" s="132"/>
      <c r="X10" s="132"/>
      <c r="Y10" s="106"/>
      <c r="Z10" s="37">
        <v>43831</v>
      </c>
      <c r="AA10" s="37">
        <v>44196</v>
      </c>
    </row>
    <row r="11" spans="2:31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M11</f>
        <v>86.947311130000017</v>
      </c>
      <c r="G11" s="141">
        <f>G10+F11</f>
        <v>1776.1565075668441</v>
      </c>
      <c r="H11" s="127">
        <f t="shared" si="6"/>
        <v>18468.471096966568</v>
      </c>
      <c r="I11" s="127">
        <f>N11</f>
        <v>212.40991649935299</v>
      </c>
      <c r="J11" s="127">
        <f t="shared" si="5"/>
        <v>18468.471096966568</v>
      </c>
      <c r="K11" s="127"/>
      <c r="L11" s="127"/>
      <c r="M11" s="139">
        <f>SUMIFS('Summary Detail'!$D$2:$D$1066,'Summary Detail'!$A$2:$A$1066,"&gt;="&amp;Z11,'Summary Detail'!$A$2:$A$1066,"&lt;="&amp;AA11,'Summary Detail'!$B$2:$B$1066,"="&amp;"Mining")</f>
        <v>86.947311130000017</v>
      </c>
      <c r="N11" s="127">
        <f t="shared" si="3"/>
        <v>212.40991649935299</v>
      </c>
      <c r="O11" s="127">
        <f>SUMIFS('Summary Detail'!$J$2:$J$1066,'Summary Detail'!$A$2:$A$1066,"&gt;="&amp;$Z11,'Summary Detail'!$A$2:$A$1066,"&lt;="&amp;$AA11,'Summary Detail'!$B$2:$B$1066,"="&amp;"Mining")</f>
        <v>18468.471096966568</v>
      </c>
      <c r="Q11" s="126">
        <v>2021</v>
      </c>
      <c r="R11" s="132">
        <v>0</v>
      </c>
      <c r="S11" s="132">
        <f>SUMIFS('Summary Detail'!$J$2:$J$1066,'Summary Detail'!$A$2:$A$1066,"&gt;="&amp;$Z11,'Summary Detail'!$A$2:$A$1066,"&lt;="&amp;$AA11,'Summary Detail'!$B$2:$B$1066,"="&amp;"Mining")</f>
        <v>18468.471096966568</v>
      </c>
      <c r="T11" s="137">
        <v>0</v>
      </c>
      <c r="U11" s="132">
        <f>SUMIFS('Summary Detail'!$J$2:$J$1066,'Summary Detail'!$A$2:$A$1066,"&gt;="&amp;Z11,'Summary Detail'!$A$2:$A$1066,"&lt;="&amp;AA11,'Summary Detail'!$B$2:$B$1066,"="&amp;"DCG Expense")</f>
        <v>0</v>
      </c>
      <c r="V11" s="132"/>
      <c r="W11" s="132"/>
      <c r="X11" s="132"/>
      <c r="Y11" s="106"/>
      <c r="Z11" s="37">
        <v>44197</v>
      </c>
      <c r="AA11" s="37">
        <v>44561</v>
      </c>
    </row>
    <row r="12" spans="2:31" ht="15.75" customHeight="1" x14ac:dyDescent="0.25">
      <c r="J12" s="125">
        <f>SUM(J6:J10)</f>
        <v>129630.65725374321</v>
      </c>
      <c r="K12" s="125"/>
      <c r="L12" s="125"/>
      <c r="V12" s="6"/>
      <c r="Y12" s="3"/>
    </row>
    <row r="13" spans="2:31" ht="15.75" customHeight="1" x14ac:dyDescent="0.25">
      <c r="F13" s="148"/>
      <c r="V13" s="6"/>
      <c r="Y13" s="3"/>
    </row>
    <row r="14" spans="2:31" ht="15.75" customHeight="1" x14ac:dyDescent="0.25">
      <c r="B14" s="6"/>
      <c r="C14" s="6"/>
      <c r="D14" s="6"/>
      <c r="E14" s="6"/>
      <c r="F14" s="6"/>
      <c r="G14" s="6"/>
      <c r="H14" s="3"/>
      <c r="I14" s="3"/>
      <c r="V14" s="6"/>
      <c r="Y14" s="3"/>
    </row>
    <row r="15" spans="2:31" ht="15.75" customHeight="1" x14ac:dyDescent="0.25">
      <c r="C15" s="215" t="s">
        <v>1477</v>
      </c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V15" s="6"/>
      <c r="Y15" s="3"/>
    </row>
    <row r="16" spans="2:31" ht="15.75" customHeight="1" x14ac:dyDescent="0.25">
      <c r="B16" s="3"/>
      <c r="C16" s="144" t="s">
        <v>14</v>
      </c>
      <c r="D16" s="145" t="s">
        <v>16</v>
      </c>
      <c r="E16" s="146" t="s">
        <v>1435</v>
      </c>
      <c r="F16" s="147" t="s">
        <v>1445</v>
      </c>
      <c r="G16" s="147" t="s">
        <v>1452</v>
      </c>
      <c r="H16" s="146" t="s">
        <v>1188</v>
      </c>
      <c r="I16" s="144" t="s">
        <v>1436</v>
      </c>
      <c r="J16" s="144" t="s">
        <v>1455</v>
      </c>
      <c r="K16" s="144"/>
      <c r="L16" s="144"/>
      <c r="M16" s="144" t="s">
        <v>777</v>
      </c>
      <c r="N16" s="145" t="s">
        <v>1188</v>
      </c>
      <c r="O16" s="146" t="s">
        <v>1449</v>
      </c>
      <c r="R16" s="144" t="s">
        <v>1440</v>
      </c>
      <c r="S16" s="144" t="s">
        <v>1465</v>
      </c>
      <c r="T16" s="144" t="s">
        <v>1479</v>
      </c>
      <c r="U16" s="165" t="s">
        <v>1480</v>
      </c>
      <c r="V16" s="170" t="s">
        <v>1483</v>
      </c>
      <c r="X16" s="6"/>
      <c r="Y16" s="6"/>
      <c r="Z16" s="8"/>
      <c r="AA16" s="3"/>
      <c r="AB16" s="8"/>
      <c r="AC16" s="8"/>
      <c r="AD16" s="3"/>
      <c r="AE16" s="10"/>
    </row>
    <row r="17" spans="2:31" ht="15.75" customHeight="1" x14ac:dyDescent="0.25">
      <c r="B17" s="126">
        <v>2014</v>
      </c>
      <c r="C17" s="129">
        <v>41640</v>
      </c>
      <c r="D17" s="129">
        <v>42004</v>
      </c>
      <c r="E17" s="129">
        <v>41820</v>
      </c>
      <c r="F17" s="139">
        <v>1851.0053484699999</v>
      </c>
      <c r="G17" s="139">
        <v>0</v>
      </c>
      <c r="H17" s="127">
        <v>4171.3657907690349</v>
      </c>
      <c r="I17" s="127">
        <v>2.2535676594435525</v>
      </c>
      <c r="J17" s="127"/>
      <c r="K17" s="127"/>
      <c r="L17" s="127"/>
      <c r="M17" s="139"/>
      <c r="N17" s="127"/>
      <c r="O17" s="127"/>
      <c r="Q17" s="126">
        <v>2017</v>
      </c>
      <c r="R17" s="132">
        <v>284942.13</v>
      </c>
      <c r="S17" s="139">
        <v>1535.4005997057229</v>
      </c>
      <c r="T17" s="132">
        <v>185.5816195816339</v>
      </c>
      <c r="U17" s="139">
        <f>E31</f>
        <v>1535.4005997057229</v>
      </c>
      <c r="X17" s="6"/>
      <c r="Y17" s="6"/>
      <c r="Z17" s="8"/>
      <c r="AA17" s="3"/>
      <c r="AB17" s="8"/>
      <c r="AC17" s="8"/>
      <c r="AD17" s="3"/>
      <c r="AE17" s="10"/>
    </row>
    <row r="18" spans="2:31" ht="15.75" customHeight="1" x14ac:dyDescent="0.25">
      <c r="B18" s="126"/>
      <c r="F18" s="148"/>
      <c r="Q18" s="126">
        <v>2018</v>
      </c>
      <c r="R18" s="132">
        <v>156553.15</v>
      </c>
      <c r="S18" s="139">
        <v>498.82067670743618</v>
      </c>
      <c r="T18" s="132">
        <v>313.84655310072509</v>
      </c>
      <c r="U18" s="139">
        <f>E32+E42</f>
        <v>498.82067670743618</v>
      </c>
      <c r="V18" s="108"/>
      <c r="X18" s="6"/>
      <c r="Y18" s="6"/>
      <c r="Z18" s="8"/>
      <c r="AA18" s="3"/>
      <c r="AB18" s="8"/>
      <c r="AC18" s="8"/>
      <c r="AD18" s="3"/>
      <c r="AE18" s="10"/>
    </row>
    <row r="19" spans="2:31" ht="15.75" customHeight="1" x14ac:dyDescent="0.25">
      <c r="B19" s="126"/>
      <c r="F19" s="148"/>
      <c r="Q19" s="126">
        <v>2019</v>
      </c>
      <c r="R19" s="132">
        <v>57425.969589147004</v>
      </c>
      <c r="S19" s="139">
        <v>693.24030467</v>
      </c>
      <c r="T19" s="132">
        <v>82.837032414731311</v>
      </c>
      <c r="U19" s="139"/>
      <c r="X19" s="6"/>
      <c r="Y19" s="6"/>
      <c r="Z19" s="8"/>
      <c r="AA19" s="3"/>
      <c r="AB19" s="8"/>
      <c r="AC19" s="8"/>
      <c r="AD19" s="3"/>
      <c r="AE19" s="10"/>
    </row>
    <row r="20" spans="2:31" ht="15.75" customHeight="1" x14ac:dyDescent="0.25">
      <c r="B20" s="126"/>
      <c r="C20" s="215" t="s">
        <v>1467</v>
      </c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Q20" s="126">
        <v>2020</v>
      </c>
      <c r="R20" s="132">
        <v>40722.566992005777</v>
      </c>
      <c r="S20" s="139">
        <v>540.07440343999997</v>
      </c>
      <c r="T20" s="132">
        <v>75.401771927393128</v>
      </c>
      <c r="U20" s="139"/>
      <c r="X20" s="6"/>
      <c r="Y20" s="6"/>
      <c r="Z20" s="8"/>
      <c r="AA20" s="3"/>
      <c r="AB20" s="8"/>
      <c r="AC20" s="8"/>
      <c r="AD20" s="3"/>
      <c r="AE20" s="10"/>
    </row>
    <row r="21" spans="2:31" ht="15.75" customHeight="1" x14ac:dyDescent="0.25">
      <c r="B21" s="126"/>
      <c r="C21" s="144" t="s">
        <v>14</v>
      </c>
      <c r="D21" s="145" t="s">
        <v>16</v>
      </c>
      <c r="E21" s="146" t="s">
        <v>1435</v>
      </c>
      <c r="F21" s="147" t="s">
        <v>1445</v>
      </c>
      <c r="G21" s="147" t="s">
        <v>1452</v>
      </c>
      <c r="H21" s="146" t="s">
        <v>1188</v>
      </c>
      <c r="I21" s="144" t="s">
        <v>1436</v>
      </c>
      <c r="J21" s="144" t="s">
        <v>1455</v>
      </c>
      <c r="K21" s="144"/>
      <c r="L21" s="144"/>
      <c r="M21" s="144" t="s">
        <v>777</v>
      </c>
      <c r="N21" s="145" t="s">
        <v>1188</v>
      </c>
      <c r="O21" s="146" t="s">
        <v>1449</v>
      </c>
      <c r="X21" s="6"/>
      <c r="Y21" s="6"/>
      <c r="Z21" s="8"/>
      <c r="AA21" s="3"/>
      <c r="AB21" s="8"/>
      <c r="AC21" s="8"/>
      <c r="AD21" s="3"/>
      <c r="AE21" s="10"/>
    </row>
    <row r="22" spans="2:31" ht="15.75" customHeight="1" x14ac:dyDescent="0.25">
      <c r="B22" s="126">
        <v>2016</v>
      </c>
      <c r="C22" s="129">
        <v>42370</v>
      </c>
      <c r="D22" s="129">
        <v>42735</v>
      </c>
      <c r="E22" s="129">
        <v>42551</v>
      </c>
      <c r="F22" s="140">
        <v>606.4</v>
      </c>
      <c r="G22" s="139">
        <f>F22-E42</f>
        <v>203.84999999999997</v>
      </c>
      <c r="H22" s="127">
        <f>F22*I22</f>
        <v>6124.10179933984</v>
      </c>
      <c r="I22" s="127">
        <v>10.099112465929815</v>
      </c>
      <c r="J22" s="127">
        <f>G22*I22</f>
        <v>2058.7040761797925</v>
      </c>
      <c r="K22" s="127"/>
      <c r="L22" s="127"/>
      <c r="M22" s="140">
        <f>SUMIFS('Summary Detail'!$D$2:$D$1066,'Summary Detail'!$A$2:$A$1066,"&gt;="&amp;Z6,'Summary Detail'!$A$2:$A$1066,"&lt;="&amp;AA6,'Summary Detail'!$B$2:$B$1066,"="&amp;"DCG Wages")</f>
        <v>606.4</v>
      </c>
      <c r="N22" s="128">
        <f>I22</f>
        <v>10.099112465929815</v>
      </c>
      <c r="O22" s="127">
        <f>SUMIFS('Summary Detail'!$J$2:$J$1066,'Summary Detail'!$A$2:$A$1066,"&gt;="&amp;$Z6,'Summary Detail'!$A$2:$A$1066,"&lt;="&amp;$AA6,'Summary Detail'!$B$2:$B$1066,"="&amp;"DCG Wages")</f>
        <v>6124.10179933984</v>
      </c>
      <c r="Q22" s="126"/>
      <c r="AC22" s="8"/>
      <c r="AD22" s="3"/>
      <c r="AE22" s="10"/>
    </row>
    <row r="23" spans="2:31" ht="15.75" customHeight="1" x14ac:dyDescent="0.25">
      <c r="B23" s="126">
        <v>2017</v>
      </c>
      <c r="C23" s="130">
        <v>42736</v>
      </c>
      <c r="D23" s="130">
        <v>43100</v>
      </c>
      <c r="E23" s="130">
        <v>42916</v>
      </c>
      <c r="F23" s="140">
        <v>329.97</v>
      </c>
      <c r="G23" s="139">
        <f t="shared" ref="G23:G24" si="7">G22+F23</f>
        <v>533.81999999999994</v>
      </c>
      <c r="H23" s="127">
        <f>F23*I23</f>
        <v>10991.4425498568</v>
      </c>
      <c r="I23" s="133">
        <v>33.310429887131555</v>
      </c>
      <c r="J23" s="127">
        <f>G23*I23</f>
        <v>17781.773682348565</v>
      </c>
      <c r="K23" s="127"/>
      <c r="L23" s="127"/>
      <c r="M23" s="140">
        <f>SUMIFS('Summary Detail'!$D$2:$D$1066,'Summary Detail'!$A$2:$A$1066,"&gt;="&amp;Z7,'Summary Detail'!$A$2:$A$1066,"&lt;="&amp;AA7,'Summary Detail'!$B$2:$B$1066,"="&amp;"DCG Wages")</f>
        <v>329.97</v>
      </c>
      <c r="N23" s="128">
        <f>I23</f>
        <v>33.310429887131555</v>
      </c>
      <c r="O23" s="127">
        <f>SUMIFS('Summary Detail'!$J$2:$J$1066,'Summary Detail'!$A$2:$A$1066,"&gt;="&amp;$Z7,'Summary Detail'!$A$2:$A$1066,"&lt;="&amp;$AA7,'Summary Detail'!$B$2:$B$1066,"="&amp;"DCG Wages")</f>
        <v>10991.4425498568</v>
      </c>
      <c r="AC23" s="8"/>
      <c r="AD23" s="3"/>
      <c r="AE23" s="10"/>
    </row>
    <row r="24" spans="2:31" ht="15.75" customHeight="1" x14ac:dyDescent="0.25">
      <c r="B24" s="126">
        <v>2018</v>
      </c>
      <c r="C24" s="130">
        <v>43101</v>
      </c>
      <c r="D24" s="130">
        <v>43465</v>
      </c>
      <c r="E24" s="130">
        <v>43281</v>
      </c>
      <c r="F24" s="140">
        <v>229.08999999999997</v>
      </c>
      <c r="G24" s="139">
        <f t="shared" si="7"/>
        <v>762.90999999999985</v>
      </c>
      <c r="H24" s="127">
        <f>F24*I24</f>
        <v>53353.981141483047</v>
      </c>
      <c r="I24" s="133">
        <v>232.89528631316537</v>
      </c>
      <c r="J24" s="127">
        <f>G24*I24</f>
        <v>177678.14288117696</v>
      </c>
      <c r="K24" s="127"/>
      <c r="L24" s="127"/>
      <c r="M24" s="140">
        <f>SUMIFS('Summary Detail'!$D$2:$D$1066,'Summary Detail'!$A$2:$A$1066,"&gt;="&amp;Z8,'Summary Detail'!$A$2:$A$1066,"&lt;="&amp;AA8,'Summary Detail'!$B$2:$B$1066,"="&amp;"DCG Wages")</f>
        <v>229.08999999999997</v>
      </c>
      <c r="N24" s="128">
        <f>I24</f>
        <v>232.89528631316537</v>
      </c>
      <c r="O24" s="127">
        <f>SUMIFS('Summary Detail'!$J$2:$J$1066,'Summary Detail'!$A$2:$A$1066,"&gt;="&amp;$Z8,'Summary Detail'!$A$2:$A$1066,"&lt;="&amp;$AA8,'Summary Detail'!$B$2:$B$1066,"="&amp;"DCG Wages")</f>
        <v>53353.981141483047</v>
      </c>
      <c r="P24" s="143"/>
      <c r="AC24" s="8"/>
      <c r="AD24" s="3"/>
      <c r="AE24" s="10"/>
    </row>
    <row r="25" spans="2:31" ht="15.75" customHeight="1" x14ac:dyDescent="0.25">
      <c r="B25" s="126">
        <v>2019</v>
      </c>
      <c r="C25" s="130">
        <v>43466</v>
      </c>
      <c r="D25" s="130">
        <v>43830</v>
      </c>
      <c r="E25" s="130">
        <v>43646</v>
      </c>
      <c r="F25" s="140">
        <v>359.512</v>
      </c>
      <c r="G25" s="141">
        <f>G24+F25</f>
        <v>1122.4219999999998</v>
      </c>
      <c r="H25" s="127">
        <f>F25*I25</f>
        <v>26882.37936871768</v>
      </c>
      <c r="I25" s="133">
        <v>74.774637199085646</v>
      </c>
      <c r="J25" s="127">
        <f>F25*I25</f>
        <v>26882.37936871768</v>
      </c>
      <c r="K25" s="127"/>
      <c r="L25" s="127"/>
      <c r="M25" s="140">
        <f>SUMIFS('Summary Detail'!$D$2:$D$1066,'Summary Detail'!$A$2:$A$1066,"&gt;="&amp;Z9,'Summary Detail'!$A$2:$A$1066,"&lt;="&amp;AA9,'Summary Detail'!$B$2:$B$1066,"="&amp;"DCG Wages")</f>
        <v>359.512</v>
      </c>
      <c r="N25" s="128">
        <f>I25</f>
        <v>74.774637199085646</v>
      </c>
      <c r="O25" s="127">
        <f>SUMIFS('Summary Detail'!$J$2:$J$1066,'Summary Detail'!$A$2:$A$1066,"&gt;="&amp;$Z9,'Summary Detail'!$A$2:$A$1066,"&lt;="&amp;$AA9,'Summary Detail'!$B$2:$B$1066,"="&amp;"DCG Wages")</f>
        <v>26882.37936871768</v>
      </c>
      <c r="P25" s="143"/>
      <c r="AC25" s="8"/>
      <c r="AD25" s="3"/>
      <c r="AE25" s="10"/>
    </row>
    <row r="26" spans="2:31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J26" s="125">
        <f>SUM(J22:J25)</f>
        <v>224401.000008423</v>
      </c>
      <c r="K26" s="125"/>
      <c r="L26" s="125"/>
      <c r="M26" s="142"/>
      <c r="N26" s="142"/>
      <c r="O26" s="142"/>
      <c r="P26" s="143"/>
      <c r="AC26" s="8"/>
      <c r="AD26" s="3"/>
      <c r="AE26" s="10"/>
    </row>
    <row r="27" spans="2:31" ht="15.75" customHeight="1" x14ac:dyDescent="0.25">
      <c r="B27" s="142"/>
      <c r="C27" s="142"/>
      <c r="D27" s="142"/>
      <c r="E27" s="142"/>
      <c r="F27" s="142"/>
      <c r="G27" s="142"/>
      <c r="H27" s="142"/>
      <c r="I27" s="142"/>
      <c r="M27" s="142"/>
      <c r="N27" s="142"/>
      <c r="O27" s="142"/>
      <c r="P27" s="143"/>
      <c r="AC27" s="8"/>
      <c r="AD27" s="3"/>
      <c r="AE27" s="10"/>
    </row>
    <row r="28" spans="2:31" ht="15.75" customHeight="1" x14ac:dyDescent="0.25">
      <c r="P28" s="143"/>
      <c r="AC28" s="8"/>
      <c r="AD28" s="3"/>
      <c r="AE28" s="10"/>
    </row>
    <row r="29" spans="2:31" ht="15.75" customHeight="1" x14ac:dyDescent="0.25">
      <c r="C29" s="215" t="s">
        <v>1461</v>
      </c>
      <c r="D29" s="215"/>
      <c r="E29" s="215"/>
      <c r="F29" s="215"/>
      <c r="G29" s="215"/>
      <c r="H29" s="215"/>
      <c r="I29" s="215"/>
      <c r="Q29" s="3"/>
      <c r="X29" s="3"/>
      <c r="Y29" s="6"/>
      <c r="AC29" s="8"/>
      <c r="AD29" s="3"/>
      <c r="AE29" s="10"/>
    </row>
    <row r="30" spans="2:31" ht="15.75" customHeight="1" x14ac:dyDescent="0.25">
      <c r="B30" s="6"/>
      <c r="C30" s="144" t="s">
        <v>1435</v>
      </c>
      <c r="D30" s="145" t="s">
        <v>1438</v>
      </c>
      <c r="E30" s="146" t="s">
        <v>754</v>
      </c>
      <c r="F30" s="147" t="s">
        <v>1440</v>
      </c>
      <c r="G30" s="147" t="s">
        <v>1188</v>
      </c>
      <c r="H30" s="146" t="s">
        <v>1439</v>
      </c>
      <c r="I30" s="144" t="s">
        <v>1441</v>
      </c>
      <c r="N30" t="s">
        <v>1188</v>
      </c>
      <c r="O30" t="s">
        <v>1458</v>
      </c>
      <c r="X30" s="3"/>
      <c r="AC30" s="8"/>
      <c r="AD30" s="3"/>
      <c r="AE30" s="10"/>
    </row>
    <row r="31" spans="2:31" ht="15.75" customHeight="1" x14ac:dyDescent="0.25">
      <c r="B31" s="107">
        <v>2017</v>
      </c>
      <c r="C31" s="130">
        <v>41820</v>
      </c>
      <c r="D31" s="130">
        <v>42916</v>
      </c>
      <c r="E31" s="154">
        <v>1535.4005997057229</v>
      </c>
      <c r="F31" s="127">
        <v>284942.13</v>
      </c>
      <c r="G31" s="127">
        <f>E31*I4</f>
        <v>3359.9927979052795</v>
      </c>
      <c r="H31" s="127">
        <f>T17</f>
        <v>185.5816195816339</v>
      </c>
      <c r="I31" s="127">
        <f>F31-G31</f>
        <v>281582.13720209472</v>
      </c>
      <c r="J31" s="108"/>
      <c r="K31" s="108"/>
      <c r="L31" s="108"/>
      <c r="M31" s="161"/>
      <c r="N31" s="108">
        <f>G32/O31</f>
        <v>7.728209933134619</v>
      </c>
      <c r="O31">
        <v>96.270676707436195</v>
      </c>
      <c r="AC31" s="8"/>
      <c r="AD31" s="3"/>
      <c r="AE31" s="10"/>
    </row>
    <row r="32" spans="2:31" ht="15.75" customHeight="1" x14ac:dyDescent="0.25">
      <c r="B32" s="107">
        <v>2018</v>
      </c>
      <c r="C32" s="130">
        <v>42551</v>
      </c>
      <c r="D32" s="130">
        <v>43281</v>
      </c>
      <c r="E32" s="131">
        <v>96.270676707436195</v>
      </c>
      <c r="F32" s="127">
        <v>75476</v>
      </c>
      <c r="G32" s="127">
        <v>744</v>
      </c>
      <c r="H32" s="127">
        <f>F32/E32</f>
        <v>783.99781305546844</v>
      </c>
      <c r="I32" s="127">
        <f>F32-G32</f>
        <v>74732</v>
      </c>
      <c r="J32" s="108"/>
      <c r="K32" s="108"/>
      <c r="L32" s="108"/>
      <c r="N32" s="108"/>
      <c r="AC32" s="8"/>
      <c r="AD32" s="3"/>
      <c r="AE32" s="10"/>
    </row>
    <row r="33" spans="2:31" ht="15.75" customHeight="1" x14ac:dyDescent="0.25">
      <c r="B33" s="107"/>
      <c r="C33" s="130"/>
      <c r="D33" s="130"/>
      <c r="E33" s="131"/>
      <c r="F33" s="127"/>
      <c r="G33" s="127"/>
      <c r="H33" s="127"/>
      <c r="I33" s="127"/>
      <c r="N33" s="108"/>
      <c r="AC33" s="8"/>
      <c r="AD33" s="3"/>
      <c r="AE33" s="10"/>
    </row>
    <row r="34" spans="2:31" ht="15.75" customHeight="1" x14ac:dyDescent="0.25">
      <c r="C34" s="130"/>
      <c r="D34" s="130"/>
      <c r="E34" s="131"/>
      <c r="F34" s="127"/>
      <c r="G34" s="127"/>
      <c r="H34" s="127"/>
      <c r="I34" s="127"/>
      <c r="N34" s="108"/>
      <c r="AC34" s="8"/>
      <c r="AD34" s="3"/>
      <c r="AE34" s="10"/>
    </row>
    <row r="35" spans="2:31" ht="15.75" customHeight="1" x14ac:dyDescent="0.25">
      <c r="B35" s="107"/>
      <c r="C35" s="130"/>
      <c r="D35" s="130"/>
      <c r="E35" s="131"/>
      <c r="F35" s="127"/>
      <c r="G35" s="127"/>
      <c r="H35" s="127"/>
      <c r="I35" s="127"/>
      <c r="N35" s="108"/>
      <c r="AC35" s="8"/>
      <c r="AD35" s="3"/>
      <c r="AE35" s="10"/>
    </row>
    <row r="36" spans="2:31" ht="15.75" customHeight="1" x14ac:dyDescent="0.25">
      <c r="N36" s="108"/>
      <c r="AC36" s="8"/>
      <c r="AD36" s="3"/>
      <c r="AE36" s="10"/>
    </row>
    <row r="37" spans="2:31" ht="15.75" customHeight="1" x14ac:dyDescent="0.25">
      <c r="N37" s="108"/>
      <c r="AC37" s="8"/>
      <c r="AD37" s="3"/>
      <c r="AE37" s="10"/>
    </row>
    <row r="38" spans="2:31" ht="15.75" customHeight="1" x14ac:dyDescent="0.25">
      <c r="N38" s="108"/>
      <c r="AC38" s="8"/>
      <c r="AD38" s="3"/>
      <c r="AE38" s="10"/>
    </row>
    <row r="39" spans="2:31" ht="15.75" customHeight="1" x14ac:dyDescent="0.25">
      <c r="N39" s="108"/>
      <c r="AC39" s="8"/>
      <c r="AD39" s="3"/>
      <c r="AE39" s="10"/>
    </row>
    <row r="40" spans="2:31" ht="15.75" customHeight="1" x14ac:dyDescent="0.25">
      <c r="C40" s="215" t="s">
        <v>1460</v>
      </c>
      <c r="D40" s="215"/>
      <c r="E40" s="215"/>
      <c r="F40" s="215"/>
      <c r="G40" s="215"/>
      <c r="H40" s="215"/>
      <c r="I40" s="215"/>
      <c r="N40" s="108"/>
      <c r="AC40" s="8"/>
      <c r="AD40" s="3"/>
      <c r="AE40" s="10"/>
    </row>
    <row r="41" spans="2:31" ht="15.75" customHeight="1" x14ac:dyDescent="0.25">
      <c r="B41" s="3"/>
      <c r="C41" s="144" t="s">
        <v>1435</v>
      </c>
      <c r="D41" s="145" t="s">
        <v>1438</v>
      </c>
      <c r="E41" s="146" t="s">
        <v>754</v>
      </c>
      <c r="F41" s="147" t="s">
        <v>1440</v>
      </c>
      <c r="G41" s="147" t="s">
        <v>1188</v>
      </c>
      <c r="H41" s="146" t="s">
        <v>1439</v>
      </c>
      <c r="I41" s="144" t="s">
        <v>1441</v>
      </c>
      <c r="J41" s="6"/>
      <c r="K41" s="6"/>
      <c r="L41" s="6"/>
      <c r="N41" t="s">
        <v>1188</v>
      </c>
      <c r="O41" t="s">
        <v>1458</v>
      </c>
      <c r="AC41" s="8"/>
      <c r="AD41" s="3"/>
      <c r="AE41" s="10"/>
    </row>
    <row r="42" spans="2:31" ht="15.75" customHeight="1" x14ac:dyDescent="0.25">
      <c r="B42" s="3">
        <v>2018</v>
      </c>
      <c r="C42" s="130">
        <v>42551</v>
      </c>
      <c r="D42" s="130">
        <v>43281</v>
      </c>
      <c r="E42" s="131">
        <v>402.55</v>
      </c>
      <c r="F42" s="127">
        <v>81077</v>
      </c>
      <c r="G42" s="127">
        <v>3828</v>
      </c>
      <c r="H42" s="127">
        <f>F42/E42</f>
        <v>201.40852068066079</v>
      </c>
      <c r="I42" s="127">
        <f>F42-G42</f>
        <v>77249</v>
      </c>
      <c r="J42" s="6"/>
      <c r="K42" s="6"/>
      <c r="L42" s="6"/>
      <c r="N42" s="108">
        <f>G42/O42</f>
        <v>9.5093777170537823</v>
      </c>
      <c r="O42">
        <v>402.55</v>
      </c>
      <c r="AC42" s="8"/>
      <c r="AD42" s="3"/>
      <c r="AE42" s="10"/>
    </row>
    <row r="43" spans="2:31" ht="15.75" customHeight="1" x14ac:dyDescent="0.25">
      <c r="B43" s="3"/>
      <c r="C43" s="130"/>
      <c r="D43" s="130"/>
      <c r="E43" s="131"/>
      <c r="F43" s="127"/>
      <c r="G43" s="127"/>
      <c r="H43" s="127"/>
      <c r="I43" s="127"/>
      <c r="J43" s="6"/>
      <c r="K43" s="6"/>
      <c r="L43" s="6"/>
      <c r="N43" s="108"/>
      <c r="AC43" s="8"/>
      <c r="AD43" s="3"/>
      <c r="AE43" s="10"/>
    </row>
    <row r="44" spans="2:31" ht="15.75" customHeight="1" x14ac:dyDescent="0.25">
      <c r="AC44" s="8"/>
      <c r="AD44" s="3"/>
      <c r="AE44" s="10"/>
    </row>
    <row r="45" spans="2:31" ht="15.75" customHeight="1" x14ac:dyDescent="0.25">
      <c r="AC45" s="8"/>
      <c r="AD45" s="3"/>
      <c r="AE45" s="10"/>
    </row>
    <row r="46" spans="2:31" ht="15.75" customHeight="1" x14ac:dyDescent="0.25">
      <c r="R46" s="108"/>
      <c r="AC46" s="8"/>
      <c r="AD46" s="3"/>
      <c r="AE46" s="10"/>
    </row>
    <row r="47" spans="2:31" ht="15.75" customHeight="1" x14ac:dyDescent="0.25">
      <c r="AC47" s="8"/>
      <c r="AD47" s="3"/>
      <c r="AE47" s="10"/>
    </row>
    <row r="48" spans="2:31" ht="15.75" customHeight="1" x14ac:dyDescent="0.25">
      <c r="AC48" s="8"/>
      <c r="AD48" s="3"/>
      <c r="AE48" s="10"/>
    </row>
    <row r="49" spans="2:31" ht="15.75" customHeight="1" x14ac:dyDescent="0.25">
      <c r="B49" s="155"/>
      <c r="P49" s="6"/>
      <c r="Q49" s="3"/>
      <c r="R49" s="3"/>
      <c r="S49" s="3"/>
      <c r="T49" s="6"/>
      <c r="U49" s="6"/>
      <c r="X49" s="3"/>
      <c r="Y49" s="6"/>
      <c r="Z49" s="8"/>
      <c r="AA49" s="3"/>
      <c r="AB49" s="8"/>
      <c r="AC49" s="8"/>
      <c r="AD49" s="3"/>
      <c r="AE49" s="10"/>
    </row>
    <row r="50" spans="2:31" ht="13.2" x14ac:dyDescent="0.25">
      <c r="M50" s="6"/>
      <c r="N50" s="6"/>
      <c r="O50" s="6"/>
      <c r="P50" s="6"/>
      <c r="Z50" s="8"/>
      <c r="AA50" s="3"/>
      <c r="AB50" s="8"/>
      <c r="AC50" s="8"/>
      <c r="AD50" s="3"/>
      <c r="AE50" s="10"/>
    </row>
    <row r="51" spans="2:31" ht="13.2" x14ac:dyDescent="0.25">
      <c r="O51" s="6"/>
      <c r="P51" s="6"/>
      <c r="Z51" s="8"/>
      <c r="AA51" s="3"/>
      <c r="AB51" s="8"/>
      <c r="AC51" s="8"/>
      <c r="AD51" s="3"/>
      <c r="AE51" s="10"/>
    </row>
    <row r="52" spans="2:31" ht="13.2" x14ac:dyDescent="0.25">
      <c r="M52" s="6"/>
      <c r="O52" s="149"/>
      <c r="Z52" s="8"/>
      <c r="AA52" s="3"/>
      <c r="AB52" s="8"/>
      <c r="AC52" s="8"/>
      <c r="AD52" s="3"/>
      <c r="AE52" s="10"/>
    </row>
    <row r="53" spans="2:31" ht="13.2" x14ac:dyDescent="0.25">
      <c r="M53" s="6"/>
      <c r="N53" s="6"/>
      <c r="O53" s="6"/>
      <c r="P53" s="6"/>
      <c r="S53" s="108"/>
      <c r="T53" s="108"/>
      <c r="Z53" s="8"/>
      <c r="AA53" s="3"/>
      <c r="AB53" s="8"/>
      <c r="AC53" s="8"/>
      <c r="AD53" s="3"/>
      <c r="AE53" s="10"/>
    </row>
    <row r="54" spans="2:31" ht="13.2" x14ac:dyDescent="0.25">
      <c r="T54" s="3"/>
      <c r="U54" s="3"/>
      <c r="V54" s="3"/>
      <c r="W54" s="8"/>
      <c r="Z54" s="8"/>
      <c r="AA54" s="3"/>
      <c r="AB54" s="8"/>
      <c r="AC54" s="8"/>
      <c r="AD54" s="3"/>
      <c r="AE54" s="10"/>
    </row>
    <row r="55" spans="2:31" ht="13.2" x14ac:dyDescent="0.25">
      <c r="U55" s="3"/>
      <c r="V55" s="3"/>
      <c r="W55" s="8">
        <f>W7-T7-S7</f>
        <v>213562.51835371437</v>
      </c>
      <c r="Z55" s="8"/>
      <c r="AA55" s="3"/>
      <c r="AB55" s="8"/>
      <c r="AC55" s="8"/>
      <c r="AD55" s="3"/>
      <c r="AE55" s="10"/>
    </row>
    <row r="56" spans="2:31" ht="13.2" x14ac:dyDescent="0.25">
      <c r="J56" s="124"/>
      <c r="K56" s="124"/>
      <c r="L56" s="124"/>
      <c r="R56" s="148">
        <f>F17+SUM(F4:F5)</f>
        <v>4344.7240459799996</v>
      </c>
      <c r="S56" s="148" t="s">
        <v>1469</v>
      </c>
      <c r="T56" s="3"/>
      <c r="U56" s="3"/>
      <c r="V56" s="3"/>
      <c r="W56" s="8"/>
      <c r="Z56" s="8"/>
      <c r="AA56" s="3"/>
      <c r="AB56" s="8"/>
      <c r="AC56" s="8"/>
      <c r="AD56" s="3"/>
      <c r="AE56" s="10"/>
    </row>
    <row r="57" spans="2:31" ht="13.2" x14ac:dyDescent="0.25">
      <c r="B57" s="6"/>
      <c r="G57" s="6"/>
      <c r="H57" s="3"/>
      <c r="J57" s="6"/>
      <c r="K57" s="6"/>
      <c r="L57" s="6"/>
      <c r="M57" s="6"/>
      <c r="N57" s="6"/>
      <c r="O57" s="6"/>
      <c r="P57" s="6"/>
      <c r="R57" s="148">
        <f>R56-V71</f>
        <v>2809.3234462742766</v>
      </c>
      <c r="S57" t="s">
        <v>1470</v>
      </c>
      <c r="T57" s="3"/>
      <c r="U57" s="3"/>
      <c r="V57" s="3"/>
      <c r="W57" s="8"/>
      <c r="Z57" s="8"/>
      <c r="AA57" s="3"/>
      <c r="AB57" s="8"/>
      <c r="AC57" s="8"/>
      <c r="AD57" s="3"/>
      <c r="AE57" s="10"/>
    </row>
    <row r="58" spans="2:31" ht="13.2" x14ac:dyDescent="0.25">
      <c r="B58" s="6"/>
      <c r="C58" s="6"/>
      <c r="D58" s="6"/>
      <c r="E58" s="6"/>
      <c r="F58" s="6"/>
      <c r="G58" s="6"/>
      <c r="H58" s="3"/>
      <c r="J58" s="6"/>
      <c r="K58" s="6"/>
      <c r="L58" s="6"/>
      <c r="M58" s="6"/>
      <c r="N58" s="6"/>
      <c r="O58" s="6"/>
      <c r="P58" s="6"/>
      <c r="Q58" s="3"/>
      <c r="R58" s="148">
        <f>R57+F61</f>
        <v>5707.9019538411203</v>
      </c>
      <c r="T58" s="3"/>
      <c r="U58" s="3"/>
      <c r="V58" s="3"/>
      <c r="W58" s="8"/>
      <c r="X58" s="6"/>
      <c r="Y58" s="6"/>
      <c r="Z58" s="8"/>
      <c r="AA58" s="3"/>
      <c r="AB58" s="8"/>
      <c r="AC58" s="8"/>
      <c r="AD58" s="3"/>
      <c r="AE58" s="10"/>
    </row>
    <row r="59" spans="2:31" ht="13.2" x14ac:dyDescent="0.25">
      <c r="B59" s="6"/>
      <c r="C59" s="6"/>
      <c r="D59" s="6"/>
      <c r="E59" s="107" t="s">
        <v>25</v>
      </c>
      <c r="F59" s="8">
        <v>212.32</v>
      </c>
      <c r="I59" s="11"/>
      <c r="J59" s="8">
        <f>SUM(I82:I84)</f>
        <v>30351.224452015449</v>
      </c>
      <c r="K59" s="8"/>
      <c r="L59" s="8"/>
      <c r="M59" s="8">
        <f>SUM(I73:I74)</f>
        <v>3471.304088997791</v>
      </c>
      <c r="N59" s="125">
        <f>SUM(J59+M59)</f>
        <v>33822.528541013242</v>
      </c>
      <c r="O59" s="6"/>
      <c r="P59" s="6"/>
      <c r="Q59" s="3"/>
      <c r="R59" s="157">
        <f>2000-R58</f>
        <v>-3707.9019538411203</v>
      </c>
      <c r="S59" s="116" t="s">
        <v>1468</v>
      </c>
      <c r="T59" s="162" t="s">
        <v>1473</v>
      </c>
      <c r="U59" s="3"/>
      <c r="V59" s="3"/>
      <c r="W59" s="8"/>
      <c r="X59" s="6"/>
      <c r="Y59" s="6"/>
      <c r="Z59" s="8"/>
      <c r="AA59" s="3"/>
      <c r="AB59" s="8"/>
      <c r="AC59" s="8"/>
      <c r="AD59" s="3"/>
      <c r="AE59" s="10"/>
    </row>
    <row r="60" spans="2:31" ht="13.2" x14ac:dyDescent="0.25">
      <c r="B60" s="6"/>
      <c r="C60" s="6"/>
      <c r="D60" s="6"/>
      <c r="O60" s="6"/>
      <c r="P60" s="6"/>
      <c r="Q60" s="3"/>
      <c r="X60" s="8"/>
      <c r="Y60" s="6"/>
      <c r="Z60" s="8"/>
      <c r="AA60" s="3"/>
      <c r="AB60" s="8"/>
      <c r="AC60" s="8"/>
      <c r="AD60" s="3"/>
      <c r="AE60" s="10"/>
    </row>
    <row r="61" spans="2:31" ht="13.2" x14ac:dyDescent="0.25">
      <c r="B61" s="6"/>
      <c r="C61" s="6"/>
      <c r="D61" s="3"/>
      <c r="E61" s="107" t="s">
        <v>1453</v>
      </c>
      <c r="F61" s="135">
        <f>G11+G25</f>
        <v>2898.5785075668437</v>
      </c>
      <c r="G61" s="8">
        <f>F61*F59</f>
        <v>615426.18872659223</v>
      </c>
      <c r="H61" s="6"/>
      <c r="I61" s="6"/>
      <c r="O61" s="135"/>
      <c r="P61" s="135"/>
      <c r="Q61" s="3"/>
      <c r="X61" s="6"/>
      <c r="Y61" s="6"/>
      <c r="Z61" s="8"/>
      <c r="AA61" s="3"/>
      <c r="AB61" s="8"/>
      <c r="AC61" s="8"/>
      <c r="AD61" s="3"/>
      <c r="AE61" s="10"/>
    </row>
    <row r="62" spans="2:31" ht="13.2" x14ac:dyDescent="0.25">
      <c r="B62" s="6"/>
      <c r="C62" s="6"/>
      <c r="D62" s="3"/>
      <c r="E62" s="107"/>
      <c r="F62" s="6"/>
      <c r="G62" s="8"/>
      <c r="H62" s="6"/>
      <c r="I62" s="6"/>
      <c r="J62" s="6"/>
      <c r="K62" s="6"/>
      <c r="L62" s="6"/>
      <c r="M62" s="6"/>
      <c r="N62" s="6"/>
      <c r="O62" s="6"/>
      <c r="P62" s="6"/>
      <c r="Q62" s="3"/>
      <c r="R62" s="148">
        <f>G8+G24</f>
        <v>2191.0139232768438</v>
      </c>
      <c r="S62">
        <v>540.07440343999997</v>
      </c>
      <c r="T62" s="148">
        <f>S62-R62</f>
        <v>-1650.9395198368438</v>
      </c>
      <c r="X62" s="6"/>
      <c r="Y62" s="6"/>
      <c r="Z62" s="8"/>
      <c r="AA62" s="3"/>
      <c r="AB62" s="8"/>
      <c r="AC62" s="8"/>
      <c r="AD62" s="3"/>
      <c r="AE62" s="10"/>
    </row>
    <row r="63" spans="2:31" ht="13.2" x14ac:dyDescent="0.25">
      <c r="B63" s="6"/>
      <c r="C63" s="6"/>
      <c r="D63" s="3"/>
      <c r="G63" s="6"/>
      <c r="H63" s="6"/>
      <c r="I63" s="6"/>
      <c r="J63" s="6"/>
      <c r="K63" s="6"/>
      <c r="L63" s="6"/>
      <c r="M63" s="6"/>
      <c r="N63" s="6"/>
      <c r="O63" s="6"/>
      <c r="P63" s="6"/>
      <c r="Q63" s="3"/>
      <c r="X63" s="6"/>
      <c r="Y63" s="6"/>
      <c r="Z63" s="8"/>
      <c r="AA63" s="3"/>
      <c r="AB63" s="8"/>
      <c r="AC63" s="8"/>
      <c r="AD63" s="3"/>
      <c r="AE63" s="10"/>
    </row>
    <row r="64" spans="2:31" ht="13.2" x14ac:dyDescent="0.25">
      <c r="B64" s="6"/>
      <c r="C64" s="6"/>
      <c r="D64" s="3"/>
      <c r="E64" s="107" t="s">
        <v>1448</v>
      </c>
      <c r="F64" s="8">
        <f>J12+J26</f>
        <v>354031.65726216621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3"/>
      <c r="X64" s="6"/>
      <c r="Y64" s="6"/>
      <c r="Z64" s="8"/>
      <c r="AA64" s="3"/>
      <c r="AB64" s="8"/>
      <c r="AC64" s="8"/>
      <c r="AD64" s="3"/>
      <c r="AE64" s="10"/>
    </row>
    <row r="65" spans="2:31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6"/>
      <c r="P65" s="6"/>
      <c r="Q65" s="3"/>
      <c r="R65" s="116">
        <v>284942.13</v>
      </c>
      <c r="S65" s="116">
        <v>1535.4005997057229</v>
      </c>
      <c r="T65" s="116">
        <v>2017</v>
      </c>
      <c r="U65" s="116">
        <v>185.5816195816339</v>
      </c>
      <c r="X65" s="6"/>
      <c r="Y65" s="6"/>
      <c r="Z65" s="8"/>
      <c r="AA65" s="3"/>
      <c r="AB65" s="8"/>
      <c r="AC65" s="8"/>
      <c r="AD65" s="3"/>
      <c r="AE65" s="10"/>
    </row>
    <row r="66" spans="2:31" ht="13.2" x14ac:dyDescent="0.25">
      <c r="B66" s="6"/>
      <c r="C66" s="6"/>
      <c r="D66" s="3"/>
      <c r="E66" s="107" t="s">
        <v>1446</v>
      </c>
      <c r="F66" s="122">
        <f>SUM(I76:I77)</f>
        <v>-104762.63751277767</v>
      </c>
      <c r="G66" s="122">
        <f>F66*H66</f>
        <v>-15714.39562691665</v>
      </c>
      <c r="H66" s="106">
        <v>0.15</v>
      </c>
      <c r="I66" s="6"/>
      <c r="J66" s="6"/>
      <c r="K66" s="6"/>
      <c r="L66" s="6"/>
      <c r="M66" s="6"/>
      <c r="N66" s="6"/>
      <c r="O66" s="6"/>
      <c r="P66" s="6"/>
      <c r="Q66" s="3"/>
      <c r="X66" s="6"/>
      <c r="Y66" s="6"/>
      <c r="Z66" s="8"/>
      <c r="AA66" s="3"/>
      <c r="AB66" s="8"/>
      <c r="AC66" s="8"/>
      <c r="AD66" s="3"/>
      <c r="AE66" s="10"/>
    </row>
    <row r="67" spans="2:31" ht="13.2" x14ac:dyDescent="0.25">
      <c r="B67" s="6"/>
      <c r="C67" s="6"/>
      <c r="D67" s="3"/>
      <c r="E67" s="107" t="s">
        <v>1447</v>
      </c>
      <c r="F67" s="122">
        <f>O10</f>
        <v>15512.875620481704</v>
      </c>
      <c r="G67" s="122">
        <f>H67*F67</f>
        <v>3878.2189051204259</v>
      </c>
      <c r="H67" s="106">
        <v>0.25</v>
      </c>
      <c r="I67" s="6"/>
      <c r="J67" s="6"/>
      <c r="K67" s="6"/>
      <c r="L67" s="6"/>
      <c r="M67" s="6"/>
      <c r="N67" s="6"/>
      <c r="O67" s="6"/>
      <c r="P67" s="6"/>
      <c r="Q67" s="3"/>
      <c r="R67" s="107" t="s">
        <v>89</v>
      </c>
      <c r="S67" s="116">
        <f>S65*(S7/R65)</f>
        <v>236.359824832404</v>
      </c>
      <c r="T67" s="6"/>
      <c r="U67" s="6"/>
      <c r="V67" s="8"/>
      <c r="W67" s="8"/>
      <c r="X67" s="6"/>
      <c r="Y67" s="6"/>
      <c r="Z67" s="8"/>
      <c r="AA67" s="3"/>
      <c r="AB67" s="8"/>
      <c r="AC67" s="8"/>
      <c r="AD67" s="3"/>
      <c r="AE67" s="10"/>
    </row>
    <row r="68" spans="2:31" ht="13.2" x14ac:dyDescent="0.25">
      <c r="B68" s="6"/>
      <c r="C68" s="6"/>
      <c r="D68" s="3"/>
      <c r="E68" s="3"/>
      <c r="F68" s="3"/>
      <c r="G68" s="6"/>
      <c r="H68" s="6"/>
      <c r="I68" s="6"/>
      <c r="J68" s="6"/>
      <c r="K68" s="6"/>
      <c r="L68" s="6"/>
      <c r="M68" s="6"/>
      <c r="N68" s="6"/>
      <c r="O68" s="6"/>
      <c r="P68" s="6"/>
      <c r="Q68" s="3"/>
      <c r="R68" s="107" t="s">
        <v>1474</v>
      </c>
      <c r="S68" s="3"/>
      <c r="T68" s="6"/>
      <c r="U68" s="6"/>
      <c r="V68" s="8"/>
      <c r="W68" s="8"/>
      <c r="X68" s="6"/>
      <c r="Y68" s="6"/>
      <c r="Z68" s="8"/>
      <c r="AA68" s="3"/>
      <c r="AB68" s="8"/>
      <c r="AC68" s="8"/>
      <c r="AD68" s="3"/>
      <c r="AE68" s="10"/>
    </row>
    <row r="69" spans="2:31" ht="13.2" x14ac:dyDescent="0.25">
      <c r="B69" s="6"/>
      <c r="C69" s="6"/>
      <c r="D69" s="3"/>
      <c r="E69" s="3"/>
      <c r="F69" s="11">
        <f>SUM(F66:F67)</f>
        <v>-89249.761892295966</v>
      </c>
      <c r="G69" s="125">
        <f>SUM(G66:G67)</f>
        <v>-11836.176721796224</v>
      </c>
      <c r="H69" s="6"/>
      <c r="I69" s="6"/>
      <c r="J69" s="6"/>
      <c r="K69" s="6"/>
      <c r="L69" s="6"/>
      <c r="M69" s="6"/>
      <c r="N69" s="6"/>
      <c r="O69" s="6"/>
      <c r="P69" s="6"/>
      <c r="Q69" s="3"/>
      <c r="X69" s="6"/>
      <c r="Y69" s="6"/>
      <c r="Z69" s="8"/>
      <c r="AA69" s="3"/>
      <c r="AB69" s="8"/>
      <c r="AC69" s="8"/>
      <c r="AD69" s="3"/>
      <c r="AE69" s="10"/>
    </row>
    <row r="70" spans="2:31" ht="13.2" x14ac:dyDescent="0.25">
      <c r="B70" s="6"/>
      <c r="C70" s="6"/>
      <c r="D70" s="3"/>
      <c r="E70" s="3"/>
      <c r="F70" s="3"/>
      <c r="G70" s="6"/>
      <c r="H70" s="6"/>
      <c r="I70" s="6"/>
      <c r="J70" s="6"/>
      <c r="K70" s="6"/>
      <c r="L70" s="6"/>
      <c r="M70" s="6"/>
      <c r="N70" s="6"/>
      <c r="O70" s="6"/>
      <c r="P70" s="6"/>
      <c r="Q70" s="3"/>
      <c r="X70" s="6"/>
      <c r="Y70" s="6"/>
      <c r="Z70" s="8"/>
      <c r="AA70" s="3"/>
      <c r="AB70" s="8"/>
      <c r="AC70" s="8"/>
      <c r="AD70" s="3"/>
      <c r="AE70" s="10"/>
    </row>
    <row r="71" spans="2:31" ht="13.2" x14ac:dyDescent="0.25">
      <c r="B71" s="6"/>
      <c r="C71" s="6"/>
      <c r="D71" s="3"/>
      <c r="E71" s="3"/>
      <c r="F71" s="3"/>
      <c r="G71" s="6"/>
      <c r="H71" s="6"/>
      <c r="I71" s="6"/>
      <c r="J71" s="6"/>
      <c r="K71" s="6"/>
      <c r="L71" s="6"/>
      <c r="M71" s="6"/>
      <c r="N71" s="6"/>
      <c r="O71" s="6"/>
      <c r="P71" s="6"/>
      <c r="Q71" s="3"/>
      <c r="S71" s="148">
        <f>SUM(F4:F5)</f>
        <v>2493.7186975099999</v>
      </c>
      <c r="T71">
        <v>973.02534846999993</v>
      </c>
      <c r="U71" s="157">
        <f>T71+S71</f>
        <v>3466.74404598</v>
      </c>
      <c r="V71" s="116">
        <v>1535.4005997057229</v>
      </c>
      <c r="X71" s="6"/>
      <c r="Y71" s="6"/>
      <c r="Z71" s="8"/>
      <c r="AA71" s="3"/>
      <c r="AB71" s="8"/>
      <c r="AC71" s="8"/>
      <c r="AD71" s="3"/>
      <c r="AE71" s="10"/>
    </row>
    <row r="72" spans="2:31" ht="13.2" x14ac:dyDescent="0.25">
      <c r="B72" s="6"/>
      <c r="C72" s="6"/>
      <c r="D72" s="3"/>
      <c r="E72" s="3"/>
      <c r="F72" s="3"/>
      <c r="G72" s="6"/>
      <c r="H72" s="6"/>
      <c r="I72" s="6"/>
      <c r="J72" s="6"/>
      <c r="K72" s="6"/>
      <c r="L72" s="6"/>
      <c r="M72" s="6"/>
      <c r="N72" s="6"/>
      <c r="O72" s="6"/>
      <c r="P72" s="6"/>
      <c r="Q72" s="3"/>
      <c r="R72" s="120" t="s">
        <v>1475</v>
      </c>
      <c r="X72" s="6"/>
      <c r="Y72" s="6"/>
      <c r="Z72" s="8"/>
      <c r="AA72" s="3"/>
      <c r="AB72" s="8"/>
      <c r="AC72" s="8"/>
      <c r="AD72" s="3"/>
      <c r="AE72" s="10"/>
    </row>
    <row r="73" spans="2:31" ht="13.2" x14ac:dyDescent="0.25">
      <c r="B73" s="123">
        <v>2019</v>
      </c>
      <c r="C73" s="130">
        <v>42551</v>
      </c>
      <c r="D73" s="130">
        <v>43738</v>
      </c>
      <c r="E73" s="159">
        <v>113.1112030725638</v>
      </c>
      <c r="F73" s="127">
        <f>E73*H73</f>
        <v>9950.9632043215406</v>
      </c>
      <c r="G73" s="136">
        <f>E73*I6</f>
        <v>882.31871536833569</v>
      </c>
      <c r="H73" s="127">
        <v>87.975045212256632</v>
      </c>
      <c r="I73" s="136">
        <f t="shared" ref="I73:I74" si="8">F73-G73</f>
        <v>9068.6444889532049</v>
      </c>
      <c r="J73" s="124" t="s">
        <v>1443</v>
      </c>
      <c r="K73" s="124"/>
      <c r="L73" s="124"/>
      <c r="N73" s="6"/>
      <c r="O73" s="6"/>
      <c r="P73" s="6"/>
      <c r="Q73" s="3"/>
      <c r="X73" s="6"/>
      <c r="Y73" s="6"/>
      <c r="Z73" s="8"/>
      <c r="AA73" s="3"/>
      <c r="AB73" s="8"/>
      <c r="AC73" s="8"/>
      <c r="AD73" s="3"/>
      <c r="AE73" s="10"/>
    </row>
    <row r="74" spans="2:31" ht="13.2" x14ac:dyDescent="0.25">
      <c r="B74" s="123">
        <v>2019</v>
      </c>
      <c r="C74" s="129">
        <v>42916</v>
      </c>
      <c r="D74" s="130">
        <v>43738</v>
      </c>
      <c r="E74" s="159">
        <v>46.309101597436211</v>
      </c>
      <c r="F74" s="127">
        <f>E74*H74</f>
        <v>4074.0453067734366</v>
      </c>
      <c r="G74" s="136">
        <f>E74*I7</f>
        <v>9671.38570672885</v>
      </c>
      <c r="H74" s="127">
        <v>87.975045212256632</v>
      </c>
      <c r="I74" s="136">
        <f t="shared" si="8"/>
        <v>-5597.3403999554139</v>
      </c>
      <c r="J74" s="124" t="s">
        <v>1443</v>
      </c>
      <c r="K74" s="124"/>
      <c r="L74" s="124"/>
      <c r="N74" s="6"/>
      <c r="O74" s="6"/>
      <c r="P74" s="6"/>
      <c r="Q74" s="3"/>
      <c r="X74" s="6"/>
      <c r="Y74" s="6"/>
      <c r="Z74" s="8"/>
      <c r="AA74" s="3"/>
      <c r="AB74" s="8"/>
      <c r="AC74" s="8"/>
      <c r="AD74" s="3"/>
      <c r="AE74" s="10"/>
    </row>
    <row r="75" spans="2:31" ht="13.2" x14ac:dyDescent="0.25">
      <c r="B75" s="107"/>
      <c r="C75" s="142"/>
      <c r="D75" s="142"/>
      <c r="E75" s="156"/>
      <c r="F75" s="127"/>
      <c r="G75" s="143"/>
      <c r="H75" s="143"/>
      <c r="I75" s="143"/>
      <c r="N75" s="6"/>
      <c r="O75" s="6"/>
      <c r="P75" s="6"/>
      <c r="Q75" s="3"/>
      <c r="X75" s="6"/>
      <c r="Y75" s="6"/>
      <c r="Z75" s="8"/>
      <c r="AA75" s="3"/>
      <c r="AB75" s="8"/>
      <c r="AC75" s="8"/>
      <c r="AD75" s="3"/>
      <c r="AE75" s="10"/>
    </row>
    <row r="76" spans="2:31" ht="13.2" x14ac:dyDescent="0.25">
      <c r="B76" s="107">
        <v>2020</v>
      </c>
      <c r="C76" s="129">
        <v>42916</v>
      </c>
      <c r="D76" s="130">
        <v>44012</v>
      </c>
      <c r="E76" s="131">
        <v>163.7232872025638</v>
      </c>
      <c r="F76" s="127">
        <f t="shared" ref="F76:F77" si="9">E76*H76</f>
        <v>12383.735232713501</v>
      </c>
      <c r="G76" s="127">
        <f>E76*I7</f>
        <v>34192.653389699975</v>
      </c>
      <c r="H76" s="127">
        <v>75.638202996693678</v>
      </c>
      <c r="I76" s="127">
        <f>F76-G76</f>
        <v>-21808.918156986474</v>
      </c>
      <c r="N76" s="6"/>
      <c r="O76" s="6"/>
      <c r="P76" s="6"/>
      <c r="Q76" s="3"/>
      <c r="X76" s="6"/>
      <c r="Y76" s="6"/>
      <c r="Z76" s="8"/>
      <c r="AA76" s="3"/>
      <c r="AB76" s="8"/>
      <c r="AC76" s="8"/>
      <c r="AD76" s="3"/>
      <c r="AE76" s="10"/>
    </row>
    <row r="77" spans="2:31" ht="13.2" x14ac:dyDescent="0.25">
      <c r="B77" s="107">
        <v>2020</v>
      </c>
      <c r="C77" s="129">
        <v>43281</v>
      </c>
      <c r="D77" s="130">
        <v>44012</v>
      </c>
      <c r="E77" s="131">
        <v>310.36552080256376</v>
      </c>
      <c r="F77" s="127">
        <f t="shared" si="9"/>
        <v>23475.490265638873</v>
      </c>
      <c r="G77" s="127">
        <f>E77*I8</f>
        <v>106429.20962143007</v>
      </c>
      <c r="H77" s="127">
        <v>75.638202996693678</v>
      </c>
      <c r="I77" s="127">
        <f>F77-G77</f>
        <v>-82953.719355791196</v>
      </c>
      <c r="N77" s="6"/>
      <c r="O77" s="6"/>
      <c r="P77" s="6"/>
      <c r="Q77" s="3"/>
      <c r="R77" s="148">
        <f>SUM(G6:G7)</f>
        <v>2352.8909905536875</v>
      </c>
      <c r="X77" s="6"/>
      <c r="Y77" s="6"/>
      <c r="Z77" s="8"/>
      <c r="AA77" s="3"/>
      <c r="AB77" s="8"/>
      <c r="AC77" s="8"/>
      <c r="AD77" s="3"/>
      <c r="AE77" s="10"/>
    </row>
    <row r="78" spans="2:31" ht="13.2" x14ac:dyDescent="0.25">
      <c r="B78" s="6"/>
      <c r="C78" s="6"/>
      <c r="D78" s="3"/>
      <c r="E78" s="3"/>
      <c r="F78" s="3"/>
      <c r="G78" s="6"/>
      <c r="H78" s="6"/>
      <c r="I78" s="6"/>
      <c r="J78" s="6"/>
      <c r="K78" s="6"/>
      <c r="L78" s="6"/>
      <c r="M78" s="6"/>
      <c r="N78" s="6"/>
      <c r="O78" s="6"/>
      <c r="Q78" s="3"/>
      <c r="X78" s="6"/>
      <c r="Y78" s="6"/>
      <c r="Z78" s="8"/>
      <c r="AA78" s="3"/>
      <c r="AB78" s="8"/>
      <c r="AC78" s="8"/>
      <c r="AD78" s="3"/>
      <c r="AE78" s="10"/>
    </row>
    <row r="79" spans="2:31" ht="13.2" x14ac:dyDescent="0.25">
      <c r="B79" s="6"/>
      <c r="C79" s="6"/>
      <c r="D79" s="3"/>
      <c r="E79" s="3"/>
      <c r="F79" s="3"/>
      <c r="G79" s="6"/>
      <c r="H79" s="6"/>
      <c r="I79" s="6"/>
      <c r="J79" s="6"/>
      <c r="K79" s="6"/>
      <c r="L79" s="6"/>
      <c r="M79" s="6"/>
      <c r="N79" s="6"/>
      <c r="O79" s="6"/>
      <c r="P79" t="s">
        <v>1457</v>
      </c>
      <c r="X79" s="6"/>
      <c r="Y79" s="6"/>
      <c r="Z79" s="8"/>
      <c r="AA79" s="3"/>
      <c r="AB79" s="8"/>
      <c r="AC79" s="8"/>
      <c r="AD79" s="3"/>
      <c r="AE79" s="10"/>
    </row>
    <row r="80" spans="2:31" ht="13.2" x14ac:dyDescent="0.25">
      <c r="B80" s="6"/>
      <c r="C80" s="6"/>
      <c r="D80" s="3"/>
      <c r="E80" s="3"/>
      <c r="F80" s="3"/>
      <c r="G80" s="6"/>
      <c r="H80" s="6"/>
      <c r="I80" s="6"/>
      <c r="J80" s="6"/>
      <c r="K80" s="6"/>
      <c r="L80" s="6"/>
      <c r="M80" s="6"/>
      <c r="N80" s="6"/>
      <c r="O80" s="6"/>
      <c r="X80" s="6"/>
      <c r="Y80" s="6"/>
      <c r="Z80" s="8"/>
      <c r="AA80" s="3"/>
      <c r="AB80" s="8"/>
      <c r="AC80" s="8"/>
      <c r="AD80" s="3"/>
      <c r="AE80" s="10"/>
    </row>
    <row r="81" spans="2:31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N81" s="6"/>
      <c r="O81" s="6"/>
      <c r="U81" s="3"/>
      <c r="V81" s="3"/>
      <c r="W81" s="8"/>
      <c r="X81" s="6"/>
      <c r="Y81" s="6"/>
      <c r="Z81" s="8"/>
      <c r="AA81" s="3"/>
      <c r="AB81" s="8"/>
      <c r="AC81" s="8"/>
      <c r="AD81" s="3"/>
      <c r="AE81" s="10"/>
    </row>
    <row r="82" spans="2:31" ht="13.2" x14ac:dyDescent="0.25">
      <c r="B82" s="123">
        <v>2019</v>
      </c>
      <c r="C82" s="163">
        <v>42551</v>
      </c>
      <c r="D82" s="163">
        <v>43646</v>
      </c>
      <c r="E82" s="154">
        <v>203.84999999999997</v>
      </c>
      <c r="F82" s="127">
        <v>14525.92598677262</v>
      </c>
      <c r="G82" s="136">
        <f>E82*I22</f>
        <v>2058.7040761797925</v>
      </c>
      <c r="H82" s="127">
        <f>F82/E82</f>
        <v>71.257915068788918</v>
      </c>
      <c r="I82" s="136">
        <f t="shared" ref="I82:I84" si="10">F82-G82</f>
        <v>12467.221910592827</v>
      </c>
      <c r="J82" s="124" t="s">
        <v>1442</v>
      </c>
      <c r="K82" s="124"/>
      <c r="L82" s="124"/>
      <c r="Q82" t="s">
        <v>1471</v>
      </c>
      <c r="U82" s="3"/>
      <c r="V82" s="3"/>
      <c r="W82" s="8"/>
      <c r="X82" s="6"/>
      <c r="Y82" s="6"/>
      <c r="Z82" s="8"/>
      <c r="AA82" s="3"/>
      <c r="AB82" s="8"/>
      <c r="AC82" s="8"/>
      <c r="AD82" s="3"/>
      <c r="AE82" s="10"/>
    </row>
    <row r="83" spans="2:31" ht="13.2" x14ac:dyDescent="0.25">
      <c r="B83" s="123">
        <v>2019</v>
      </c>
      <c r="C83" s="164">
        <v>42916</v>
      </c>
      <c r="D83" s="163">
        <v>43646</v>
      </c>
      <c r="E83" s="154">
        <v>9.1930000000000405</v>
      </c>
      <c r="F83" s="127">
        <v>655.07401322737951</v>
      </c>
      <c r="G83" s="136">
        <f>E83*I23</f>
        <v>306.22278195240176</v>
      </c>
      <c r="H83" s="127">
        <f>F83/E83</f>
        <v>71.257915068788932</v>
      </c>
      <c r="I83" s="136">
        <f t="shared" si="10"/>
        <v>348.85123127497775</v>
      </c>
      <c r="J83" s="124" t="s">
        <v>1442</v>
      </c>
      <c r="K83" s="124"/>
      <c r="L83" s="124"/>
      <c r="N83" s="148">
        <f>SUM(E82:E83)</f>
        <v>213.04300000000001</v>
      </c>
      <c r="O83" s="108">
        <f>P83*(E82/(E82+E83))</f>
        <v>14525.92598677262</v>
      </c>
      <c r="P83" s="127">
        <v>15181</v>
      </c>
      <c r="Q83" s="120" t="s">
        <v>1476</v>
      </c>
      <c r="U83" s="3"/>
      <c r="V83" s="3"/>
      <c r="W83" s="8"/>
      <c r="X83" s="6"/>
      <c r="Y83" s="6"/>
      <c r="Z83" s="8"/>
      <c r="AA83" s="3"/>
      <c r="AB83" s="8"/>
      <c r="AC83" s="8"/>
      <c r="AD83" s="3"/>
      <c r="AE83" s="10"/>
    </row>
    <row r="84" spans="2:31" ht="13.2" x14ac:dyDescent="0.25">
      <c r="B84" s="123">
        <v>2019</v>
      </c>
      <c r="C84" s="129">
        <v>42916</v>
      </c>
      <c r="D84" s="130">
        <v>43738</v>
      </c>
      <c r="E84" s="160">
        <v>320.77699999999999</v>
      </c>
      <c r="F84" s="127">
        <f>E84*H84</f>
        <v>28220.371078052045</v>
      </c>
      <c r="G84" s="136">
        <f>E84*I23</f>
        <v>10685.219767904398</v>
      </c>
      <c r="H84" s="127">
        <v>87.975045212256632</v>
      </c>
      <c r="I84" s="136">
        <f t="shared" si="10"/>
        <v>17535.151310147645</v>
      </c>
      <c r="J84" s="124" t="s">
        <v>1443</v>
      </c>
      <c r="K84" s="124"/>
      <c r="L84" s="124"/>
      <c r="O84" s="108">
        <f>P83*(E83/(E82+E83))</f>
        <v>655.07401322737951</v>
      </c>
      <c r="U84" s="3"/>
      <c r="V84" s="3"/>
      <c r="W84" s="8"/>
      <c r="X84" s="6"/>
      <c r="Y84" s="6"/>
      <c r="Z84" s="8"/>
      <c r="AA84" s="3"/>
      <c r="AB84" s="8"/>
      <c r="AC84" s="8"/>
      <c r="AD84" s="3"/>
      <c r="AE84" s="10"/>
    </row>
    <row r="85" spans="2:31" ht="13.2" x14ac:dyDescent="0.25">
      <c r="U85" s="3"/>
      <c r="V85" s="3"/>
      <c r="W85" s="8"/>
      <c r="X85" s="6"/>
      <c r="Y85" s="6"/>
      <c r="Z85" s="8"/>
      <c r="AA85" s="3"/>
      <c r="AB85" s="8"/>
      <c r="AC85" s="8"/>
      <c r="AD85" s="3"/>
      <c r="AE85" s="10"/>
    </row>
    <row r="86" spans="2:31" ht="13.2" x14ac:dyDescent="0.25">
      <c r="B86" s="107">
        <v>2020</v>
      </c>
      <c r="C86" s="129">
        <v>43281</v>
      </c>
      <c r="D86" s="130">
        <v>44012</v>
      </c>
      <c r="E86" s="154">
        <v>65.98559543487238</v>
      </c>
      <c r="F86" s="127">
        <f>E86*H86</f>
        <v>4991.0318623605808</v>
      </c>
      <c r="G86" s="127">
        <f>E86*I24</f>
        <v>15367.734141349301</v>
      </c>
      <c r="H86" s="127">
        <v>75.638202996693678</v>
      </c>
      <c r="I86" s="127">
        <f>F86-G86</f>
        <v>-10376.70227898872</v>
      </c>
      <c r="U86" s="3"/>
      <c r="V86" s="3"/>
      <c r="W86" s="8"/>
      <c r="X86" s="6"/>
      <c r="Y86" s="6"/>
      <c r="Z86" s="8"/>
      <c r="AA86" s="3"/>
      <c r="AB86" s="8"/>
      <c r="AC86" s="8"/>
      <c r="AD86" s="3"/>
      <c r="AE86" s="10"/>
    </row>
    <row r="87" spans="2:31" ht="13.2" x14ac:dyDescent="0.25">
      <c r="B87" s="6"/>
      <c r="C87" s="6"/>
      <c r="D87" s="3"/>
      <c r="E87" s="3"/>
      <c r="F87" s="3"/>
      <c r="G87" s="6"/>
      <c r="H87" s="6"/>
      <c r="I87" s="6"/>
      <c r="J87" s="6"/>
      <c r="K87" s="6"/>
      <c r="L87" s="6"/>
      <c r="M87" s="6"/>
      <c r="N87" s="6"/>
      <c r="O87" s="6"/>
      <c r="U87" s="3"/>
      <c r="V87" s="3"/>
      <c r="W87" s="8"/>
      <c r="X87" s="6"/>
      <c r="Y87" s="6"/>
      <c r="Z87" s="8"/>
      <c r="AA87" s="3"/>
      <c r="AB87" s="8"/>
      <c r="AC87" s="8"/>
      <c r="AD87" s="3"/>
      <c r="AE87" s="10"/>
    </row>
    <row r="88" spans="2:31" ht="13.2" x14ac:dyDescent="0.25">
      <c r="B88" s="6"/>
      <c r="C88" s="6"/>
      <c r="D88" s="3"/>
      <c r="E88" s="3"/>
      <c r="F88" s="3"/>
      <c r="G88" s="6"/>
      <c r="H88" s="6"/>
      <c r="I88" s="6"/>
      <c r="J88" s="6"/>
      <c r="K88" s="6"/>
      <c r="L88" s="6"/>
      <c r="M88" s="6"/>
      <c r="N88" s="6"/>
      <c r="O88" s="6"/>
      <c r="U88" s="3"/>
      <c r="V88" s="3"/>
      <c r="W88" s="8"/>
      <c r="X88" s="6"/>
      <c r="Y88" s="6"/>
      <c r="Z88" s="8"/>
      <c r="AA88" s="3"/>
      <c r="AB88" s="8"/>
      <c r="AC88" s="8"/>
      <c r="AD88" s="3"/>
      <c r="AE88" s="10"/>
    </row>
    <row r="89" spans="2:31" ht="13.2" x14ac:dyDescent="0.25">
      <c r="B89" s="6"/>
      <c r="C89" s="6"/>
      <c r="D89" s="3"/>
      <c r="E89" s="3"/>
      <c r="F89" s="3"/>
      <c r="G89" s="6"/>
      <c r="H89" s="6"/>
      <c r="I89" s="6"/>
      <c r="J89" s="6"/>
      <c r="K89" s="6"/>
      <c r="L89" s="6"/>
      <c r="M89" s="6"/>
      <c r="N89" s="6"/>
      <c r="O89" s="6"/>
      <c r="U89" s="3"/>
      <c r="V89" s="3"/>
      <c r="W89" s="8"/>
      <c r="X89" s="6"/>
      <c r="Y89" s="6"/>
      <c r="Z89" s="8"/>
      <c r="AA89" s="3"/>
      <c r="AB89" s="8"/>
      <c r="AC89" s="8"/>
      <c r="AD89" s="3"/>
      <c r="AE89" s="10"/>
    </row>
    <row r="90" spans="2:31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s="6"/>
      <c r="O90" s="6"/>
      <c r="P90" t="s">
        <v>1456</v>
      </c>
      <c r="U90" s="3"/>
      <c r="V90" s="3"/>
      <c r="W90" s="8"/>
      <c r="X90" s="6"/>
      <c r="Y90" s="6"/>
      <c r="Z90" s="8"/>
      <c r="AA90" s="3"/>
      <c r="AB90" s="8"/>
      <c r="AC90" s="8"/>
      <c r="AD90" s="3"/>
      <c r="AE90" s="10"/>
    </row>
    <row r="91" spans="2:31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N91" s="6"/>
      <c r="O91" s="6"/>
      <c r="U91" s="3"/>
      <c r="V91" s="3"/>
      <c r="W91" s="8"/>
      <c r="X91" s="6"/>
      <c r="Y91" s="6"/>
      <c r="Z91" s="8"/>
      <c r="AA91" s="3"/>
      <c r="AB91" s="8"/>
      <c r="AC91" s="8"/>
      <c r="AD91" s="3"/>
      <c r="AE91" s="10"/>
    </row>
    <row r="92" spans="2:31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N92" s="6"/>
      <c r="O92" s="6"/>
      <c r="S92" s="161" t="s">
        <v>1472</v>
      </c>
      <c r="U92" s="3"/>
      <c r="V92" s="3"/>
      <c r="W92" s="8"/>
      <c r="X92" s="6"/>
      <c r="Y92" s="6"/>
      <c r="Z92" s="8"/>
      <c r="AA92" s="3"/>
      <c r="AB92" s="8"/>
      <c r="AC92" s="8"/>
      <c r="AD92" s="3"/>
      <c r="AE92" s="10"/>
    </row>
    <row r="93" spans="2:31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6"/>
      <c r="P93" s="6"/>
      <c r="Q93" s="3"/>
      <c r="R93" s="8"/>
      <c r="S93" s="8"/>
      <c r="T93" s="3"/>
      <c r="U93" s="3"/>
      <c r="V93" s="3"/>
      <c r="W93" s="8"/>
      <c r="X93" s="6"/>
      <c r="Y93" s="6"/>
      <c r="Z93" s="8"/>
      <c r="AA93" s="3"/>
      <c r="AB93" s="8"/>
      <c r="AC93" s="8"/>
      <c r="AD93" s="3"/>
      <c r="AE93" s="10"/>
    </row>
    <row r="94" spans="2:31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6"/>
      <c r="P94" s="6"/>
      <c r="Q94" s="3"/>
      <c r="R94" s="8"/>
      <c r="S94" s="8"/>
      <c r="T94" s="3"/>
      <c r="U94" s="3"/>
      <c r="V94" s="3"/>
      <c r="W94" s="8"/>
      <c r="X94" s="6"/>
      <c r="Y94" s="6"/>
      <c r="Z94" s="8"/>
      <c r="AA94" s="3"/>
      <c r="AB94" s="8"/>
      <c r="AC94" s="8"/>
      <c r="AD94" s="3"/>
      <c r="AE94" s="10"/>
    </row>
    <row r="95" spans="2:31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6"/>
      <c r="P95" s="6"/>
      <c r="Q95" s="3"/>
      <c r="R95" s="8"/>
      <c r="S95" s="8"/>
      <c r="T95" s="3"/>
      <c r="U95" s="3"/>
      <c r="V95" s="3"/>
      <c r="W95" s="8"/>
      <c r="X95" s="6"/>
      <c r="Y95" s="6"/>
      <c r="Z95" s="8"/>
      <c r="AA95" s="3"/>
      <c r="AB95" s="8"/>
      <c r="AC95" s="8"/>
      <c r="AD95" s="3"/>
      <c r="AE95" s="10"/>
    </row>
    <row r="96" spans="2:31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6"/>
      <c r="P96" s="6"/>
      <c r="Q96" s="3"/>
      <c r="R96" s="8"/>
      <c r="S96" s="8"/>
      <c r="T96" s="3"/>
      <c r="U96" s="3"/>
      <c r="V96" s="3"/>
      <c r="W96" s="8"/>
      <c r="X96" s="6"/>
      <c r="Y96" s="6"/>
      <c r="Z96" s="8"/>
      <c r="AA96" s="3"/>
      <c r="AB96" s="8"/>
      <c r="AC96" s="8"/>
      <c r="AD96" s="3"/>
      <c r="AE96" s="10"/>
    </row>
    <row r="97" spans="2:31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6"/>
      <c r="P97" s="6"/>
      <c r="Q97" s="3"/>
      <c r="R97" s="8"/>
      <c r="S97" s="8"/>
      <c r="T97" s="3"/>
      <c r="U97" s="3"/>
      <c r="V97" s="3"/>
      <c r="W97" s="8"/>
      <c r="X97" s="6"/>
      <c r="Y97" s="6"/>
      <c r="Z97" s="8"/>
      <c r="AA97" s="3"/>
      <c r="AB97" s="8"/>
      <c r="AC97" s="8"/>
      <c r="AD97" s="3"/>
      <c r="AE97" s="10"/>
    </row>
    <row r="98" spans="2:31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6"/>
      <c r="P98" s="6"/>
      <c r="Q98" s="3"/>
      <c r="R98" s="8"/>
      <c r="S98" s="8"/>
      <c r="T98" s="3"/>
      <c r="U98" s="3"/>
      <c r="V98" s="3"/>
      <c r="W98" s="8"/>
      <c r="X98" s="6"/>
      <c r="Y98" s="6"/>
      <c r="Z98" s="8"/>
      <c r="AA98" s="3"/>
      <c r="AB98" s="8"/>
      <c r="AC98" s="8"/>
      <c r="AD98" s="3"/>
      <c r="AE98" s="10"/>
    </row>
    <row r="99" spans="2:31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6"/>
      <c r="P99" s="6"/>
      <c r="Q99" s="3"/>
      <c r="R99" s="8"/>
      <c r="S99" s="8"/>
      <c r="T99" s="3"/>
      <c r="U99" s="3"/>
      <c r="V99" s="3"/>
      <c r="W99" s="8"/>
      <c r="X99" s="6"/>
      <c r="Y99" s="6"/>
      <c r="Z99" s="8"/>
      <c r="AA99" s="3"/>
      <c r="AB99" s="8"/>
      <c r="AC99" s="8"/>
      <c r="AD99" s="3"/>
      <c r="AE99" s="10"/>
    </row>
    <row r="100" spans="2:31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3"/>
      <c r="R100" s="8"/>
      <c r="S100" s="8"/>
      <c r="T100" s="3"/>
      <c r="U100" s="3"/>
      <c r="V100" s="3"/>
      <c r="W100" s="8"/>
      <c r="X100" s="6"/>
      <c r="Y100" s="6"/>
      <c r="Z100" s="8"/>
      <c r="AA100" s="3"/>
      <c r="AB100" s="8"/>
      <c r="AC100" s="8"/>
      <c r="AD100" s="3"/>
      <c r="AE100" s="10"/>
    </row>
    <row r="101" spans="2:31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3"/>
      <c r="R101" s="8"/>
      <c r="S101" s="8"/>
      <c r="T101" s="3"/>
      <c r="U101" s="3"/>
      <c r="V101" s="3"/>
      <c r="W101" s="8"/>
      <c r="X101" s="6"/>
      <c r="Y101" s="6"/>
      <c r="Z101" s="8"/>
      <c r="AA101" s="3"/>
      <c r="AB101" s="8"/>
      <c r="AC101" s="8"/>
      <c r="AD101" s="3"/>
      <c r="AE101" s="10"/>
    </row>
    <row r="102" spans="2:31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3"/>
      <c r="R102" s="8"/>
      <c r="S102" s="8"/>
      <c r="T102" s="3"/>
      <c r="U102" s="3"/>
      <c r="V102" s="3"/>
      <c r="W102" s="8"/>
      <c r="X102" s="6"/>
      <c r="Y102" s="6"/>
      <c r="Z102" s="8"/>
      <c r="AA102" s="3"/>
      <c r="AB102" s="8"/>
      <c r="AC102" s="8"/>
      <c r="AD102" s="3"/>
      <c r="AE102" s="10"/>
    </row>
    <row r="103" spans="2:31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3"/>
      <c r="R103" s="8"/>
      <c r="S103" s="8"/>
      <c r="T103" s="3"/>
      <c r="U103" s="3"/>
      <c r="V103" s="3"/>
      <c r="W103" s="8"/>
      <c r="X103" s="6"/>
      <c r="Y103" s="6"/>
      <c r="Z103" s="8"/>
      <c r="AA103" s="3"/>
      <c r="AB103" s="8"/>
      <c r="AC103" s="8"/>
      <c r="AD103" s="3"/>
      <c r="AE103" s="10"/>
    </row>
    <row r="104" spans="2:31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3"/>
      <c r="R104" s="8"/>
      <c r="S104" s="8"/>
      <c r="T104" s="3"/>
      <c r="U104" s="3"/>
      <c r="V104" s="3"/>
      <c r="W104" s="8"/>
      <c r="X104" s="6"/>
      <c r="Y104" s="6"/>
      <c r="Z104" s="8"/>
      <c r="AA104" s="3"/>
      <c r="AB104" s="8"/>
      <c r="AC104" s="8"/>
      <c r="AD104" s="3"/>
      <c r="AE104" s="10"/>
    </row>
    <row r="105" spans="2:31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"/>
      <c r="R105" s="8"/>
      <c r="S105" s="8"/>
      <c r="T105" s="3"/>
      <c r="U105" s="3"/>
      <c r="V105" s="3"/>
      <c r="W105" s="8"/>
      <c r="X105" s="6"/>
      <c r="Y105" s="6"/>
      <c r="Z105" s="8"/>
      <c r="AA105" s="3"/>
      <c r="AB105" s="8"/>
      <c r="AC105" s="8"/>
      <c r="AD105" s="3"/>
      <c r="AE105" s="10"/>
    </row>
    <row r="106" spans="2:31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3"/>
      <c r="R106" s="8"/>
      <c r="S106" s="8"/>
      <c r="T106" s="3"/>
      <c r="U106" s="3"/>
      <c r="V106" s="3"/>
      <c r="W106" s="8"/>
      <c r="X106" s="6"/>
      <c r="Y106" s="6"/>
      <c r="Z106" s="8"/>
      <c r="AA106" s="3"/>
      <c r="AB106" s="8"/>
      <c r="AC106" s="8"/>
      <c r="AD106" s="3"/>
      <c r="AE106" s="10"/>
    </row>
    <row r="107" spans="2:31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3"/>
      <c r="R107" s="8"/>
      <c r="S107" s="8"/>
      <c r="T107" s="3"/>
      <c r="U107" s="3"/>
      <c r="V107" s="3"/>
      <c r="W107" s="8"/>
      <c r="X107" s="6"/>
      <c r="Y107" s="6"/>
      <c r="Z107" s="8"/>
      <c r="AA107" s="3"/>
      <c r="AB107" s="8"/>
      <c r="AC107" s="8"/>
      <c r="AD107" s="3"/>
      <c r="AE107" s="10"/>
    </row>
    <row r="108" spans="2:31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3"/>
      <c r="R108" s="8"/>
      <c r="S108" s="8"/>
      <c r="T108" s="3"/>
      <c r="U108" s="3"/>
      <c r="V108" s="3"/>
      <c r="W108" s="8"/>
      <c r="X108" s="6"/>
      <c r="Y108" s="6"/>
      <c r="Z108" s="8"/>
      <c r="AA108" s="3"/>
      <c r="AB108" s="8"/>
      <c r="AC108" s="8"/>
      <c r="AD108" s="3"/>
      <c r="AE108" s="10"/>
    </row>
    <row r="109" spans="2:31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3"/>
      <c r="R109" s="8"/>
      <c r="S109" s="8"/>
      <c r="T109" s="3"/>
      <c r="U109" s="3"/>
      <c r="V109" s="3"/>
      <c r="W109" s="8"/>
      <c r="X109" s="6"/>
      <c r="Y109" s="6"/>
      <c r="Z109" s="8"/>
      <c r="AA109" s="3"/>
      <c r="AB109" s="8"/>
      <c r="AC109" s="8"/>
      <c r="AD109" s="3"/>
      <c r="AE109" s="10"/>
    </row>
    <row r="110" spans="2:31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3"/>
      <c r="R110" s="8"/>
      <c r="S110" s="8"/>
      <c r="T110" s="3"/>
      <c r="U110" s="3"/>
      <c r="V110" s="3"/>
      <c r="W110" s="8"/>
      <c r="X110" s="6"/>
      <c r="Y110" s="6"/>
      <c r="Z110" s="8"/>
      <c r="AA110" s="3"/>
      <c r="AB110" s="8"/>
      <c r="AC110" s="8"/>
      <c r="AD110" s="3"/>
      <c r="AE110" s="10"/>
    </row>
    <row r="111" spans="2:31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3"/>
      <c r="R111" s="8"/>
      <c r="S111" s="8"/>
      <c r="T111" s="3"/>
      <c r="U111" s="3"/>
      <c r="V111" s="3"/>
      <c r="W111" s="8"/>
      <c r="X111" s="6"/>
      <c r="Y111" s="6"/>
      <c r="Z111" s="8"/>
      <c r="AA111" s="3"/>
      <c r="AB111" s="8"/>
      <c r="AC111" s="8"/>
      <c r="AD111" s="3"/>
      <c r="AE111" s="10"/>
    </row>
    <row r="112" spans="2:31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3"/>
      <c r="R112" s="8"/>
      <c r="S112" s="8"/>
      <c r="T112" s="3"/>
      <c r="U112" s="3"/>
      <c r="V112" s="3"/>
      <c r="W112" s="8"/>
      <c r="X112" s="6"/>
      <c r="Y112" s="6"/>
      <c r="Z112" s="8"/>
      <c r="AA112" s="3"/>
      <c r="AB112" s="8"/>
      <c r="AC112" s="8"/>
      <c r="AD112" s="3"/>
      <c r="AE112" s="10"/>
    </row>
    <row r="113" spans="2:31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3"/>
      <c r="R113" s="8"/>
      <c r="S113" s="8"/>
      <c r="T113" s="3"/>
      <c r="U113" s="3"/>
      <c r="V113" s="3"/>
      <c r="W113" s="8"/>
      <c r="X113" s="6"/>
      <c r="Y113" s="6"/>
      <c r="Z113" s="8"/>
      <c r="AA113" s="3"/>
      <c r="AB113" s="8"/>
      <c r="AC113" s="8"/>
      <c r="AD113" s="3"/>
      <c r="AE113" s="10"/>
    </row>
    <row r="114" spans="2:31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3"/>
      <c r="R114" s="8"/>
      <c r="S114" s="8"/>
      <c r="T114" s="3"/>
      <c r="U114" s="3"/>
      <c r="V114" s="3"/>
      <c r="W114" s="8"/>
      <c r="X114" s="6"/>
      <c r="Y114" s="6"/>
      <c r="Z114" s="8"/>
      <c r="AA114" s="3"/>
      <c r="AB114" s="8"/>
      <c r="AC114" s="8"/>
      <c r="AD114" s="3"/>
      <c r="AE114" s="10"/>
    </row>
    <row r="115" spans="2:31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3"/>
      <c r="R115" s="8"/>
      <c r="S115" s="8"/>
      <c r="T115" s="3"/>
      <c r="U115" s="3"/>
      <c r="V115" s="3"/>
      <c r="W115" s="8"/>
      <c r="X115" s="6"/>
      <c r="Y115" s="6"/>
      <c r="Z115" s="8"/>
      <c r="AA115" s="3"/>
      <c r="AB115" s="8"/>
      <c r="AC115" s="8"/>
      <c r="AD115" s="3"/>
      <c r="AE115" s="10"/>
    </row>
    <row r="116" spans="2:31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3"/>
      <c r="R116" s="8"/>
      <c r="S116" s="8"/>
      <c r="T116" s="3"/>
      <c r="U116" s="3"/>
      <c r="V116" s="3"/>
      <c r="W116" s="8"/>
      <c r="X116" s="6"/>
      <c r="Y116" s="6"/>
      <c r="Z116" s="8"/>
      <c r="AA116" s="3"/>
      <c r="AB116" s="8"/>
      <c r="AC116" s="8"/>
      <c r="AD116" s="3"/>
      <c r="AE116" s="10"/>
    </row>
    <row r="117" spans="2:31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3"/>
      <c r="R117" s="8"/>
      <c r="S117" s="8"/>
      <c r="T117" s="3"/>
      <c r="U117" s="3"/>
      <c r="V117" s="3"/>
      <c r="W117" s="8"/>
      <c r="X117" s="6"/>
      <c r="Y117" s="6"/>
      <c r="Z117" s="8"/>
      <c r="AA117" s="3"/>
      <c r="AB117" s="8"/>
      <c r="AC117" s="8"/>
      <c r="AD117" s="3"/>
      <c r="AE117" s="10"/>
    </row>
    <row r="118" spans="2:31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3"/>
      <c r="R118" s="8"/>
      <c r="S118" s="8"/>
      <c r="T118" s="3"/>
      <c r="U118" s="3"/>
      <c r="V118" s="3"/>
      <c r="W118" s="8"/>
      <c r="X118" s="6"/>
      <c r="Y118" s="6"/>
      <c r="Z118" s="8"/>
      <c r="AA118" s="3"/>
      <c r="AB118" s="8"/>
      <c r="AC118" s="8"/>
      <c r="AD118" s="3"/>
      <c r="AE118" s="10"/>
    </row>
    <row r="119" spans="2:31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3"/>
      <c r="R119" s="8"/>
      <c r="S119" s="8"/>
      <c r="T119" s="3"/>
      <c r="U119" s="3"/>
      <c r="V119" s="3"/>
      <c r="W119" s="8"/>
      <c r="X119" s="6"/>
      <c r="Y119" s="6"/>
      <c r="Z119" s="8"/>
      <c r="AA119" s="3"/>
      <c r="AB119" s="8"/>
      <c r="AC119" s="8"/>
      <c r="AD119" s="3"/>
      <c r="AE119" s="10"/>
    </row>
    <row r="120" spans="2:31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3"/>
      <c r="R120" s="8"/>
      <c r="S120" s="8"/>
      <c r="T120" s="3"/>
      <c r="U120" s="3"/>
      <c r="V120" s="3"/>
      <c r="W120" s="8"/>
      <c r="X120" s="6"/>
      <c r="Y120" s="6"/>
      <c r="Z120" s="8"/>
      <c r="AA120" s="3"/>
      <c r="AB120" s="8"/>
      <c r="AC120" s="8"/>
      <c r="AD120" s="3"/>
      <c r="AE120" s="10"/>
    </row>
    <row r="121" spans="2:31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3"/>
      <c r="R121" s="8"/>
      <c r="S121" s="8"/>
      <c r="T121" s="3"/>
      <c r="U121" s="3"/>
      <c r="V121" s="3"/>
      <c r="W121" s="8"/>
      <c r="X121" s="6"/>
      <c r="Y121" s="6"/>
      <c r="Z121" s="8"/>
      <c r="AA121" s="3"/>
      <c r="AB121" s="8"/>
      <c r="AC121" s="8"/>
      <c r="AD121" s="3"/>
      <c r="AE121" s="10"/>
    </row>
    <row r="122" spans="2:31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3"/>
      <c r="R122" s="8"/>
      <c r="S122" s="8"/>
      <c r="T122" s="3"/>
      <c r="U122" s="3"/>
      <c r="V122" s="3"/>
      <c r="W122" s="8"/>
      <c r="X122" s="6"/>
      <c r="Y122" s="6"/>
      <c r="Z122" s="8"/>
      <c r="AA122" s="3"/>
      <c r="AB122" s="8"/>
      <c r="AC122" s="8"/>
      <c r="AD122" s="3"/>
      <c r="AE122" s="10"/>
    </row>
    <row r="123" spans="2:31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3"/>
      <c r="R123" s="8"/>
      <c r="S123" s="8"/>
      <c r="T123" s="3"/>
      <c r="U123" s="3"/>
      <c r="V123" s="3"/>
      <c r="W123" s="8"/>
      <c r="X123" s="6"/>
      <c r="Y123" s="6"/>
      <c r="Z123" s="8"/>
      <c r="AA123" s="3"/>
      <c r="AB123" s="8"/>
      <c r="AC123" s="8"/>
      <c r="AD123" s="3"/>
      <c r="AE123" s="10"/>
    </row>
    <row r="124" spans="2:31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3"/>
      <c r="R124" s="8"/>
      <c r="S124" s="8"/>
      <c r="T124" s="3"/>
      <c r="U124" s="3"/>
      <c r="V124" s="3"/>
      <c r="W124" s="8"/>
      <c r="X124" s="6"/>
      <c r="Y124" s="6"/>
      <c r="Z124" s="8"/>
      <c r="AA124" s="3"/>
      <c r="AB124" s="8"/>
      <c r="AC124" s="8"/>
      <c r="AD124" s="3"/>
      <c r="AE124" s="10"/>
    </row>
    <row r="125" spans="2:31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3"/>
      <c r="R125" s="8"/>
      <c r="S125" s="8"/>
      <c r="T125" s="3"/>
      <c r="U125" s="3"/>
      <c r="V125" s="3"/>
      <c r="W125" s="8"/>
      <c r="X125" s="6"/>
      <c r="Y125" s="6"/>
      <c r="Z125" s="8"/>
      <c r="AA125" s="3"/>
      <c r="AB125" s="8"/>
      <c r="AC125" s="8"/>
      <c r="AD125" s="3"/>
      <c r="AE125" s="10"/>
    </row>
    <row r="126" spans="2:31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3"/>
      <c r="R126" s="8"/>
      <c r="S126" s="8"/>
      <c r="T126" s="3"/>
      <c r="U126" s="3"/>
      <c r="V126" s="3"/>
      <c r="W126" s="8"/>
      <c r="X126" s="6"/>
      <c r="Y126" s="6"/>
      <c r="Z126" s="8"/>
      <c r="AA126" s="3"/>
      <c r="AB126" s="8"/>
      <c r="AC126" s="8"/>
      <c r="AD126" s="3"/>
      <c r="AE126" s="10"/>
    </row>
    <row r="127" spans="2:31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3"/>
      <c r="R127" s="8"/>
      <c r="S127" s="8"/>
      <c r="T127" s="3"/>
      <c r="U127" s="3"/>
      <c r="V127" s="3"/>
      <c r="W127" s="8"/>
      <c r="X127" s="6"/>
      <c r="Y127" s="6"/>
      <c r="Z127" s="8"/>
      <c r="AA127" s="3"/>
      <c r="AB127" s="8"/>
      <c r="AC127" s="8"/>
      <c r="AD127" s="3"/>
      <c r="AE127" s="10"/>
    </row>
    <row r="128" spans="2:31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3"/>
      <c r="R128" s="8"/>
      <c r="S128" s="8"/>
      <c r="T128" s="3"/>
      <c r="U128" s="3"/>
      <c r="V128" s="3"/>
      <c r="W128" s="8"/>
      <c r="X128" s="6"/>
      <c r="Y128" s="6"/>
      <c r="Z128" s="8"/>
      <c r="AA128" s="3"/>
      <c r="AB128" s="8"/>
      <c r="AC128" s="8"/>
      <c r="AD128" s="3"/>
      <c r="AE128" s="10"/>
    </row>
    <row r="129" spans="2:31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3"/>
      <c r="R129" s="8"/>
      <c r="S129" s="8"/>
      <c r="T129" s="3"/>
      <c r="U129" s="3"/>
      <c r="V129" s="3"/>
      <c r="W129" s="8"/>
      <c r="X129" s="6"/>
      <c r="Y129" s="6"/>
      <c r="Z129" s="8"/>
      <c r="AA129" s="3"/>
      <c r="AB129" s="8"/>
      <c r="AC129" s="8"/>
      <c r="AD129" s="3"/>
      <c r="AE129" s="10"/>
    </row>
    <row r="130" spans="2:31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3"/>
      <c r="R130" s="8"/>
      <c r="S130" s="8"/>
      <c r="T130" s="3"/>
      <c r="U130" s="3"/>
      <c r="V130" s="3"/>
      <c r="W130" s="8"/>
      <c r="X130" s="6"/>
      <c r="Y130" s="6"/>
      <c r="Z130" s="8"/>
      <c r="AA130" s="3"/>
      <c r="AB130" s="8"/>
      <c r="AC130" s="8"/>
      <c r="AD130" s="3"/>
      <c r="AE130" s="10"/>
    </row>
    <row r="131" spans="2:31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3"/>
      <c r="R131" s="8"/>
      <c r="S131" s="8"/>
      <c r="T131" s="3"/>
      <c r="U131" s="3"/>
      <c r="V131" s="3"/>
      <c r="W131" s="8"/>
      <c r="X131" s="6"/>
      <c r="Y131" s="6"/>
      <c r="Z131" s="8"/>
      <c r="AA131" s="3"/>
      <c r="AB131" s="8"/>
      <c r="AC131" s="8"/>
      <c r="AD131" s="3"/>
      <c r="AE131" s="10"/>
    </row>
    <row r="132" spans="2:31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3"/>
      <c r="R132" s="8"/>
      <c r="S132" s="8"/>
      <c r="T132" s="3"/>
      <c r="U132" s="3"/>
      <c r="V132" s="3"/>
      <c r="W132" s="8"/>
      <c r="X132" s="6"/>
      <c r="Y132" s="6"/>
      <c r="Z132" s="8"/>
      <c r="AA132" s="3"/>
      <c r="AB132" s="8"/>
      <c r="AC132" s="8"/>
      <c r="AD132" s="3"/>
      <c r="AE132" s="10"/>
    </row>
    <row r="133" spans="2:31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3"/>
      <c r="R133" s="8"/>
      <c r="S133" s="8"/>
      <c r="T133" s="3"/>
      <c r="U133" s="3"/>
      <c r="V133" s="3"/>
      <c r="W133" s="8"/>
      <c r="X133" s="6"/>
      <c r="Y133" s="6"/>
      <c r="Z133" s="8"/>
      <c r="AA133" s="3"/>
      <c r="AB133" s="8"/>
      <c r="AC133" s="8"/>
      <c r="AD133" s="3"/>
      <c r="AE133" s="10"/>
    </row>
    <row r="134" spans="2:31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3"/>
      <c r="R134" s="8"/>
      <c r="S134" s="8"/>
      <c r="T134" s="3"/>
      <c r="U134" s="3"/>
      <c r="V134" s="3"/>
      <c r="W134" s="8"/>
      <c r="X134" s="6"/>
      <c r="Y134" s="6"/>
      <c r="Z134" s="8"/>
      <c r="AA134" s="3"/>
      <c r="AB134" s="8"/>
      <c r="AC134" s="8"/>
      <c r="AD134" s="3"/>
      <c r="AE134" s="10"/>
    </row>
    <row r="135" spans="2:31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"/>
      <c r="R135" s="8"/>
      <c r="S135" s="8"/>
      <c r="T135" s="3"/>
      <c r="U135" s="3"/>
      <c r="V135" s="3"/>
      <c r="W135" s="8"/>
      <c r="X135" s="6"/>
      <c r="Y135" s="6"/>
      <c r="Z135" s="8"/>
      <c r="AA135" s="3"/>
      <c r="AB135" s="8"/>
      <c r="AC135" s="8"/>
      <c r="AD135" s="3"/>
      <c r="AE135" s="10"/>
    </row>
    <row r="136" spans="2:31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"/>
      <c r="R136" s="8"/>
      <c r="S136" s="8"/>
      <c r="T136" s="3"/>
      <c r="U136" s="3"/>
      <c r="V136" s="3"/>
      <c r="W136" s="8"/>
      <c r="X136" s="6"/>
      <c r="Y136" s="6"/>
      <c r="Z136" s="8"/>
      <c r="AA136" s="3"/>
      <c r="AB136" s="8"/>
      <c r="AC136" s="8"/>
      <c r="AD136" s="3"/>
      <c r="AE136" s="10"/>
    </row>
    <row r="137" spans="2:31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3"/>
      <c r="R137" s="8"/>
      <c r="S137" s="8"/>
      <c r="T137" s="3"/>
      <c r="U137" s="3"/>
      <c r="V137" s="3"/>
      <c r="W137" s="8"/>
      <c r="X137" s="6"/>
      <c r="Y137" s="6"/>
      <c r="Z137" s="8"/>
      <c r="AA137" s="3"/>
      <c r="AB137" s="8"/>
      <c r="AC137" s="8"/>
      <c r="AD137" s="3"/>
      <c r="AE137" s="10"/>
    </row>
    <row r="138" spans="2:31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3"/>
      <c r="R138" s="8"/>
      <c r="S138" s="8"/>
      <c r="T138" s="3"/>
      <c r="U138" s="3"/>
      <c r="V138" s="3"/>
      <c r="W138" s="8"/>
      <c r="X138" s="6"/>
      <c r="Y138" s="6"/>
      <c r="Z138" s="8"/>
      <c r="AA138" s="3"/>
      <c r="AB138" s="8"/>
      <c r="AC138" s="8"/>
      <c r="AD138" s="3"/>
      <c r="AE138" s="10"/>
    </row>
    <row r="139" spans="2:31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3"/>
      <c r="R139" s="8"/>
      <c r="S139" s="8"/>
      <c r="T139" s="3"/>
      <c r="U139" s="3"/>
      <c r="V139" s="3"/>
      <c r="W139" s="8"/>
      <c r="X139" s="6"/>
      <c r="Y139" s="6"/>
      <c r="Z139" s="8"/>
      <c r="AA139" s="3"/>
      <c r="AB139" s="8"/>
      <c r="AC139" s="8"/>
      <c r="AD139" s="3"/>
      <c r="AE139" s="10"/>
    </row>
    <row r="140" spans="2:31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3"/>
      <c r="R140" s="8"/>
      <c r="S140" s="8"/>
      <c r="T140" s="3"/>
      <c r="U140" s="3"/>
      <c r="V140" s="3"/>
      <c r="W140" s="8"/>
      <c r="X140" s="6"/>
      <c r="Y140" s="6"/>
      <c r="Z140" s="8"/>
      <c r="AA140" s="3"/>
      <c r="AB140" s="8"/>
      <c r="AC140" s="8"/>
      <c r="AD140" s="3"/>
      <c r="AE140" s="10"/>
    </row>
    <row r="141" spans="2:31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3"/>
      <c r="R141" s="8"/>
      <c r="S141" s="8"/>
      <c r="T141" s="3"/>
      <c r="U141" s="3"/>
      <c r="V141" s="3"/>
      <c r="W141" s="8"/>
      <c r="X141" s="6"/>
      <c r="Y141" s="6"/>
      <c r="Z141" s="8"/>
      <c r="AA141" s="3"/>
      <c r="AB141" s="8"/>
      <c r="AC141" s="8"/>
      <c r="AD141" s="3"/>
      <c r="AE141" s="10"/>
    </row>
    <row r="142" spans="2:31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3"/>
      <c r="R142" s="8"/>
      <c r="S142" s="8"/>
      <c r="T142" s="3"/>
      <c r="U142" s="3"/>
      <c r="V142" s="3"/>
      <c r="W142" s="8"/>
      <c r="X142" s="6"/>
      <c r="Y142" s="6"/>
      <c r="Z142" s="8"/>
      <c r="AA142" s="3"/>
      <c r="AB142" s="8"/>
      <c r="AC142" s="8"/>
      <c r="AD142" s="3"/>
      <c r="AE142" s="10"/>
    </row>
    <row r="143" spans="2:31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3"/>
      <c r="R143" s="8"/>
      <c r="S143" s="8"/>
      <c r="T143" s="3"/>
      <c r="U143" s="3"/>
      <c r="V143" s="3"/>
      <c r="W143" s="8"/>
      <c r="X143" s="6"/>
      <c r="Y143" s="6"/>
      <c r="Z143" s="8"/>
      <c r="AA143" s="3"/>
      <c r="AB143" s="8"/>
      <c r="AC143" s="8"/>
      <c r="AD143" s="3"/>
      <c r="AE143" s="10"/>
    </row>
    <row r="144" spans="2:31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3"/>
      <c r="R144" s="8"/>
      <c r="S144" s="8"/>
      <c r="T144" s="3"/>
      <c r="U144" s="3"/>
      <c r="V144" s="3"/>
      <c r="W144" s="8"/>
      <c r="X144" s="6"/>
      <c r="Y144" s="6"/>
      <c r="Z144" s="8"/>
      <c r="AA144" s="3"/>
      <c r="AB144" s="8"/>
      <c r="AC144" s="8"/>
      <c r="AD144" s="3"/>
      <c r="AE144" s="10"/>
    </row>
    <row r="145" spans="2:31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3"/>
      <c r="R145" s="8"/>
      <c r="S145" s="8"/>
      <c r="T145" s="3"/>
      <c r="U145" s="3"/>
      <c r="V145" s="3"/>
      <c r="W145" s="8"/>
      <c r="X145" s="6"/>
      <c r="Y145" s="6"/>
      <c r="Z145" s="8"/>
      <c r="AA145" s="3"/>
      <c r="AB145" s="8"/>
      <c r="AC145" s="8"/>
      <c r="AD145" s="3"/>
      <c r="AE145" s="10"/>
    </row>
    <row r="146" spans="2:31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3"/>
      <c r="R146" s="8"/>
      <c r="S146" s="8"/>
      <c r="T146" s="3"/>
      <c r="U146" s="3"/>
      <c r="V146" s="3"/>
      <c r="W146" s="8"/>
      <c r="X146" s="6"/>
      <c r="Y146" s="6"/>
      <c r="Z146" s="8"/>
      <c r="AA146" s="3"/>
      <c r="AB146" s="8"/>
      <c r="AC146" s="8"/>
      <c r="AD146" s="3"/>
      <c r="AE146" s="10"/>
    </row>
    <row r="147" spans="2:31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3"/>
      <c r="R147" s="8"/>
      <c r="S147" s="8"/>
      <c r="T147" s="3"/>
      <c r="U147" s="3"/>
      <c r="V147" s="3"/>
      <c r="W147" s="8"/>
      <c r="X147" s="6"/>
      <c r="Y147" s="6"/>
      <c r="Z147" s="8"/>
      <c r="AA147" s="3"/>
      <c r="AB147" s="8"/>
      <c r="AC147" s="8"/>
      <c r="AD147" s="3"/>
      <c r="AE147" s="10"/>
    </row>
    <row r="148" spans="2:31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3"/>
      <c r="R148" s="8"/>
      <c r="S148" s="8"/>
      <c r="T148" s="3"/>
      <c r="U148" s="3"/>
      <c r="V148" s="3"/>
      <c r="W148" s="8"/>
      <c r="X148" s="6"/>
      <c r="Y148" s="6"/>
      <c r="Z148" s="8"/>
      <c r="AA148" s="3"/>
      <c r="AB148" s="8"/>
      <c r="AC148" s="8"/>
      <c r="AD148" s="3"/>
      <c r="AE148" s="10"/>
    </row>
    <row r="149" spans="2:31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3"/>
      <c r="R149" s="8"/>
      <c r="S149" s="8"/>
      <c r="T149" s="3"/>
      <c r="U149" s="3"/>
      <c r="V149" s="3"/>
      <c r="W149" s="8"/>
      <c r="X149" s="6"/>
      <c r="Y149" s="6"/>
      <c r="Z149" s="8"/>
      <c r="AA149" s="3"/>
      <c r="AB149" s="8"/>
      <c r="AC149" s="8"/>
      <c r="AD149" s="3"/>
      <c r="AE149" s="10"/>
    </row>
    <row r="150" spans="2:31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3"/>
      <c r="R150" s="8"/>
      <c r="S150" s="8"/>
      <c r="T150" s="3"/>
      <c r="U150" s="3"/>
      <c r="V150" s="3"/>
      <c r="W150" s="8"/>
      <c r="X150" s="6"/>
      <c r="Y150" s="6"/>
      <c r="Z150" s="8"/>
      <c r="AA150" s="3"/>
      <c r="AB150" s="8"/>
      <c r="AC150" s="8"/>
      <c r="AD150" s="3"/>
      <c r="AE150" s="10"/>
    </row>
    <row r="151" spans="2:31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3"/>
      <c r="R151" s="8"/>
      <c r="S151" s="8"/>
      <c r="T151" s="3"/>
      <c r="U151" s="3"/>
      <c r="V151" s="3"/>
      <c r="W151" s="8"/>
      <c r="X151" s="6"/>
      <c r="Y151" s="6"/>
      <c r="Z151" s="8"/>
      <c r="AA151" s="3"/>
      <c r="AB151" s="8"/>
      <c r="AC151" s="8"/>
      <c r="AD151" s="3"/>
      <c r="AE151" s="10"/>
    </row>
    <row r="152" spans="2:31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3"/>
      <c r="R152" s="8"/>
      <c r="S152" s="8"/>
      <c r="T152" s="3"/>
      <c r="U152" s="3"/>
      <c r="V152" s="3"/>
      <c r="W152" s="8"/>
      <c r="X152" s="6"/>
      <c r="Y152" s="6"/>
      <c r="Z152" s="8"/>
      <c r="AA152" s="3"/>
      <c r="AB152" s="8"/>
      <c r="AC152" s="8"/>
      <c r="AD152" s="3"/>
      <c r="AE152" s="10"/>
    </row>
    <row r="153" spans="2:31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3"/>
      <c r="R153" s="8"/>
      <c r="S153" s="8"/>
      <c r="T153" s="3"/>
      <c r="U153" s="3"/>
      <c r="V153" s="3"/>
      <c r="W153" s="8"/>
      <c r="X153" s="6"/>
      <c r="Y153" s="6"/>
      <c r="Z153" s="8"/>
      <c r="AA153" s="3"/>
      <c r="AB153" s="8"/>
      <c r="AC153" s="8"/>
      <c r="AD153" s="3"/>
      <c r="AE153" s="10"/>
    </row>
    <row r="154" spans="2:31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3"/>
      <c r="R154" s="8"/>
      <c r="S154" s="8"/>
      <c r="T154" s="3"/>
      <c r="U154" s="3"/>
      <c r="V154" s="3"/>
      <c r="W154" s="8"/>
      <c r="X154" s="6"/>
      <c r="Y154" s="6"/>
      <c r="Z154" s="8"/>
      <c r="AA154" s="3"/>
      <c r="AB154" s="8"/>
      <c r="AC154" s="8"/>
      <c r="AD154" s="3"/>
      <c r="AE154" s="10"/>
    </row>
    <row r="155" spans="2:31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3"/>
      <c r="R155" s="8"/>
      <c r="S155" s="8"/>
      <c r="T155" s="3"/>
      <c r="U155" s="3"/>
      <c r="V155" s="3"/>
      <c r="W155" s="8"/>
      <c r="X155" s="6"/>
      <c r="Y155" s="6"/>
      <c r="Z155" s="8"/>
      <c r="AA155" s="3"/>
      <c r="AB155" s="8"/>
      <c r="AC155" s="8"/>
      <c r="AD155" s="3"/>
      <c r="AE155" s="10"/>
    </row>
    <row r="156" spans="2:31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3"/>
      <c r="R156" s="8"/>
      <c r="S156" s="8"/>
      <c r="T156" s="3"/>
      <c r="U156" s="3"/>
      <c r="V156" s="3"/>
      <c r="W156" s="8"/>
      <c r="X156" s="6"/>
      <c r="Y156" s="6"/>
      <c r="Z156" s="8"/>
      <c r="AA156" s="3"/>
      <c r="AB156" s="8"/>
      <c r="AC156" s="8"/>
      <c r="AD156" s="3"/>
      <c r="AE156" s="10"/>
    </row>
    <row r="157" spans="2:31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3"/>
      <c r="R157" s="8"/>
      <c r="S157" s="8"/>
      <c r="T157" s="3"/>
      <c r="U157" s="3"/>
      <c r="V157" s="3"/>
      <c r="W157" s="8"/>
      <c r="X157" s="6"/>
      <c r="Y157" s="6"/>
      <c r="Z157" s="8"/>
      <c r="AA157" s="3"/>
      <c r="AB157" s="8"/>
      <c r="AC157" s="8"/>
      <c r="AD157" s="3"/>
      <c r="AE157" s="10"/>
    </row>
    <row r="158" spans="2:31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3"/>
      <c r="R158" s="8"/>
      <c r="S158" s="8"/>
      <c r="T158" s="3"/>
      <c r="U158" s="3"/>
      <c r="V158" s="3"/>
      <c r="W158" s="8"/>
      <c r="X158" s="6"/>
      <c r="Y158" s="6"/>
      <c r="Z158" s="8"/>
      <c r="AA158" s="3"/>
      <c r="AB158" s="8"/>
      <c r="AC158" s="8"/>
      <c r="AD158" s="3"/>
      <c r="AE158" s="10"/>
    </row>
    <row r="159" spans="2:31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3"/>
      <c r="R159" s="8"/>
      <c r="S159" s="8"/>
      <c r="T159" s="3"/>
      <c r="U159" s="3"/>
      <c r="V159" s="3"/>
      <c r="W159" s="8"/>
      <c r="X159" s="6"/>
      <c r="Y159" s="6"/>
      <c r="Z159" s="8"/>
      <c r="AA159" s="3"/>
      <c r="AB159" s="8"/>
      <c r="AC159" s="8"/>
      <c r="AD159" s="3"/>
      <c r="AE159" s="10"/>
    </row>
    <row r="160" spans="2:31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3"/>
      <c r="R160" s="8"/>
      <c r="S160" s="8"/>
      <c r="T160" s="3"/>
      <c r="U160" s="3"/>
      <c r="V160" s="3"/>
      <c r="W160" s="8"/>
      <c r="X160" s="6"/>
      <c r="Y160" s="6"/>
      <c r="Z160" s="8"/>
      <c r="AA160" s="3"/>
      <c r="AB160" s="8"/>
      <c r="AC160" s="8"/>
      <c r="AD160" s="3"/>
      <c r="AE160" s="10"/>
    </row>
    <row r="161" spans="2:31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3"/>
      <c r="R161" s="8"/>
      <c r="S161" s="8"/>
      <c r="T161" s="3"/>
      <c r="U161" s="3"/>
      <c r="V161" s="3"/>
      <c r="W161" s="8"/>
      <c r="X161" s="6"/>
      <c r="Y161" s="6"/>
      <c r="Z161" s="8"/>
      <c r="AA161" s="3"/>
      <c r="AB161" s="8"/>
      <c r="AC161" s="8"/>
      <c r="AD161" s="3"/>
      <c r="AE161" s="10"/>
    </row>
    <row r="162" spans="2:31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3"/>
      <c r="R162" s="8"/>
      <c r="S162" s="8"/>
      <c r="T162" s="3"/>
      <c r="U162" s="3"/>
      <c r="V162" s="3"/>
      <c r="W162" s="8"/>
      <c r="X162" s="6"/>
      <c r="Y162" s="6"/>
      <c r="Z162" s="8"/>
      <c r="AA162" s="3"/>
      <c r="AB162" s="8"/>
      <c r="AC162" s="8"/>
      <c r="AD162" s="3"/>
      <c r="AE162" s="10"/>
    </row>
    <row r="163" spans="2:31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3"/>
      <c r="R163" s="8"/>
      <c r="S163" s="8"/>
      <c r="T163" s="3"/>
      <c r="U163" s="3"/>
      <c r="V163" s="3"/>
      <c r="W163" s="8"/>
      <c r="X163" s="6"/>
      <c r="Y163" s="6"/>
      <c r="Z163" s="8"/>
      <c r="AA163" s="3"/>
      <c r="AB163" s="8"/>
      <c r="AC163" s="8"/>
      <c r="AD163" s="3"/>
      <c r="AE163" s="10"/>
    </row>
    <row r="164" spans="2:31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3"/>
      <c r="R164" s="8"/>
      <c r="S164" s="8"/>
      <c r="T164" s="3"/>
      <c r="U164" s="3"/>
      <c r="V164" s="3"/>
      <c r="W164" s="8"/>
      <c r="X164" s="6"/>
      <c r="Y164" s="6"/>
      <c r="Z164" s="8"/>
      <c r="AA164" s="3"/>
      <c r="AB164" s="8"/>
      <c r="AC164" s="8"/>
      <c r="AD164" s="3"/>
      <c r="AE164" s="10"/>
    </row>
    <row r="165" spans="2:31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3"/>
      <c r="R165" s="8"/>
      <c r="S165" s="8"/>
      <c r="T165" s="3"/>
      <c r="U165" s="3"/>
      <c r="V165" s="3"/>
      <c r="W165" s="8"/>
      <c r="X165" s="6"/>
      <c r="Y165" s="6"/>
      <c r="Z165" s="8"/>
      <c r="AA165" s="3"/>
      <c r="AB165" s="8"/>
      <c r="AC165" s="8"/>
      <c r="AD165" s="3"/>
      <c r="AE165" s="10"/>
    </row>
    <row r="166" spans="2:31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3"/>
      <c r="R166" s="8"/>
      <c r="S166" s="8"/>
      <c r="T166" s="3"/>
      <c r="U166" s="3"/>
      <c r="V166" s="3"/>
      <c r="W166" s="8"/>
      <c r="X166" s="6"/>
      <c r="Y166" s="6"/>
      <c r="Z166" s="8"/>
      <c r="AA166" s="3"/>
      <c r="AB166" s="8"/>
      <c r="AC166" s="8"/>
      <c r="AD166" s="3"/>
      <c r="AE166" s="10"/>
    </row>
    <row r="167" spans="2:31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3"/>
      <c r="R167" s="8"/>
      <c r="S167" s="8"/>
      <c r="T167" s="3"/>
      <c r="U167" s="3"/>
      <c r="V167" s="3"/>
      <c r="W167" s="8"/>
      <c r="X167" s="6"/>
      <c r="Y167" s="6"/>
      <c r="Z167" s="8"/>
      <c r="AA167" s="3"/>
      <c r="AB167" s="8"/>
      <c r="AC167" s="8"/>
      <c r="AD167" s="3"/>
      <c r="AE167" s="10"/>
    </row>
    <row r="168" spans="2:31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3"/>
      <c r="R168" s="8"/>
      <c r="S168" s="8"/>
      <c r="T168" s="3"/>
      <c r="U168" s="3"/>
      <c r="V168" s="3"/>
      <c r="W168" s="8"/>
      <c r="X168" s="6"/>
      <c r="Y168" s="6"/>
      <c r="Z168" s="8"/>
      <c r="AA168" s="3"/>
      <c r="AB168" s="8"/>
      <c r="AC168" s="8"/>
      <c r="AD168" s="3"/>
      <c r="AE168" s="10"/>
    </row>
    <row r="169" spans="2:31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3"/>
      <c r="R169" s="8"/>
      <c r="S169" s="8"/>
      <c r="T169" s="3"/>
      <c r="U169" s="3"/>
      <c r="V169" s="3"/>
      <c r="W169" s="8"/>
      <c r="X169" s="6"/>
      <c r="Y169" s="6"/>
      <c r="Z169" s="8"/>
      <c r="AA169" s="3"/>
      <c r="AB169" s="8"/>
      <c r="AC169" s="8"/>
      <c r="AD169" s="3"/>
      <c r="AE169" s="10"/>
    </row>
    <row r="170" spans="2:31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3"/>
      <c r="R170" s="8"/>
      <c r="S170" s="8"/>
      <c r="T170" s="3"/>
      <c r="U170" s="3"/>
      <c r="V170" s="3"/>
      <c r="W170" s="8"/>
      <c r="X170" s="6"/>
      <c r="Y170" s="6"/>
      <c r="Z170" s="8"/>
      <c r="AA170" s="3"/>
      <c r="AB170" s="8"/>
      <c r="AC170" s="8"/>
      <c r="AD170" s="3"/>
      <c r="AE170" s="10"/>
    </row>
    <row r="171" spans="2:31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3"/>
      <c r="R171" s="8"/>
      <c r="S171" s="8"/>
      <c r="T171" s="3"/>
      <c r="U171" s="3"/>
      <c r="V171" s="3"/>
      <c r="W171" s="8"/>
      <c r="X171" s="6"/>
      <c r="Y171" s="6"/>
      <c r="Z171" s="8"/>
      <c r="AA171" s="3"/>
      <c r="AB171" s="8"/>
      <c r="AC171" s="8"/>
      <c r="AD171" s="3"/>
      <c r="AE171" s="10"/>
    </row>
    <row r="172" spans="2:31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3"/>
      <c r="R172" s="8"/>
      <c r="S172" s="8"/>
      <c r="T172" s="3"/>
      <c r="U172" s="3"/>
      <c r="V172" s="3"/>
      <c r="W172" s="8"/>
      <c r="X172" s="6"/>
      <c r="Y172" s="6"/>
      <c r="Z172" s="8"/>
      <c r="AA172" s="3"/>
      <c r="AB172" s="8"/>
      <c r="AC172" s="8"/>
      <c r="AD172" s="3"/>
      <c r="AE172" s="10"/>
    </row>
    <row r="173" spans="2:31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3"/>
      <c r="R173" s="8"/>
      <c r="S173" s="8"/>
      <c r="T173" s="3"/>
      <c r="U173" s="3"/>
      <c r="V173" s="3"/>
      <c r="W173" s="8"/>
      <c r="X173" s="6"/>
      <c r="Y173" s="6"/>
      <c r="Z173" s="8"/>
      <c r="AA173" s="3"/>
      <c r="AB173" s="8"/>
      <c r="AC173" s="8"/>
      <c r="AD173" s="3"/>
      <c r="AE173" s="10"/>
    </row>
    <row r="174" spans="2:31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3"/>
      <c r="R174" s="8"/>
      <c r="S174" s="8"/>
      <c r="T174" s="3"/>
      <c r="U174" s="3"/>
      <c r="V174" s="3"/>
      <c r="W174" s="8"/>
      <c r="X174" s="6"/>
      <c r="Y174" s="6"/>
      <c r="Z174" s="8"/>
      <c r="AA174" s="3"/>
      <c r="AB174" s="8"/>
      <c r="AC174" s="8"/>
      <c r="AD174" s="3"/>
      <c r="AE174" s="10"/>
    </row>
    <row r="175" spans="2:31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3"/>
      <c r="R175" s="8"/>
      <c r="S175" s="8"/>
      <c r="T175" s="3"/>
      <c r="U175" s="3"/>
      <c r="V175" s="3"/>
      <c r="W175" s="8"/>
      <c r="X175" s="6"/>
      <c r="Y175" s="6"/>
      <c r="Z175" s="8"/>
      <c r="AA175" s="3"/>
      <c r="AB175" s="8"/>
      <c r="AC175" s="8"/>
      <c r="AD175" s="3"/>
      <c r="AE175" s="10"/>
    </row>
    <row r="176" spans="2:31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3"/>
      <c r="R176" s="8"/>
      <c r="S176" s="8"/>
      <c r="T176" s="3"/>
      <c r="U176" s="3"/>
      <c r="V176" s="3"/>
      <c r="W176" s="8"/>
      <c r="X176" s="6"/>
      <c r="Y176" s="6"/>
      <c r="Z176" s="8"/>
      <c r="AA176" s="3"/>
      <c r="AB176" s="8"/>
      <c r="AC176" s="8"/>
      <c r="AD176" s="3"/>
      <c r="AE176" s="10"/>
    </row>
    <row r="177" spans="2:31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3"/>
      <c r="R177" s="8"/>
      <c r="S177" s="8"/>
      <c r="T177" s="3"/>
      <c r="U177" s="3"/>
      <c r="V177" s="3"/>
      <c r="W177" s="8"/>
      <c r="X177" s="6"/>
      <c r="Y177" s="6"/>
      <c r="Z177" s="8"/>
      <c r="AA177" s="3"/>
      <c r="AB177" s="8"/>
      <c r="AC177" s="8"/>
      <c r="AD177" s="3"/>
      <c r="AE177" s="10"/>
    </row>
    <row r="178" spans="2:31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3"/>
      <c r="R178" s="8"/>
      <c r="S178" s="8"/>
      <c r="T178" s="3"/>
      <c r="U178" s="3"/>
      <c r="V178" s="3"/>
      <c r="W178" s="8"/>
      <c r="X178" s="6"/>
      <c r="Y178" s="6"/>
      <c r="Z178" s="8"/>
      <c r="AA178" s="3"/>
      <c r="AB178" s="8"/>
      <c r="AC178" s="8"/>
      <c r="AD178" s="3"/>
      <c r="AE178" s="10"/>
    </row>
    <row r="179" spans="2:31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3"/>
      <c r="R179" s="8"/>
      <c r="S179" s="8"/>
      <c r="T179" s="3"/>
      <c r="U179" s="3"/>
      <c r="V179" s="3"/>
      <c r="W179" s="8"/>
      <c r="X179" s="6"/>
      <c r="Y179" s="6"/>
      <c r="Z179" s="8"/>
      <c r="AA179" s="3"/>
      <c r="AB179" s="8"/>
      <c r="AC179" s="8"/>
      <c r="AD179" s="3"/>
      <c r="AE179" s="10"/>
    </row>
    <row r="180" spans="2:31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3"/>
      <c r="R180" s="8"/>
      <c r="S180" s="8"/>
      <c r="T180" s="3"/>
      <c r="U180" s="3"/>
      <c r="V180" s="3"/>
      <c r="W180" s="8"/>
      <c r="X180" s="6"/>
      <c r="Y180" s="6"/>
      <c r="Z180" s="8"/>
      <c r="AA180" s="3"/>
      <c r="AB180" s="8"/>
      <c r="AC180" s="8"/>
      <c r="AD180" s="3"/>
      <c r="AE180" s="10"/>
    </row>
    <row r="181" spans="2:31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3"/>
      <c r="R181" s="8"/>
      <c r="S181" s="8"/>
      <c r="T181" s="3"/>
      <c r="U181" s="3"/>
      <c r="V181" s="3"/>
      <c r="W181" s="8"/>
      <c r="X181" s="6"/>
      <c r="Y181" s="6"/>
      <c r="Z181" s="8"/>
      <c r="AA181" s="3"/>
      <c r="AB181" s="8"/>
      <c r="AC181" s="8"/>
      <c r="AD181" s="3"/>
      <c r="AE181" s="10"/>
    </row>
    <row r="182" spans="2:31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3"/>
      <c r="R182" s="8"/>
      <c r="S182" s="8"/>
      <c r="T182" s="3"/>
      <c r="U182" s="3"/>
      <c r="V182" s="3"/>
      <c r="W182" s="8"/>
      <c r="X182" s="6"/>
      <c r="Y182" s="6"/>
      <c r="Z182" s="8"/>
      <c r="AA182" s="3"/>
      <c r="AB182" s="8"/>
      <c r="AC182" s="8"/>
      <c r="AD182" s="3"/>
      <c r="AE182" s="10"/>
    </row>
    <row r="183" spans="2:31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3"/>
      <c r="R183" s="8"/>
      <c r="S183" s="8"/>
      <c r="T183" s="3"/>
      <c r="U183" s="3"/>
      <c r="V183" s="3"/>
      <c r="W183" s="8"/>
      <c r="X183" s="6"/>
      <c r="Y183" s="6"/>
      <c r="Z183" s="8"/>
      <c r="AA183" s="3"/>
      <c r="AB183" s="8"/>
      <c r="AC183" s="8"/>
      <c r="AD183" s="3"/>
      <c r="AE183" s="10"/>
    </row>
    <row r="184" spans="2:31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3"/>
      <c r="R184" s="8"/>
      <c r="S184" s="8"/>
      <c r="T184" s="3"/>
      <c r="U184" s="3"/>
      <c r="V184" s="3"/>
      <c r="W184" s="8"/>
      <c r="X184" s="6"/>
      <c r="Y184" s="6"/>
      <c r="Z184" s="8"/>
      <c r="AA184" s="3"/>
      <c r="AB184" s="8"/>
      <c r="AC184" s="8"/>
      <c r="AD184" s="3"/>
      <c r="AE184" s="10"/>
    </row>
    <row r="185" spans="2:31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3"/>
      <c r="R185" s="8"/>
      <c r="S185" s="8"/>
      <c r="T185" s="3"/>
      <c r="U185" s="3"/>
      <c r="V185" s="3"/>
      <c r="W185" s="8"/>
      <c r="X185" s="6"/>
      <c r="Y185" s="6"/>
      <c r="Z185" s="8"/>
      <c r="AA185" s="3"/>
      <c r="AB185" s="8"/>
      <c r="AC185" s="8"/>
      <c r="AD185" s="3"/>
      <c r="AE185" s="10"/>
    </row>
    <row r="186" spans="2:31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3"/>
      <c r="R186" s="8"/>
      <c r="S186" s="8"/>
      <c r="T186" s="3"/>
      <c r="U186" s="3"/>
      <c r="V186" s="3"/>
      <c r="W186" s="8"/>
      <c r="X186" s="6"/>
      <c r="Y186" s="6"/>
      <c r="Z186" s="8"/>
      <c r="AA186" s="3"/>
      <c r="AB186" s="8"/>
      <c r="AC186" s="8"/>
      <c r="AD186" s="3"/>
      <c r="AE186" s="10"/>
    </row>
    <row r="187" spans="2:31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3"/>
      <c r="R187" s="8"/>
      <c r="S187" s="8"/>
      <c r="T187" s="3"/>
      <c r="U187" s="3"/>
      <c r="V187" s="3"/>
      <c r="W187" s="8"/>
      <c r="X187" s="6"/>
      <c r="Y187" s="6"/>
      <c r="Z187" s="8"/>
      <c r="AA187" s="3"/>
      <c r="AB187" s="8"/>
      <c r="AC187" s="8"/>
      <c r="AD187" s="3"/>
      <c r="AE187" s="10"/>
    </row>
    <row r="188" spans="2:31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3"/>
      <c r="R188" s="8"/>
      <c r="S188" s="8"/>
      <c r="T188" s="3"/>
      <c r="U188" s="3"/>
      <c r="V188" s="3"/>
      <c r="W188" s="8"/>
      <c r="X188" s="6"/>
      <c r="Y188" s="6"/>
      <c r="Z188" s="8"/>
      <c r="AA188" s="3"/>
      <c r="AB188" s="8"/>
      <c r="AC188" s="8"/>
      <c r="AD188" s="3"/>
      <c r="AE188" s="10"/>
    </row>
    <row r="189" spans="2:31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3"/>
      <c r="R189" s="8"/>
      <c r="S189" s="8"/>
      <c r="T189" s="3"/>
      <c r="U189" s="3"/>
      <c r="V189" s="3"/>
      <c r="W189" s="8"/>
      <c r="X189" s="6"/>
      <c r="Y189" s="6"/>
      <c r="Z189" s="8"/>
      <c r="AA189" s="3"/>
      <c r="AB189" s="8"/>
      <c r="AC189" s="8"/>
      <c r="AD189" s="3"/>
      <c r="AE189" s="10"/>
    </row>
    <row r="190" spans="2:31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3"/>
      <c r="R190" s="8"/>
      <c r="S190" s="8"/>
      <c r="T190" s="3"/>
      <c r="U190" s="3"/>
      <c r="V190" s="3"/>
      <c r="W190" s="8"/>
      <c r="X190" s="6"/>
      <c r="Y190" s="6"/>
      <c r="Z190" s="8"/>
      <c r="AA190" s="3"/>
      <c r="AB190" s="8"/>
      <c r="AC190" s="8"/>
      <c r="AD190" s="3"/>
      <c r="AE190" s="10"/>
    </row>
    <row r="191" spans="2:31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3"/>
      <c r="R191" s="8"/>
      <c r="S191" s="8"/>
      <c r="T191" s="3"/>
      <c r="U191" s="3"/>
      <c r="V191" s="3"/>
      <c r="W191" s="8"/>
      <c r="X191" s="6"/>
      <c r="Y191" s="6"/>
      <c r="Z191" s="8"/>
      <c r="AA191" s="3"/>
      <c r="AB191" s="8"/>
      <c r="AC191" s="8"/>
      <c r="AD191" s="3"/>
      <c r="AE191" s="10"/>
    </row>
    <row r="192" spans="2:31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3"/>
      <c r="R192" s="8"/>
      <c r="S192" s="8"/>
      <c r="T192" s="3"/>
      <c r="U192" s="3"/>
      <c r="V192" s="3"/>
      <c r="W192" s="8"/>
      <c r="X192" s="6"/>
      <c r="Y192" s="6"/>
      <c r="Z192" s="8"/>
      <c r="AA192" s="3"/>
      <c r="AB192" s="8"/>
      <c r="AC192" s="8"/>
      <c r="AD192" s="3"/>
      <c r="AE192" s="10"/>
    </row>
    <row r="193" spans="2:31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3"/>
      <c r="R193" s="8"/>
      <c r="S193" s="8"/>
      <c r="T193" s="3"/>
      <c r="U193" s="3"/>
      <c r="V193" s="3"/>
      <c r="W193" s="8"/>
      <c r="X193" s="6"/>
      <c r="Y193" s="6"/>
      <c r="Z193" s="8"/>
      <c r="AA193" s="3"/>
      <c r="AB193" s="8"/>
      <c r="AC193" s="8"/>
      <c r="AD193" s="3"/>
      <c r="AE193" s="10"/>
    </row>
    <row r="194" spans="2:31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3"/>
      <c r="R194" s="8"/>
      <c r="S194" s="8"/>
      <c r="T194" s="3"/>
      <c r="U194" s="3"/>
      <c r="V194" s="3"/>
      <c r="W194" s="8"/>
      <c r="X194" s="6"/>
      <c r="Y194" s="6"/>
      <c r="Z194" s="8"/>
      <c r="AA194" s="3"/>
      <c r="AB194" s="8"/>
      <c r="AC194" s="8"/>
      <c r="AD194" s="3"/>
      <c r="AE194" s="10"/>
    </row>
    <row r="195" spans="2:31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3"/>
      <c r="R195" s="8"/>
      <c r="S195" s="8"/>
      <c r="T195" s="3"/>
      <c r="U195" s="3"/>
      <c r="V195" s="3"/>
      <c r="W195" s="8"/>
      <c r="X195" s="6"/>
      <c r="Y195" s="6"/>
      <c r="Z195" s="8"/>
      <c r="AA195" s="3"/>
      <c r="AB195" s="8"/>
      <c r="AC195" s="8"/>
      <c r="AD195" s="3"/>
      <c r="AE195" s="10"/>
    </row>
    <row r="196" spans="2:31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3"/>
      <c r="R196" s="8"/>
      <c r="S196" s="8"/>
      <c r="T196" s="3"/>
      <c r="U196" s="3"/>
      <c r="V196" s="3"/>
      <c r="W196" s="8"/>
      <c r="X196" s="6"/>
      <c r="Y196" s="6"/>
      <c r="Z196" s="8"/>
      <c r="AA196" s="3"/>
      <c r="AB196" s="8"/>
      <c r="AC196" s="8"/>
      <c r="AD196" s="3"/>
      <c r="AE196" s="10"/>
    </row>
    <row r="197" spans="2:31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3"/>
      <c r="R197" s="8"/>
      <c r="S197" s="8"/>
      <c r="T197" s="3"/>
      <c r="U197" s="3"/>
      <c r="V197" s="3"/>
      <c r="W197" s="8"/>
      <c r="X197" s="6"/>
      <c r="Y197" s="6"/>
      <c r="Z197" s="8"/>
      <c r="AA197" s="3"/>
      <c r="AB197" s="8"/>
      <c r="AC197" s="8"/>
      <c r="AD197" s="3"/>
      <c r="AE197" s="10"/>
    </row>
    <row r="198" spans="2:31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3"/>
      <c r="R198" s="8"/>
      <c r="S198" s="8"/>
      <c r="T198" s="3"/>
      <c r="U198" s="3"/>
      <c r="V198" s="3"/>
      <c r="W198" s="8"/>
      <c r="X198" s="6"/>
      <c r="Y198" s="6"/>
      <c r="Z198" s="8"/>
      <c r="AA198" s="3"/>
      <c r="AB198" s="8"/>
      <c r="AC198" s="8"/>
      <c r="AD198" s="3"/>
      <c r="AE198" s="10"/>
    </row>
    <row r="199" spans="2:31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3"/>
      <c r="R199" s="8"/>
      <c r="S199" s="8"/>
      <c r="T199" s="3"/>
      <c r="U199" s="3"/>
      <c r="V199" s="3"/>
      <c r="W199" s="8"/>
      <c r="X199" s="6"/>
      <c r="Y199" s="6"/>
      <c r="Z199" s="8"/>
      <c r="AA199" s="3"/>
      <c r="AB199" s="8"/>
      <c r="AC199" s="8"/>
      <c r="AD199" s="3"/>
      <c r="AE199" s="10"/>
    </row>
    <row r="200" spans="2:31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3"/>
      <c r="R200" s="8"/>
      <c r="S200" s="8"/>
      <c r="T200" s="3"/>
      <c r="U200" s="3"/>
      <c r="V200" s="3"/>
      <c r="W200" s="8"/>
      <c r="X200" s="6"/>
      <c r="Y200" s="6"/>
      <c r="Z200" s="8"/>
      <c r="AA200" s="3"/>
      <c r="AB200" s="8"/>
      <c r="AC200" s="8"/>
      <c r="AD200" s="3"/>
      <c r="AE200" s="10"/>
    </row>
    <row r="201" spans="2:31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3"/>
      <c r="R201" s="8"/>
      <c r="S201" s="8"/>
      <c r="T201" s="3"/>
      <c r="U201" s="3"/>
      <c r="V201" s="3"/>
      <c r="W201" s="8"/>
      <c r="X201" s="6"/>
      <c r="Y201" s="6"/>
      <c r="Z201" s="8"/>
      <c r="AA201" s="3"/>
      <c r="AB201" s="8"/>
      <c r="AC201" s="8"/>
      <c r="AD201" s="3"/>
      <c r="AE201" s="10"/>
    </row>
    <row r="202" spans="2:31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3"/>
      <c r="R202" s="8"/>
      <c r="S202" s="8"/>
      <c r="T202" s="3"/>
      <c r="U202" s="3"/>
      <c r="V202" s="3"/>
      <c r="W202" s="8"/>
      <c r="X202" s="6"/>
      <c r="Y202" s="6"/>
      <c r="Z202" s="8"/>
      <c r="AA202" s="3"/>
      <c r="AB202" s="8"/>
      <c r="AC202" s="8"/>
      <c r="AD202" s="3"/>
      <c r="AE202" s="10"/>
    </row>
    <row r="203" spans="2:31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3"/>
      <c r="R203" s="8"/>
      <c r="S203" s="8"/>
      <c r="T203" s="3"/>
      <c r="U203" s="3"/>
      <c r="V203" s="3"/>
      <c r="W203" s="8"/>
      <c r="X203" s="6"/>
      <c r="Y203" s="6"/>
      <c r="Z203" s="8"/>
      <c r="AA203" s="3"/>
      <c r="AB203" s="8"/>
      <c r="AC203" s="8"/>
      <c r="AD203" s="3"/>
      <c r="AE203" s="10"/>
    </row>
    <row r="204" spans="2:31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3"/>
      <c r="R204" s="8"/>
      <c r="S204" s="8"/>
      <c r="T204" s="3"/>
      <c r="U204" s="3"/>
      <c r="V204" s="3"/>
      <c r="W204" s="8"/>
      <c r="X204" s="6"/>
      <c r="Y204" s="6"/>
      <c r="Z204" s="8"/>
      <c r="AA204" s="3"/>
      <c r="AB204" s="8"/>
      <c r="AC204" s="8"/>
      <c r="AD204" s="3"/>
      <c r="AE204" s="10"/>
    </row>
    <row r="205" spans="2:31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3"/>
      <c r="R205" s="8"/>
      <c r="S205" s="8"/>
      <c r="T205" s="3"/>
      <c r="U205" s="3"/>
      <c r="V205" s="3"/>
      <c r="W205" s="8"/>
      <c r="X205" s="6"/>
      <c r="Y205" s="6"/>
      <c r="Z205" s="8"/>
      <c r="AA205" s="3"/>
      <c r="AB205" s="8"/>
      <c r="AC205" s="8"/>
      <c r="AD205" s="3"/>
      <c r="AE205" s="10"/>
    </row>
    <row r="206" spans="2:31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3"/>
      <c r="R206" s="8"/>
      <c r="S206" s="8"/>
      <c r="T206" s="3"/>
      <c r="U206" s="3"/>
      <c r="V206" s="3"/>
      <c r="W206" s="8"/>
      <c r="X206" s="6"/>
      <c r="Y206" s="6"/>
      <c r="Z206" s="8"/>
      <c r="AA206" s="3"/>
      <c r="AB206" s="8"/>
      <c r="AC206" s="8"/>
      <c r="AD206" s="3"/>
      <c r="AE206" s="10"/>
    </row>
    <row r="207" spans="2:31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3"/>
      <c r="R207" s="8"/>
      <c r="S207" s="8"/>
      <c r="T207" s="3"/>
      <c r="U207" s="3"/>
      <c r="V207" s="3"/>
      <c r="W207" s="8"/>
      <c r="X207" s="6"/>
      <c r="Y207" s="6"/>
      <c r="Z207" s="8"/>
      <c r="AA207" s="3"/>
      <c r="AB207" s="8"/>
      <c r="AC207" s="8"/>
      <c r="AD207" s="3"/>
      <c r="AE207" s="10"/>
    </row>
    <row r="208" spans="2:31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3"/>
      <c r="R208" s="8"/>
      <c r="S208" s="8"/>
      <c r="T208" s="3"/>
      <c r="U208" s="3"/>
      <c r="V208" s="3"/>
      <c r="W208" s="8"/>
      <c r="X208" s="6"/>
      <c r="Y208" s="6"/>
      <c r="Z208" s="8"/>
      <c r="AA208" s="3"/>
      <c r="AB208" s="8"/>
      <c r="AC208" s="8"/>
      <c r="AD208" s="3"/>
      <c r="AE208" s="10"/>
    </row>
    <row r="209" spans="2:31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3"/>
      <c r="R209" s="8"/>
      <c r="S209" s="8"/>
      <c r="T209" s="3"/>
      <c r="U209" s="3"/>
      <c r="V209" s="3"/>
      <c r="W209" s="8"/>
      <c r="X209" s="6"/>
      <c r="Y209" s="6"/>
      <c r="Z209" s="8"/>
      <c r="AA209" s="3"/>
      <c r="AB209" s="8"/>
      <c r="AC209" s="8"/>
      <c r="AD209" s="3"/>
      <c r="AE209" s="10"/>
    </row>
    <row r="210" spans="2:31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3"/>
      <c r="R210" s="8"/>
      <c r="S210" s="8"/>
      <c r="T210" s="3"/>
      <c r="U210" s="3"/>
      <c r="V210" s="3"/>
      <c r="W210" s="8"/>
      <c r="X210" s="6"/>
      <c r="Y210" s="6"/>
      <c r="Z210" s="8"/>
      <c r="AA210" s="3"/>
      <c r="AB210" s="8"/>
      <c r="AC210" s="8"/>
      <c r="AD210" s="3"/>
      <c r="AE210" s="10"/>
    </row>
    <row r="211" spans="2:31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3"/>
      <c r="R211" s="8"/>
      <c r="S211" s="8"/>
      <c r="T211" s="3"/>
      <c r="U211" s="3"/>
      <c r="V211" s="3"/>
      <c r="W211" s="8"/>
      <c r="X211" s="6"/>
      <c r="Y211" s="6"/>
      <c r="Z211" s="8"/>
      <c r="AA211" s="3"/>
      <c r="AB211" s="8"/>
      <c r="AC211" s="8"/>
      <c r="AD211" s="3"/>
      <c r="AE211" s="10"/>
    </row>
    <row r="212" spans="2:31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3"/>
      <c r="R212" s="8"/>
      <c r="S212" s="8"/>
      <c r="T212" s="3"/>
      <c r="U212" s="3"/>
      <c r="V212" s="3"/>
      <c r="W212" s="8"/>
      <c r="X212" s="6"/>
      <c r="Y212" s="6"/>
      <c r="Z212" s="8"/>
      <c r="AA212" s="3"/>
      <c r="AB212" s="8"/>
      <c r="AC212" s="8"/>
      <c r="AD212" s="3"/>
      <c r="AE212" s="10"/>
    </row>
    <row r="213" spans="2:31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3"/>
      <c r="R213" s="8"/>
      <c r="S213" s="8"/>
      <c r="T213" s="3"/>
      <c r="U213" s="3"/>
      <c r="V213" s="3"/>
      <c r="W213" s="8"/>
      <c r="X213" s="6"/>
      <c r="Y213" s="6"/>
      <c r="Z213" s="8"/>
      <c r="AA213" s="3"/>
      <c r="AB213" s="8"/>
      <c r="AC213" s="8"/>
      <c r="AD213" s="3"/>
      <c r="AE213" s="10"/>
    </row>
    <row r="214" spans="2:31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3"/>
      <c r="R214" s="8"/>
      <c r="S214" s="8"/>
      <c r="T214" s="3"/>
      <c r="U214" s="3"/>
      <c r="V214" s="3"/>
      <c r="W214" s="8"/>
      <c r="X214" s="6"/>
      <c r="Y214" s="6"/>
      <c r="Z214" s="8"/>
      <c r="AA214" s="3"/>
      <c r="AB214" s="8"/>
      <c r="AC214" s="8"/>
      <c r="AD214" s="3"/>
      <c r="AE214" s="10"/>
    </row>
    <row r="215" spans="2:31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3"/>
      <c r="R215" s="8"/>
      <c r="S215" s="8"/>
      <c r="T215" s="3"/>
      <c r="U215" s="3"/>
      <c r="V215" s="3"/>
      <c r="W215" s="8"/>
      <c r="X215" s="6"/>
      <c r="Y215" s="6"/>
      <c r="Z215" s="8"/>
      <c r="AA215" s="3"/>
      <c r="AB215" s="8"/>
      <c r="AC215" s="8"/>
      <c r="AD215" s="3"/>
      <c r="AE215" s="10"/>
    </row>
    <row r="216" spans="2:31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3"/>
      <c r="R216" s="8"/>
      <c r="S216" s="8"/>
      <c r="T216" s="3"/>
      <c r="U216" s="3"/>
      <c r="V216" s="3"/>
      <c r="W216" s="8"/>
      <c r="X216" s="6"/>
      <c r="Y216" s="6"/>
      <c r="Z216" s="8"/>
      <c r="AA216" s="3"/>
      <c r="AB216" s="8"/>
      <c r="AC216" s="8"/>
      <c r="AD216" s="3"/>
      <c r="AE216" s="10"/>
    </row>
    <row r="217" spans="2:31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3"/>
      <c r="R217" s="8"/>
      <c r="S217" s="8"/>
      <c r="T217" s="3"/>
      <c r="U217" s="3"/>
      <c r="V217" s="3"/>
      <c r="W217" s="8"/>
      <c r="X217" s="6"/>
      <c r="Y217" s="6"/>
      <c r="Z217" s="8"/>
      <c r="AA217" s="3"/>
      <c r="AB217" s="8"/>
      <c r="AC217" s="8"/>
      <c r="AD217" s="3"/>
      <c r="AE217" s="10"/>
    </row>
    <row r="218" spans="2:31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3"/>
      <c r="R218" s="8"/>
      <c r="S218" s="8"/>
      <c r="T218" s="3"/>
      <c r="U218" s="3"/>
      <c r="V218" s="3"/>
      <c r="W218" s="8"/>
      <c r="X218" s="6"/>
      <c r="Y218" s="6"/>
      <c r="Z218" s="8"/>
      <c r="AA218" s="3"/>
      <c r="AB218" s="8"/>
      <c r="AC218" s="8"/>
      <c r="AD218" s="3"/>
      <c r="AE218" s="10"/>
    </row>
    <row r="219" spans="2:31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3"/>
      <c r="R219" s="8"/>
      <c r="S219" s="8"/>
      <c r="T219" s="3"/>
      <c r="U219" s="3"/>
      <c r="V219" s="3"/>
      <c r="W219" s="8"/>
      <c r="X219" s="6"/>
      <c r="Y219" s="6"/>
      <c r="Z219" s="8"/>
      <c r="AA219" s="3"/>
      <c r="AB219" s="8"/>
      <c r="AC219" s="8"/>
      <c r="AD219" s="3"/>
      <c r="AE219" s="10"/>
    </row>
    <row r="220" spans="2:31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3"/>
      <c r="R220" s="8"/>
      <c r="S220" s="8"/>
      <c r="T220" s="3"/>
      <c r="U220" s="3"/>
      <c r="V220" s="3"/>
      <c r="W220" s="8"/>
      <c r="X220" s="6"/>
      <c r="Y220" s="6"/>
      <c r="Z220" s="8"/>
      <c r="AA220" s="3"/>
      <c r="AB220" s="8"/>
      <c r="AC220" s="8"/>
      <c r="AD220" s="3"/>
      <c r="AE220" s="10"/>
    </row>
    <row r="221" spans="2:31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3"/>
      <c r="R221" s="8"/>
      <c r="S221" s="8"/>
      <c r="T221" s="3"/>
      <c r="U221" s="3"/>
      <c r="V221" s="3"/>
      <c r="W221" s="8"/>
      <c r="X221" s="6"/>
      <c r="Y221" s="6"/>
      <c r="Z221" s="8"/>
      <c r="AA221" s="3"/>
      <c r="AB221" s="8"/>
      <c r="AC221" s="8"/>
      <c r="AD221" s="3"/>
      <c r="AE221" s="10"/>
    </row>
    <row r="222" spans="2:31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3"/>
      <c r="R222" s="8"/>
      <c r="S222" s="8"/>
      <c r="T222" s="3"/>
      <c r="U222" s="3"/>
      <c r="V222" s="3"/>
      <c r="W222" s="8"/>
      <c r="X222" s="6"/>
      <c r="Y222" s="6"/>
      <c r="Z222" s="8"/>
      <c r="AA222" s="3"/>
      <c r="AB222" s="8"/>
      <c r="AC222" s="8"/>
      <c r="AD222" s="3"/>
      <c r="AE222" s="10"/>
    </row>
    <row r="223" spans="2:31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3"/>
      <c r="R223" s="8"/>
      <c r="S223" s="8"/>
      <c r="T223" s="3"/>
      <c r="U223" s="3"/>
      <c r="V223" s="3"/>
      <c r="W223" s="8"/>
      <c r="X223" s="6"/>
      <c r="Y223" s="6"/>
      <c r="Z223" s="8"/>
      <c r="AA223" s="3"/>
      <c r="AB223" s="8"/>
      <c r="AC223" s="8"/>
      <c r="AD223" s="3"/>
      <c r="AE223" s="10"/>
    </row>
    <row r="224" spans="2:31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3"/>
      <c r="R224" s="8"/>
      <c r="S224" s="8"/>
      <c r="T224" s="3"/>
      <c r="U224" s="3"/>
      <c r="V224" s="3"/>
      <c r="W224" s="8"/>
      <c r="X224" s="6"/>
      <c r="Y224" s="6"/>
      <c r="Z224" s="8"/>
      <c r="AA224" s="3"/>
      <c r="AB224" s="8"/>
      <c r="AC224" s="8"/>
      <c r="AD224" s="3"/>
      <c r="AE224" s="10"/>
    </row>
    <row r="225" spans="2:31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3"/>
      <c r="R225" s="8"/>
      <c r="S225" s="8"/>
      <c r="T225" s="3"/>
      <c r="U225" s="3"/>
      <c r="V225" s="3"/>
      <c r="W225" s="8"/>
      <c r="X225" s="6"/>
      <c r="Y225" s="6"/>
      <c r="Z225" s="8"/>
      <c r="AA225" s="3"/>
      <c r="AB225" s="8"/>
      <c r="AC225" s="8"/>
      <c r="AD225" s="3"/>
      <c r="AE225" s="10"/>
    </row>
    <row r="226" spans="2:31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3"/>
      <c r="R226" s="8"/>
      <c r="S226" s="8"/>
      <c r="T226" s="3"/>
      <c r="U226" s="3"/>
      <c r="V226" s="3"/>
      <c r="W226" s="8"/>
      <c r="X226" s="6"/>
      <c r="Y226" s="6"/>
      <c r="Z226" s="8"/>
      <c r="AA226" s="3"/>
      <c r="AB226" s="8"/>
      <c r="AC226" s="8"/>
      <c r="AD226" s="3"/>
      <c r="AE226" s="10"/>
    </row>
    <row r="227" spans="2:31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3"/>
      <c r="R227" s="8"/>
      <c r="S227" s="8"/>
      <c r="T227" s="3"/>
      <c r="U227" s="3"/>
      <c r="V227" s="3"/>
      <c r="W227" s="8"/>
      <c r="X227" s="6"/>
      <c r="Y227" s="6"/>
      <c r="Z227" s="8"/>
      <c r="AA227" s="3"/>
      <c r="AB227" s="8"/>
      <c r="AC227" s="8"/>
      <c r="AD227" s="3"/>
      <c r="AE227" s="10"/>
    </row>
    <row r="228" spans="2:31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3"/>
      <c r="R228" s="8"/>
      <c r="S228" s="8"/>
      <c r="T228" s="3"/>
      <c r="U228" s="3"/>
      <c r="V228" s="3"/>
      <c r="W228" s="8"/>
      <c r="X228" s="6"/>
      <c r="Y228" s="6"/>
      <c r="Z228" s="8"/>
      <c r="AA228" s="3"/>
      <c r="AB228" s="8"/>
      <c r="AC228" s="8"/>
      <c r="AD228" s="3"/>
      <c r="AE228" s="10"/>
    </row>
    <row r="229" spans="2:31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3"/>
      <c r="R229" s="8"/>
      <c r="S229" s="8"/>
      <c r="T229" s="3"/>
      <c r="U229" s="3"/>
      <c r="V229" s="3"/>
      <c r="W229" s="8"/>
      <c r="X229" s="6"/>
      <c r="Y229" s="6"/>
      <c r="Z229" s="8"/>
      <c r="AA229" s="3"/>
      <c r="AB229" s="8"/>
      <c r="AC229" s="8"/>
      <c r="AD229" s="3"/>
      <c r="AE229" s="10"/>
    </row>
    <row r="230" spans="2:31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3"/>
      <c r="R230" s="8"/>
      <c r="S230" s="8"/>
      <c r="T230" s="3"/>
      <c r="U230" s="3"/>
      <c r="V230" s="3"/>
      <c r="W230" s="8"/>
      <c r="X230" s="6"/>
      <c r="Y230" s="6"/>
      <c r="Z230" s="8"/>
      <c r="AA230" s="3"/>
      <c r="AB230" s="8"/>
      <c r="AC230" s="8"/>
      <c r="AD230" s="3"/>
      <c r="AE230" s="10"/>
    </row>
    <row r="231" spans="2:31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3"/>
      <c r="R231" s="8"/>
      <c r="S231" s="8"/>
      <c r="T231" s="3"/>
      <c r="U231" s="3"/>
      <c r="V231" s="3"/>
      <c r="W231" s="8"/>
      <c r="X231" s="6"/>
      <c r="Y231" s="6"/>
      <c r="Z231" s="8"/>
      <c r="AA231" s="3"/>
      <c r="AB231" s="8"/>
      <c r="AC231" s="8"/>
      <c r="AD231" s="3"/>
      <c r="AE231" s="10"/>
    </row>
    <row r="232" spans="2:31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3"/>
      <c r="R232" s="8"/>
      <c r="S232" s="8"/>
      <c r="T232" s="3"/>
      <c r="U232" s="3"/>
      <c r="V232" s="3"/>
      <c r="W232" s="8"/>
      <c r="X232" s="6"/>
      <c r="Y232" s="6"/>
      <c r="Z232" s="8"/>
      <c r="AA232" s="3"/>
      <c r="AB232" s="8"/>
      <c r="AC232" s="8"/>
      <c r="AD232" s="3"/>
      <c r="AE232" s="10"/>
    </row>
    <row r="233" spans="2:31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3"/>
      <c r="R233" s="8"/>
      <c r="S233" s="8"/>
      <c r="T233" s="3"/>
      <c r="U233" s="3"/>
      <c r="V233" s="3"/>
      <c r="W233" s="8"/>
      <c r="X233" s="6"/>
      <c r="Y233" s="6"/>
      <c r="Z233" s="8"/>
      <c r="AA233" s="3"/>
      <c r="AB233" s="8"/>
      <c r="AC233" s="8"/>
      <c r="AD233" s="3"/>
      <c r="AE233" s="10"/>
    </row>
    <row r="234" spans="2:31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3"/>
      <c r="R234" s="8"/>
      <c r="S234" s="8"/>
      <c r="T234" s="3"/>
      <c r="U234" s="3"/>
      <c r="V234" s="3"/>
      <c r="W234" s="8"/>
      <c r="X234" s="6"/>
      <c r="Y234" s="6"/>
      <c r="Z234" s="8"/>
      <c r="AA234" s="3"/>
      <c r="AB234" s="8"/>
      <c r="AC234" s="8"/>
      <c r="AD234" s="3"/>
      <c r="AE234" s="10"/>
    </row>
    <row r="235" spans="2:31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3"/>
      <c r="R235" s="8"/>
      <c r="S235" s="8"/>
      <c r="T235" s="3"/>
      <c r="U235" s="3"/>
      <c r="V235" s="3"/>
      <c r="W235" s="8"/>
      <c r="X235" s="6"/>
      <c r="Y235" s="6"/>
      <c r="Z235" s="8"/>
      <c r="AA235" s="3"/>
      <c r="AB235" s="8"/>
      <c r="AC235" s="8"/>
      <c r="AD235" s="3"/>
      <c r="AE235" s="10"/>
    </row>
    <row r="236" spans="2:31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3"/>
      <c r="R236" s="8"/>
      <c r="S236" s="8"/>
      <c r="T236" s="3"/>
      <c r="U236" s="3"/>
      <c r="V236" s="3"/>
      <c r="W236" s="8"/>
      <c r="X236" s="6"/>
      <c r="Y236" s="6"/>
      <c r="Z236" s="8"/>
      <c r="AA236" s="3"/>
      <c r="AB236" s="8"/>
      <c r="AC236" s="8"/>
      <c r="AD236" s="3"/>
      <c r="AE236" s="10"/>
    </row>
    <row r="237" spans="2:31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3"/>
      <c r="R237" s="8"/>
      <c r="S237" s="8"/>
      <c r="T237" s="3"/>
      <c r="U237" s="3"/>
      <c r="V237" s="3"/>
      <c r="W237" s="8"/>
      <c r="X237" s="6"/>
      <c r="Y237" s="6"/>
      <c r="Z237" s="8"/>
      <c r="AA237" s="3"/>
      <c r="AB237" s="8"/>
      <c r="AC237" s="8"/>
      <c r="AD237" s="3"/>
      <c r="AE237" s="10"/>
    </row>
    <row r="238" spans="2:31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3"/>
      <c r="R238" s="8"/>
      <c r="S238" s="8"/>
      <c r="T238" s="3"/>
      <c r="U238" s="3"/>
      <c r="V238" s="3"/>
      <c r="W238" s="8"/>
      <c r="X238" s="6"/>
      <c r="Y238" s="6"/>
      <c r="Z238" s="8"/>
      <c r="AA238" s="3"/>
      <c r="AB238" s="8"/>
      <c r="AC238" s="8"/>
      <c r="AD238" s="3"/>
      <c r="AE238" s="10"/>
    </row>
    <row r="239" spans="2:31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3"/>
      <c r="R239" s="8"/>
      <c r="S239" s="8"/>
      <c r="T239" s="3"/>
      <c r="U239" s="3"/>
      <c r="V239" s="3"/>
      <c r="W239" s="8"/>
      <c r="X239" s="6"/>
      <c r="Y239" s="6"/>
      <c r="Z239" s="8"/>
      <c r="AA239" s="3"/>
      <c r="AB239" s="8"/>
      <c r="AC239" s="8"/>
      <c r="AD239" s="3"/>
      <c r="AE239" s="10"/>
    </row>
    <row r="240" spans="2:31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3"/>
      <c r="R240" s="8"/>
      <c r="S240" s="8"/>
      <c r="T240" s="3"/>
      <c r="U240" s="3"/>
      <c r="V240" s="3"/>
      <c r="W240" s="8"/>
      <c r="X240" s="6"/>
      <c r="Y240" s="6"/>
      <c r="Z240" s="8"/>
      <c r="AA240" s="3"/>
      <c r="AB240" s="8"/>
      <c r="AC240" s="8"/>
      <c r="AD240" s="3"/>
      <c r="AE240" s="10"/>
    </row>
    <row r="241" spans="2:31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3"/>
      <c r="R241" s="8"/>
      <c r="S241" s="8"/>
      <c r="T241" s="3"/>
      <c r="U241" s="3"/>
      <c r="V241" s="3"/>
      <c r="W241" s="8"/>
      <c r="X241" s="6"/>
      <c r="Y241" s="6"/>
      <c r="Z241" s="8"/>
      <c r="AA241" s="3"/>
      <c r="AB241" s="8"/>
      <c r="AC241" s="8"/>
      <c r="AD241" s="3"/>
      <c r="AE241" s="10"/>
    </row>
    <row r="242" spans="2:31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3"/>
      <c r="R242" s="8"/>
      <c r="S242" s="8"/>
      <c r="T242" s="3"/>
      <c r="U242" s="3"/>
      <c r="V242" s="3"/>
      <c r="W242" s="8"/>
      <c r="X242" s="6"/>
      <c r="Y242" s="6"/>
      <c r="Z242" s="8"/>
      <c r="AA242" s="3"/>
      <c r="AB242" s="8"/>
      <c r="AC242" s="8"/>
      <c r="AD242" s="3"/>
      <c r="AE242" s="10"/>
    </row>
    <row r="243" spans="2:31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3"/>
      <c r="R243" s="8"/>
      <c r="S243" s="8"/>
      <c r="T243" s="3"/>
      <c r="U243" s="3"/>
      <c r="V243" s="3"/>
      <c r="W243" s="8"/>
      <c r="X243" s="6"/>
      <c r="Y243" s="6"/>
      <c r="Z243" s="8"/>
      <c r="AA243" s="3"/>
      <c r="AB243" s="8"/>
      <c r="AC243" s="8"/>
      <c r="AD243" s="3"/>
      <c r="AE243" s="10"/>
    </row>
    <row r="244" spans="2:31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3"/>
      <c r="R244" s="8"/>
      <c r="S244" s="8"/>
      <c r="T244" s="3"/>
      <c r="U244" s="3"/>
      <c r="V244" s="3"/>
      <c r="W244" s="8"/>
      <c r="X244" s="6"/>
      <c r="Y244" s="6"/>
      <c r="Z244" s="8"/>
      <c r="AA244" s="3"/>
      <c r="AB244" s="8"/>
      <c r="AC244" s="8"/>
      <c r="AD244" s="3"/>
      <c r="AE244" s="10"/>
    </row>
    <row r="245" spans="2:31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3"/>
      <c r="R245" s="8"/>
      <c r="S245" s="8"/>
      <c r="T245" s="3"/>
      <c r="U245" s="3"/>
      <c r="V245" s="3"/>
      <c r="W245" s="8"/>
      <c r="X245" s="6"/>
      <c r="Y245" s="6"/>
      <c r="Z245" s="8"/>
      <c r="AA245" s="3"/>
      <c r="AB245" s="8"/>
      <c r="AC245" s="8"/>
      <c r="AD245" s="3"/>
      <c r="AE245" s="10"/>
    </row>
    <row r="246" spans="2:31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3"/>
      <c r="R246" s="8"/>
      <c r="S246" s="8"/>
      <c r="T246" s="3"/>
      <c r="U246" s="3"/>
      <c r="V246" s="3"/>
      <c r="W246" s="8"/>
      <c r="X246" s="6"/>
      <c r="Y246" s="6"/>
      <c r="Z246" s="8"/>
      <c r="AA246" s="3"/>
      <c r="AB246" s="8"/>
      <c r="AC246" s="8"/>
      <c r="AD246" s="3"/>
      <c r="AE246" s="10"/>
    </row>
    <row r="247" spans="2:31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3"/>
      <c r="R247" s="8"/>
      <c r="S247" s="8"/>
      <c r="T247" s="3"/>
      <c r="U247" s="3"/>
      <c r="V247" s="3"/>
      <c r="W247" s="8"/>
      <c r="X247" s="6"/>
      <c r="Y247" s="6"/>
      <c r="Z247" s="8"/>
      <c r="AA247" s="3"/>
      <c r="AB247" s="8"/>
      <c r="AC247" s="8"/>
      <c r="AD247" s="3"/>
      <c r="AE247" s="10"/>
    </row>
    <row r="248" spans="2:31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3"/>
      <c r="R248" s="8"/>
      <c r="S248" s="8"/>
      <c r="T248" s="3"/>
      <c r="U248" s="3"/>
      <c r="V248" s="3"/>
      <c r="W248" s="8"/>
      <c r="X248" s="6"/>
      <c r="Y248" s="6"/>
      <c r="Z248" s="8"/>
      <c r="AA248" s="3"/>
      <c r="AB248" s="8"/>
      <c r="AC248" s="8"/>
      <c r="AD248" s="3"/>
      <c r="AE248" s="10"/>
    </row>
    <row r="249" spans="2:31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3"/>
      <c r="R249" s="8"/>
      <c r="S249" s="8"/>
      <c r="T249" s="3"/>
      <c r="U249" s="3"/>
      <c r="V249" s="3"/>
      <c r="W249" s="8"/>
      <c r="X249" s="6"/>
      <c r="Y249" s="6"/>
      <c r="Z249" s="8"/>
      <c r="AA249" s="3"/>
      <c r="AB249" s="8"/>
      <c r="AC249" s="8"/>
      <c r="AD249" s="3"/>
      <c r="AE249" s="10"/>
    </row>
    <row r="250" spans="2:31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3"/>
      <c r="R250" s="8"/>
      <c r="S250" s="8"/>
      <c r="T250" s="3"/>
      <c r="U250" s="3"/>
      <c r="V250" s="3"/>
      <c r="W250" s="8"/>
      <c r="X250" s="6"/>
      <c r="Y250" s="6"/>
      <c r="Z250" s="8"/>
      <c r="AA250" s="3"/>
      <c r="AB250" s="8"/>
      <c r="AC250" s="8"/>
      <c r="AD250" s="3"/>
      <c r="AE250" s="10"/>
    </row>
    <row r="251" spans="2:31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3"/>
      <c r="R251" s="8"/>
      <c r="S251" s="8"/>
      <c r="T251" s="3"/>
      <c r="U251" s="3"/>
      <c r="V251" s="3"/>
      <c r="W251" s="8"/>
      <c r="X251" s="6"/>
      <c r="Y251" s="6"/>
      <c r="Z251" s="8"/>
      <c r="AA251" s="3"/>
      <c r="AB251" s="8"/>
      <c r="AC251" s="8"/>
      <c r="AD251" s="3"/>
      <c r="AE251" s="10"/>
    </row>
    <row r="252" spans="2:31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3"/>
      <c r="R252" s="8"/>
      <c r="S252" s="8"/>
      <c r="T252" s="3"/>
      <c r="U252" s="3"/>
      <c r="V252" s="3"/>
      <c r="W252" s="8"/>
      <c r="X252" s="6"/>
      <c r="Y252" s="6"/>
      <c r="Z252" s="8"/>
      <c r="AA252" s="3"/>
      <c r="AB252" s="8"/>
      <c r="AC252" s="8"/>
      <c r="AD252" s="3"/>
      <c r="AE252" s="10"/>
    </row>
    <row r="253" spans="2:31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3"/>
      <c r="R253" s="8"/>
      <c r="S253" s="8"/>
      <c r="T253" s="3"/>
      <c r="U253" s="3"/>
      <c r="V253" s="3"/>
      <c r="W253" s="8"/>
      <c r="X253" s="6"/>
      <c r="Y253" s="6"/>
      <c r="Z253" s="8"/>
      <c r="AA253" s="3"/>
      <c r="AB253" s="8"/>
      <c r="AC253" s="8"/>
      <c r="AD253" s="3"/>
      <c r="AE253" s="10"/>
    </row>
    <row r="254" spans="2:31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3"/>
      <c r="R254" s="8"/>
      <c r="S254" s="8"/>
      <c r="T254" s="3"/>
      <c r="U254" s="3"/>
      <c r="V254" s="3"/>
      <c r="W254" s="8"/>
      <c r="X254" s="6"/>
      <c r="Y254" s="6"/>
      <c r="Z254" s="8"/>
      <c r="AA254" s="3"/>
      <c r="AB254" s="8"/>
      <c r="AC254" s="8"/>
      <c r="AD254" s="3"/>
      <c r="AE254" s="10"/>
    </row>
    <row r="255" spans="2:31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3"/>
      <c r="R255" s="8"/>
      <c r="S255" s="8"/>
      <c r="T255" s="3"/>
      <c r="U255" s="3"/>
      <c r="V255" s="3"/>
      <c r="W255" s="8"/>
      <c r="X255" s="6"/>
      <c r="Y255" s="6"/>
      <c r="Z255" s="8"/>
      <c r="AA255" s="3"/>
      <c r="AB255" s="8"/>
      <c r="AC255" s="8"/>
      <c r="AD255" s="3"/>
      <c r="AE255" s="10"/>
    </row>
    <row r="256" spans="2:31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3"/>
      <c r="R256" s="8"/>
      <c r="S256" s="8"/>
      <c r="T256" s="3"/>
      <c r="U256" s="3"/>
      <c r="V256" s="3"/>
      <c r="W256" s="8"/>
      <c r="X256" s="6"/>
      <c r="Y256" s="6"/>
      <c r="Z256" s="8"/>
      <c r="AA256" s="3"/>
      <c r="AB256" s="8"/>
      <c r="AC256" s="8"/>
      <c r="AD256" s="3"/>
      <c r="AE256" s="10"/>
    </row>
    <row r="257" spans="2:31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3"/>
      <c r="R257" s="8"/>
      <c r="S257" s="8"/>
      <c r="T257" s="3"/>
      <c r="U257" s="3"/>
      <c r="V257" s="3"/>
      <c r="W257" s="8"/>
      <c r="X257" s="6"/>
      <c r="Y257" s="6"/>
      <c r="Z257" s="8"/>
      <c r="AA257" s="3"/>
      <c r="AB257" s="8"/>
      <c r="AC257" s="8"/>
      <c r="AD257" s="3"/>
      <c r="AE257" s="10"/>
    </row>
    <row r="258" spans="2:31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3"/>
      <c r="R258" s="8"/>
      <c r="S258" s="8"/>
      <c r="T258" s="3"/>
      <c r="U258" s="3"/>
      <c r="V258" s="3"/>
      <c r="W258" s="8"/>
      <c r="X258" s="6"/>
      <c r="Y258" s="6"/>
      <c r="Z258" s="8"/>
      <c r="AA258" s="3"/>
      <c r="AB258" s="8"/>
      <c r="AC258" s="8"/>
      <c r="AD258" s="3"/>
      <c r="AE258" s="10"/>
    </row>
    <row r="259" spans="2:31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3"/>
      <c r="R259" s="8"/>
      <c r="S259" s="8"/>
      <c r="T259" s="3"/>
      <c r="U259" s="3"/>
      <c r="V259" s="3"/>
      <c r="W259" s="8"/>
      <c r="X259" s="6"/>
      <c r="Y259" s="6"/>
      <c r="Z259" s="8"/>
      <c r="AA259" s="3"/>
      <c r="AB259" s="8"/>
      <c r="AC259" s="8"/>
      <c r="AD259" s="3"/>
      <c r="AE259" s="10"/>
    </row>
    <row r="260" spans="2:31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3"/>
      <c r="R260" s="8"/>
      <c r="S260" s="8"/>
      <c r="T260" s="3"/>
      <c r="U260" s="3"/>
      <c r="V260" s="3"/>
      <c r="W260" s="8"/>
      <c r="X260" s="6"/>
      <c r="Y260" s="6"/>
      <c r="Z260" s="8"/>
      <c r="AA260" s="3"/>
      <c r="AB260" s="8"/>
      <c r="AC260" s="8"/>
      <c r="AD260" s="3"/>
      <c r="AE260" s="10"/>
    </row>
    <row r="261" spans="2:31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3"/>
      <c r="R261" s="8"/>
      <c r="S261" s="8"/>
      <c r="T261" s="3"/>
      <c r="U261" s="3"/>
      <c r="V261" s="3"/>
      <c r="W261" s="8"/>
      <c r="X261" s="6"/>
      <c r="Y261" s="6"/>
      <c r="Z261" s="8"/>
      <c r="AA261" s="3"/>
      <c r="AB261" s="8"/>
      <c r="AC261" s="8"/>
      <c r="AD261" s="3"/>
      <c r="AE261" s="10"/>
    </row>
    <row r="262" spans="2:31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3"/>
      <c r="R262" s="8"/>
      <c r="S262" s="8"/>
      <c r="T262" s="3"/>
      <c r="U262" s="3"/>
      <c r="V262" s="3"/>
      <c r="W262" s="8"/>
      <c r="X262" s="6"/>
      <c r="Y262" s="6"/>
      <c r="Z262" s="8"/>
      <c r="AA262" s="3"/>
      <c r="AB262" s="8"/>
      <c r="AC262" s="8"/>
      <c r="AD262" s="3"/>
      <c r="AE262" s="10"/>
    </row>
    <row r="263" spans="2:31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3"/>
      <c r="R263" s="8"/>
      <c r="S263" s="8"/>
      <c r="T263" s="3"/>
      <c r="U263" s="3"/>
      <c r="V263" s="3"/>
      <c r="W263" s="8"/>
      <c r="X263" s="6"/>
      <c r="Y263" s="6"/>
      <c r="Z263" s="8"/>
      <c r="AA263" s="3"/>
      <c r="AB263" s="8"/>
      <c r="AC263" s="8"/>
      <c r="AD263" s="3"/>
      <c r="AE263" s="10"/>
    </row>
    <row r="264" spans="2:31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3"/>
      <c r="R264" s="8"/>
      <c r="S264" s="8"/>
      <c r="T264" s="3"/>
      <c r="U264" s="3"/>
      <c r="V264" s="3"/>
      <c r="W264" s="8"/>
      <c r="X264" s="6"/>
      <c r="Y264" s="6"/>
      <c r="Z264" s="8"/>
      <c r="AA264" s="3"/>
      <c r="AB264" s="8"/>
      <c r="AC264" s="8"/>
      <c r="AD264" s="3"/>
      <c r="AE264" s="10"/>
    </row>
    <row r="265" spans="2:31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3"/>
      <c r="R265" s="8"/>
      <c r="S265" s="8"/>
      <c r="T265" s="3"/>
      <c r="U265" s="3"/>
      <c r="V265" s="3"/>
      <c r="W265" s="8"/>
      <c r="X265" s="6"/>
      <c r="Y265" s="6"/>
      <c r="Z265" s="8"/>
      <c r="AA265" s="3"/>
      <c r="AB265" s="8"/>
      <c r="AC265" s="8"/>
      <c r="AD265" s="3"/>
      <c r="AE265" s="10"/>
    </row>
    <row r="266" spans="2:31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3"/>
      <c r="R266" s="8"/>
      <c r="S266" s="8"/>
      <c r="T266" s="3"/>
      <c r="U266" s="3"/>
      <c r="V266" s="3"/>
      <c r="W266" s="8"/>
      <c r="X266" s="6"/>
      <c r="Y266" s="6"/>
      <c r="Z266" s="8"/>
      <c r="AA266" s="3"/>
      <c r="AB266" s="8"/>
      <c r="AC266" s="8"/>
      <c r="AD266" s="3"/>
      <c r="AE266" s="10"/>
    </row>
    <row r="267" spans="2:31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3"/>
      <c r="R267" s="8"/>
      <c r="S267" s="8"/>
      <c r="T267" s="3"/>
      <c r="U267" s="3"/>
      <c r="V267" s="3"/>
      <c r="W267" s="8"/>
      <c r="X267" s="6"/>
      <c r="Y267" s="6"/>
      <c r="Z267" s="8"/>
      <c r="AA267" s="3"/>
      <c r="AB267" s="8"/>
      <c r="AC267" s="8"/>
      <c r="AD267" s="3"/>
      <c r="AE267" s="10"/>
    </row>
    <row r="268" spans="2:31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3"/>
      <c r="R268" s="8"/>
      <c r="S268" s="8"/>
      <c r="T268" s="3"/>
      <c r="U268" s="3"/>
      <c r="V268" s="3"/>
      <c r="W268" s="8"/>
      <c r="X268" s="6"/>
      <c r="Y268" s="6"/>
      <c r="Z268" s="8"/>
      <c r="AA268" s="3"/>
      <c r="AB268" s="8"/>
      <c r="AC268" s="8"/>
      <c r="AD268" s="3"/>
      <c r="AE268" s="10"/>
    </row>
    <row r="269" spans="2:31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3"/>
      <c r="R269" s="8"/>
      <c r="S269" s="8"/>
      <c r="T269" s="3"/>
      <c r="U269" s="3"/>
      <c r="V269" s="3"/>
      <c r="W269" s="8"/>
      <c r="X269" s="6"/>
      <c r="Y269" s="6"/>
      <c r="Z269" s="8"/>
      <c r="AA269" s="3"/>
      <c r="AB269" s="8"/>
      <c r="AC269" s="8"/>
      <c r="AD269" s="3"/>
      <c r="AE269" s="10"/>
    </row>
    <row r="270" spans="2:31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3"/>
      <c r="R270" s="8"/>
      <c r="S270" s="8"/>
      <c r="T270" s="3"/>
      <c r="U270" s="3"/>
      <c r="V270" s="3"/>
      <c r="W270" s="8"/>
      <c r="X270" s="6"/>
      <c r="Y270" s="6"/>
      <c r="Z270" s="8"/>
      <c r="AA270" s="3"/>
      <c r="AB270" s="8"/>
      <c r="AC270" s="8"/>
      <c r="AD270" s="3"/>
      <c r="AE270" s="10"/>
    </row>
    <row r="271" spans="2:31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3"/>
      <c r="R271" s="8"/>
      <c r="S271" s="8"/>
      <c r="T271" s="3"/>
      <c r="U271" s="3"/>
      <c r="V271" s="3"/>
      <c r="W271" s="8"/>
      <c r="X271" s="6"/>
      <c r="Y271" s="6"/>
      <c r="Z271" s="8"/>
      <c r="AA271" s="3"/>
      <c r="AB271" s="8"/>
      <c r="AC271" s="8"/>
      <c r="AD271" s="3"/>
      <c r="AE271" s="10"/>
    </row>
    <row r="272" spans="2:31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3"/>
      <c r="R272" s="8"/>
      <c r="S272" s="8"/>
      <c r="T272" s="3"/>
      <c r="U272" s="3"/>
      <c r="V272" s="3"/>
      <c r="W272" s="8"/>
      <c r="X272" s="6"/>
      <c r="Y272" s="6"/>
      <c r="Z272" s="8"/>
      <c r="AA272" s="3"/>
      <c r="AB272" s="8"/>
      <c r="AC272" s="8"/>
      <c r="AD272" s="3"/>
      <c r="AE272" s="10"/>
    </row>
    <row r="273" spans="2:31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3"/>
      <c r="R273" s="8"/>
      <c r="S273" s="8"/>
      <c r="T273" s="3"/>
      <c r="U273" s="3"/>
      <c r="V273" s="3"/>
      <c r="W273" s="8"/>
      <c r="X273" s="6"/>
      <c r="Y273" s="6"/>
      <c r="Z273" s="8"/>
      <c r="AA273" s="3"/>
      <c r="AB273" s="8"/>
      <c r="AC273" s="8"/>
      <c r="AD273" s="3"/>
      <c r="AE273" s="10"/>
    </row>
    <row r="274" spans="2:31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3"/>
      <c r="R274" s="8"/>
      <c r="S274" s="8"/>
      <c r="T274" s="3"/>
      <c r="U274" s="3"/>
      <c r="V274" s="3"/>
      <c r="W274" s="8"/>
      <c r="X274" s="6"/>
      <c r="Y274" s="6"/>
      <c r="Z274" s="8"/>
      <c r="AA274" s="3"/>
      <c r="AB274" s="8"/>
      <c r="AC274" s="8"/>
      <c r="AD274" s="3"/>
      <c r="AE274" s="10"/>
    </row>
    <row r="275" spans="2:31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3"/>
      <c r="R275" s="8"/>
      <c r="S275" s="8"/>
      <c r="T275" s="3"/>
      <c r="U275" s="3"/>
      <c r="V275" s="3"/>
      <c r="W275" s="8"/>
      <c r="X275" s="6"/>
      <c r="Y275" s="6"/>
      <c r="Z275" s="8"/>
      <c r="AA275" s="3"/>
      <c r="AB275" s="8"/>
      <c r="AC275" s="8"/>
      <c r="AD275" s="3"/>
      <c r="AE275" s="10"/>
    </row>
    <row r="276" spans="2:31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3"/>
      <c r="R276" s="8"/>
      <c r="S276" s="8"/>
      <c r="T276" s="3"/>
      <c r="U276" s="3"/>
      <c r="V276" s="3"/>
      <c r="W276" s="8"/>
      <c r="X276" s="6"/>
      <c r="Y276" s="6"/>
      <c r="Z276" s="8"/>
      <c r="AA276" s="3"/>
      <c r="AB276" s="8"/>
      <c r="AC276" s="8"/>
      <c r="AD276" s="3"/>
      <c r="AE276" s="10"/>
    </row>
    <row r="277" spans="2:31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3"/>
      <c r="R277" s="8"/>
      <c r="S277" s="8"/>
      <c r="T277" s="3"/>
      <c r="U277" s="3"/>
      <c r="V277" s="3"/>
      <c r="W277" s="8"/>
      <c r="X277" s="6"/>
      <c r="Y277" s="6"/>
      <c r="Z277" s="8"/>
      <c r="AA277" s="3"/>
      <c r="AB277" s="8"/>
      <c r="AC277" s="8"/>
      <c r="AD277" s="3"/>
      <c r="AE277" s="10"/>
    </row>
    <row r="278" spans="2:31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3"/>
      <c r="R278" s="8"/>
      <c r="S278" s="8"/>
      <c r="T278" s="3"/>
      <c r="U278" s="3"/>
      <c r="V278" s="3"/>
      <c r="W278" s="8"/>
      <c r="X278" s="6"/>
      <c r="Y278" s="6"/>
      <c r="Z278" s="8"/>
      <c r="AA278" s="3"/>
      <c r="AB278" s="8"/>
      <c r="AC278" s="8"/>
      <c r="AD278" s="3"/>
      <c r="AE278" s="10"/>
    </row>
    <row r="279" spans="2:31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3"/>
      <c r="R279" s="8"/>
      <c r="S279" s="8"/>
      <c r="T279" s="3"/>
      <c r="U279" s="3"/>
      <c r="V279" s="3"/>
      <c r="W279" s="8"/>
      <c r="X279" s="6"/>
      <c r="Y279" s="6"/>
      <c r="Z279" s="8"/>
      <c r="AA279" s="3"/>
      <c r="AB279" s="8"/>
      <c r="AC279" s="8"/>
      <c r="AD279" s="3"/>
      <c r="AE279" s="10"/>
    </row>
    <row r="280" spans="2:31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3"/>
      <c r="R280" s="8"/>
      <c r="S280" s="8"/>
      <c r="T280" s="3"/>
      <c r="U280" s="3"/>
      <c r="V280" s="3"/>
      <c r="W280" s="8"/>
      <c r="X280" s="6"/>
      <c r="Y280" s="6"/>
      <c r="Z280" s="8"/>
      <c r="AA280" s="3"/>
      <c r="AB280" s="8"/>
      <c r="AC280" s="8"/>
      <c r="AD280" s="3"/>
      <c r="AE280" s="10"/>
    </row>
    <row r="281" spans="2:31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3"/>
      <c r="R281" s="8"/>
      <c r="S281" s="8"/>
      <c r="T281" s="3"/>
      <c r="U281" s="3"/>
      <c r="V281" s="3"/>
      <c r="W281" s="8"/>
      <c r="X281" s="6"/>
      <c r="Y281" s="6"/>
      <c r="Z281" s="8"/>
      <c r="AA281" s="3"/>
      <c r="AB281" s="8"/>
      <c r="AC281" s="8"/>
      <c r="AD281" s="3"/>
      <c r="AE281" s="10"/>
    </row>
    <row r="282" spans="2:31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3"/>
      <c r="R282" s="8"/>
      <c r="S282" s="8"/>
      <c r="T282" s="3"/>
      <c r="U282" s="3"/>
      <c r="V282" s="3"/>
      <c r="W282" s="8"/>
      <c r="X282" s="6"/>
      <c r="Y282" s="6"/>
      <c r="Z282" s="8"/>
      <c r="AA282" s="3"/>
      <c r="AB282" s="8"/>
      <c r="AC282" s="8"/>
      <c r="AD282" s="3"/>
      <c r="AE282" s="10"/>
    </row>
    <row r="283" spans="2:31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3"/>
      <c r="R283" s="8"/>
      <c r="S283" s="8"/>
      <c r="T283" s="3"/>
      <c r="U283" s="3"/>
      <c r="V283" s="3"/>
      <c r="W283" s="8"/>
      <c r="X283" s="6"/>
      <c r="Y283" s="6"/>
      <c r="Z283" s="8"/>
      <c r="AA283" s="3"/>
      <c r="AB283" s="8"/>
      <c r="AC283" s="8"/>
      <c r="AD283" s="3"/>
      <c r="AE283" s="10"/>
    </row>
    <row r="284" spans="2:31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3"/>
      <c r="R284" s="8"/>
      <c r="S284" s="8"/>
      <c r="T284" s="3"/>
      <c r="U284" s="3"/>
      <c r="V284" s="3"/>
      <c r="W284" s="8"/>
      <c r="X284" s="6"/>
      <c r="Y284" s="6"/>
      <c r="Z284" s="8"/>
      <c r="AA284" s="3"/>
      <c r="AB284" s="8"/>
      <c r="AC284" s="8"/>
      <c r="AD284" s="3"/>
      <c r="AE284" s="10"/>
    </row>
    <row r="285" spans="2:31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3"/>
      <c r="R285" s="8"/>
      <c r="S285" s="8"/>
      <c r="T285" s="3"/>
      <c r="U285" s="3"/>
      <c r="V285" s="3"/>
      <c r="W285" s="8"/>
      <c r="X285" s="6"/>
      <c r="Y285" s="6"/>
      <c r="Z285" s="8"/>
      <c r="AA285" s="3"/>
      <c r="AB285" s="8"/>
      <c r="AC285" s="8"/>
      <c r="AD285" s="3"/>
      <c r="AE285" s="10"/>
    </row>
    <row r="286" spans="2:31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3"/>
      <c r="R286" s="8"/>
      <c r="S286" s="8"/>
      <c r="T286" s="3"/>
      <c r="U286" s="3"/>
      <c r="V286" s="3"/>
      <c r="W286" s="8"/>
      <c r="X286" s="6"/>
      <c r="Y286" s="6"/>
      <c r="Z286" s="8"/>
      <c r="AA286" s="3"/>
      <c r="AB286" s="8"/>
      <c r="AC286" s="8"/>
      <c r="AD286" s="3"/>
      <c r="AE286" s="10"/>
    </row>
    <row r="287" spans="2:31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3"/>
      <c r="R287" s="8"/>
      <c r="S287" s="8"/>
      <c r="T287" s="3"/>
      <c r="U287" s="3"/>
      <c r="V287" s="3"/>
      <c r="W287" s="8"/>
      <c r="X287" s="6"/>
      <c r="Y287" s="6"/>
      <c r="Z287" s="8"/>
      <c r="AA287" s="3"/>
      <c r="AB287" s="8"/>
      <c r="AC287" s="8"/>
      <c r="AD287" s="3"/>
      <c r="AE287" s="10"/>
    </row>
    <row r="288" spans="2:31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3"/>
      <c r="R288" s="8"/>
      <c r="S288" s="8"/>
      <c r="T288" s="3"/>
      <c r="U288" s="3"/>
      <c r="V288" s="3"/>
      <c r="W288" s="8"/>
      <c r="X288" s="6"/>
      <c r="Y288" s="6"/>
      <c r="Z288" s="8"/>
      <c r="AA288" s="3"/>
      <c r="AB288" s="8"/>
      <c r="AC288" s="8"/>
      <c r="AD288" s="3"/>
      <c r="AE288" s="10"/>
    </row>
    <row r="289" spans="2:31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3"/>
      <c r="R289" s="8"/>
      <c r="S289" s="8"/>
      <c r="T289" s="3"/>
      <c r="U289" s="3"/>
      <c r="V289" s="3"/>
      <c r="W289" s="8"/>
      <c r="X289" s="6"/>
      <c r="Y289" s="6"/>
      <c r="Z289" s="8"/>
      <c r="AA289" s="3"/>
      <c r="AB289" s="8"/>
      <c r="AC289" s="8"/>
      <c r="AD289" s="3"/>
      <c r="AE289" s="10"/>
    </row>
    <row r="290" spans="2:31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3"/>
      <c r="R290" s="8"/>
      <c r="S290" s="8"/>
      <c r="T290" s="3"/>
      <c r="U290" s="3"/>
      <c r="V290" s="3"/>
      <c r="W290" s="8"/>
      <c r="X290" s="6"/>
      <c r="Y290" s="6"/>
      <c r="Z290" s="8"/>
      <c r="AA290" s="3"/>
      <c r="AB290" s="8"/>
      <c r="AC290" s="8"/>
      <c r="AD290" s="3"/>
      <c r="AE290" s="10"/>
    </row>
    <row r="291" spans="2:31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3"/>
      <c r="R291" s="8"/>
      <c r="S291" s="8"/>
      <c r="T291" s="3"/>
      <c r="U291" s="3"/>
      <c r="V291" s="3"/>
      <c r="W291" s="8"/>
      <c r="X291" s="6"/>
      <c r="Y291" s="6"/>
      <c r="Z291" s="8"/>
      <c r="AA291" s="3"/>
      <c r="AB291" s="8"/>
      <c r="AC291" s="8"/>
      <c r="AD291" s="3"/>
      <c r="AE291" s="10"/>
    </row>
    <row r="292" spans="2:31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3"/>
      <c r="R292" s="8"/>
      <c r="S292" s="8"/>
      <c r="T292" s="3"/>
      <c r="U292" s="3"/>
      <c r="V292" s="3"/>
      <c r="W292" s="8"/>
      <c r="X292" s="6"/>
      <c r="Y292" s="6"/>
      <c r="Z292" s="8"/>
      <c r="AA292" s="3"/>
      <c r="AB292" s="8"/>
      <c r="AC292" s="8"/>
      <c r="AD292" s="3"/>
      <c r="AE292" s="10"/>
    </row>
    <row r="293" spans="2:31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3"/>
      <c r="R293" s="8"/>
      <c r="S293" s="8"/>
      <c r="T293" s="3"/>
      <c r="U293" s="3"/>
      <c r="V293" s="3"/>
      <c r="W293" s="8"/>
      <c r="X293" s="6"/>
      <c r="Y293" s="6"/>
      <c r="Z293" s="8"/>
      <c r="AA293" s="3"/>
      <c r="AB293" s="8"/>
      <c r="AC293" s="8"/>
      <c r="AD293" s="3"/>
      <c r="AE293" s="10"/>
    </row>
    <row r="294" spans="2:31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3"/>
      <c r="R294" s="8"/>
      <c r="S294" s="8"/>
      <c r="T294" s="3"/>
      <c r="U294" s="3"/>
      <c r="V294" s="3"/>
      <c r="W294" s="8"/>
      <c r="X294" s="6"/>
      <c r="Y294" s="6"/>
      <c r="Z294" s="8"/>
      <c r="AA294" s="3"/>
      <c r="AB294" s="8"/>
      <c r="AC294" s="8"/>
      <c r="AD294" s="3"/>
      <c r="AE294" s="10"/>
    </row>
    <row r="295" spans="2:31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3"/>
      <c r="R295" s="8"/>
      <c r="S295" s="8"/>
      <c r="T295" s="3"/>
      <c r="U295" s="3"/>
      <c r="V295" s="3"/>
      <c r="W295" s="8"/>
      <c r="X295" s="6"/>
      <c r="Y295" s="6"/>
      <c r="Z295" s="8"/>
      <c r="AA295" s="3"/>
      <c r="AB295" s="8"/>
      <c r="AC295" s="8"/>
      <c r="AD295" s="3"/>
      <c r="AE295" s="10"/>
    </row>
    <row r="296" spans="2:31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3"/>
      <c r="R296" s="8"/>
      <c r="S296" s="8"/>
      <c r="T296" s="3"/>
      <c r="U296" s="3"/>
      <c r="V296" s="3"/>
      <c r="W296" s="8"/>
      <c r="X296" s="6"/>
      <c r="Y296" s="6"/>
      <c r="Z296" s="8"/>
      <c r="AA296" s="3"/>
      <c r="AB296" s="8"/>
      <c r="AC296" s="8"/>
      <c r="AD296" s="3"/>
      <c r="AE296" s="10"/>
    </row>
    <row r="297" spans="2:31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3"/>
      <c r="R297" s="8"/>
      <c r="S297" s="8"/>
      <c r="T297" s="3"/>
      <c r="U297" s="3"/>
      <c r="V297" s="3"/>
      <c r="W297" s="8"/>
      <c r="X297" s="6"/>
      <c r="Y297" s="6"/>
      <c r="Z297" s="8"/>
      <c r="AA297" s="3"/>
      <c r="AB297" s="8"/>
      <c r="AC297" s="8"/>
      <c r="AD297" s="3"/>
      <c r="AE297" s="10"/>
    </row>
    <row r="298" spans="2:31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3"/>
      <c r="R298" s="8"/>
      <c r="S298" s="8"/>
      <c r="T298" s="3"/>
      <c r="U298" s="3"/>
      <c r="V298" s="3"/>
      <c r="W298" s="8"/>
      <c r="X298" s="6"/>
      <c r="Y298" s="6"/>
      <c r="Z298" s="8"/>
      <c r="AA298" s="3"/>
      <c r="AB298" s="8"/>
      <c r="AC298" s="8"/>
      <c r="AD298" s="3"/>
      <c r="AE298" s="10"/>
    </row>
    <row r="299" spans="2:31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3"/>
      <c r="R299" s="8"/>
      <c r="S299" s="8"/>
      <c r="T299" s="3"/>
      <c r="U299" s="3"/>
      <c r="V299" s="3"/>
      <c r="W299" s="8"/>
      <c r="X299" s="6"/>
      <c r="Y299" s="6"/>
      <c r="Z299" s="8"/>
      <c r="AA299" s="3"/>
      <c r="AB299" s="8"/>
      <c r="AC299" s="8"/>
      <c r="AD299" s="3"/>
      <c r="AE299" s="10"/>
    </row>
    <row r="300" spans="2:31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3"/>
      <c r="R300" s="8"/>
      <c r="S300" s="8"/>
      <c r="T300" s="3"/>
      <c r="U300" s="3"/>
      <c r="V300" s="3"/>
      <c r="W300" s="8"/>
      <c r="X300" s="6"/>
      <c r="Y300" s="6"/>
      <c r="Z300" s="8"/>
      <c r="AA300" s="3"/>
      <c r="AB300" s="8"/>
      <c r="AC300" s="8"/>
      <c r="AD300" s="3"/>
      <c r="AE300" s="10"/>
    </row>
    <row r="301" spans="2:31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3"/>
      <c r="R301" s="8"/>
      <c r="S301" s="8"/>
      <c r="T301" s="3"/>
      <c r="U301" s="3"/>
      <c r="V301" s="3"/>
      <c r="W301" s="8"/>
      <c r="X301" s="6"/>
      <c r="Y301" s="6"/>
      <c r="Z301" s="8"/>
      <c r="AA301" s="3"/>
      <c r="AB301" s="8"/>
      <c r="AC301" s="8"/>
      <c r="AD301" s="3"/>
      <c r="AE301" s="10"/>
    </row>
    <row r="302" spans="2:31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3"/>
      <c r="R302" s="8"/>
      <c r="S302" s="8"/>
      <c r="T302" s="3"/>
      <c r="U302" s="3"/>
      <c r="V302" s="3"/>
      <c r="W302" s="8"/>
      <c r="X302" s="6"/>
      <c r="Y302" s="6"/>
      <c r="Z302" s="8"/>
      <c r="AA302" s="3"/>
      <c r="AB302" s="8"/>
      <c r="AC302" s="8"/>
      <c r="AD302" s="3"/>
      <c r="AE302" s="10"/>
    </row>
    <row r="303" spans="2:31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3"/>
      <c r="R303" s="8"/>
      <c r="S303" s="8"/>
      <c r="T303" s="3"/>
      <c r="U303" s="3"/>
      <c r="V303" s="3"/>
      <c r="W303" s="8"/>
      <c r="X303" s="6"/>
      <c r="Y303" s="6"/>
      <c r="Z303" s="8"/>
      <c r="AA303" s="3"/>
      <c r="AB303" s="8"/>
      <c r="AC303" s="8"/>
      <c r="AD303" s="3"/>
      <c r="AE303" s="10"/>
    </row>
    <row r="304" spans="2:31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3"/>
      <c r="R304" s="8"/>
      <c r="S304" s="8"/>
      <c r="T304" s="3"/>
      <c r="U304" s="3"/>
      <c r="V304" s="3"/>
      <c r="W304" s="8"/>
      <c r="X304" s="6"/>
      <c r="Y304" s="6"/>
      <c r="Z304" s="8"/>
      <c r="AA304" s="3"/>
      <c r="AB304" s="8"/>
      <c r="AC304" s="8"/>
      <c r="AD304" s="3"/>
      <c r="AE304" s="10"/>
    </row>
    <row r="305" spans="2:31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3"/>
      <c r="R305" s="8"/>
      <c r="S305" s="8"/>
      <c r="T305" s="3"/>
      <c r="U305" s="3"/>
      <c r="V305" s="3"/>
      <c r="W305" s="8"/>
      <c r="X305" s="6"/>
      <c r="Y305" s="6"/>
      <c r="Z305" s="8"/>
      <c r="AA305" s="3"/>
      <c r="AB305" s="8"/>
      <c r="AC305" s="8"/>
      <c r="AD305" s="3"/>
      <c r="AE305" s="10"/>
    </row>
    <row r="306" spans="2:31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3"/>
      <c r="R306" s="8"/>
      <c r="S306" s="8"/>
      <c r="T306" s="3"/>
      <c r="U306" s="3"/>
      <c r="V306" s="3"/>
      <c r="W306" s="8"/>
      <c r="X306" s="6"/>
      <c r="Y306" s="6"/>
      <c r="Z306" s="8"/>
      <c r="AA306" s="3"/>
      <c r="AB306" s="8"/>
      <c r="AC306" s="8"/>
      <c r="AD306" s="3"/>
      <c r="AE306" s="10"/>
    </row>
    <row r="307" spans="2:31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3"/>
      <c r="R307" s="8"/>
      <c r="S307" s="8"/>
      <c r="T307" s="3"/>
      <c r="U307" s="3"/>
      <c r="V307" s="3"/>
      <c r="W307" s="8"/>
      <c r="X307" s="6"/>
      <c r="Y307" s="6"/>
      <c r="Z307" s="8"/>
      <c r="AA307" s="3"/>
      <c r="AB307" s="8"/>
      <c r="AC307" s="8"/>
      <c r="AD307" s="3"/>
      <c r="AE307" s="10"/>
    </row>
    <row r="308" spans="2:31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3"/>
      <c r="R308" s="8"/>
      <c r="S308" s="8"/>
      <c r="T308" s="3"/>
      <c r="U308" s="3"/>
      <c r="V308" s="3"/>
      <c r="W308" s="8"/>
      <c r="X308" s="6"/>
      <c r="Y308" s="6"/>
      <c r="Z308" s="8"/>
      <c r="AA308" s="3"/>
      <c r="AB308" s="8"/>
      <c r="AC308" s="8"/>
      <c r="AD308" s="3"/>
      <c r="AE308" s="10"/>
    </row>
    <row r="309" spans="2:31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3"/>
      <c r="R309" s="8"/>
      <c r="S309" s="8"/>
      <c r="T309" s="3"/>
      <c r="U309" s="3"/>
      <c r="V309" s="3"/>
      <c r="W309" s="8"/>
      <c r="X309" s="6"/>
      <c r="Y309" s="6"/>
      <c r="Z309" s="8"/>
      <c r="AA309" s="3"/>
      <c r="AB309" s="8"/>
      <c r="AC309" s="8"/>
      <c r="AD309" s="3"/>
      <c r="AE309" s="10"/>
    </row>
    <row r="310" spans="2:31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3"/>
      <c r="R310" s="8"/>
      <c r="S310" s="8"/>
      <c r="T310" s="3"/>
      <c r="U310" s="3"/>
      <c r="V310" s="3"/>
      <c r="W310" s="8"/>
      <c r="X310" s="6"/>
      <c r="Y310" s="6"/>
      <c r="Z310" s="8"/>
      <c r="AA310" s="3"/>
      <c r="AB310" s="8"/>
      <c r="AC310" s="8"/>
      <c r="AD310" s="3"/>
      <c r="AE310" s="10"/>
    </row>
    <row r="311" spans="2:31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3"/>
      <c r="R311" s="8"/>
      <c r="S311" s="8"/>
      <c r="T311" s="3"/>
      <c r="U311" s="3"/>
      <c r="V311" s="3"/>
      <c r="W311" s="8"/>
      <c r="X311" s="6"/>
      <c r="Y311" s="6"/>
      <c r="Z311" s="8"/>
      <c r="AA311" s="3"/>
      <c r="AB311" s="8"/>
      <c r="AC311" s="8"/>
      <c r="AD311" s="3"/>
      <c r="AE311" s="10"/>
    </row>
    <row r="312" spans="2:31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3"/>
      <c r="R312" s="8"/>
      <c r="S312" s="8"/>
      <c r="T312" s="3"/>
      <c r="U312" s="3"/>
      <c r="V312" s="3"/>
      <c r="W312" s="8"/>
      <c r="X312" s="6"/>
      <c r="Y312" s="6"/>
      <c r="Z312" s="8"/>
      <c r="AA312" s="3"/>
      <c r="AB312" s="8"/>
      <c r="AC312" s="8"/>
      <c r="AD312" s="3"/>
      <c r="AE312" s="10"/>
    </row>
    <row r="313" spans="2:31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3"/>
      <c r="R313" s="8"/>
      <c r="S313" s="8"/>
      <c r="T313" s="3"/>
      <c r="U313" s="3"/>
      <c r="V313" s="3"/>
      <c r="W313" s="8"/>
      <c r="X313" s="6"/>
      <c r="Y313" s="6"/>
      <c r="Z313" s="8"/>
      <c r="AA313" s="3"/>
      <c r="AB313" s="8"/>
      <c r="AC313" s="8"/>
      <c r="AD313" s="3"/>
      <c r="AE313" s="10"/>
    </row>
    <row r="314" spans="2:31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3"/>
      <c r="R314" s="8"/>
      <c r="S314" s="8"/>
      <c r="T314" s="3"/>
      <c r="U314" s="3"/>
      <c r="V314" s="3"/>
      <c r="W314" s="8"/>
      <c r="X314" s="6"/>
      <c r="Y314" s="6"/>
      <c r="Z314" s="8"/>
      <c r="AA314" s="3"/>
      <c r="AB314" s="8"/>
      <c r="AC314" s="8"/>
      <c r="AD314" s="3"/>
      <c r="AE314" s="10"/>
    </row>
    <row r="315" spans="2:31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3"/>
      <c r="R315" s="8"/>
      <c r="S315" s="8"/>
      <c r="T315" s="3"/>
      <c r="U315" s="3"/>
      <c r="V315" s="3"/>
      <c r="W315" s="8"/>
      <c r="X315" s="6"/>
      <c r="Y315" s="6"/>
      <c r="Z315" s="8"/>
      <c r="AA315" s="3"/>
      <c r="AB315" s="8"/>
      <c r="AC315" s="8"/>
      <c r="AD315" s="3"/>
      <c r="AE315" s="10"/>
    </row>
    <row r="316" spans="2:31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3"/>
      <c r="R316" s="8"/>
      <c r="S316" s="8"/>
      <c r="T316" s="3"/>
      <c r="U316" s="3"/>
      <c r="V316" s="3"/>
      <c r="W316" s="8"/>
      <c r="X316" s="6"/>
      <c r="Y316" s="6"/>
      <c r="Z316" s="8"/>
      <c r="AA316" s="3"/>
      <c r="AB316" s="8"/>
      <c r="AC316" s="8"/>
      <c r="AD316" s="3"/>
      <c r="AE316" s="10"/>
    </row>
    <row r="317" spans="2:31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3"/>
      <c r="R317" s="8"/>
      <c r="S317" s="8"/>
      <c r="T317" s="3"/>
      <c r="U317" s="3"/>
      <c r="V317" s="3"/>
      <c r="W317" s="8"/>
      <c r="X317" s="6"/>
      <c r="Y317" s="6"/>
      <c r="Z317" s="8"/>
      <c r="AA317" s="3"/>
      <c r="AB317" s="8"/>
      <c r="AC317" s="8"/>
      <c r="AD317" s="3"/>
      <c r="AE317" s="10"/>
    </row>
    <row r="318" spans="2:31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3"/>
      <c r="R318" s="8"/>
      <c r="S318" s="8"/>
      <c r="T318" s="3"/>
      <c r="U318" s="3"/>
      <c r="V318" s="3"/>
      <c r="W318" s="8"/>
      <c r="X318" s="6"/>
      <c r="Y318" s="6"/>
      <c r="Z318" s="8"/>
      <c r="AA318" s="3"/>
      <c r="AB318" s="8"/>
      <c r="AC318" s="8"/>
      <c r="AD318" s="3"/>
      <c r="AE318" s="10"/>
    </row>
    <row r="319" spans="2:31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3"/>
      <c r="R319" s="8"/>
      <c r="S319" s="8"/>
      <c r="T319" s="3"/>
      <c r="U319" s="3"/>
      <c r="V319" s="3"/>
      <c r="W319" s="8"/>
      <c r="X319" s="6"/>
      <c r="Y319" s="6"/>
      <c r="Z319" s="8"/>
      <c r="AA319" s="3"/>
      <c r="AB319" s="8"/>
      <c r="AC319" s="8"/>
      <c r="AD319" s="3"/>
      <c r="AE319" s="10"/>
    </row>
    <row r="320" spans="2:31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3"/>
      <c r="R320" s="8"/>
      <c r="S320" s="8"/>
      <c r="T320" s="3"/>
      <c r="U320" s="3"/>
      <c r="V320" s="3"/>
      <c r="W320" s="8"/>
      <c r="X320" s="6"/>
      <c r="Y320" s="6"/>
      <c r="Z320" s="8"/>
      <c r="AA320" s="3"/>
      <c r="AB320" s="8"/>
      <c r="AC320" s="8"/>
      <c r="AD320" s="3"/>
      <c r="AE320" s="10"/>
    </row>
    <row r="321" spans="2:31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3"/>
      <c r="R321" s="8"/>
      <c r="S321" s="8"/>
      <c r="T321" s="3"/>
      <c r="U321" s="3"/>
      <c r="V321" s="3"/>
      <c r="W321" s="8"/>
      <c r="X321" s="6"/>
      <c r="Y321" s="6"/>
      <c r="Z321" s="8"/>
      <c r="AA321" s="3"/>
      <c r="AB321" s="8"/>
      <c r="AC321" s="8"/>
      <c r="AD321" s="3"/>
      <c r="AE321" s="10"/>
    </row>
    <row r="322" spans="2:31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3"/>
      <c r="R322" s="8"/>
      <c r="S322" s="8"/>
      <c r="T322" s="3"/>
      <c r="U322" s="3"/>
      <c r="V322" s="3"/>
      <c r="W322" s="8"/>
      <c r="X322" s="6"/>
      <c r="Y322" s="6"/>
      <c r="Z322" s="8"/>
      <c r="AA322" s="3"/>
      <c r="AB322" s="8"/>
      <c r="AC322" s="8"/>
      <c r="AD322" s="3"/>
      <c r="AE322" s="10"/>
    </row>
    <row r="323" spans="2:31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3"/>
      <c r="R323" s="8"/>
      <c r="S323" s="8"/>
      <c r="T323" s="3"/>
      <c r="U323" s="3"/>
      <c r="V323" s="3"/>
      <c r="W323" s="8"/>
      <c r="X323" s="6"/>
      <c r="Y323" s="6"/>
      <c r="Z323" s="8"/>
      <c r="AA323" s="3"/>
      <c r="AB323" s="8"/>
      <c r="AC323" s="8"/>
      <c r="AD323" s="3"/>
      <c r="AE323" s="10"/>
    </row>
    <row r="324" spans="2:31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3"/>
      <c r="R324" s="8"/>
      <c r="S324" s="8"/>
      <c r="T324" s="3"/>
      <c r="U324" s="3"/>
      <c r="V324" s="3"/>
      <c r="W324" s="8"/>
      <c r="X324" s="6"/>
      <c r="Y324" s="6"/>
      <c r="Z324" s="8"/>
      <c r="AA324" s="3"/>
      <c r="AB324" s="8"/>
      <c r="AC324" s="8"/>
      <c r="AD324" s="3"/>
      <c r="AE324" s="10"/>
    </row>
    <row r="325" spans="2:31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3"/>
      <c r="R325" s="8"/>
      <c r="S325" s="8"/>
      <c r="T325" s="3"/>
      <c r="U325" s="3"/>
      <c r="V325" s="3"/>
      <c r="W325" s="8"/>
      <c r="X325" s="6"/>
      <c r="Y325" s="6"/>
      <c r="Z325" s="8"/>
      <c r="AA325" s="3"/>
      <c r="AB325" s="8"/>
      <c r="AC325" s="8"/>
      <c r="AD325" s="3"/>
      <c r="AE325" s="10"/>
    </row>
    <row r="326" spans="2:31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3"/>
      <c r="R326" s="8"/>
      <c r="S326" s="8"/>
      <c r="T326" s="3"/>
      <c r="U326" s="3"/>
      <c r="V326" s="3"/>
      <c r="W326" s="8"/>
      <c r="X326" s="6"/>
      <c r="Y326" s="6"/>
      <c r="Z326" s="8"/>
      <c r="AA326" s="3"/>
      <c r="AB326" s="8"/>
      <c r="AC326" s="8"/>
      <c r="AD326" s="3"/>
      <c r="AE326" s="10"/>
    </row>
    <row r="327" spans="2:31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3"/>
      <c r="R327" s="8"/>
      <c r="S327" s="8"/>
      <c r="T327" s="3"/>
      <c r="U327" s="3"/>
      <c r="V327" s="3"/>
      <c r="W327" s="8"/>
      <c r="X327" s="6"/>
      <c r="Y327" s="6"/>
      <c r="Z327" s="8"/>
      <c r="AA327" s="3"/>
      <c r="AB327" s="8"/>
      <c r="AC327" s="8"/>
      <c r="AD327" s="3"/>
      <c r="AE327" s="10"/>
    </row>
    <row r="328" spans="2:31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3"/>
      <c r="R328" s="8"/>
      <c r="S328" s="8"/>
      <c r="T328" s="3"/>
      <c r="U328" s="3"/>
      <c r="V328" s="3"/>
      <c r="W328" s="8"/>
      <c r="X328" s="6"/>
      <c r="Y328" s="6"/>
      <c r="Z328" s="8"/>
      <c r="AA328" s="3"/>
      <c r="AB328" s="8"/>
      <c r="AC328" s="8"/>
      <c r="AD328" s="3"/>
      <c r="AE328" s="10"/>
    </row>
    <row r="329" spans="2:31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3"/>
      <c r="R329" s="8"/>
      <c r="S329" s="8"/>
      <c r="T329" s="3"/>
      <c r="U329" s="3"/>
      <c r="V329" s="3"/>
      <c r="W329" s="8"/>
      <c r="X329" s="6"/>
      <c r="Y329" s="6"/>
      <c r="Z329" s="8"/>
      <c r="AA329" s="3"/>
      <c r="AB329" s="8"/>
      <c r="AC329" s="8"/>
      <c r="AD329" s="3"/>
      <c r="AE329" s="10"/>
    </row>
    <row r="330" spans="2:31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3"/>
      <c r="R330" s="8"/>
      <c r="S330" s="8"/>
      <c r="T330" s="3"/>
      <c r="U330" s="3"/>
      <c r="V330" s="3"/>
      <c r="W330" s="8"/>
      <c r="X330" s="6"/>
      <c r="Y330" s="6"/>
      <c r="Z330" s="8"/>
      <c r="AA330" s="3"/>
      <c r="AB330" s="8"/>
      <c r="AC330" s="8"/>
      <c r="AD330" s="3"/>
      <c r="AE330" s="10"/>
    </row>
    <row r="331" spans="2:31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3"/>
      <c r="R331" s="8"/>
      <c r="S331" s="8"/>
      <c r="T331" s="3"/>
      <c r="U331" s="3"/>
      <c r="V331" s="3"/>
      <c r="W331" s="8"/>
      <c r="X331" s="6"/>
      <c r="Y331" s="6"/>
      <c r="Z331" s="8"/>
      <c r="AA331" s="3"/>
      <c r="AB331" s="8"/>
      <c r="AC331" s="8"/>
      <c r="AD331" s="3"/>
      <c r="AE331" s="10"/>
    </row>
    <row r="332" spans="2:31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3"/>
      <c r="R332" s="8"/>
      <c r="S332" s="8"/>
      <c r="T332" s="3"/>
      <c r="U332" s="3"/>
      <c r="V332" s="3"/>
      <c r="W332" s="8"/>
      <c r="X332" s="6"/>
      <c r="Y332" s="6"/>
      <c r="Z332" s="8"/>
      <c r="AA332" s="3"/>
      <c r="AB332" s="8"/>
      <c r="AC332" s="8"/>
      <c r="AD332" s="3"/>
      <c r="AE332" s="10"/>
    </row>
    <row r="333" spans="2:31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3"/>
      <c r="R333" s="8"/>
      <c r="S333" s="8"/>
      <c r="T333" s="3"/>
      <c r="U333" s="3"/>
      <c r="V333" s="3"/>
      <c r="W333" s="8"/>
      <c r="X333" s="6"/>
      <c r="Y333" s="6"/>
      <c r="Z333" s="8"/>
      <c r="AA333" s="3"/>
      <c r="AB333" s="8"/>
      <c r="AC333" s="8"/>
      <c r="AD333" s="3"/>
      <c r="AE333" s="10"/>
    </row>
    <row r="334" spans="2:31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3"/>
      <c r="R334" s="8"/>
      <c r="S334" s="8"/>
      <c r="T334" s="3"/>
      <c r="U334" s="3"/>
      <c r="V334" s="3"/>
      <c r="W334" s="8"/>
      <c r="X334" s="6"/>
      <c r="Y334" s="6"/>
      <c r="Z334" s="8"/>
      <c r="AA334" s="3"/>
      <c r="AB334" s="8"/>
      <c r="AC334" s="8"/>
      <c r="AD334" s="3"/>
      <c r="AE334" s="10"/>
    </row>
    <row r="335" spans="2:31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3"/>
      <c r="R335" s="8"/>
      <c r="S335" s="8"/>
      <c r="T335" s="3"/>
      <c r="U335" s="3"/>
      <c r="V335" s="3"/>
      <c r="W335" s="8"/>
      <c r="X335" s="6"/>
      <c r="Y335" s="6"/>
      <c r="Z335" s="8"/>
      <c r="AA335" s="3"/>
      <c r="AB335" s="8"/>
      <c r="AC335" s="8"/>
      <c r="AD335" s="3"/>
      <c r="AE335" s="10"/>
    </row>
    <row r="336" spans="2:31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3"/>
      <c r="R336" s="8"/>
      <c r="S336" s="8"/>
      <c r="T336" s="3"/>
      <c r="U336" s="3"/>
      <c r="V336" s="3"/>
      <c r="W336" s="8"/>
      <c r="X336" s="6"/>
      <c r="Y336" s="6"/>
      <c r="Z336" s="8"/>
      <c r="AA336" s="3"/>
      <c r="AB336" s="8"/>
      <c r="AC336" s="8"/>
      <c r="AD336" s="3"/>
      <c r="AE336" s="10"/>
    </row>
    <row r="337" spans="2:31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3"/>
      <c r="R337" s="8"/>
      <c r="S337" s="8"/>
      <c r="T337" s="3"/>
      <c r="U337" s="3"/>
      <c r="V337" s="3"/>
      <c r="W337" s="8"/>
      <c r="X337" s="6"/>
      <c r="Y337" s="6"/>
      <c r="Z337" s="8"/>
      <c r="AA337" s="3"/>
      <c r="AB337" s="8"/>
      <c r="AC337" s="8"/>
      <c r="AD337" s="3"/>
      <c r="AE337" s="10"/>
    </row>
    <row r="338" spans="2:31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3"/>
      <c r="R338" s="8"/>
      <c r="S338" s="8"/>
      <c r="T338" s="3"/>
      <c r="U338" s="3"/>
      <c r="V338" s="3"/>
      <c r="W338" s="8"/>
      <c r="X338" s="6"/>
      <c r="Y338" s="6"/>
      <c r="Z338" s="8"/>
      <c r="AA338" s="3"/>
      <c r="AB338" s="8"/>
      <c r="AC338" s="8"/>
      <c r="AD338" s="3"/>
      <c r="AE338" s="10"/>
    </row>
    <row r="339" spans="2:31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3"/>
      <c r="R339" s="8"/>
      <c r="S339" s="8"/>
      <c r="T339" s="3"/>
      <c r="U339" s="3"/>
      <c r="V339" s="3"/>
      <c r="W339" s="8"/>
      <c r="X339" s="6"/>
      <c r="Y339" s="6"/>
      <c r="Z339" s="8"/>
      <c r="AA339" s="3"/>
      <c r="AB339" s="8"/>
      <c r="AC339" s="8"/>
      <c r="AD339" s="3"/>
      <c r="AE339" s="10"/>
    </row>
    <row r="340" spans="2:31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3"/>
      <c r="R340" s="8"/>
      <c r="S340" s="8"/>
      <c r="T340" s="3"/>
      <c r="U340" s="3"/>
      <c r="V340" s="3"/>
      <c r="W340" s="8"/>
      <c r="X340" s="6"/>
      <c r="Y340" s="6"/>
      <c r="Z340" s="8"/>
      <c r="AA340" s="3"/>
      <c r="AB340" s="8"/>
      <c r="AC340" s="8"/>
      <c r="AD340" s="3"/>
      <c r="AE340" s="10"/>
    </row>
    <row r="341" spans="2:31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3"/>
      <c r="R341" s="8"/>
      <c r="S341" s="8"/>
      <c r="T341" s="3"/>
      <c r="U341" s="3"/>
      <c r="V341" s="3"/>
      <c r="W341" s="8"/>
      <c r="X341" s="6"/>
      <c r="Y341" s="6"/>
      <c r="Z341" s="8"/>
      <c r="AA341" s="3"/>
      <c r="AB341" s="8"/>
      <c r="AC341" s="8"/>
      <c r="AD341" s="3"/>
      <c r="AE341" s="10"/>
    </row>
    <row r="342" spans="2:31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3"/>
      <c r="R342" s="8"/>
      <c r="S342" s="8"/>
      <c r="T342" s="3"/>
      <c r="U342" s="3"/>
      <c r="V342" s="3"/>
      <c r="W342" s="8"/>
      <c r="X342" s="6"/>
      <c r="Y342" s="6"/>
      <c r="Z342" s="8"/>
      <c r="AA342" s="3"/>
      <c r="AB342" s="8"/>
      <c r="AC342" s="8"/>
      <c r="AD342" s="3"/>
      <c r="AE342" s="10"/>
    </row>
    <row r="343" spans="2:31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3"/>
      <c r="R343" s="8"/>
      <c r="S343" s="8"/>
      <c r="T343" s="3"/>
      <c r="U343" s="3"/>
      <c r="V343" s="3"/>
      <c r="W343" s="8"/>
      <c r="X343" s="6"/>
      <c r="Y343" s="6"/>
      <c r="Z343" s="8"/>
      <c r="AA343" s="3"/>
      <c r="AB343" s="8"/>
      <c r="AC343" s="8"/>
      <c r="AD343" s="3"/>
      <c r="AE343" s="10"/>
    </row>
    <row r="344" spans="2:31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3"/>
      <c r="R344" s="8"/>
      <c r="S344" s="8"/>
      <c r="T344" s="3"/>
      <c r="U344" s="3"/>
      <c r="V344" s="3"/>
      <c r="W344" s="8"/>
      <c r="X344" s="6"/>
      <c r="Y344" s="6"/>
      <c r="Z344" s="8"/>
      <c r="AA344" s="3"/>
      <c r="AB344" s="8"/>
      <c r="AC344" s="8"/>
      <c r="AD344" s="3"/>
      <c r="AE344" s="10"/>
    </row>
    <row r="345" spans="2:31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3"/>
      <c r="R345" s="8"/>
      <c r="S345" s="8"/>
      <c r="T345" s="3"/>
      <c r="U345" s="3"/>
      <c r="V345" s="3"/>
      <c r="W345" s="8"/>
      <c r="X345" s="6"/>
      <c r="Y345" s="6"/>
      <c r="Z345" s="8"/>
      <c r="AA345" s="3"/>
      <c r="AB345" s="8"/>
      <c r="AC345" s="8"/>
      <c r="AD345" s="3"/>
      <c r="AE345" s="10"/>
    </row>
    <row r="346" spans="2:31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3"/>
      <c r="R346" s="8"/>
      <c r="S346" s="8"/>
      <c r="T346" s="3"/>
      <c r="U346" s="3"/>
      <c r="V346" s="3"/>
      <c r="W346" s="8"/>
      <c r="X346" s="6"/>
      <c r="Y346" s="6"/>
      <c r="Z346" s="8"/>
      <c r="AA346" s="3"/>
      <c r="AB346" s="8"/>
      <c r="AC346" s="8"/>
      <c r="AD346" s="3"/>
      <c r="AE346" s="10"/>
    </row>
    <row r="347" spans="2:31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3"/>
      <c r="R347" s="8"/>
      <c r="S347" s="8"/>
      <c r="T347" s="3"/>
      <c r="U347" s="3"/>
      <c r="V347" s="3"/>
      <c r="W347" s="8"/>
      <c r="X347" s="6"/>
      <c r="Y347" s="6"/>
      <c r="Z347" s="8"/>
      <c r="AA347" s="3"/>
      <c r="AB347" s="8"/>
      <c r="AC347" s="8"/>
      <c r="AD347" s="3"/>
      <c r="AE347" s="10"/>
    </row>
    <row r="348" spans="2:31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3"/>
      <c r="R348" s="8"/>
      <c r="S348" s="8"/>
      <c r="T348" s="3"/>
      <c r="U348" s="3"/>
      <c r="V348" s="3"/>
      <c r="W348" s="8"/>
      <c r="X348" s="6"/>
      <c r="Y348" s="6"/>
      <c r="Z348" s="8"/>
      <c r="AA348" s="3"/>
      <c r="AB348" s="8"/>
      <c r="AC348" s="8"/>
      <c r="AD348" s="3"/>
      <c r="AE348" s="10"/>
    </row>
    <row r="349" spans="2:31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3"/>
      <c r="R349" s="8"/>
      <c r="S349" s="8"/>
      <c r="T349" s="3"/>
      <c r="U349" s="3"/>
      <c r="V349" s="3"/>
      <c r="W349" s="8"/>
      <c r="X349" s="6"/>
      <c r="Y349" s="6"/>
      <c r="Z349" s="8"/>
      <c r="AA349" s="3"/>
      <c r="AB349" s="8"/>
      <c r="AC349" s="8"/>
      <c r="AD349" s="3"/>
      <c r="AE349" s="10"/>
    </row>
    <row r="350" spans="2:31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3"/>
      <c r="R350" s="8"/>
      <c r="S350" s="8"/>
      <c r="T350" s="3"/>
      <c r="U350" s="3"/>
      <c r="V350" s="3"/>
      <c r="W350" s="8"/>
      <c r="X350" s="6"/>
      <c r="Y350" s="6"/>
      <c r="Z350" s="8"/>
      <c r="AA350" s="3"/>
      <c r="AB350" s="8"/>
      <c r="AC350" s="8"/>
      <c r="AD350" s="3"/>
      <c r="AE350" s="10"/>
    </row>
    <row r="351" spans="2:31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3"/>
      <c r="R351" s="8"/>
      <c r="S351" s="8"/>
      <c r="T351" s="3"/>
      <c r="U351" s="3"/>
      <c r="V351" s="3"/>
      <c r="W351" s="8"/>
      <c r="X351" s="6"/>
      <c r="Y351" s="6"/>
      <c r="Z351" s="8"/>
      <c r="AA351" s="3"/>
      <c r="AB351" s="8"/>
      <c r="AC351" s="8"/>
      <c r="AD351" s="3"/>
      <c r="AE351" s="10"/>
    </row>
    <row r="352" spans="2:31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3"/>
      <c r="R352" s="8"/>
      <c r="S352" s="8"/>
      <c r="T352" s="3"/>
      <c r="U352" s="3"/>
      <c r="V352" s="3"/>
      <c r="W352" s="8"/>
      <c r="X352" s="6"/>
      <c r="Y352" s="6"/>
      <c r="Z352" s="8"/>
      <c r="AA352" s="3"/>
      <c r="AB352" s="8"/>
      <c r="AC352" s="8"/>
      <c r="AD352" s="3"/>
      <c r="AE352" s="10"/>
    </row>
    <row r="353" spans="2:31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3"/>
      <c r="R353" s="8"/>
      <c r="S353" s="8"/>
      <c r="T353" s="3"/>
      <c r="U353" s="3"/>
      <c r="V353" s="3"/>
      <c r="W353" s="8"/>
      <c r="X353" s="6"/>
      <c r="Y353" s="6"/>
      <c r="Z353" s="8"/>
      <c r="AA353" s="3"/>
      <c r="AB353" s="8"/>
      <c r="AC353" s="8"/>
      <c r="AD353" s="3"/>
      <c r="AE353" s="10"/>
    </row>
    <row r="354" spans="2:31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3"/>
      <c r="R354" s="8"/>
      <c r="S354" s="8"/>
      <c r="T354" s="3"/>
      <c r="U354" s="3"/>
      <c r="V354" s="3"/>
      <c r="W354" s="8"/>
      <c r="X354" s="6"/>
      <c r="Y354" s="6"/>
      <c r="Z354" s="8"/>
      <c r="AA354" s="3"/>
      <c r="AB354" s="8"/>
      <c r="AC354" s="8"/>
      <c r="AD354" s="3"/>
      <c r="AE354" s="10"/>
    </row>
    <row r="355" spans="2:31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3"/>
      <c r="R355" s="8"/>
      <c r="S355" s="8"/>
      <c r="T355" s="3"/>
      <c r="U355" s="3"/>
      <c r="V355" s="3"/>
      <c r="W355" s="8"/>
      <c r="X355" s="6"/>
      <c r="Y355" s="6"/>
      <c r="Z355" s="8"/>
      <c r="AA355" s="3"/>
      <c r="AB355" s="8"/>
      <c r="AC355" s="8"/>
      <c r="AD355" s="3"/>
      <c r="AE355" s="10"/>
    </row>
    <row r="356" spans="2:31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3"/>
      <c r="R356" s="8"/>
      <c r="S356" s="8"/>
      <c r="T356" s="3"/>
      <c r="U356" s="3"/>
      <c r="V356" s="3"/>
      <c r="W356" s="8"/>
      <c r="X356" s="6"/>
      <c r="Y356" s="6"/>
      <c r="Z356" s="8"/>
      <c r="AA356" s="3"/>
      <c r="AB356" s="8"/>
      <c r="AC356" s="8"/>
      <c r="AD356" s="3"/>
      <c r="AE356" s="10"/>
    </row>
    <row r="357" spans="2:31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3"/>
      <c r="R357" s="8"/>
      <c r="S357" s="8"/>
      <c r="T357" s="3"/>
      <c r="U357" s="3"/>
      <c r="V357" s="3"/>
      <c r="W357" s="8"/>
      <c r="X357" s="6"/>
      <c r="Y357" s="6"/>
      <c r="Z357" s="8"/>
      <c r="AA357" s="3"/>
      <c r="AB357" s="8"/>
      <c r="AC357" s="8"/>
      <c r="AD357" s="3"/>
      <c r="AE357" s="10"/>
    </row>
    <row r="358" spans="2:31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3"/>
      <c r="R358" s="8"/>
      <c r="S358" s="8"/>
      <c r="T358" s="3"/>
      <c r="U358" s="3"/>
      <c r="V358" s="3"/>
      <c r="W358" s="8"/>
      <c r="X358" s="6"/>
      <c r="Y358" s="6"/>
      <c r="Z358" s="8"/>
      <c r="AA358" s="3"/>
      <c r="AB358" s="8"/>
      <c r="AC358" s="8"/>
      <c r="AD358" s="3"/>
      <c r="AE358" s="10"/>
    </row>
    <row r="359" spans="2:31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3"/>
      <c r="R359" s="8"/>
      <c r="S359" s="8"/>
      <c r="T359" s="3"/>
      <c r="U359" s="3"/>
      <c r="V359" s="3"/>
      <c r="W359" s="8"/>
      <c r="X359" s="6"/>
      <c r="Y359" s="6"/>
      <c r="Z359" s="8"/>
      <c r="AA359" s="3"/>
      <c r="AB359" s="8"/>
      <c r="AC359" s="8"/>
      <c r="AD359" s="3"/>
      <c r="AE359" s="10"/>
    </row>
    <row r="360" spans="2:31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3"/>
      <c r="R360" s="8"/>
      <c r="S360" s="8"/>
      <c r="T360" s="3"/>
      <c r="U360" s="3"/>
      <c r="V360" s="3"/>
      <c r="W360" s="8"/>
      <c r="X360" s="6"/>
      <c r="Y360" s="6"/>
      <c r="Z360" s="8"/>
      <c r="AA360" s="3"/>
      <c r="AB360" s="8"/>
      <c r="AC360" s="8"/>
      <c r="AD360" s="3"/>
      <c r="AE360" s="10"/>
    </row>
    <row r="361" spans="2:31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3"/>
      <c r="R361" s="8"/>
      <c r="S361" s="8"/>
      <c r="T361" s="3"/>
      <c r="U361" s="3"/>
      <c r="V361" s="3"/>
      <c r="W361" s="8"/>
      <c r="X361" s="6"/>
      <c r="Y361" s="6"/>
      <c r="Z361" s="8"/>
      <c r="AA361" s="3"/>
      <c r="AB361" s="8"/>
      <c r="AC361" s="8"/>
      <c r="AD361" s="3"/>
      <c r="AE361" s="10"/>
    </row>
    <row r="362" spans="2:31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3"/>
      <c r="R362" s="8"/>
      <c r="S362" s="8"/>
      <c r="T362" s="3"/>
      <c r="U362" s="3"/>
      <c r="V362" s="3"/>
      <c r="W362" s="8"/>
      <c r="X362" s="6"/>
      <c r="Y362" s="6"/>
      <c r="Z362" s="8"/>
      <c r="AA362" s="3"/>
      <c r="AB362" s="8"/>
      <c r="AC362" s="8"/>
      <c r="AD362" s="3"/>
      <c r="AE362" s="10"/>
    </row>
    <row r="363" spans="2:31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3"/>
      <c r="R363" s="8"/>
      <c r="S363" s="8"/>
      <c r="T363" s="3"/>
      <c r="U363" s="3"/>
      <c r="V363" s="3"/>
      <c r="W363" s="8"/>
      <c r="X363" s="6"/>
      <c r="Y363" s="6"/>
      <c r="Z363" s="8"/>
      <c r="AA363" s="3"/>
      <c r="AB363" s="8"/>
      <c r="AC363" s="8"/>
      <c r="AD363" s="3"/>
      <c r="AE363" s="10"/>
    </row>
    <row r="364" spans="2:31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3"/>
      <c r="R364" s="8"/>
      <c r="S364" s="8"/>
      <c r="T364" s="3"/>
      <c r="U364" s="3"/>
      <c r="V364" s="3"/>
      <c r="W364" s="8"/>
      <c r="X364" s="6"/>
      <c r="Y364" s="6"/>
      <c r="Z364" s="8"/>
      <c r="AA364" s="3"/>
      <c r="AB364" s="8"/>
      <c r="AC364" s="8"/>
      <c r="AD364" s="3"/>
      <c r="AE364" s="10"/>
    </row>
    <row r="365" spans="2:31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3"/>
      <c r="R365" s="8"/>
      <c r="S365" s="8"/>
      <c r="T365" s="3"/>
      <c r="U365" s="3"/>
      <c r="V365" s="3"/>
      <c r="W365" s="8"/>
      <c r="X365" s="6"/>
      <c r="Y365" s="6"/>
      <c r="Z365" s="8"/>
      <c r="AA365" s="3"/>
      <c r="AB365" s="8"/>
      <c r="AC365" s="8"/>
      <c r="AD365" s="3"/>
      <c r="AE365" s="10"/>
    </row>
    <row r="366" spans="2:31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3"/>
      <c r="R366" s="8"/>
      <c r="S366" s="8"/>
      <c r="T366" s="3"/>
      <c r="U366" s="3"/>
      <c r="V366" s="3"/>
      <c r="W366" s="8"/>
      <c r="X366" s="6"/>
      <c r="Y366" s="6"/>
      <c r="Z366" s="8"/>
      <c r="AA366" s="3"/>
      <c r="AB366" s="8"/>
      <c r="AC366" s="8"/>
      <c r="AD366" s="3"/>
      <c r="AE366" s="10"/>
    </row>
    <row r="367" spans="2:31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3"/>
      <c r="R367" s="8"/>
      <c r="S367" s="8"/>
      <c r="T367" s="3"/>
      <c r="U367" s="3"/>
      <c r="V367" s="3"/>
      <c r="W367" s="8"/>
      <c r="X367" s="6"/>
      <c r="Y367" s="6"/>
      <c r="Z367" s="8"/>
      <c r="AA367" s="3"/>
      <c r="AB367" s="8"/>
      <c r="AC367" s="8"/>
      <c r="AD367" s="3"/>
      <c r="AE367" s="10"/>
    </row>
    <row r="368" spans="2:31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3"/>
      <c r="R368" s="8"/>
      <c r="S368" s="8"/>
      <c r="T368" s="3"/>
      <c r="U368" s="3"/>
      <c r="V368" s="3"/>
      <c r="W368" s="8"/>
      <c r="X368" s="6"/>
      <c r="Y368" s="6"/>
      <c r="Z368" s="8"/>
      <c r="AA368" s="3"/>
      <c r="AB368" s="8"/>
      <c r="AC368" s="8"/>
      <c r="AD368" s="3"/>
      <c r="AE368" s="10"/>
    </row>
    <row r="369" spans="2:31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3"/>
      <c r="R369" s="8"/>
      <c r="S369" s="8"/>
      <c r="T369" s="3"/>
      <c r="U369" s="3"/>
      <c r="V369" s="3"/>
      <c r="W369" s="8"/>
      <c r="X369" s="6"/>
      <c r="Y369" s="6"/>
      <c r="Z369" s="8"/>
      <c r="AA369" s="3"/>
      <c r="AB369" s="8"/>
      <c r="AC369" s="8"/>
      <c r="AD369" s="3"/>
      <c r="AE369" s="10"/>
    </row>
    <row r="370" spans="2:31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3"/>
      <c r="R370" s="8"/>
      <c r="S370" s="8"/>
      <c r="T370" s="3"/>
      <c r="U370" s="3"/>
      <c r="V370" s="3"/>
      <c r="W370" s="8"/>
      <c r="X370" s="6"/>
      <c r="Y370" s="6"/>
      <c r="Z370" s="8"/>
      <c r="AA370" s="3"/>
      <c r="AB370" s="8"/>
      <c r="AC370" s="8"/>
      <c r="AD370" s="3"/>
      <c r="AE370" s="10"/>
    </row>
    <row r="371" spans="2:31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3"/>
      <c r="R371" s="8"/>
      <c r="S371" s="8"/>
      <c r="T371" s="3"/>
      <c r="U371" s="3"/>
      <c r="V371" s="3"/>
      <c r="W371" s="8"/>
      <c r="X371" s="6"/>
      <c r="Y371" s="6"/>
      <c r="Z371" s="8"/>
      <c r="AA371" s="3"/>
      <c r="AB371" s="8"/>
      <c r="AC371" s="8"/>
      <c r="AD371" s="3"/>
      <c r="AE371" s="10"/>
    </row>
    <row r="372" spans="2:31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3"/>
      <c r="R372" s="8"/>
      <c r="S372" s="8"/>
      <c r="T372" s="3"/>
      <c r="U372" s="3"/>
      <c r="V372" s="3"/>
      <c r="W372" s="8"/>
      <c r="X372" s="6"/>
      <c r="Y372" s="6"/>
      <c r="Z372" s="8"/>
      <c r="AA372" s="3"/>
      <c r="AB372" s="8"/>
      <c r="AC372" s="8"/>
      <c r="AD372" s="3"/>
      <c r="AE372" s="10"/>
    </row>
    <row r="373" spans="2:31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3"/>
      <c r="R373" s="8"/>
      <c r="S373" s="8"/>
      <c r="T373" s="3"/>
      <c r="U373" s="3"/>
      <c r="V373" s="3"/>
      <c r="W373" s="8"/>
      <c r="X373" s="6"/>
      <c r="Y373" s="6"/>
      <c r="Z373" s="8"/>
      <c r="AA373" s="3"/>
      <c r="AB373" s="8"/>
      <c r="AC373" s="8"/>
      <c r="AD373" s="3"/>
      <c r="AE373" s="10"/>
    </row>
    <row r="374" spans="2:31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3"/>
      <c r="R374" s="8"/>
      <c r="S374" s="8"/>
      <c r="T374" s="3"/>
      <c r="U374" s="3"/>
      <c r="V374" s="3"/>
      <c r="W374" s="8"/>
      <c r="X374" s="6"/>
      <c r="Y374" s="6"/>
      <c r="Z374" s="8"/>
      <c r="AA374" s="3"/>
      <c r="AB374" s="8"/>
      <c r="AC374" s="8"/>
      <c r="AD374" s="3"/>
      <c r="AE374" s="10"/>
    </row>
    <row r="375" spans="2:31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3"/>
      <c r="R375" s="8"/>
      <c r="S375" s="8"/>
      <c r="T375" s="3"/>
      <c r="U375" s="3"/>
      <c r="V375" s="3"/>
      <c r="W375" s="8"/>
      <c r="X375" s="6"/>
      <c r="Y375" s="6"/>
      <c r="Z375" s="8"/>
      <c r="AA375" s="3"/>
      <c r="AB375" s="8"/>
      <c r="AC375" s="8"/>
      <c r="AD375" s="3"/>
      <c r="AE375" s="10"/>
    </row>
    <row r="376" spans="2:31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3"/>
      <c r="R376" s="8"/>
      <c r="S376" s="8"/>
      <c r="T376" s="3"/>
      <c r="U376" s="3"/>
      <c r="V376" s="3"/>
      <c r="W376" s="8"/>
      <c r="X376" s="6"/>
      <c r="Y376" s="6"/>
      <c r="Z376" s="8"/>
      <c r="AA376" s="3"/>
      <c r="AB376" s="8"/>
      <c r="AC376" s="8"/>
      <c r="AD376" s="3"/>
      <c r="AE376" s="10"/>
    </row>
    <row r="377" spans="2:31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3"/>
      <c r="R377" s="8"/>
      <c r="S377" s="8"/>
      <c r="T377" s="3"/>
      <c r="U377" s="3"/>
      <c r="V377" s="3"/>
      <c r="W377" s="8"/>
      <c r="X377" s="6"/>
      <c r="Y377" s="6"/>
      <c r="Z377" s="8"/>
      <c r="AA377" s="3"/>
      <c r="AB377" s="8"/>
      <c r="AC377" s="8"/>
      <c r="AD377" s="3"/>
      <c r="AE377" s="10"/>
    </row>
    <row r="378" spans="2:31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3"/>
      <c r="R378" s="8"/>
      <c r="S378" s="8"/>
      <c r="T378" s="3"/>
      <c r="U378" s="3"/>
      <c r="V378" s="3"/>
      <c r="W378" s="8"/>
      <c r="X378" s="6"/>
      <c r="Y378" s="6"/>
      <c r="Z378" s="8"/>
      <c r="AA378" s="3"/>
      <c r="AB378" s="8"/>
      <c r="AC378" s="8"/>
      <c r="AD378" s="3"/>
      <c r="AE378" s="10"/>
    </row>
    <row r="379" spans="2:31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3"/>
      <c r="R379" s="8"/>
      <c r="S379" s="8"/>
      <c r="T379" s="3"/>
      <c r="U379" s="3"/>
      <c r="V379" s="3"/>
      <c r="W379" s="8"/>
      <c r="X379" s="6"/>
      <c r="Y379" s="6"/>
      <c r="Z379" s="8"/>
      <c r="AA379" s="3"/>
      <c r="AB379" s="8"/>
      <c r="AC379" s="8"/>
      <c r="AD379" s="3"/>
      <c r="AE379" s="10"/>
    </row>
    <row r="380" spans="2:31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3"/>
      <c r="R380" s="8"/>
      <c r="S380" s="8"/>
      <c r="T380" s="3"/>
      <c r="U380" s="3"/>
      <c r="V380" s="3"/>
      <c r="W380" s="8"/>
      <c r="X380" s="6"/>
      <c r="Y380" s="6"/>
      <c r="Z380" s="8"/>
      <c r="AA380" s="3"/>
      <c r="AB380" s="8"/>
      <c r="AC380" s="8"/>
      <c r="AD380" s="3"/>
      <c r="AE380" s="10"/>
    </row>
    <row r="381" spans="2:31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3"/>
      <c r="R381" s="8"/>
      <c r="S381" s="8"/>
      <c r="T381" s="3"/>
      <c r="U381" s="3"/>
      <c r="V381" s="3"/>
      <c r="W381" s="8"/>
      <c r="X381" s="6"/>
      <c r="Y381" s="6"/>
      <c r="Z381" s="8"/>
      <c r="AA381" s="3"/>
      <c r="AB381" s="8"/>
      <c r="AC381" s="8"/>
      <c r="AD381" s="3"/>
      <c r="AE381" s="10"/>
    </row>
    <row r="382" spans="2:31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3"/>
      <c r="R382" s="8"/>
      <c r="S382" s="8"/>
      <c r="T382" s="3"/>
      <c r="U382" s="3"/>
      <c r="V382" s="3"/>
      <c r="W382" s="8"/>
      <c r="X382" s="6"/>
      <c r="Y382" s="6"/>
      <c r="Z382" s="8"/>
      <c r="AA382" s="3"/>
      <c r="AB382" s="8"/>
      <c r="AC382" s="8"/>
      <c r="AD382" s="3"/>
      <c r="AE382" s="10"/>
    </row>
    <row r="383" spans="2:31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3"/>
      <c r="R383" s="8"/>
      <c r="S383" s="8"/>
      <c r="T383" s="3"/>
      <c r="U383" s="3"/>
      <c r="V383" s="3"/>
      <c r="W383" s="8"/>
      <c r="X383" s="6"/>
      <c r="Y383" s="6"/>
      <c r="Z383" s="8"/>
      <c r="AA383" s="3"/>
      <c r="AB383" s="8"/>
      <c r="AC383" s="8"/>
      <c r="AD383" s="3"/>
      <c r="AE383" s="10"/>
    </row>
    <row r="384" spans="2:31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3"/>
      <c r="R384" s="8"/>
      <c r="S384" s="8"/>
      <c r="T384" s="3"/>
      <c r="U384" s="3"/>
      <c r="V384" s="3"/>
      <c r="W384" s="8"/>
      <c r="X384" s="6"/>
      <c r="Y384" s="6"/>
      <c r="Z384" s="8"/>
      <c r="AA384" s="3"/>
      <c r="AB384" s="8"/>
      <c r="AC384" s="8"/>
      <c r="AD384" s="3"/>
      <c r="AE384" s="10"/>
    </row>
    <row r="385" spans="2:31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3"/>
      <c r="R385" s="8"/>
      <c r="S385" s="8"/>
      <c r="T385" s="3"/>
      <c r="U385" s="3"/>
      <c r="V385" s="3"/>
      <c r="W385" s="8"/>
      <c r="X385" s="6"/>
      <c r="Y385" s="6"/>
      <c r="Z385" s="8"/>
      <c r="AA385" s="3"/>
      <c r="AB385" s="8"/>
      <c r="AC385" s="8"/>
      <c r="AD385" s="3"/>
      <c r="AE385" s="10"/>
    </row>
    <row r="386" spans="2:31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3"/>
      <c r="R386" s="8"/>
      <c r="S386" s="8"/>
      <c r="T386" s="3"/>
      <c r="U386" s="3"/>
      <c r="V386" s="3"/>
      <c r="W386" s="8"/>
      <c r="X386" s="6"/>
      <c r="Y386" s="6"/>
      <c r="Z386" s="8"/>
      <c r="AA386" s="3"/>
      <c r="AB386" s="8"/>
      <c r="AC386" s="8"/>
      <c r="AD386" s="3"/>
      <c r="AE386" s="10"/>
    </row>
    <row r="387" spans="2:31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3"/>
      <c r="R387" s="8"/>
      <c r="S387" s="8"/>
      <c r="T387" s="3"/>
      <c r="U387" s="3"/>
      <c r="V387" s="3"/>
      <c r="W387" s="8"/>
      <c r="X387" s="6"/>
      <c r="Y387" s="6"/>
      <c r="Z387" s="8"/>
      <c r="AA387" s="3"/>
      <c r="AB387" s="8"/>
      <c r="AC387" s="8"/>
      <c r="AD387" s="3"/>
      <c r="AE387" s="10"/>
    </row>
    <row r="388" spans="2:31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3"/>
      <c r="R388" s="8"/>
      <c r="S388" s="8"/>
      <c r="T388" s="3"/>
      <c r="U388" s="3"/>
      <c r="V388" s="3"/>
      <c r="W388" s="8"/>
      <c r="X388" s="6"/>
      <c r="Y388" s="6"/>
      <c r="Z388" s="8"/>
      <c r="AA388" s="3"/>
      <c r="AB388" s="8"/>
      <c r="AC388" s="8"/>
      <c r="AD388" s="3"/>
      <c r="AE388" s="10"/>
    </row>
    <row r="389" spans="2:31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3"/>
      <c r="R389" s="8"/>
      <c r="S389" s="8"/>
      <c r="T389" s="3"/>
      <c r="U389" s="3"/>
      <c r="V389" s="3"/>
      <c r="W389" s="8"/>
      <c r="X389" s="6"/>
      <c r="Y389" s="6"/>
      <c r="Z389" s="8"/>
      <c r="AA389" s="3"/>
      <c r="AB389" s="8"/>
      <c r="AC389" s="8"/>
      <c r="AD389" s="3"/>
      <c r="AE389" s="10"/>
    </row>
    <row r="390" spans="2:31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3"/>
      <c r="R390" s="8"/>
      <c r="S390" s="8"/>
      <c r="T390" s="3"/>
      <c r="U390" s="3"/>
      <c r="V390" s="3"/>
      <c r="W390" s="8"/>
      <c r="X390" s="6"/>
      <c r="Y390" s="6"/>
      <c r="Z390" s="8"/>
      <c r="AA390" s="3"/>
      <c r="AB390" s="8"/>
      <c r="AC390" s="8"/>
      <c r="AD390" s="3"/>
      <c r="AE390" s="10"/>
    </row>
    <row r="391" spans="2:31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3"/>
      <c r="R391" s="8"/>
      <c r="S391" s="8"/>
      <c r="T391" s="3"/>
      <c r="U391" s="3"/>
      <c r="V391" s="3"/>
      <c r="W391" s="8"/>
      <c r="X391" s="6"/>
      <c r="Y391" s="6"/>
      <c r="Z391" s="8"/>
      <c r="AA391" s="3"/>
      <c r="AB391" s="8"/>
      <c r="AC391" s="8"/>
      <c r="AD391" s="3"/>
      <c r="AE391" s="10"/>
    </row>
    <row r="392" spans="2:31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3"/>
      <c r="R392" s="8"/>
      <c r="S392" s="8"/>
      <c r="T392" s="3"/>
      <c r="U392" s="3"/>
      <c r="V392" s="3"/>
      <c r="W392" s="8"/>
      <c r="X392" s="6"/>
      <c r="Y392" s="6"/>
      <c r="Z392" s="8"/>
      <c r="AA392" s="3"/>
      <c r="AB392" s="8"/>
      <c r="AC392" s="8"/>
      <c r="AD392" s="3"/>
      <c r="AE392" s="10"/>
    </row>
    <row r="393" spans="2:31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3"/>
      <c r="R393" s="8"/>
      <c r="S393" s="8"/>
      <c r="T393" s="3"/>
      <c r="U393" s="3"/>
      <c r="V393" s="3"/>
      <c r="W393" s="8"/>
      <c r="X393" s="6"/>
      <c r="Y393" s="6"/>
      <c r="Z393" s="8"/>
      <c r="AA393" s="3"/>
      <c r="AB393" s="8"/>
      <c r="AC393" s="8"/>
      <c r="AD393" s="3"/>
      <c r="AE393" s="10"/>
    </row>
    <row r="394" spans="2:31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3"/>
      <c r="R394" s="8"/>
      <c r="S394" s="8"/>
      <c r="T394" s="3"/>
      <c r="U394" s="3"/>
      <c r="V394" s="3"/>
      <c r="W394" s="8"/>
      <c r="X394" s="6"/>
      <c r="Y394" s="6"/>
      <c r="Z394" s="8"/>
      <c r="AA394" s="3"/>
      <c r="AB394" s="8"/>
      <c r="AC394" s="8"/>
      <c r="AD394" s="3"/>
      <c r="AE394" s="10"/>
    </row>
    <row r="395" spans="2:31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3"/>
      <c r="R395" s="8"/>
      <c r="S395" s="8"/>
      <c r="T395" s="3"/>
      <c r="U395" s="3"/>
      <c r="V395" s="3"/>
      <c r="W395" s="8"/>
      <c r="X395" s="6"/>
      <c r="Y395" s="6"/>
      <c r="Z395" s="8"/>
      <c r="AA395" s="3"/>
      <c r="AB395" s="8"/>
      <c r="AC395" s="8"/>
      <c r="AD395" s="3"/>
      <c r="AE395" s="10"/>
    </row>
    <row r="396" spans="2:31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3"/>
      <c r="R396" s="8"/>
      <c r="S396" s="8"/>
      <c r="T396" s="3"/>
      <c r="U396" s="3"/>
      <c r="V396" s="3"/>
      <c r="W396" s="8"/>
      <c r="X396" s="6"/>
      <c r="Y396" s="6"/>
      <c r="Z396" s="8"/>
      <c r="AA396" s="3"/>
      <c r="AB396" s="8"/>
      <c r="AC396" s="8"/>
      <c r="AD396" s="3"/>
      <c r="AE396" s="10"/>
    </row>
    <row r="397" spans="2:31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3"/>
      <c r="R397" s="8"/>
      <c r="S397" s="8"/>
      <c r="T397" s="3"/>
      <c r="U397" s="3"/>
      <c r="V397" s="3"/>
      <c r="W397" s="8"/>
      <c r="X397" s="6"/>
      <c r="Y397" s="6"/>
      <c r="Z397" s="8"/>
      <c r="AA397" s="3"/>
      <c r="AB397" s="8"/>
      <c r="AC397" s="8"/>
      <c r="AD397" s="3"/>
      <c r="AE397" s="10"/>
    </row>
    <row r="398" spans="2:31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3"/>
      <c r="R398" s="8"/>
      <c r="S398" s="8"/>
      <c r="T398" s="3"/>
      <c r="U398" s="3"/>
      <c r="V398" s="3"/>
      <c r="W398" s="8"/>
      <c r="X398" s="6"/>
      <c r="Y398" s="6"/>
      <c r="Z398" s="8"/>
      <c r="AA398" s="3"/>
      <c r="AB398" s="8"/>
      <c r="AC398" s="8"/>
      <c r="AD398" s="3"/>
      <c r="AE398" s="10"/>
    </row>
    <row r="399" spans="2:31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3"/>
      <c r="R399" s="8"/>
      <c r="S399" s="8"/>
      <c r="T399" s="3"/>
      <c r="U399" s="3"/>
      <c r="V399" s="3"/>
      <c r="W399" s="8"/>
      <c r="X399" s="6"/>
      <c r="Y399" s="6"/>
      <c r="Z399" s="8"/>
      <c r="AA399" s="3"/>
      <c r="AB399" s="8"/>
      <c r="AC399" s="8"/>
      <c r="AD399" s="3"/>
      <c r="AE399" s="10"/>
    </row>
    <row r="400" spans="2:31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3"/>
      <c r="R400" s="8"/>
      <c r="S400" s="8"/>
      <c r="T400" s="3"/>
      <c r="U400" s="3"/>
      <c r="V400" s="3"/>
      <c r="W400" s="8"/>
      <c r="X400" s="6"/>
      <c r="Y400" s="6"/>
      <c r="Z400" s="8"/>
      <c r="AA400" s="3"/>
      <c r="AB400" s="8"/>
      <c r="AC400" s="8"/>
      <c r="AD400" s="3"/>
      <c r="AE400" s="10"/>
    </row>
    <row r="401" spans="2:31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3"/>
      <c r="R401" s="8"/>
      <c r="S401" s="8"/>
      <c r="T401" s="3"/>
      <c r="U401" s="3"/>
      <c r="V401" s="3"/>
      <c r="W401" s="8"/>
      <c r="X401" s="6"/>
      <c r="Y401" s="6"/>
      <c r="Z401" s="8"/>
      <c r="AA401" s="3"/>
      <c r="AB401" s="8"/>
      <c r="AC401" s="8"/>
      <c r="AD401" s="3"/>
      <c r="AE401" s="10"/>
    </row>
    <row r="402" spans="2:31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3"/>
      <c r="R402" s="8"/>
      <c r="S402" s="8"/>
      <c r="T402" s="3"/>
      <c r="U402" s="3"/>
      <c r="V402" s="3"/>
      <c r="W402" s="8"/>
      <c r="X402" s="6"/>
      <c r="Y402" s="6"/>
      <c r="Z402" s="8"/>
      <c r="AA402" s="3"/>
      <c r="AB402" s="8"/>
      <c r="AC402" s="8"/>
      <c r="AD402" s="3"/>
      <c r="AE402" s="10"/>
    </row>
    <row r="403" spans="2:31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3"/>
      <c r="R403" s="8"/>
      <c r="S403" s="8"/>
      <c r="T403" s="3"/>
      <c r="U403" s="3"/>
      <c r="V403" s="3"/>
      <c r="W403" s="8"/>
      <c r="X403" s="6"/>
      <c r="Y403" s="6"/>
      <c r="Z403" s="8"/>
      <c r="AA403" s="3"/>
      <c r="AB403" s="8"/>
      <c r="AC403" s="8"/>
      <c r="AD403" s="3"/>
      <c r="AE403" s="10"/>
    </row>
    <row r="404" spans="2:31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3"/>
      <c r="R404" s="8"/>
      <c r="S404" s="8"/>
      <c r="T404" s="3"/>
      <c r="U404" s="3"/>
      <c r="V404" s="3"/>
      <c r="W404" s="8"/>
      <c r="X404" s="6"/>
      <c r="Y404" s="6"/>
      <c r="Z404" s="8"/>
      <c r="AA404" s="3"/>
      <c r="AB404" s="8"/>
      <c r="AC404" s="8"/>
      <c r="AD404" s="3"/>
      <c r="AE404" s="10"/>
    </row>
    <row r="405" spans="2:31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3"/>
      <c r="R405" s="8"/>
      <c r="S405" s="8"/>
      <c r="T405" s="3"/>
      <c r="U405" s="3"/>
      <c r="V405" s="3"/>
      <c r="W405" s="8"/>
      <c r="X405" s="6"/>
      <c r="Y405" s="6"/>
      <c r="Z405" s="8"/>
      <c r="AA405" s="3"/>
      <c r="AB405" s="8"/>
      <c r="AC405" s="8"/>
      <c r="AD405" s="3"/>
      <c r="AE405" s="10"/>
    </row>
    <row r="406" spans="2:31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3"/>
      <c r="R406" s="8"/>
      <c r="S406" s="8"/>
      <c r="T406" s="3"/>
      <c r="U406" s="3"/>
      <c r="V406" s="3"/>
      <c r="W406" s="8"/>
      <c r="X406" s="6"/>
      <c r="Y406" s="6"/>
      <c r="Z406" s="8"/>
      <c r="AA406" s="3"/>
      <c r="AB406" s="8"/>
      <c r="AC406" s="8"/>
      <c r="AD406" s="3"/>
      <c r="AE406" s="10"/>
    </row>
    <row r="407" spans="2:31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3"/>
      <c r="R407" s="8"/>
      <c r="S407" s="8"/>
      <c r="T407" s="3"/>
      <c r="U407" s="3"/>
      <c r="V407" s="3"/>
      <c r="W407" s="8"/>
      <c r="X407" s="6"/>
      <c r="Y407" s="6"/>
      <c r="Z407" s="8"/>
      <c r="AA407" s="3"/>
      <c r="AB407" s="8"/>
      <c r="AC407" s="8"/>
      <c r="AD407" s="3"/>
      <c r="AE407" s="10"/>
    </row>
    <row r="408" spans="2:31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3"/>
      <c r="R408" s="8"/>
      <c r="S408" s="8"/>
      <c r="T408" s="3"/>
      <c r="U408" s="3"/>
      <c r="V408" s="3"/>
      <c r="W408" s="8"/>
      <c r="X408" s="6"/>
      <c r="Y408" s="6"/>
      <c r="Z408" s="8"/>
      <c r="AA408" s="3"/>
      <c r="AB408" s="8"/>
      <c r="AC408" s="8"/>
      <c r="AD408" s="3"/>
      <c r="AE408" s="10"/>
    </row>
    <row r="409" spans="2:31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3"/>
      <c r="R409" s="8"/>
      <c r="S409" s="8"/>
      <c r="T409" s="3"/>
      <c r="U409" s="3"/>
      <c r="V409" s="3"/>
      <c r="W409" s="8"/>
      <c r="X409" s="6"/>
      <c r="Y409" s="6"/>
      <c r="Z409" s="8"/>
      <c r="AA409" s="3"/>
      <c r="AB409" s="8"/>
      <c r="AC409" s="8"/>
      <c r="AD409" s="3"/>
      <c r="AE409" s="10"/>
    </row>
    <row r="410" spans="2:31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3"/>
      <c r="R410" s="8"/>
      <c r="S410" s="8"/>
      <c r="T410" s="3"/>
      <c r="U410" s="3"/>
      <c r="V410" s="3"/>
      <c r="W410" s="8"/>
      <c r="X410" s="6"/>
      <c r="Y410" s="6"/>
      <c r="Z410" s="8"/>
      <c r="AA410" s="3"/>
      <c r="AB410" s="8"/>
      <c r="AC410" s="8"/>
      <c r="AD410" s="3"/>
      <c r="AE410" s="10"/>
    </row>
    <row r="411" spans="2:31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3"/>
      <c r="R411" s="8"/>
      <c r="S411" s="8"/>
      <c r="T411" s="3"/>
      <c r="U411" s="3"/>
      <c r="V411" s="3"/>
      <c r="W411" s="8"/>
      <c r="X411" s="6"/>
      <c r="Y411" s="6"/>
      <c r="Z411" s="8"/>
      <c r="AA411" s="3"/>
      <c r="AB411" s="8"/>
      <c r="AC411" s="8"/>
      <c r="AD411" s="3"/>
      <c r="AE411" s="10"/>
    </row>
    <row r="412" spans="2:31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3"/>
      <c r="R412" s="8"/>
      <c r="S412" s="8"/>
      <c r="T412" s="3"/>
      <c r="U412" s="3"/>
      <c r="V412" s="3"/>
      <c r="W412" s="8"/>
      <c r="X412" s="6"/>
      <c r="Y412" s="6"/>
      <c r="Z412" s="8"/>
      <c r="AA412" s="3"/>
      <c r="AB412" s="8"/>
      <c r="AC412" s="8"/>
      <c r="AD412" s="3"/>
      <c r="AE412" s="10"/>
    </row>
    <row r="413" spans="2:31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3"/>
      <c r="R413" s="8"/>
      <c r="S413" s="8"/>
      <c r="T413" s="3"/>
      <c r="U413" s="3"/>
      <c r="V413" s="3"/>
      <c r="W413" s="8"/>
      <c r="X413" s="6"/>
      <c r="Y413" s="6"/>
      <c r="Z413" s="8"/>
      <c r="AA413" s="3"/>
      <c r="AB413" s="8"/>
      <c r="AC413" s="8"/>
      <c r="AD413" s="3"/>
      <c r="AE413" s="10"/>
    </row>
    <row r="414" spans="2:31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3"/>
      <c r="R414" s="8"/>
      <c r="S414" s="8"/>
      <c r="T414" s="3"/>
      <c r="U414" s="3"/>
      <c r="V414" s="3"/>
      <c r="W414" s="8"/>
      <c r="X414" s="6"/>
      <c r="Y414" s="6"/>
      <c r="Z414" s="8"/>
      <c r="AA414" s="3"/>
      <c r="AB414" s="8"/>
      <c r="AC414" s="8"/>
      <c r="AD414" s="3"/>
      <c r="AE414" s="10"/>
    </row>
    <row r="415" spans="2:31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3"/>
      <c r="R415" s="8"/>
      <c r="S415" s="8"/>
      <c r="T415" s="3"/>
      <c r="U415" s="3"/>
      <c r="V415" s="3"/>
      <c r="W415" s="8"/>
      <c r="X415" s="6"/>
      <c r="Y415" s="6"/>
      <c r="Z415" s="8"/>
      <c r="AA415" s="3"/>
      <c r="AB415" s="8"/>
      <c r="AC415" s="8"/>
      <c r="AD415" s="3"/>
      <c r="AE415" s="10"/>
    </row>
    <row r="416" spans="2:31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3"/>
      <c r="R416" s="8"/>
      <c r="S416" s="8"/>
      <c r="T416" s="3"/>
      <c r="U416" s="3"/>
      <c r="V416" s="3"/>
      <c r="W416" s="8"/>
      <c r="X416" s="6"/>
      <c r="Y416" s="6"/>
      <c r="Z416" s="8"/>
      <c r="AA416" s="3"/>
      <c r="AB416" s="8"/>
      <c r="AC416" s="8"/>
      <c r="AD416" s="3"/>
      <c r="AE416" s="10"/>
    </row>
    <row r="417" spans="2:31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3"/>
      <c r="R417" s="8"/>
      <c r="S417" s="8"/>
      <c r="T417" s="3"/>
      <c r="U417" s="3"/>
      <c r="V417" s="3"/>
      <c r="W417" s="8"/>
      <c r="X417" s="6"/>
      <c r="Y417" s="6"/>
      <c r="Z417" s="8"/>
      <c r="AA417" s="3"/>
      <c r="AB417" s="8"/>
      <c r="AC417" s="8"/>
      <c r="AD417" s="3"/>
      <c r="AE417" s="10"/>
    </row>
    <row r="418" spans="2:31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3"/>
      <c r="R418" s="8"/>
      <c r="S418" s="8"/>
      <c r="T418" s="3"/>
      <c r="U418" s="3"/>
      <c r="V418" s="3"/>
      <c r="W418" s="8"/>
      <c r="X418" s="6"/>
      <c r="Y418" s="6"/>
      <c r="Z418" s="8"/>
      <c r="AA418" s="3"/>
      <c r="AB418" s="8"/>
      <c r="AC418" s="8"/>
      <c r="AD418" s="3"/>
      <c r="AE418" s="10"/>
    </row>
    <row r="419" spans="2:31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3"/>
      <c r="R419" s="8"/>
      <c r="S419" s="8"/>
      <c r="T419" s="3"/>
      <c r="U419" s="3"/>
      <c r="V419" s="3"/>
      <c r="W419" s="8"/>
      <c r="X419" s="6"/>
      <c r="Y419" s="6"/>
      <c r="Z419" s="8"/>
      <c r="AA419" s="3"/>
      <c r="AB419" s="8"/>
      <c r="AC419" s="8"/>
      <c r="AD419" s="3"/>
      <c r="AE419" s="10"/>
    </row>
    <row r="420" spans="2:31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3"/>
      <c r="R420" s="8"/>
      <c r="S420" s="8"/>
      <c r="T420" s="3"/>
      <c r="U420" s="3"/>
      <c r="V420" s="3"/>
      <c r="W420" s="8"/>
      <c r="X420" s="6"/>
      <c r="Y420" s="6"/>
      <c r="Z420" s="8"/>
      <c r="AA420" s="3"/>
      <c r="AB420" s="8"/>
      <c r="AC420" s="8"/>
      <c r="AD420" s="3"/>
      <c r="AE420" s="10"/>
    </row>
    <row r="421" spans="2:31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3"/>
      <c r="R421" s="8"/>
      <c r="S421" s="8"/>
      <c r="T421" s="3"/>
      <c r="U421" s="3"/>
      <c r="V421" s="3"/>
      <c r="W421" s="8"/>
      <c r="X421" s="6"/>
      <c r="Y421" s="6"/>
      <c r="Z421" s="8"/>
      <c r="AA421" s="3"/>
      <c r="AB421" s="8"/>
      <c r="AC421" s="8"/>
      <c r="AD421" s="3"/>
      <c r="AE421" s="10"/>
    </row>
    <row r="422" spans="2:31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3"/>
      <c r="R422" s="8"/>
      <c r="S422" s="8"/>
      <c r="T422" s="3"/>
      <c r="U422" s="3"/>
      <c r="V422" s="3"/>
      <c r="W422" s="8"/>
      <c r="X422" s="6"/>
      <c r="Y422" s="6"/>
      <c r="Z422" s="8"/>
      <c r="AA422" s="3"/>
      <c r="AB422" s="8"/>
      <c r="AC422" s="8"/>
      <c r="AD422" s="3"/>
      <c r="AE422" s="10"/>
    </row>
    <row r="423" spans="2:31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3"/>
      <c r="R423" s="8"/>
      <c r="S423" s="8"/>
      <c r="T423" s="3"/>
      <c r="U423" s="3"/>
      <c r="V423" s="3"/>
      <c r="W423" s="8"/>
      <c r="X423" s="6"/>
      <c r="Y423" s="6"/>
      <c r="Z423" s="8"/>
      <c r="AA423" s="3"/>
      <c r="AB423" s="8"/>
      <c r="AC423" s="8"/>
      <c r="AD423" s="3"/>
      <c r="AE423" s="10"/>
    </row>
    <row r="424" spans="2:31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3"/>
      <c r="R424" s="8"/>
      <c r="S424" s="8"/>
      <c r="T424" s="3"/>
      <c r="U424" s="3"/>
      <c r="V424" s="3"/>
      <c r="W424" s="8"/>
      <c r="X424" s="6"/>
      <c r="Y424" s="6"/>
      <c r="Z424" s="8"/>
      <c r="AA424" s="3"/>
      <c r="AB424" s="8"/>
      <c r="AC424" s="8"/>
      <c r="AD424" s="3"/>
      <c r="AE424" s="10"/>
    </row>
    <row r="425" spans="2:31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3"/>
      <c r="R425" s="8"/>
      <c r="S425" s="8"/>
      <c r="T425" s="3"/>
      <c r="U425" s="3"/>
      <c r="V425" s="3"/>
      <c r="W425" s="8"/>
      <c r="X425" s="6"/>
      <c r="Y425" s="6"/>
      <c r="Z425" s="8"/>
      <c r="AA425" s="3"/>
      <c r="AB425" s="8"/>
      <c r="AC425" s="8"/>
      <c r="AD425" s="3"/>
      <c r="AE425" s="10"/>
    </row>
    <row r="426" spans="2:31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3"/>
      <c r="R426" s="8"/>
      <c r="S426" s="8"/>
      <c r="T426" s="3"/>
      <c r="U426" s="3"/>
      <c r="V426" s="3"/>
      <c r="W426" s="8"/>
      <c r="X426" s="6"/>
      <c r="Y426" s="6"/>
      <c r="Z426" s="8"/>
      <c r="AA426" s="3"/>
      <c r="AB426" s="8"/>
      <c r="AC426" s="8"/>
      <c r="AD426" s="3"/>
      <c r="AE426" s="10"/>
    </row>
    <row r="427" spans="2:31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3"/>
      <c r="R427" s="8"/>
      <c r="S427" s="8"/>
      <c r="T427" s="3"/>
      <c r="U427" s="3"/>
      <c r="V427" s="3"/>
      <c r="W427" s="8"/>
      <c r="X427" s="6"/>
      <c r="Y427" s="6"/>
      <c r="Z427" s="8"/>
      <c r="AA427" s="3"/>
      <c r="AB427" s="8"/>
      <c r="AC427" s="8"/>
      <c r="AD427" s="3"/>
      <c r="AE427" s="10"/>
    </row>
    <row r="428" spans="2:31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3"/>
      <c r="R428" s="8"/>
      <c r="S428" s="8"/>
      <c r="T428" s="3"/>
      <c r="U428" s="3"/>
      <c r="V428" s="3"/>
      <c r="W428" s="8"/>
      <c r="X428" s="6"/>
      <c r="Y428" s="6"/>
      <c r="Z428" s="8"/>
      <c r="AA428" s="3"/>
      <c r="AB428" s="8"/>
      <c r="AC428" s="8"/>
      <c r="AD428" s="3"/>
      <c r="AE428" s="10"/>
    </row>
    <row r="429" spans="2:31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3"/>
      <c r="R429" s="8"/>
      <c r="S429" s="8"/>
      <c r="T429" s="3"/>
      <c r="U429" s="3"/>
      <c r="V429" s="3"/>
      <c r="W429" s="8"/>
      <c r="X429" s="6"/>
      <c r="Y429" s="6"/>
      <c r="Z429" s="8"/>
      <c r="AA429" s="3"/>
      <c r="AB429" s="8"/>
      <c r="AC429" s="8"/>
      <c r="AD429" s="3"/>
      <c r="AE429" s="10"/>
    </row>
    <row r="430" spans="2:31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3"/>
      <c r="R430" s="8"/>
      <c r="S430" s="8"/>
      <c r="T430" s="3"/>
      <c r="U430" s="3"/>
      <c r="V430" s="3"/>
      <c r="W430" s="8"/>
      <c r="X430" s="6"/>
      <c r="Y430" s="6"/>
      <c r="Z430" s="8"/>
      <c r="AA430" s="3"/>
      <c r="AB430" s="8"/>
      <c r="AC430" s="8"/>
      <c r="AD430" s="3"/>
      <c r="AE430" s="10"/>
    </row>
    <row r="431" spans="2:31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3"/>
      <c r="R431" s="8"/>
      <c r="S431" s="8"/>
      <c r="T431" s="3"/>
      <c r="U431" s="3"/>
      <c r="V431" s="3"/>
      <c r="W431" s="8"/>
      <c r="X431" s="6"/>
      <c r="Y431" s="6"/>
      <c r="Z431" s="8"/>
      <c r="AA431" s="3"/>
      <c r="AB431" s="8"/>
      <c r="AC431" s="8"/>
      <c r="AD431" s="3"/>
      <c r="AE431" s="10"/>
    </row>
    <row r="432" spans="2:31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3"/>
      <c r="R432" s="8"/>
      <c r="S432" s="8"/>
      <c r="T432" s="3"/>
      <c r="U432" s="3"/>
      <c r="V432" s="3"/>
      <c r="W432" s="8"/>
      <c r="X432" s="6"/>
      <c r="Y432" s="6"/>
      <c r="Z432" s="8"/>
      <c r="AA432" s="3"/>
      <c r="AB432" s="8"/>
      <c r="AC432" s="8"/>
      <c r="AD432" s="3"/>
      <c r="AE432" s="10"/>
    </row>
    <row r="433" spans="2:31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3"/>
      <c r="R433" s="8"/>
      <c r="S433" s="8"/>
      <c r="T433" s="3"/>
      <c r="U433" s="3"/>
      <c r="V433" s="3"/>
      <c r="W433" s="8"/>
      <c r="X433" s="6"/>
      <c r="Y433" s="6"/>
      <c r="Z433" s="8"/>
      <c r="AA433" s="3"/>
      <c r="AB433" s="8"/>
      <c r="AC433" s="8"/>
      <c r="AD433" s="3"/>
      <c r="AE433" s="10"/>
    </row>
    <row r="434" spans="2:31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3"/>
      <c r="R434" s="8"/>
      <c r="S434" s="8"/>
      <c r="T434" s="3"/>
      <c r="U434" s="3"/>
      <c r="V434" s="3"/>
      <c r="W434" s="8"/>
      <c r="X434" s="6"/>
      <c r="Y434" s="6"/>
      <c r="Z434" s="8"/>
      <c r="AA434" s="3"/>
      <c r="AB434" s="8"/>
      <c r="AC434" s="8"/>
      <c r="AD434" s="3"/>
      <c r="AE434" s="10"/>
    </row>
    <row r="435" spans="2:31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3"/>
      <c r="R435" s="8"/>
      <c r="S435" s="8"/>
      <c r="T435" s="3"/>
      <c r="U435" s="3"/>
      <c r="V435" s="3"/>
      <c r="W435" s="8"/>
      <c r="X435" s="6"/>
      <c r="Y435" s="6"/>
      <c r="Z435" s="8"/>
      <c r="AA435" s="3"/>
      <c r="AB435" s="8"/>
      <c r="AC435" s="8"/>
      <c r="AD435" s="3"/>
      <c r="AE435" s="10"/>
    </row>
    <row r="436" spans="2:31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3"/>
      <c r="R436" s="8"/>
      <c r="S436" s="8"/>
      <c r="T436" s="3"/>
      <c r="U436" s="3"/>
      <c r="V436" s="3"/>
      <c r="W436" s="8"/>
      <c r="X436" s="6"/>
      <c r="Y436" s="6"/>
      <c r="Z436" s="8"/>
      <c r="AA436" s="3"/>
      <c r="AB436" s="8"/>
      <c r="AC436" s="8"/>
      <c r="AD436" s="3"/>
      <c r="AE436" s="10"/>
    </row>
    <row r="437" spans="2:31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3"/>
      <c r="R437" s="8"/>
      <c r="S437" s="8"/>
      <c r="T437" s="3"/>
      <c r="U437" s="3"/>
      <c r="V437" s="3"/>
      <c r="W437" s="8"/>
      <c r="X437" s="6"/>
      <c r="Y437" s="6"/>
      <c r="Z437" s="8"/>
      <c r="AA437" s="3"/>
      <c r="AB437" s="8"/>
      <c r="AC437" s="8"/>
      <c r="AD437" s="3"/>
      <c r="AE437" s="10"/>
    </row>
    <row r="438" spans="2:31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3"/>
      <c r="R438" s="8"/>
      <c r="S438" s="8"/>
      <c r="T438" s="3"/>
      <c r="U438" s="3"/>
      <c r="V438" s="3"/>
      <c r="W438" s="8"/>
      <c r="X438" s="6"/>
      <c r="Y438" s="6"/>
      <c r="Z438" s="8"/>
      <c r="AA438" s="3"/>
      <c r="AB438" s="8"/>
      <c r="AC438" s="8"/>
      <c r="AD438" s="3"/>
      <c r="AE438" s="10"/>
    </row>
    <row r="439" spans="2:31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3"/>
      <c r="R439" s="8"/>
      <c r="S439" s="8"/>
      <c r="T439" s="3"/>
      <c r="U439" s="3"/>
      <c r="V439" s="3"/>
      <c r="W439" s="8"/>
      <c r="X439" s="6"/>
      <c r="Y439" s="6"/>
      <c r="Z439" s="8"/>
      <c r="AA439" s="3"/>
      <c r="AB439" s="8"/>
      <c r="AC439" s="8"/>
      <c r="AD439" s="3"/>
      <c r="AE439" s="10"/>
    </row>
    <row r="440" spans="2:31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3"/>
      <c r="R440" s="8"/>
      <c r="S440" s="8"/>
      <c r="T440" s="3"/>
      <c r="U440" s="3"/>
      <c r="V440" s="3"/>
      <c r="W440" s="8"/>
      <c r="X440" s="6"/>
      <c r="Y440" s="6"/>
      <c r="Z440" s="8"/>
      <c r="AA440" s="3"/>
      <c r="AB440" s="8"/>
      <c r="AC440" s="8"/>
      <c r="AD440" s="3"/>
      <c r="AE440" s="10"/>
    </row>
    <row r="441" spans="2:31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3"/>
      <c r="R441" s="8"/>
      <c r="S441" s="8"/>
      <c r="T441" s="3"/>
      <c r="U441" s="3"/>
      <c r="V441" s="3"/>
      <c r="W441" s="8"/>
      <c r="X441" s="6"/>
      <c r="Y441" s="6"/>
      <c r="Z441" s="8"/>
      <c r="AA441" s="3"/>
      <c r="AB441" s="8"/>
      <c r="AC441" s="8"/>
      <c r="AD441" s="3"/>
      <c r="AE441" s="10"/>
    </row>
    <row r="442" spans="2:31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3"/>
      <c r="R442" s="8"/>
      <c r="S442" s="8"/>
      <c r="T442" s="3"/>
      <c r="U442" s="3"/>
      <c r="V442" s="3"/>
      <c r="W442" s="8"/>
      <c r="X442" s="6"/>
      <c r="Y442" s="6"/>
      <c r="Z442" s="8"/>
      <c r="AA442" s="3"/>
      <c r="AB442" s="8"/>
      <c r="AC442" s="8"/>
      <c r="AD442" s="3"/>
      <c r="AE442" s="10"/>
    </row>
    <row r="443" spans="2:31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3"/>
      <c r="R443" s="8"/>
      <c r="S443" s="8"/>
      <c r="T443" s="3"/>
      <c r="U443" s="3"/>
      <c r="V443" s="3"/>
      <c r="W443" s="8"/>
      <c r="X443" s="6"/>
      <c r="Y443" s="6"/>
      <c r="Z443" s="8"/>
      <c r="AA443" s="3"/>
      <c r="AB443" s="8"/>
      <c r="AC443" s="8"/>
      <c r="AD443" s="3"/>
      <c r="AE443" s="10"/>
    </row>
    <row r="444" spans="2:31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3"/>
      <c r="R444" s="8"/>
      <c r="S444" s="8"/>
      <c r="T444" s="3"/>
      <c r="U444" s="3"/>
      <c r="V444" s="3"/>
      <c r="W444" s="8"/>
      <c r="X444" s="6"/>
      <c r="Y444" s="6"/>
      <c r="Z444" s="8"/>
      <c r="AA444" s="3"/>
      <c r="AB444" s="8"/>
      <c r="AC444" s="8"/>
      <c r="AD444" s="3"/>
      <c r="AE444" s="10"/>
    </row>
    <row r="445" spans="2:31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3"/>
      <c r="R445" s="8"/>
      <c r="S445" s="8"/>
      <c r="T445" s="3"/>
      <c r="U445" s="3"/>
      <c r="V445" s="3"/>
      <c r="W445" s="8"/>
      <c r="X445" s="6"/>
      <c r="Y445" s="6"/>
      <c r="Z445" s="8"/>
      <c r="AA445" s="3"/>
      <c r="AB445" s="8"/>
      <c r="AC445" s="8"/>
      <c r="AD445" s="3"/>
      <c r="AE445" s="10"/>
    </row>
    <row r="446" spans="2:31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3"/>
      <c r="R446" s="8"/>
      <c r="S446" s="8"/>
      <c r="T446" s="3"/>
      <c r="U446" s="3"/>
      <c r="V446" s="3"/>
      <c r="W446" s="8"/>
      <c r="X446" s="6"/>
      <c r="Y446" s="6"/>
      <c r="Z446" s="8"/>
      <c r="AA446" s="3"/>
      <c r="AB446" s="8"/>
      <c r="AC446" s="8"/>
      <c r="AD446" s="3"/>
      <c r="AE446" s="10"/>
    </row>
    <row r="447" spans="2:31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3"/>
      <c r="R447" s="8"/>
      <c r="S447" s="8"/>
      <c r="T447" s="3"/>
      <c r="U447" s="3"/>
      <c r="V447" s="3"/>
      <c r="W447" s="8"/>
      <c r="X447" s="6"/>
      <c r="Y447" s="6"/>
      <c r="Z447" s="8"/>
      <c r="AA447" s="3"/>
      <c r="AB447" s="8"/>
      <c r="AC447" s="8"/>
      <c r="AD447" s="3"/>
      <c r="AE447" s="10"/>
    </row>
    <row r="448" spans="2:31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3"/>
      <c r="R448" s="8"/>
      <c r="S448" s="8"/>
      <c r="T448" s="3"/>
      <c r="U448" s="3"/>
      <c r="V448" s="3"/>
      <c r="W448" s="8"/>
      <c r="X448" s="6"/>
      <c r="Y448" s="6"/>
      <c r="Z448" s="8"/>
      <c r="AA448" s="3"/>
      <c r="AB448" s="8"/>
      <c r="AC448" s="8"/>
      <c r="AD448" s="3"/>
      <c r="AE448" s="10"/>
    </row>
    <row r="449" spans="2:31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3"/>
      <c r="R449" s="8"/>
      <c r="S449" s="8"/>
      <c r="T449" s="3"/>
      <c r="U449" s="3"/>
      <c r="V449" s="3"/>
      <c r="W449" s="8"/>
      <c r="X449" s="6"/>
      <c r="Y449" s="6"/>
      <c r="Z449" s="8"/>
      <c r="AA449" s="3"/>
      <c r="AB449" s="8"/>
      <c r="AC449" s="8"/>
      <c r="AD449" s="3"/>
      <c r="AE449" s="10"/>
    </row>
    <row r="450" spans="2:31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3"/>
      <c r="R450" s="8"/>
      <c r="S450" s="8"/>
      <c r="T450" s="3"/>
      <c r="U450" s="3"/>
      <c r="V450" s="3"/>
      <c r="W450" s="8"/>
      <c r="X450" s="6"/>
      <c r="Y450" s="6"/>
      <c r="Z450" s="8"/>
      <c r="AA450" s="3"/>
      <c r="AB450" s="8"/>
      <c r="AC450" s="8"/>
      <c r="AD450" s="3"/>
      <c r="AE450" s="10"/>
    </row>
    <row r="451" spans="2:31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3"/>
      <c r="R451" s="8"/>
      <c r="S451" s="8"/>
      <c r="T451" s="3"/>
      <c r="U451" s="3"/>
      <c r="V451" s="3"/>
      <c r="W451" s="8"/>
      <c r="X451" s="6"/>
      <c r="Y451" s="6"/>
      <c r="Z451" s="8"/>
      <c r="AA451" s="3"/>
      <c r="AB451" s="8"/>
      <c r="AC451" s="8"/>
      <c r="AD451" s="3"/>
      <c r="AE451" s="10"/>
    </row>
    <row r="452" spans="2:31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3"/>
      <c r="R452" s="8"/>
      <c r="S452" s="8"/>
      <c r="T452" s="3"/>
      <c r="U452" s="3"/>
      <c r="V452" s="3"/>
      <c r="W452" s="8"/>
      <c r="X452" s="6"/>
      <c r="Y452" s="6"/>
      <c r="Z452" s="8"/>
      <c r="AA452" s="3"/>
      <c r="AB452" s="8"/>
      <c r="AC452" s="8"/>
      <c r="AD452" s="3"/>
      <c r="AE452" s="10"/>
    </row>
    <row r="453" spans="2:31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3"/>
      <c r="R453" s="8"/>
      <c r="S453" s="8"/>
      <c r="T453" s="3"/>
      <c r="U453" s="3"/>
      <c r="V453" s="3"/>
      <c r="W453" s="8"/>
      <c r="X453" s="6"/>
      <c r="Y453" s="6"/>
      <c r="Z453" s="8"/>
      <c r="AA453" s="3"/>
      <c r="AB453" s="8"/>
      <c r="AC453" s="8"/>
      <c r="AD453" s="3"/>
      <c r="AE453" s="10"/>
    </row>
    <row r="454" spans="2:31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3"/>
      <c r="R454" s="8"/>
      <c r="S454" s="8"/>
      <c r="T454" s="3"/>
      <c r="U454" s="3"/>
      <c r="V454" s="3"/>
      <c r="W454" s="8"/>
      <c r="X454" s="6"/>
      <c r="Y454" s="6"/>
      <c r="Z454" s="8"/>
      <c r="AA454" s="3"/>
      <c r="AB454" s="8"/>
      <c r="AC454" s="8"/>
      <c r="AD454" s="3"/>
      <c r="AE454" s="10"/>
    </row>
    <row r="455" spans="2:31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3"/>
      <c r="R455" s="8"/>
      <c r="S455" s="8"/>
      <c r="T455" s="3"/>
      <c r="U455" s="3"/>
      <c r="V455" s="3"/>
      <c r="W455" s="8"/>
      <c r="X455" s="6"/>
      <c r="Y455" s="6"/>
      <c r="Z455" s="8"/>
      <c r="AA455" s="3"/>
      <c r="AB455" s="8"/>
      <c r="AC455" s="8"/>
      <c r="AD455" s="3"/>
      <c r="AE455" s="10"/>
    </row>
    <row r="456" spans="2:31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3"/>
      <c r="R456" s="8"/>
      <c r="S456" s="8"/>
      <c r="T456" s="3"/>
      <c r="U456" s="3"/>
      <c r="V456" s="3"/>
      <c r="W456" s="8"/>
      <c r="X456" s="6"/>
      <c r="Y456" s="6"/>
      <c r="Z456" s="8"/>
      <c r="AA456" s="3"/>
      <c r="AB456" s="8"/>
      <c r="AC456" s="8"/>
      <c r="AD456" s="3"/>
      <c r="AE456" s="10"/>
    </row>
    <row r="457" spans="2:31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3"/>
      <c r="R457" s="8"/>
      <c r="S457" s="8"/>
      <c r="T457" s="3"/>
      <c r="U457" s="3"/>
      <c r="V457" s="3"/>
      <c r="W457" s="8"/>
      <c r="X457" s="6"/>
      <c r="Y457" s="6"/>
      <c r="Z457" s="8"/>
      <c r="AA457" s="3"/>
      <c r="AB457" s="8"/>
      <c r="AC457" s="8"/>
      <c r="AD457" s="3"/>
      <c r="AE457" s="10"/>
    </row>
    <row r="458" spans="2:31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3"/>
      <c r="R458" s="8"/>
      <c r="S458" s="8"/>
      <c r="T458" s="3"/>
      <c r="U458" s="3"/>
      <c r="V458" s="3"/>
      <c r="W458" s="8"/>
      <c r="X458" s="6"/>
      <c r="Y458" s="6"/>
      <c r="Z458" s="8"/>
      <c r="AA458" s="3"/>
      <c r="AB458" s="8"/>
      <c r="AC458" s="8"/>
      <c r="AD458" s="3"/>
      <c r="AE458" s="10"/>
    </row>
    <row r="459" spans="2:31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3"/>
      <c r="R459" s="8"/>
      <c r="S459" s="8"/>
      <c r="T459" s="3"/>
      <c r="U459" s="3"/>
      <c r="V459" s="3"/>
      <c r="W459" s="8"/>
      <c r="X459" s="6"/>
      <c r="Y459" s="6"/>
      <c r="Z459" s="8"/>
      <c r="AA459" s="3"/>
      <c r="AB459" s="8"/>
      <c r="AC459" s="8"/>
      <c r="AD459" s="3"/>
      <c r="AE459" s="10"/>
    </row>
    <row r="460" spans="2:31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3"/>
      <c r="R460" s="8"/>
      <c r="S460" s="8"/>
      <c r="T460" s="3"/>
      <c r="U460" s="3"/>
      <c r="V460" s="3"/>
      <c r="W460" s="8"/>
      <c r="X460" s="6"/>
      <c r="Y460" s="6"/>
      <c r="Z460" s="8"/>
      <c r="AA460" s="3"/>
      <c r="AB460" s="8"/>
      <c r="AC460" s="8"/>
      <c r="AD460" s="3"/>
      <c r="AE460" s="10"/>
    </row>
    <row r="461" spans="2:31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3"/>
      <c r="R461" s="8"/>
      <c r="S461" s="8"/>
      <c r="T461" s="3"/>
      <c r="U461" s="3"/>
      <c r="V461" s="3"/>
      <c r="W461" s="8"/>
      <c r="X461" s="6"/>
      <c r="Y461" s="6"/>
      <c r="Z461" s="8"/>
      <c r="AA461" s="3"/>
      <c r="AB461" s="8"/>
      <c r="AC461" s="8"/>
      <c r="AD461" s="3"/>
      <c r="AE461" s="10"/>
    </row>
    <row r="462" spans="2:31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3"/>
      <c r="R462" s="8"/>
      <c r="S462" s="8"/>
      <c r="T462" s="3"/>
      <c r="U462" s="3"/>
      <c r="V462" s="3"/>
      <c r="W462" s="8"/>
      <c r="X462" s="6"/>
      <c r="Y462" s="6"/>
      <c r="Z462" s="8"/>
      <c r="AA462" s="3"/>
      <c r="AB462" s="8"/>
      <c r="AC462" s="8"/>
      <c r="AD462" s="3"/>
      <c r="AE462" s="10"/>
    </row>
    <row r="463" spans="2:31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3"/>
      <c r="R463" s="8"/>
      <c r="S463" s="8"/>
      <c r="T463" s="3"/>
      <c r="U463" s="3"/>
      <c r="V463" s="3"/>
      <c r="W463" s="8"/>
      <c r="X463" s="6"/>
      <c r="Y463" s="6"/>
      <c r="Z463" s="8"/>
      <c r="AA463" s="3"/>
      <c r="AB463" s="8"/>
      <c r="AC463" s="8"/>
      <c r="AD463" s="3"/>
      <c r="AE463" s="10"/>
    </row>
    <row r="464" spans="2:31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3"/>
      <c r="R464" s="8"/>
      <c r="S464" s="8"/>
      <c r="T464" s="3"/>
      <c r="U464" s="3"/>
      <c r="V464" s="3"/>
      <c r="W464" s="8"/>
      <c r="X464" s="6"/>
      <c r="Y464" s="6"/>
      <c r="Z464" s="8"/>
      <c r="AA464" s="3"/>
      <c r="AB464" s="8"/>
      <c r="AC464" s="8"/>
      <c r="AD464" s="3"/>
      <c r="AE464" s="10"/>
    </row>
    <row r="465" spans="2:31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3"/>
      <c r="R465" s="8"/>
      <c r="S465" s="8"/>
      <c r="T465" s="3"/>
      <c r="U465" s="3"/>
      <c r="V465" s="3"/>
      <c r="W465" s="8"/>
      <c r="X465" s="6"/>
      <c r="Y465" s="6"/>
      <c r="Z465" s="8"/>
      <c r="AA465" s="3"/>
      <c r="AB465" s="8"/>
      <c r="AC465" s="8"/>
      <c r="AD465" s="3"/>
      <c r="AE465" s="10"/>
    </row>
    <row r="466" spans="2:31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3"/>
      <c r="R466" s="8"/>
      <c r="S466" s="8"/>
      <c r="T466" s="3"/>
      <c r="U466" s="3"/>
      <c r="V466" s="3"/>
      <c r="W466" s="8"/>
      <c r="X466" s="6"/>
      <c r="Y466" s="6"/>
      <c r="Z466" s="8"/>
      <c r="AA466" s="3"/>
      <c r="AB466" s="8"/>
      <c r="AC466" s="8"/>
      <c r="AD466" s="3"/>
      <c r="AE466" s="10"/>
    </row>
    <row r="467" spans="2:31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3"/>
      <c r="R467" s="8"/>
      <c r="S467" s="8"/>
      <c r="T467" s="3"/>
      <c r="U467" s="3"/>
      <c r="V467" s="3"/>
      <c r="W467" s="8"/>
      <c r="X467" s="6"/>
      <c r="Y467" s="6"/>
      <c r="Z467" s="8"/>
      <c r="AA467" s="3"/>
      <c r="AB467" s="8"/>
      <c r="AC467" s="8"/>
      <c r="AD467" s="3"/>
      <c r="AE467" s="10"/>
    </row>
    <row r="468" spans="2:31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3"/>
      <c r="R468" s="8"/>
      <c r="S468" s="8"/>
      <c r="T468" s="3"/>
      <c r="U468" s="3"/>
      <c r="V468" s="3"/>
      <c r="W468" s="8"/>
      <c r="X468" s="6"/>
      <c r="Y468" s="6"/>
      <c r="Z468" s="8"/>
      <c r="AA468" s="3"/>
      <c r="AB468" s="8"/>
      <c r="AC468" s="8"/>
      <c r="AD468" s="3"/>
      <c r="AE468" s="10"/>
    </row>
    <row r="469" spans="2:31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3"/>
      <c r="R469" s="8"/>
      <c r="S469" s="8"/>
      <c r="T469" s="3"/>
      <c r="U469" s="3"/>
      <c r="V469" s="3"/>
      <c r="W469" s="8"/>
      <c r="X469" s="6"/>
      <c r="Y469" s="6"/>
      <c r="Z469" s="8"/>
      <c r="AA469" s="3"/>
      <c r="AB469" s="8"/>
      <c r="AC469" s="8"/>
      <c r="AD469" s="3"/>
      <c r="AE469" s="10"/>
    </row>
    <row r="470" spans="2:31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3"/>
      <c r="R470" s="8"/>
      <c r="S470" s="8"/>
      <c r="T470" s="3"/>
      <c r="U470" s="3"/>
      <c r="V470" s="3"/>
      <c r="W470" s="8"/>
      <c r="X470" s="6"/>
      <c r="Y470" s="6"/>
      <c r="Z470" s="8"/>
      <c r="AA470" s="3"/>
      <c r="AB470" s="8"/>
      <c r="AC470" s="8"/>
      <c r="AD470" s="3"/>
      <c r="AE470" s="10"/>
    </row>
    <row r="471" spans="2:31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3"/>
      <c r="R471" s="8"/>
      <c r="S471" s="8"/>
      <c r="T471" s="3"/>
      <c r="U471" s="3"/>
      <c r="V471" s="3"/>
      <c r="W471" s="8"/>
      <c r="X471" s="6"/>
      <c r="Y471" s="6"/>
      <c r="Z471" s="8"/>
      <c r="AA471" s="3"/>
      <c r="AB471" s="8"/>
      <c r="AC471" s="8"/>
      <c r="AD471" s="3"/>
      <c r="AE471" s="10"/>
    </row>
    <row r="472" spans="2:31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3"/>
      <c r="R472" s="8"/>
      <c r="S472" s="8"/>
      <c r="T472" s="3"/>
      <c r="U472" s="3"/>
      <c r="V472" s="3"/>
      <c r="W472" s="8"/>
      <c r="X472" s="6"/>
      <c r="Y472" s="6"/>
      <c r="Z472" s="8"/>
      <c r="AA472" s="3"/>
      <c r="AB472" s="8"/>
      <c r="AC472" s="8"/>
      <c r="AD472" s="3"/>
      <c r="AE472" s="10"/>
    </row>
    <row r="473" spans="2:31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3"/>
      <c r="R473" s="8"/>
      <c r="S473" s="8"/>
      <c r="T473" s="3"/>
      <c r="U473" s="3"/>
      <c r="V473" s="3"/>
      <c r="W473" s="8"/>
      <c r="X473" s="6"/>
      <c r="Y473" s="6"/>
      <c r="Z473" s="8"/>
      <c r="AA473" s="3"/>
      <c r="AB473" s="8"/>
      <c r="AC473" s="8"/>
      <c r="AD473" s="3"/>
      <c r="AE473" s="10"/>
    </row>
    <row r="474" spans="2:31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3"/>
      <c r="R474" s="8"/>
      <c r="S474" s="8"/>
      <c r="T474" s="3"/>
      <c r="U474" s="3"/>
      <c r="V474" s="3"/>
      <c r="W474" s="8"/>
      <c r="X474" s="6"/>
      <c r="Y474" s="6"/>
      <c r="Z474" s="8"/>
      <c r="AA474" s="3"/>
      <c r="AB474" s="8"/>
      <c r="AC474" s="8"/>
      <c r="AD474" s="3"/>
      <c r="AE474" s="10"/>
    </row>
    <row r="475" spans="2:31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3"/>
      <c r="R475" s="8"/>
      <c r="S475" s="8"/>
      <c r="T475" s="3"/>
      <c r="U475" s="3"/>
      <c r="V475" s="3"/>
      <c r="W475" s="8"/>
      <c r="X475" s="6"/>
      <c r="Y475" s="6"/>
      <c r="Z475" s="8"/>
      <c r="AA475" s="3"/>
      <c r="AB475" s="8"/>
      <c r="AC475" s="8"/>
      <c r="AD475" s="3"/>
      <c r="AE475" s="10"/>
    </row>
    <row r="476" spans="2:31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3"/>
      <c r="R476" s="8"/>
      <c r="S476" s="8"/>
      <c r="T476" s="3"/>
      <c r="U476" s="3"/>
      <c r="V476" s="3"/>
      <c r="W476" s="8"/>
      <c r="X476" s="6"/>
      <c r="Y476" s="6"/>
      <c r="Z476" s="8"/>
      <c r="AA476" s="3"/>
      <c r="AB476" s="8"/>
      <c r="AC476" s="8"/>
      <c r="AD476" s="3"/>
      <c r="AE476" s="10"/>
    </row>
    <row r="477" spans="2:31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3"/>
      <c r="R477" s="8"/>
      <c r="S477" s="8"/>
      <c r="T477" s="3"/>
      <c r="U477" s="3"/>
      <c r="V477" s="3"/>
      <c r="W477" s="8"/>
      <c r="X477" s="6"/>
      <c r="Y477" s="6"/>
      <c r="Z477" s="8"/>
      <c r="AA477" s="3"/>
      <c r="AB477" s="8"/>
      <c r="AC477" s="8"/>
      <c r="AD477" s="3"/>
      <c r="AE477" s="10"/>
    </row>
    <row r="478" spans="2:31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3"/>
      <c r="R478" s="8"/>
      <c r="S478" s="8"/>
      <c r="T478" s="3"/>
      <c r="U478" s="3"/>
      <c r="V478" s="3"/>
      <c r="W478" s="8"/>
      <c r="X478" s="6"/>
      <c r="Y478" s="6"/>
      <c r="Z478" s="8"/>
      <c r="AA478" s="3"/>
      <c r="AB478" s="8"/>
      <c r="AC478" s="8"/>
      <c r="AD478" s="3"/>
      <c r="AE478" s="10"/>
    </row>
    <row r="479" spans="2:31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3"/>
      <c r="R479" s="8"/>
      <c r="S479" s="8"/>
      <c r="T479" s="3"/>
      <c r="U479" s="3"/>
      <c r="V479" s="3"/>
      <c r="W479" s="8"/>
      <c r="X479" s="6"/>
      <c r="Y479" s="6"/>
      <c r="Z479" s="8"/>
      <c r="AA479" s="3"/>
      <c r="AB479" s="8"/>
      <c r="AC479" s="8"/>
      <c r="AD479" s="3"/>
      <c r="AE479" s="10"/>
    </row>
    <row r="480" spans="2:31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3"/>
      <c r="R480" s="8"/>
      <c r="S480" s="8"/>
      <c r="T480" s="3"/>
      <c r="U480" s="3"/>
      <c r="V480" s="3"/>
      <c r="W480" s="8"/>
      <c r="X480" s="6"/>
      <c r="Y480" s="6"/>
      <c r="Z480" s="8"/>
      <c r="AA480" s="3"/>
      <c r="AB480" s="8"/>
      <c r="AC480" s="8"/>
      <c r="AD480" s="3"/>
      <c r="AE480" s="10"/>
    </row>
    <row r="481" spans="2:31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3"/>
      <c r="R481" s="8"/>
      <c r="S481" s="8"/>
      <c r="T481" s="3"/>
      <c r="U481" s="3"/>
      <c r="V481" s="3"/>
      <c r="W481" s="8"/>
      <c r="X481" s="6"/>
      <c r="Y481" s="6"/>
      <c r="Z481" s="8"/>
      <c r="AA481" s="3"/>
      <c r="AB481" s="8"/>
      <c r="AC481" s="8"/>
      <c r="AD481" s="3"/>
      <c r="AE481" s="10"/>
    </row>
    <row r="482" spans="2:31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3"/>
      <c r="R482" s="8"/>
      <c r="S482" s="8"/>
      <c r="T482" s="3"/>
      <c r="U482" s="3"/>
      <c r="V482" s="3"/>
      <c r="W482" s="8"/>
      <c r="X482" s="6"/>
      <c r="Y482" s="6"/>
      <c r="Z482" s="8"/>
      <c r="AA482" s="3"/>
      <c r="AB482" s="8"/>
      <c r="AC482" s="8"/>
      <c r="AD482" s="3"/>
      <c r="AE482" s="10"/>
    </row>
    <row r="483" spans="2:31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3"/>
      <c r="R483" s="8"/>
      <c r="S483" s="8"/>
      <c r="T483" s="3"/>
      <c r="U483" s="3"/>
      <c r="V483" s="3"/>
      <c r="W483" s="8"/>
      <c r="X483" s="6"/>
      <c r="Y483" s="6"/>
      <c r="Z483" s="8"/>
      <c r="AA483" s="3"/>
      <c r="AB483" s="8"/>
      <c r="AC483" s="8"/>
      <c r="AD483" s="3"/>
      <c r="AE483" s="10"/>
    </row>
    <row r="484" spans="2:31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3"/>
      <c r="R484" s="8"/>
      <c r="S484" s="8"/>
      <c r="T484" s="3"/>
      <c r="U484" s="3"/>
      <c r="V484" s="3"/>
      <c r="W484" s="8"/>
      <c r="X484" s="6"/>
      <c r="Y484" s="6"/>
      <c r="Z484" s="8"/>
      <c r="AA484" s="3"/>
      <c r="AB484" s="8"/>
      <c r="AC484" s="8"/>
      <c r="AD484" s="3"/>
      <c r="AE484" s="10"/>
    </row>
    <row r="485" spans="2:31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3"/>
      <c r="R485" s="8"/>
      <c r="S485" s="8"/>
      <c r="T485" s="3"/>
      <c r="U485" s="3"/>
      <c r="V485" s="3"/>
      <c r="W485" s="8"/>
      <c r="X485" s="6"/>
      <c r="Y485" s="6"/>
      <c r="Z485" s="8"/>
      <c r="AA485" s="3"/>
      <c r="AB485" s="8"/>
      <c r="AC485" s="8"/>
      <c r="AD485" s="3"/>
      <c r="AE485" s="10"/>
    </row>
    <row r="486" spans="2:31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3"/>
      <c r="R486" s="8"/>
      <c r="S486" s="8"/>
      <c r="T486" s="3"/>
      <c r="U486" s="3"/>
      <c r="V486" s="3"/>
      <c r="W486" s="8"/>
      <c r="X486" s="6"/>
      <c r="Y486" s="6"/>
      <c r="Z486" s="8"/>
      <c r="AA486" s="3"/>
      <c r="AB486" s="8"/>
      <c r="AC486" s="8"/>
      <c r="AD486" s="3"/>
      <c r="AE486" s="10"/>
    </row>
    <row r="487" spans="2:31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3"/>
      <c r="R487" s="8"/>
      <c r="S487" s="8"/>
      <c r="T487" s="3"/>
      <c r="U487" s="3"/>
      <c r="V487" s="3"/>
      <c r="W487" s="8"/>
      <c r="X487" s="6"/>
      <c r="Y487" s="6"/>
      <c r="Z487" s="8"/>
      <c r="AA487" s="3"/>
      <c r="AB487" s="8"/>
      <c r="AC487" s="8"/>
      <c r="AD487" s="3"/>
      <c r="AE487" s="10"/>
    </row>
    <row r="488" spans="2:31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3"/>
      <c r="R488" s="8"/>
      <c r="S488" s="8"/>
      <c r="T488" s="3"/>
      <c r="U488" s="3"/>
      <c r="V488" s="3"/>
      <c r="W488" s="8"/>
      <c r="X488" s="6"/>
      <c r="Y488" s="6"/>
      <c r="Z488" s="8"/>
      <c r="AA488" s="3"/>
      <c r="AB488" s="8"/>
      <c r="AC488" s="8"/>
      <c r="AD488" s="3"/>
      <c r="AE488" s="10"/>
    </row>
    <row r="489" spans="2:31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3"/>
      <c r="R489" s="8"/>
      <c r="S489" s="8"/>
      <c r="T489" s="3"/>
      <c r="U489" s="3"/>
      <c r="V489" s="3"/>
      <c r="W489" s="8"/>
      <c r="X489" s="6"/>
      <c r="Y489" s="6"/>
      <c r="Z489" s="8"/>
      <c r="AA489" s="3"/>
      <c r="AB489" s="8"/>
      <c r="AC489" s="8"/>
      <c r="AD489" s="3"/>
      <c r="AE489" s="10"/>
    </row>
    <row r="490" spans="2:31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3"/>
      <c r="R490" s="8"/>
      <c r="S490" s="8"/>
      <c r="T490" s="3"/>
      <c r="U490" s="3"/>
      <c r="V490" s="3"/>
      <c r="W490" s="8"/>
      <c r="X490" s="6"/>
      <c r="Y490" s="6"/>
      <c r="Z490" s="8"/>
      <c r="AA490" s="3"/>
      <c r="AB490" s="8"/>
      <c r="AC490" s="8"/>
      <c r="AD490" s="3"/>
      <c r="AE490" s="10"/>
    </row>
    <row r="491" spans="2:31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3"/>
      <c r="R491" s="8"/>
      <c r="S491" s="8"/>
      <c r="T491" s="3"/>
      <c r="U491" s="3"/>
      <c r="V491" s="3"/>
      <c r="W491" s="8"/>
      <c r="X491" s="6"/>
      <c r="Y491" s="6"/>
      <c r="Z491" s="8"/>
      <c r="AA491" s="3"/>
      <c r="AB491" s="8"/>
      <c r="AC491" s="8"/>
      <c r="AD491" s="3"/>
      <c r="AE491" s="10"/>
    </row>
    <row r="492" spans="2:31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3"/>
      <c r="R492" s="8"/>
      <c r="S492" s="8"/>
      <c r="T492" s="3"/>
      <c r="U492" s="3"/>
      <c r="V492" s="3"/>
      <c r="W492" s="8"/>
      <c r="X492" s="6"/>
      <c r="Y492" s="6"/>
      <c r="Z492" s="8"/>
      <c r="AA492" s="3"/>
      <c r="AB492" s="8"/>
      <c r="AC492" s="8"/>
      <c r="AD492" s="3"/>
      <c r="AE492" s="10"/>
    </row>
    <row r="493" spans="2:31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3"/>
      <c r="R493" s="8"/>
      <c r="S493" s="8"/>
      <c r="T493" s="3"/>
      <c r="U493" s="3"/>
      <c r="V493" s="3"/>
      <c r="W493" s="8"/>
      <c r="X493" s="6"/>
      <c r="Y493" s="6"/>
      <c r="Z493" s="8"/>
      <c r="AA493" s="3"/>
      <c r="AB493" s="8"/>
      <c r="AC493" s="8"/>
      <c r="AD493" s="3"/>
      <c r="AE493" s="10"/>
    </row>
    <row r="494" spans="2:31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3"/>
      <c r="R494" s="8"/>
      <c r="S494" s="8"/>
      <c r="T494" s="3"/>
      <c r="U494" s="3"/>
      <c r="V494" s="3"/>
      <c r="W494" s="8"/>
      <c r="X494" s="6"/>
      <c r="Y494" s="6"/>
      <c r="Z494" s="8"/>
      <c r="AA494" s="3"/>
      <c r="AB494" s="8"/>
      <c r="AC494" s="8"/>
      <c r="AD494" s="3"/>
      <c r="AE494" s="10"/>
    </row>
    <row r="495" spans="2:31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3"/>
      <c r="R495" s="8"/>
      <c r="S495" s="8"/>
      <c r="T495" s="3"/>
      <c r="U495" s="3"/>
      <c r="V495" s="3"/>
      <c r="W495" s="8"/>
      <c r="X495" s="6"/>
      <c r="Y495" s="6"/>
      <c r="Z495" s="8"/>
      <c r="AA495" s="3"/>
      <c r="AB495" s="8"/>
      <c r="AC495" s="8"/>
      <c r="AD495" s="3"/>
      <c r="AE495" s="10"/>
    </row>
    <row r="496" spans="2:31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3"/>
      <c r="R496" s="8"/>
      <c r="S496" s="8"/>
      <c r="T496" s="3"/>
      <c r="U496" s="3"/>
      <c r="V496" s="3"/>
      <c r="W496" s="8"/>
      <c r="X496" s="6"/>
      <c r="Y496" s="6"/>
      <c r="Z496" s="8"/>
      <c r="AA496" s="3"/>
      <c r="AB496" s="8"/>
      <c r="AC496" s="8"/>
      <c r="AD496" s="3"/>
      <c r="AE496" s="10"/>
    </row>
    <row r="497" spans="2:31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3"/>
      <c r="R497" s="8"/>
      <c r="S497" s="8"/>
      <c r="T497" s="3"/>
      <c r="U497" s="3"/>
      <c r="V497" s="3"/>
      <c r="W497" s="8"/>
      <c r="X497" s="6"/>
      <c r="Y497" s="6"/>
      <c r="Z497" s="8"/>
      <c r="AA497" s="3"/>
      <c r="AB497" s="8"/>
      <c r="AC497" s="8"/>
      <c r="AD497" s="3"/>
      <c r="AE497" s="10"/>
    </row>
    <row r="498" spans="2:31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3"/>
      <c r="R498" s="8"/>
      <c r="S498" s="8"/>
      <c r="T498" s="3"/>
      <c r="U498" s="3"/>
      <c r="V498" s="3"/>
      <c r="W498" s="8"/>
      <c r="X498" s="6"/>
      <c r="Y498" s="6"/>
      <c r="Z498" s="8"/>
      <c r="AA498" s="3"/>
      <c r="AB498" s="8"/>
      <c r="AC498" s="8"/>
      <c r="AD498" s="3"/>
      <c r="AE498" s="10"/>
    </row>
    <row r="499" spans="2:31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3"/>
      <c r="R499" s="8"/>
      <c r="S499" s="8"/>
      <c r="T499" s="3"/>
      <c r="U499" s="3"/>
      <c r="V499" s="3"/>
      <c r="W499" s="8"/>
      <c r="X499" s="6"/>
      <c r="Y499" s="6"/>
      <c r="Z499" s="8"/>
      <c r="AA499" s="3"/>
      <c r="AB499" s="8"/>
      <c r="AC499" s="8"/>
      <c r="AD499" s="3"/>
      <c r="AE499" s="10"/>
    </row>
    <row r="500" spans="2:31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3"/>
      <c r="R500" s="8"/>
      <c r="S500" s="8"/>
      <c r="T500" s="3"/>
      <c r="U500" s="3"/>
      <c r="V500" s="3"/>
      <c r="W500" s="8"/>
      <c r="X500" s="6"/>
      <c r="Y500" s="6"/>
      <c r="Z500" s="8"/>
      <c r="AA500" s="3"/>
      <c r="AB500" s="8"/>
      <c r="AC500" s="8"/>
      <c r="AD500" s="3"/>
      <c r="AE500" s="10"/>
    </row>
    <row r="501" spans="2:31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3"/>
      <c r="R501" s="8"/>
      <c r="S501" s="8"/>
      <c r="T501" s="3"/>
      <c r="U501" s="3"/>
      <c r="V501" s="3"/>
      <c r="W501" s="8"/>
      <c r="X501" s="6"/>
      <c r="Y501" s="6"/>
      <c r="Z501" s="8"/>
      <c r="AA501" s="3"/>
      <c r="AB501" s="8"/>
      <c r="AC501" s="8"/>
      <c r="AD501" s="3"/>
      <c r="AE501" s="10"/>
    </row>
    <row r="502" spans="2:31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3"/>
      <c r="R502" s="8"/>
      <c r="S502" s="8"/>
      <c r="T502" s="3"/>
      <c r="U502" s="3"/>
      <c r="V502" s="3"/>
      <c r="W502" s="8"/>
      <c r="X502" s="6"/>
      <c r="Y502" s="6"/>
      <c r="Z502" s="8"/>
      <c r="AA502" s="3"/>
      <c r="AB502" s="8"/>
      <c r="AC502" s="8"/>
      <c r="AD502" s="3"/>
      <c r="AE502" s="10"/>
    </row>
    <row r="503" spans="2:31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3"/>
      <c r="R503" s="8"/>
      <c r="S503" s="8"/>
      <c r="T503" s="3"/>
      <c r="U503" s="3"/>
      <c r="V503" s="3"/>
      <c r="W503" s="8"/>
      <c r="X503" s="6"/>
      <c r="Y503" s="6"/>
      <c r="Z503" s="8"/>
      <c r="AA503" s="3"/>
      <c r="AB503" s="8"/>
      <c r="AC503" s="8"/>
      <c r="AD503" s="3"/>
      <c r="AE503" s="10"/>
    </row>
    <row r="504" spans="2:31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3"/>
      <c r="R504" s="8"/>
      <c r="S504" s="8"/>
      <c r="T504" s="3"/>
      <c r="U504" s="3"/>
      <c r="V504" s="3"/>
      <c r="W504" s="8"/>
      <c r="X504" s="6"/>
      <c r="Y504" s="6"/>
      <c r="Z504" s="8"/>
      <c r="AA504" s="3"/>
      <c r="AB504" s="8"/>
      <c r="AC504" s="8"/>
      <c r="AD504" s="3"/>
      <c r="AE504" s="10"/>
    </row>
    <row r="505" spans="2:31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3"/>
      <c r="R505" s="8"/>
      <c r="S505" s="8"/>
      <c r="T505" s="3"/>
      <c r="U505" s="3"/>
      <c r="V505" s="3"/>
      <c r="W505" s="8"/>
      <c r="X505" s="6"/>
      <c r="Y505" s="6"/>
      <c r="Z505" s="8"/>
      <c r="AA505" s="3"/>
      <c r="AB505" s="8"/>
      <c r="AC505" s="8"/>
      <c r="AD505" s="3"/>
      <c r="AE505" s="10"/>
    </row>
    <row r="506" spans="2:31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3"/>
      <c r="R506" s="8"/>
      <c r="S506" s="8"/>
      <c r="T506" s="3"/>
      <c r="U506" s="3"/>
      <c r="V506" s="3"/>
      <c r="W506" s="8"/>
      <c r="X506" s="6"/>
      <c r="Y506" s="6"/>
      <c r="Z506" s="8"/>
      <c r="AA506" s="3"/>
      <c r="AB506" s="8"/>
      <c r="AC506" s="8"/>
      <c r="AD506" s="3"/>
      <c r="AE506" s="10"/>
    </row>
    <row r="507" spans="2:31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3"/>
      <c r="R507" s="8"/>
      <c r="S507" s="8"/>
      <c r="T507" s="3"/>
      <c r="U507" s="3"/>
      <c r="V507" s="3"/>
      <c r="W507" s="8"/>
      <c r="X507" s="6"/>
      <c r="Y507" s="6"/>
      <c r="Z507" s="8"/>
      <c r="AA507" s="3"/>
      <c r="AB507" s="8"/>
      <c r="AC507" s="8"/>
      <c r="AD507" s="3"/>
      <c r="AE507" s="10"/>
    </row>
    <row r="508" spans="2:31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3"/>
      <c r="R508" s="8"/>
      <c r="S508" s="8"/>
      <c r="T508" s="3"/>
      <c r="U508" s="3"/>
      <c r="V508" s="3"/>
      <c r="W508" s="8"/>
      <c r="X508" s="6"/>
      <c r="Y508" s="6"/>
      <c r="Z508" s="8"/>
      <c r="AA508" s="3"/>
      <c r="AB508" s="8"/>
      <c r="AC508" s="8"/>
      <c r="AD508" s="3"/>
      <c r="AE508" s="10"/>
    </row>
    <row r="509" spans="2:31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3"/>
      <c r="R509" s="8"/>
      <c r="S509" s="8"/>
      <c r="T509" s="3"/>
      <c r="U509" s="3"/>
      <c r="V509" s="3"/>
      <c r="W509" s="8"/>
      <c r="X509" s="6"/>
      <c r="Y509" s="6"/>
      <c r="Z509" s="8"/>
      <c r="AA509" s="3"/>
      <c r="AB509" s="8"/>
      <c r="AC509" s="8"/>
      <c r="AD509" s="3"/>
      <c r="AE509" s="10"/>
    </row>
    <row r="510" spans="2:31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3"/>
      <c r="R510" s="8"/>
      <c r="S510" s="8"/>
      <c r="T510" s="3"/>
      <c r="U510" s="3"/>
      <c r="V510" s="3"/>
      <c r="W510" s="8"/>
      <c r="X510" s="6"/>
      <c r="Y510" s="6"/>
      <c r="Z510" s="8"/>
      <c r="AA510" s="3"/>
      <c r="AB510" s="8"/>
      <c r="AC510" s="8"/>
      <c r="AD510" s="3"/>
      <c r="AE510" s="10"/>
    </row>
    <row r="511" spans="2:31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3"/>
      <c r="R511" s="8"/>
      <c r="S511" s="8"/>
      <c r="T511" s="3"/>
      <c r="U511" s="3"/>
      <c r="V511" s="3"/>
      <c r="W511" s="8"/>
      <c r="X511" s="6"/>
      <c r="Y511" s="6"/>
      <c r="Z511" s="8"/>
      <c r="AA511" s="3"/>
      <c r="AB511" s="8"/>
      <c r="AC511" s="8"/>
      <c r="AD511" s="3"/>
      <c r="AE511" s="10"/>
    </row>
    <row r="512" spans="2:31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3"/>
      <c r="R512" s="8"/>
      <c r="S512" s="8"/>
      <c r="T512" s="3"/>
      <c r="U512" s="3"/>
      <c r="V512" s="3"/>
      <c r="W512" s="8"/>
      <c r="X512" s="6"/>
      <c r="Y512" s="6"/>
      <c r="Z512" s="8"/>
      <c r="AA512" s="3"/>
      <c r="AB512" s="8"/>
      <c r="AC512" s="8"/>
      <c r="AD512" s="3"/>
      <c r="AE512" s="10"/>
    </row>
    <row r="513" spans="2:31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3"/>
      <c r="R513" s="8"/>
      <c r="S513" s="8"/>
      <c r="T513" s="3"/>
      <c r="U513" s="3"/>
      <c r="V513" s="3"/>
      <c r="W513" s="8"/>
      <c r="X513" s="6"/>
      <c r="Y513" s="6"/>
      <c r="Z513" s="8"/>
      <c r="AA513" s="3"/>
      <c r="AB513" s="8"/>
      <c r="AC513" s="8"/>
      <c r="AD513" s="3"/>
      <c r="AE513" s="10"/>
    </row>
    <row r="514" spans="2:31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3"/>
      <c r="R514" s="8"/>
      <c r="S514" s="8"/>
      <c r="T514" s="3"/>
      <c r="U514" s="3"/>
      <c r="V514" s="3"/>
      <c r="W514" s="8"/>
      <c r="X514" s="6"/>
      <c r="Y514" s="6"/>
      <c r="Z514" s="8"/>
      <c r="AA514" s="3"/>
      <c r="AB514" s="8"/>
      <c r="AC514" s="8"/>
      <c r="AD514" s="3"/>
      <c r="AE514" s="10"/>
    </row>
    <row r="515" spans="2:31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3"/>
      <c r="R515" s="8"/>
      <c r="S515" s="8"/>
      <c r="T515" s="3"/>
      <c r="U515" s="3"/>
      <c r="V515" s="3"/>
      <c r="W515" s="8"/>
      <c r="X515" s="6"/>
      <c r="Y515" s="6"/>
      <c r="Z515" s="8"/>
      <c r="AA515" s="3"/>
      <c r="AB515" s="8"/>
      <c r="AC515" s="8"/>
      <c r="AD515" s="3"/>
      <c r="AE515" s="10"/>
    </row>
    <row r="516" spans="2:31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3"/>
      <c r="R516" s="8"/>
      <c r="S516" s="8"/>
      <c r="T516" s="3"/>
      <c r="U516" s="3"/>
      <c r="V516" s="3"/>
      <c r="W516" s="8"/>
      <c r="X516" s="6"/>
      <c r="Y516" s="6"/>
      <c r="Z516" s="8"/>
      <c r="AA516" s="3"/>
      <c r="AB516" s="8"/>
      <c r="AC516" s="8"/>
      <c r="AD516" s="3"/>
      <c r="AE516" s="10"/>
    </row>
    <row r="517" spans="2:31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3"/>
      <c r="R517" s="8"/>
      <c r="S517" s="8"/>
      <c r="T517" s="3"/>
      <c r="U517" s="3"/>
      <c r="V517" s="3"/>
      <c r="W517" s="8"/>
      <c r="X517" s="6"/>
      <c r="Y517" s="6"/>
      <c r="Z517" s="8"/>
      <c r="AA517" s="3"/>
      <c r="AB517" s="8"/>
      <c r="AC517" s="8"/>
      <c r="AD517" s="3"/>
      <c r="AE517" s="10"/>
    </row>
    <row r="518" spans="2:31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3"/>
      <c r="R518" s="8"/>
      <c r="S518" s="8"/>
      <c r="T518" s="3"/>
      <c r="U518" s="3"/>
      <c r="V518" s="3"/>
      <c r="W518" s="8"/>
      <c r="X518" s="6"/>
      <c r="Y518" s="6"/>
      <c r="Z518" s="8"/>
      <c r="AA518" s="3"/>
      <c r="AB518" s="8"/>
      <c r="AC518" s="8"/>
      <c r="AD518" s="3"/>
      <c r="AE518" s="10"/>
    </row>
    <row r="519" spans="2:31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3"/>
      <c r="R519" s="8"/>
      <c r="S519" s="8"/>
      <c r="T519" s="3"/>
      <c r="U519" s="3"/>
      <c r="V519" s="3"/>
      <c r="W519" s="8"/>
      <c r="X519" s="6"/>
      <c r="Y519" s="6"/>
      <c r="Z519" s="8"/>
      <c r="AA519" s="3"/>
      <c r="AB519" s="8"/>
      <c r="AC519" s="8"/>
      <c r="AD519" s="3"/>
      <c r="AE519" s="10"/>
    </row>
    <row r="520" spans="2:31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3"/>
      <c r="R520" s="8"/>
      <c r="S520" s="8"/>
      <c r="T520" s="3"/>
      <c r="U520" s="3"/>
      <c r="V520" s="3"/>
      <c r="W520" s="8"/>
      <c r="X520" s="6"/>
      <c r="Y520" s="6"/>
      <c r="Z520" s="8"/>
      <c r="AA520" s="3"/>
      <c r="AB520" s="8"/>
      <c r="AC520" s="8"/>
      <c r="AD520" s="3"/>
      <c r="AE520" s="10"/>
    </row>
    <row r="521" spans="2:31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3"/>
      <c r="R521" s="8"/>
      <c r="S521" s="8"/>
      <c r="T521" s="3"/>
      <c r="U521" s="3"/>
      <c r="V521" s="3"/>
      <c r="W521" s="8"/>
      <c r="X521" s="6"/>
      <c r="Y521" s="6"/>
      <c r="Z521" s="8"/>
      <c r="AA521" s="3"/>
      <c r="AB521" s="8"/>
      <c r="AC521" s="8"/>
      <c r="AD521" s="3"/>
      <c r="AE521" s="10"/>
    </row>
    <row r="522" spans="2:31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3"/>
      <c r="R522" s="8"/>
      <c r="S522" s="8"/>
      <c r="T522" s="3"/>
      <c r="U522" s="3"/>
      <c r="V522" s="3"/>
      <c r="W522" s="8"/>
      <c r="X522" s="6"/>
      <c r="Y522" s="6"/>
      <c r="Z522" s="8"/>
      <c r="AA522" s="3"/>
      <c r="AB522" s="8"/>
      <c r="AC522" s="8"/>
      <c r="AD522" s="3"/>
      <c r="AE522" s="10"/>
    </row>
    <row r="523" spans="2:31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3"/>
      <c r="R523" s="8"/>
      <c r="S523" s="8"/>
      <c r="T523" s="3"/>
      <c r="U523" s="3"/>
      <c r="V523" s="3"/>
      <c r="W523" s="8"/>
      <c r="X523" s="6"/>
      <c r="Y523" s="6"/>
      <c r="Z523" s="8"/>
      <c r="AA523" s="3"/>
      <c r="AB523" s="8"/>
      <c r="AC523" s="8"/>
      <c r="AD523" s="3"/>
      <c r="AE523" s="10"/>
    </row>
    <row r="524" spans="2:31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3"/>
      <c r="R524" s="8"/>
      <c r="S524" s="8"/>
      <c r="T524" s="3"/>
      <c r="U524" s="3"/>
      <c r="V524" s="3"/>
      <c r="W524" s="8"/>
      <c r="X524" s="6"/>
      <c r="Y524" s="6"/>
      <c r="Z524" s="8"/>
      <c r="AA524" s="3"/>
      <c r="AB524" s="8"/>
      <c r="AC524" s="8"/>
      <c r="AD524" s="3"/>
      <c r="AE524" s="10"/>
    </row>
    <row r="525" spans="2:31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3"/>
      <c r="R525" s="8"/>
      <c r="S525" s="8"/>
      <c r="T525" s="3"/>
      <c r="U525" s="3"/>
      <c r="V525" s="3"/>
      <c r="W525" s="8"/>
      <c r="X525" s="6"/>
      <c r="Y525" s="6"/>
      <c r="Z525" s="8"/>
      <c r="AA525" s="3"/>
      <c r="AB525" s="8"/>
      <c r="AC525" s="8"/>
      <c r="AD525" s="3"/>
      <c r="AE525" s="10"/>
    </row>
    <row r="526" spans="2:31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3"/>
      <c r="R526" s="8"/>
      <c r="S526" s="8"/>
      <c r="T526" s="3"/>
      <c r="U526" s="3"/>
      <c r="V526" s="3"/>
      <c r="W526" s="8"/>
      <c r="X526" s="6"/>
      <c r="Y526" s="6"/>
      <c r="Z526" s="8"/>
      <c r="AA526" s="3"/>
      <c r="AB526" s="8"/>
      <c r="AC526" s="8"/>
      <c r="AD526" s="3"/>
      <c r="AE526" s="10"/>
    </row>
    <row r="527" spans="2:31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3"/>
      <c r="R527" s="8"/>
      <c r="S527" s="8"/>
      <c r="T527" s="3"/>
      <c r="U527" s="3"/>
      <c r="V527" s="3"/>
      <c r="W527" s="8"/>
      <c r="X527" s="6"/>
      <c r="Y527" s="6"/>
      <c r="Z527" s="8"/>
      <c r="AA527" s="3"/>
      <c r="AB527" s="8"/>
      <c r="AC527" s="8"/>
      <c r="AD527" s="3"/>
      <c r="AE527" s="10"/>
    </row>
    <row r="528" spans="2:31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3"/>
      <c r="R528" s="8"/>
      <c r="S528" s="8"/>
      <c r="T528" s="3"/>
      <c r="U528" s="3"/>
      <c r="V528" s="3"/>
      <c r="W528" s="8"/>
      <c r="X528" s="6"/>
      <c r="Y528" s="6"/>
      <c r="Z528" s="8"/>
      <c r="AA528" s="3"/>
      <c r="AB528" s="8"/>
      <c r="AC528" s="8"/>
      <c r="AD528" s="3"/>
      <c r="AE528" s="10"/>
    </row>
    <row r="529" spans="2:31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3"/>
      <c r="R529" s="8"/>
      <c r="S529" s="8"/>
      <c r="T529" s="3"/>
      <c r="U529" s="3"/>
      <c r="V529" s="3"/>
      <c r="W529" s="8"/>
      <c r="X529" s="6"/>
      <c r="Y529" s="6"/>
      <c r="Z529" s="8"/>
      <c r="AA529" s="3"/>
      <c r="AB529" s="8"/>
      <c r="AC529" s="8"/>
      <c r="AD529" s="3"/>
      <c r="AE529" s="10"/>
    </row>
    <row r="530" spans="2:31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3"/>
      <c r="R530" s="8"/>
      <c r="S530" s="8"/>
      <c r="T530" s="3"/>
      <c r="U530" s="3"/>
      <c r="V530" s="3"/>
      <c r="W530" s="8"/>
      <c r="X530" s="6"/>
      <c r="Y530" s="6"/>
      <c r="Z530" s="8"/>
      <c r="AA530" s="3"/>
      <c r="AB530" s="8"/>
      <c r="AC530" s="8"/>
      <c r="AD530" s="3"/>
      <c r="AE530" s="10"/>
    </row>
    <row r="531" spans="2:31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3"/>
      <c r="R531" s="8"/>
      <c r="S531" s="8"/>
      <c r="T531" s="3"/>
      <c r="U531" s="3"/>
      <c r="V531" s="3"/>
      <c r="W531" s="8"/>
      <c r="X531" s="6"/>
      <c r="Y531" s="6"/>
      <c r="Z531" s="8"/>
      <c r="AA531" s="3"/>
      <c r="AB531" s="8"/>
      <c r="AC531" s="8"/>
      <c r="AD531" s="3"/>
      <c r="AE531" s="10"/>
    </row>
    <row r="532" spans="2:31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3"/>
      <c r="R532" s="8"/>
      <c r="S532" s="8"/>
      <c r="T532" s="3"/>
      <c r="U532" s="3"/>
      <c r="V532" s="3"/>
      <c r="W532" s="8"/>
      <c r="X532" s="6"/>
      <c r="Y532" s="6"/>
      <c r="Z532" s="8"/>
      <c r="AA532" s="3"/>
      <c r="AB532" s="8"/>
      <c r="AC532" s="8"/>
      <c r="AD532" s="3"/>
      <c r="AE532" s="10"/>
    </row>
    <row r="533" spans="2:31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3"/>
      <c r="R533" s="8"/>
      <c r="S533" s="8"/>
      <c r="T533" s="3"/>
      <c r="U533" s="3"/>
      <c r="V533" s="3"/>
      <c r="W533" s="8"/>
      <c r="X533" s="6"/>
      <c r="Y533" s="6"/>
      <c r="Z533" s="8"/>
      <c r="AA533" s="3"/>
      <c r="AB533" s="8"/>
      <c r="AC533" s="8"/>
      <c r="AD533" s="3"/>
      <c r="AE533" s="10"/>
    </row>
    <row r="534" spans="2:31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3"/>
      <c r="R534" s="8"/>
      <c r="S534" s="8"/>
      <c r="T534" s="3"/>
      <c r="U534" s="3"/>
      <c r="V534" s="3"/>
      <c r="W534" s="8"/>
      <c r="X534" s="6"/>
      <c r="Y534" s="6"/>
      <c r="Z534" s="8"/>
      <c r="AA534" s="3"/>
      <c r="AB534" s="8"/>
      <c r="AC534" s="8"/>
      <c r="AD534" s="3"/>
      <c r="AE534" s="10"/>
    </row>
    <row r="535" spans="2:31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3"/>
      <c r="R535" s="8"/>
      <c r="S535" s="8"/>
      <c r="T535" s="3"/>
      <c r="U535" s="3"/>
      <c r="V535" s="3"/>
      <c r="W535" s="8"/>
      <c r="X535" s="6"/>
      <c r="Y535" s="6"/>
      <c r="Z535" s="8"/>
      <c r="AA535" s="3"/>
      <c r="AB535" s="8"/>
      <c r="AC535" s="8"/>
      <c r="AD535" s="3"/>
      <c r="AE535" s="10"/>
    </row>
    <row r="536" spans="2:31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3"/>
      <c r="R536" s="8"/>
      <c r="S536" s="8"/>
      <c r="T536" s="3"/>
      <c r="U536" s="3"/>
      <c r="V536" s="3"/>
      <c r="W536" s="8"/>
      <c r="X536" s="6"/>
      <c r="Y536" s="6"/>
      <c r="Z536" s="8"/>
      <c r="AA536" s="3"/>
      <c r="AB536" s="8"/>
      <c r="AC536" s="8"/>
      <c r="AD536" s="3"/>
      <c r="AE536" s="10"/>
    </row>
    <row r="537" spans="2:31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3"/>
      <c r="R537" s="8"/>
      <c r="S537" s="8"/>
      <c r="T537" s="3"/>
      <c r="U537" s="3"/>
      <c r="V537" s="3"/>
      <c r="W537" s="8"/>
      <c r="X537" s="6"/>
      <c r="Y537" s="6"/>
      <c r="Z537" s="8"/>
      <c r="AA537" s="3"/>
      <c r="AB537" s="8"/>
      <c r="AC537" s="8"/>
      <c r="AD537" s="3"/>
      <c r="AE537" s="10"/>
    </row>
    <row r="538" spans="2:31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3"/>
      <c r="R538" s="8"/>
      <c r="S538" s="8"/>
      <c r="T538" s="3"/>
      <c r="U538" s="3"/>
      <c r="V538" s="3"/>
      <c r="W538" s="8"/>
      <c r="X538" s="6"/>
      <c r="Y538" s="6"/>
      <c r="Z538" s="8"/>
      <c r="AA538" s="3"/>
      <c r="AB538" s="8"/>
      <c r="AC538" s="8"/>
      <c r="AD538" s="3"/>
      <c r="AE538" s="10"/>
    </row>
    <row r="539" spans="2:31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3"/>
      <c r="R539" s="8"/>
      <c r="S539" s="8"/>
      <c r="T539" s="3"/>
      <c r="U539" s="3"/>
      <c r="V539" s="3"/>
      <c r="W539" s="8"/>
      <c r="X539" s="6"/>
      <c r="Y539" s="6"/>
      <c r="Z539" s="8"/>
      <c r="AA539" s="3"/>
      <c r="AB539" s="8"/>
      <c r="AC539" s="8"/>
      <c r="AD539" s="3"/>
      <c r="AE539" s="10"/>
    </row>
    <row r="540" spans="2:31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3"/>
      <c r="R540" s="8"/>
      <c r="S540" s="8"/>
      <c r="T540" s="3"/>
      <c r="U540" s="3"/>
      <c r="V540" s="3"/>
      <c r="W540" s="8"/>
      <c r="X540" s="6"/>
      <c r="Y540" s="6"/>
      <c r="Z540" s="8"/>
      <c r="AA540" s="3"/>
      <c r="AB540" s="8"/>
      <c r="AC540" s="8"/>
      <c r="AD540" s="3"/>
      <c r="AE540" s="10"/>
    </row>
    <row r="541" spans="2:31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3"/>
      <c r="R541" s="8"/>
      <c r="S541" s="8"/>
      <c r="T541" s="3"/>
      <c r="U541" s="3"/>
      <c r="V541" s="3"/>
      <c r="W541" s="8"/>
      <c r="X541" s="6"/>
      <c r="Y541" s="6"/>
      <c r="Z541" s="8"/>
      <c r="AA541" s="3"/>
      <c r="AB541" s="8"/>
      <c r="AC541" s="8"/>
      <c r="AD541" s="3"/>
      <c r="AE541" s="10"/>
    </row>
    <row r="542" spans="2:31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3"/>
      <c r="R542" s="8"/>
      <c r="S542" s="8"/>
      <c r="T542" s="3"/>
      <c r="U542" s="3"/>
      <c r="V542" s="3"/>
      <c r="W542" s="8"/>
      <c r="X542" s="6"/>
      <c r="Y542" s="6"/>
      <c r="Z542" s="8"/>
      <c r="AA542" s="3"/>
      <c r="AB542" s="8"/>
      <c r="AC542" s="8"/>
      <c r="AD542" s="3"/>
      <c r="AE542" s="10"/>
    </row>
    <row r="543" spans="2:31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3"/>
      <c r="R543" s="8"/>
      <c r="S543" s="8"/>
      <c r="T543" s="3"/>
      <c r="U543" s="3"/>
      <c r="V543" s="3"/>
      <c r="W543" s="8"/>
      <c r="X543" s="6"/>
      <c r="Y543" s="6"/>
      <c r="Z543" s="8"/>
      <c r="AA543" s="3"/>
      <c r="AB543" s="8"/>
      <c r="AC543" s="8"/>
      <c r="AD543" s="3"/>
      <c r="AE543" s="10"/>
    </row>
    <row r="544" spans="2:31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3"/>
      <c r="R544" s="8"/>
      <c r="S544" s="8"/>
      <c r="T544" s="3"/>
      <c r="U544" s="3"/>
      <c r="V544" s="3"/>
      <c r="W544" s="8"/>
      <c r="X544" s="6"/>
      <c r="Y544" s="6"/>
      <c r="Z544" s="8"/>
      <c r="AA544" s="3"/>
      <c r="AB544" s="8"/>
      <c r="AC544" s="8"/>
      <c r="AD544" s="3"/>
      <c r="AE544" s="10"/>
    </row>
    <row r="545" spans="2:31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3"/>
      <c r="R545" s="8"/>
      <c r="S545" s="8"/>
      <c r="T545" s="3"/>
      <c r="U545" s="3"/>
      <c r="V545" s="3"/>
      <c r="W545" s="8"/>
      <c r="X545" s="6"/>
      <c r="Y545" s="6"/>
      <c r="Z545" s="8"/>
      <c r="AA545" s="3"/>
      <c r="AB545" s="8"/>
      <c r="AC545" s="8"/>
      <c r="AD545" s="3"/>
      <c r="AE545" s="10"/>
    </row>
    <row r="546" spans="2:31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3"/>
      <c r="R546" s="8"/>
      <c r="S546" s="8"/>
      <c r="T546" s="3"/>
      <c r="U546" s="3"/>
      <c r="V546" s="3"/>
      <c r="W546" s="8"/>
      <c r="X546" s="6"/>
      <c r="Y546" s="6"/>
      <c r="Z546" s="8"/>
      <c r="AA546" s="3"/>
      <c r="AB546" s="8"/>
      <c r="AC546" s="8"/>
      <c r="AD546" s="3"/>
      <c r="AE546" s="10"/>
    </row>
    <row r="547" spans="2:31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3"/>
      <c r="R547" s="8"/>
      <c r="S547" s="8"/>
      <c r="T547" s="3"/>
      <c r="U547" s="3"/>
      <c r="V547" s="3"/>
      <c r="W547" s="8"/>
      <c r="X547" s="6"/>
      <c r="Y547" s="6"/>
      <c r="Z547" s="8"/>
      <c r="AA547" s="3"/>
      <c r="AB547" s="8"/>
      <c r="AC547" s="8"/>
      <c r="AD547" s="3"/>
      <c r="AE547" s="10"/>
    </row>
    <row r="548" spans="2:31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3"/>
      <c r="R548" s="8"/>
      <c r="S548" s="8"/>
      <c r="T548" s="3"/>
      <c r="U548" s="3"/>
      <c r="V548" s="3"/>
      <c r="W548" s="8"/>
      <c r="X548" s="6"/>
      <c r="Y548" s="6"/>
      <c r="Z548" s="8"/>
      <c r="AA548" s="3"/>
      <c r="AB548" s="8"/>
      <c r="AC548" s="8"/>
      <c r="AD548" s="3"/>
      <c r="AE548" s="10"/>
    </row>
    <row r="549" spans="2:31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3"/>
      <c r="R549" s="8"/>
      <c r="S549" s="8"/>
      <c r="T549" s="3"/>
      <c r="U549" s="3"/>
      <c r="V549" s="3"/>
      <c r="W549" s="8"/>
      <c r="X549" s="6"/>
      <c r="Y549" s="6"/>
      <c r="Z549" s="8"/>
      <c r="AA549" s="3"/>
      <c r="AB549" s="8"/>
      <c r="AC549" s="8"/>
      <c r="AD549" s="3"/>
      <c r="AE549" s="10"/>
    </row>
    <row r="550" spans="2:31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3"/>
      <c r="R550" s="8"/>
      <c r="S550" s="8"/>
      <c r="T550" s="3"/>
      <c r="U550" s="3"/>
      <c r="V550" s="3"/>
      <c r="W550" s="8"/>
      <c r="X550" s="6"/>
      <c r="Y550" s="6"/>
      <c r="Z550" s="8"/>
      <c r="AA550" s="3"/>
      <c r="AB550" s="8"/>
      <c r="AC550" s="8"/>
      <c r="AD550" s="3"/>
      <c r="AE550" s="10"/>
    </row>
    <row r="551" spans="2:31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3"/>
      <c r="R551" s="8"/>
      <c r="S551" s="8"/>
      <c r="T551" s="3"/>
      <c r="U551" s="3"/>
      <c r="V551" s="3"/>
      <c r="W551" s="8"/>
      <c r="X551" s="6"/>
      <c r="Y551" s="6"/>
      <c r="Z551" s="8"/>
      <c r="AA551" s="3"/>
      <c r="AB551" s="8"/>
      <c r="AC551" s="8"/>
      <c r="AD551" s="3"/>
      <c r="AE551" s="10"/>
    </row>
    <row r="552" spans="2:31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3"/>
      <c r="R552" s="8"/>
      <c r="S552" s="8"/>
      <c r="T552" s="3"/>
      <c r="U552" s="3"/>
      <c r="V552" s="3"/>
      <c r="W552" s="8"/>
      <c r="X552" s="6"/>
      <c r="Y552" s="6"/>
      <c r="Z552" s="8"/>
      <c r="AA552" s="3"/>
      <c r="AB552" s="8"/>
      <c r="AC552" s="8"/>
      <c r="AD552" s="3"/>
      <c r="AE552" s="10"/>
    </row>
    <row r="553" spans="2:31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3"/>
      <c r="R553" s="8"/>
      <c r="S553" s="8"/>
      <c r="T553" s="3"/>
      <c r="U553" s="3"/>
      <c r="V553" s="3"/>
      <c r="W553" s="8"/>
      <c r="X553" s="6"/>
      <c r="Y553" s="6"/>
      <c r="Z553" s="8"/>
      <c r="AA553" s="3"/>
      <c r="AB553" s="8"/>
      <c r="AC553" s="8"/>
      <c r="AD553" s="3"/>
      <c r="AE553" s="10"/>
    </row>
    <row r="554" spans="2:31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3"/>
      <c r="R554" s="8"/>
      <c r="S554" s="8"/>
      <c r="T554" s="3"/>
      <c r="U554" s="3"/>
      <c r="V554" s="3"/>
      <c r="W554" s="8"/>
      <c r="X554" s="6"/>
      <c r="Y554" s="6"/>
      <c r="Z554" s="8"/>
      <c r="AA554" s="3"/>
      <c r="AB554" s="8"/>
      <c r="AC554" s="8"/>
      <c r="AD554" s="3"/>
      <c r="AE554" s="10"/>
    </row>
    <row r="555" spans="2:31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3"/>
      <c r="R555" s="8"/>
      <c r="S555" s="8"/>
      <c r="T555" s="3"/>
      <c r="U555" s="3"/>
      <c r="V555" s="3"/>
      <c r="W555" s="8"/>
      <c r="X555" s="6"/>
      <c r="Y555" s="6"/>
      <c r="Z555" s="8"/>
      <c r="AA555" s="3"/>
      <c r="AB555" s="8"/>
      <c r="AC555" s="8"/>
      <c r="AD555" s="3"/>
      <c r="AE555" s="10"/>
    </row>
    <row r="556" spans="2:31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3"/>
      <c r="R556" s="8"/>
      <c r="S556" s="8"/>
      <c r="T556" s="3"/>
      <c r="U556" s="3"/>
      <c r="V556" s="3"/>
      <c r="W556" s="8"/>
      <c r="X556" s="6"/>
      <c r="Y556" s="6"/>
      <c r="Z556" s="8"/>
      <c r="AA556" s="3"/>
      <c r="AB556" s="8"/>
      <c r="AC556" s="8"/>
      <c r="AD556" s="3"/>
      <c r="AE556" s="10"/>
    </row>
    <row r="557" spans="2:31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3"/>
      <c r="R557" s="8"/>
      <c r="S557" s="8"/>
      <c r="T557" s="3"/>
      <c r="U557" s="3"/>
      <c r="V557" s="3"/>
      <c r="W557" s="8"/>
      <c r="X557" s="6"/>
      <c r="Y557" s="6"/>
      <c r="Z557" s="8"/>
      <c r="AA557" s="3"/>
      <c r="AB557" s="8"/>
      <c r="AC557" s="8"/>
      <c r="AD557" s="3"/>
      <c r="AE557" s="10"/>
    </row>
    <row r="558" spans="2:31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3"/>
      <c r="R558" s="8"/>
      <c r="S558" s="8"/>
      <c r="T558" s="3"/>
      <c r="U558" s="3"/>
      <c r="V558" s="3"/>
      <c r="W558" s="8"/>
      <c r="X558" s="6"/>
      <c r="Y558" s="6"/>
      <c r="Z558" s="8"/>
      <c r="AA558" s="3"/>
      <c r="AB558" s="8"/>
      <c r="AC558" s="8"/>
      <c r="AD558" s="3"/>
      <c r="AE558" s="10"/>
    </row>
    <row r="559" spans="2:31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3"/>
      <c r="R559" s="8"/>
      <c r="S559" s="8"/>
      <c r="T559" s="3"/>
      <c r="U559" s="3"/>
      <c r="V559" s="3"/>
      <c r="W559" s="8"/>
      <c r="X559" s="6"/>
      <c r="Y559" s="6"/>
      <c r="Z559" s="8"/>
      <c r="AA559" s="3"/>
      <c r="AB559" s="8"/>
      <c r="AC559" s="8"/>
      <c r="AD559" s="3"/>
      <c r="AE559" s="10"/>
    </row>
    <row r="560" spans="2:31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3"/>
      <c r="R560" s="8"/>
      <c r="S560" s="8"/>
      <c r="T560" s="3"/>
      <c r="U560" s="3"/>
      <c r="V560" s="3"/>
      <c r="W560" s="8"/>
      <c r="X560" s="6"/>
      <c r="Y560" s="6"/>
      <c r="Z560" s="8"/>
      <c r="AA560" s="3"/>
      <c r="AB560" s="8"/>
      <c r="AC560" s="8"/>
      <c r="AD560" s="3"/>
      <c r="AE560" s="10"/>
    </row>
    <row r="561" spans="2:31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3"/>
      <c r="R561" s="8"/>
      <c r="S561" s="8"/>
      <c r="T561" s="3"/>
      <c r="U561" s="3"/>
      <c r="V561" s="3"/>
      <c r="W561" s="8"/>
      <c r="X561" s="6"/>
      <c r="Y561" s="6"/>
      <c r="Z561" s="8"/>
      <c r="AA561" s="3"/>
      <c r="AB561" s="8"/>
      <c r="AC561" s="8"/>
      <c r="AD561" s="3"/>
      <c r="AE561" s="10"/>
    </row>
    <row r="562" spans="2:31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3"/>
      <c r="R562" s="8"/>
      <c r="S562" s="8"/>
      <c r="T562" s="3"/>
      <c r="U562" s="3"/>
      <c r="V562" s="3"/>
      <c r="W562" s="8"/>
      <c r="X562" s="6"/>
      <c r="Y562" s="6"/>
      <c r="Z562" s="8"/>
      <c r="AA562" s="3"/>
      <c r="AB562" s="8"/>
      <c r="AC562" s="8"/>
      <c r="AD562" s="3"/>
      <c r="AE562" s="10"/>
    </row>
    <row r="563" spans="2:31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3"/>
      <c r="R563" s="8"/>
      <c r="S563" s="8"/>
      <c r="T563" s="3"/>
      <c r="U563" s="3"/>
      <c r="V563" s="3"/>
      <c r="W563" s="8"/>
      <c r="X563" s="6"/>
      <c r="Y563" s="6"/>
      <c r="Z563" s="8"/>
      <c r="AA563" s="3"/>
      <c r="AB563" s="8"/>
      <c r="AC563" s="8"/>
      <c r="AD563" s="3"/>
      <c r="AE563" s="10"/>
    </row>
    <row r="564" spans="2:31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3"/>
      <c r="R564" s="8"/>
      <c r="S564" s="8"/>
      <c r="T564" s="3"/>
      <c r="U564" s="3"/>
      <c r="V564" s="3"/>
      <c r="W564" s="8"/>
      <c r="X564" s="6"/>
      <c r="Y564" s="6"/>
      <c r="Z564" s="8"/>
      <c r="AA564" s="3"/>
      <c r="AB564" s="8"/>
      <c r="AC564" s="8"/>
      <c r="AD564" s="3"/>
      <c r="AE564" s="10"/>
    </row>
    <row r="565" spans="2:31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3"/>
      <c r="R565" s="8"/>
      <c r="S565" s="8"/>
      <c r="T565" s="3"/>
      <c r="U565" s="3"/>
      <c r="V565" s="3"/>
      <c r="W565" s="8"/>
      <c r="X565" s="6"/>
      <c r="Y565" s="6"/>
      <c r="Z565" s="8"/>
      <c r="AA565" s="3"/>
      <c r="AB565" s="8"/>
      <c r="AC565" s="8"/>
      <c r="AD565" s="3"/>
      <c r="AE565" s="10"/>
    </row>
    <row r="566" spans="2:31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3"/>
      <c r="R566" s="8"/>
      <c r="S566" s="8"/>
      <c r="T566" s="3"/>
      <c r="U566" s="3"/>
      <c r="V566" s="3"/>
      <c r="W566" s="8"/>
      <c r="X566" s="6"/>
      <c r="Y566" s="6"/>
      <c r="Z566" s="8"/>
      <c r="AA566" s="3"/>
      <c r="AB566" s="8"/>
      <c r="AC566" s="8"/>
      <c r="AD566" s="3"/>
      <c r="AE566" s="10"/>
    </row>
    <row r="567" spans="2:31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3"/>
      <c r="R567" s="8"/>
      <c r="S567" s="8"/>
      <c r="T567" s="3"/>
      <c r="U567" s="3"/>
      <c r="V567" s="3"/>
      <c r="W567" s="8"/>
      <c r="X567" s="6"/>
      <c r="Y567" s="6"/>
      <c r="Z567" s="8"/>
      <c r="AA567" s="3"/>
      <c r="AB567" s="8"/>
      <c r="AC567" s="8"/>
      <c r="AD567" s="3"/>
      <c r="AE567" s="10"/>
    </row>
    <row r="568" spans="2:31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3"/>
      <c r="R568" s="8"/>
      <c r="S568" s="8"/>
      <c r="T568" s="3"/>
      <c r="U568" s="3"/>
      <c r="V568" s="3"/>
      <c r="W568" s="8"/>
      <c r="X568" s="6"/>
      <c r="Y568" s="6"/>
      <c r="Z568" s="8"/>
      <c r="AA568" s="3"/>
      <c r="AB568" s="8"/>
      <c r="AC568" s="8"/>
      <c r="AD568" s="3"/>
      <c r="AE568" s="10"/>
    </row>
    <row r="569" spans="2:31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3"/>
      <c r="R569" s="8"/>
      <c r="S569" s="8"/>
      <c r="T569" s="3"/>
      <c r="U569" s="3"/>
      <c r="V569" s="3"/>
      <c r="W569" s="8"/>
      <c r="X569" s="6"/>
      <c r="Y569" s="6"/>
      <c r="Z569" s="8"/>
      <c r="AA569" s="3"/>
      <c r="AB569" s="8"/>
      <c r="AC569" s="8"/>
      <c r="AD569" s="3"/>
      <c r="AE569" s="10"/>
    </row>
    <row r="570" spans="2:31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3"/>
      <c r="R570" s="8"/>
      <c r="S570" s="8"/>
      <c r="T570" s="3"/>
      <c r="U570" s="3"/>
      <c r="V570" s="3"/>
      <c r="W570" s="8"/>
      <c r="X570" s="6"/>
      <c r="Y570" s="6"/>
      <c r="Z570" s="8"/>
      <c r="AA570" s="3"/>
      <c r="AB570" s="8"/>
      <c r="AC570" s="8"/>
      <c r="AD570" s="3"/>
      <c r="AE570" s="10"/>
    </row>
    <row r="571" spans="2:31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3"/>
      <c r="R571" s="8"/>
      <c r="S571" s="8"/>
      <c r="T571" s="3"/>
      <c r="U571" s="3"/>
      <c r="V571" s="3"/>
      <c r="W571" s="8"/>
      <c r="X571" s="6"/>
      <c r="Y571" s="6"/>
      <c r="Z571" s="8"/>
      <c r="AA571" s="3"/>
      <c r="AB571" s="8"/>
      <c r="AC571" s="8"/>
      <c r="AD571" s="3"/>
      <c r="AE571" s="10"/>
    </row>
    <row r="572" spans="2:31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3"/>
      <c r="R572" s="8"/>
      <c r="S572" s="8"/>
      <c r="T572" s="3"/>
      <c r="U572" s="3"/>
      <c r="V572" s="3"/>
      <c r="W572" s="8"/>
      <c r="X572" s="6"/>
      <c r="Y572" s="6"/>
      <c r="Z572" s="8"/>
      <c r="AA572" s="3"/>
      <c r="AB572" s="8"/>
      <c r="AC572" s="8"/>
      <c r="AD572" s="3"/>
      <c r="AE572" s="10"/>
    </row>
    <row r="573" spans="2:31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3"/>
      <c r="R573" s="8"/>
      <c r="S573" s="8"/>
      <c r="T573" s="3"/>
      <c r="U573" s="3"/>
      <c r="V573" s="3"/>
      <c r="W573" s="8"/>
      <c r="X573" s="6"/>
      <c r="Y573" s="6"/>
      <c r="Z573" s="8"/>
      <c r="AA573" s="3"/>
      <c r="AB573" s="8"/>
      <c r="AC573" s="8"/>
      <c r="AD573" s="3"/>
      <c r="AE573" s="10"/>
    </row>
    <row r="574" spans="2:31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3"/>
      <c r="R574" s="8"/>
      <c r="S574" s="8"/>
      <c r="T574" s="3"/>
      <c r="U574" s="3"/>
      <c r="V574" s="3"/>
      <c r="W574" s="8"/>
      <c r="X574" s="6"/>
      <c r="Y574" s="6"/>
      <c r="Z574" s="8"/>
      <c r="AA574" s="3"/>
      <c r="AB574" s="8"/>
      <c r="AC574" s="8"/>
      <c r="AD574" s="3"/>
      <c r="AE574" s="10"/>
    </row>
    <row r="575" spans="2:31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3"/>
      <c r="R575" s="8"/>
      <c r="S575" s="8"/>
      <c r="T575" s="3"/>
      <c r="U575" s="3"/>
      <c r="V575" s="3"/>
      <c r="W575" s="8"/>
      <c r="X575" s="6"/>
      <c r="Y575" s="6"/>
      <c r="Z575" s="8"/>
      <c r="AA575" s="3"/>
      <c r="AB575" s="8"/>
      <c r="AC575" s="8"/>
      <c r="AD575" s="3"/>
      <c r="AE575" s="10"/>
    </row>
    <row r="576" spans="2:31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3"/>
      <c r="R576" s="8"/>
      <c r="S576" s="8"/>
      <c r="T576" s="3"/>
      <c r="U576" s="3"/>
      <c r="V576" s="3"/>
      <c r="W576" s="8"/>
      <c r="X576" s="6"/>
      <c r="Y576" s="6"/>
      <c r="Z576" s="8"/>
      <c r="AA576" s="3"/>
      <c r="AB576" s="8"/>
      <c r="AC576" s="8"/>
      <c r="AD576" s="3"/>
      <c r="AE576" s="10"/>
    </row>
    <row r="577" spans="2:31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3"/>
      <c r="R577" s="8"/>
      <c r="S577" s="8"/>
      <c r="T577" s="3"/>
      <c r="U577" s="3"/>
      <c r="V577" s="3"/>
      <c r="W577" s="8"/>
      <c r="X577" s="6"/>
      <c r="Y577" s="6"/>
      <c r="Z577" s="8"/>
      <c r="AA577" s="3"/>
      <c r="AB577" s="8"/>
      <c r="AC577" s="8"/>
      <c r="AD577" s="3"/>
      <c r="AE577" s="10"/>
    </row>
    <row r="578" spans="2:31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3"/>
      <c r="R578" s="8"/>
      <c r="S578" s="8"/>
      <c r="T578" s="3"/>
      <c r="U578" s="3"/>
      <c r="V578" s="3"/>
      <c r="W578" s="8"/>
      <c r="X578" s="6"/>
      <c r="Y578" s="6"/>
      <c r="Z578" s="8"/>
      <c r="AA578" s="3"/>
      <c r="AB578" s="8"/>
      <c r="AC578" s="8"/>
      <c r="AD578" s="3"/>
      <c r="AE578" s="10"/>
    </row>
    <row r="579" spans="2:31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3"/>
      <c r="R579" s="8"/>
      <c r="S579" s="8"/>
      <c r="T579" s="3"/>
      <c r="U579" s="3"/>
      <c r="V579" s="3"/>
      <c r="W579" s="8"/>
      <c r="X579" s="6"/>
      <c r="Y579" s="6"/>
      <c r="Z579" s="8"/>
      <c r="AA579" s="3"/>
      <c r="AB579" s="8"/>
      <c r="AC579" s="8"/>
      <c r="AD579" s="3"/>
      <c r="AE579" s="10"/>
    </row>
    <row r="580" spans="2:31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3"/>
      <c r="R580" s="8"/>
      <c r="S580" s="8"/>
      <c r="T580" s="3"/>
      <c r="U580" s="3"/>
      <c r="V580" s="3"/>
      <c r="W580" s="8"/>
      <c r="X580" s="6"/>
      <c r="Y580" s="6"/>
      <c r="Z580" s="8"/>
      <c r="AA580" s="3"/>
      <c r="AB580" s="8"/>
      <c r="AC580" s="8"/>
      <c r="AD580" s="3"/>
      <c r="AE580" s="10"/>
    </row>
    <row r="581" spans="2:31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3"/>
      <c r="R581" s="8"/>
      <c r="S581" s="8"/>
      <c r="T581" s="3"/>
      <c r="U581" s="3"/>
      <c r="V581" s="3"/>
      <c r="W581" s="8"/>
      <c r="X581" s="6"/>
      <c r="Y581" s="6"/>
      <c r="Z581" s="8"/>
      <c r="AA581" s="3"/>
      <c r="AB581" s="8"/>
      <c r="AC581" s="8"/>
      <c r="AD581" s="3"/>
      <c r="AE581" s="10"/>
    </row>
    <row r="582" spans="2:31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3"/>
      <c r="R582" s="8"/>
      <c r="S582" s="8"/>
      <c r="T582" s="3"/>
      <c r="U582" s="3"/>
      <c r="V582" s="3"/>
      <c r="W582" s="8"/>
      <c r="X582" s="6"/>
      <c r="Y582" s="6"/>
      <c r="Z582" s="8"/>
      <c r="AA582" s="3"/>
      <c r="AB582" s="8"/>
      <c r="AC582" s="8"/>
      <c r="AD582" s="3"/>
      <c r="AE582" s="10"/>
    </row>
    <row r="583" spans="2:31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3"/>
      <c r="R583" s="8"/>
      <c r="S583" s="8"/>
      <c r="T583" s="3"/>
      <c r="U583" s="3"/>
      <c r="V583" s="3"/>
      <c r="W583" s="8"/>
      <c r="X583" s="6"/>
      <c r="Y583" s="6"/>
      <c r="Z583" s="8"/>
      <c r="AA583" s="3"/>
      <c r="AB583" s="8"/>
      <c r="AC583" s="8"/>
      <c r="AD583" s="3"/>
      <c r="AE583" s="10"/>
    </row>
    <row r="584" spans="2:31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3"/>
      <c r="R584" s="8"/>
      <c r="S584" s="8"/>
      <c r="T584" s="3"/>
      <c r="U584" s="3"/>
      <c r="V584" s="3"/>
      <c r="W584" s="8"/>
      <c r="X584" s="6"/>
      <c r="Y584" s="6"/>
      <c r="Z584" s="8"/>
      <c r="AA584" s="3"/>
      <c r="AB584" s="8"/>
      <c r="AC584" s="8"/>
      <c r="AD584" s="3"/>
      <c r="AE584" s="10"/>
    </row>
    <row r="585" spans="2:31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3"/>
      <c r="R585" s="8"/>
      <c r="S585" s="8"/>
      <c r="T585" s="3"/>
      <c r="U585" s="3"/>
      <c r="V585" s="3"/>
      <c r="W585" s="8"/>
      <c r="X585" s="6"/>
      <c r="Y585" s="6"/>
      <c r="Z585" s="8"/>
      <c r="AA585" s="3"/>
      <c r="AB585" s="8"/>
      <c r="AC585" s="8"/>
      <c r="AD585" s="3"/>
      <c r="AE585" s="10"/>
    </row>
    <row r="586" spans="2:31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3"/>
      <c r="R586" s="8"/>
      <c r="S586" s="8"/>
      <c r="T586" s="3"/>
      <c r="U586" s="3"/>
      <c r="V586" s="3"/>
      <c r="W586" s="8"/>
      <c r="X586" s="6"/>
      <c r="Y586" s="6"/>
      <c r="Z586" s="8"/>
      <c r="AA586" s="3"/>
      <c r="AB586" s="8"/>
      <c r="AC586" s="8"/>
      <c r="AD586" s="3"/>
      <c r="AE586" s="10"/>
    </row>
    <row r="587" spans="2:31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3"/>
      <c r="R587" s="8"/>
      <c r="S587" s="8"/>
      <c r="T587" s="3"/>
      <c r="U587" s="3"/>
      <c r="V587" s="3"/>
      <c r="W587" s="8"/>
      <c r="X587" s="6"/>
      <c r="Y587" s="6"/>
      <c r="Z587" s="8"/>
      <c r="AA587" s="3"/>
      <c r="AB587" s="8"/>
      <c r="AC587" s="8"/>
      <c r="AD587" s="3"/>
      <c r="AE587" s="10"/>
    </row>
    <row r="588" spans="2:31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3"/>
      <c r="R588" s="8"/>
      <c r="S588" s="8"/>
      <c r="T588" s="3"/>
      <c r="U588" s="3"/>
      <c r="V588" s="3"/>
      <c r="W588" s="8"/>
      <c r="X588" s="6"/>
      <c r="Y588" s="6"/>
      <c r="Z588" s="8"/>
      <c r="AA588" s="3"/>
      <c r="AB588" s="8"/>
      <c r="AC588" s="8"/>
      <c r="AD588" s="3"/>
      <c r="AE588" s="10"/>
    </row>
    <row r="589" spans="2:31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3"/>
      <c r="R589" s="8"/>
      <c r="S589" s="8"/>
      <c r="T589" s="3"/>
      <c r="U589" s="3"/>
      <c r="V589" s="3"/>
      <c r="W589" s="8"/>
      <c r="X589" s="6"/>
      <c r="Y589" s="6"/>
      <c r="Z589" s="8"/>
      <c r="AA589" s="3"/>
      <c r="AB589" s="8"/>
      <c r="AC589" s="8"/>
      <c r="AD589" s="3"/>
      <c r="AE589" s="10"/>
    </row>
    <row r="590" spans="2:31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3"/>
      <c r="R590" s="8"/>
      <c r="S590" s="8"/>
      <c r="T590" s="3"/>
      <c r="U590" s="3"/>
      <c r="V590" s="3"/>
      <c r="W590" s="8"/>
      <c r="X590" s="6"/>
      <c r="Y590" s="6"/>
      <c r="Z590" s="8"/>
      <c r="AA590" s="3"/>
      <c r="AB590" s="8"/>
      <c r="AC590" s="8"/>
      <c r="AD590" s="3"/>
      <c r="AE590" s="10"/>
    </row>
    <row r="591" spans="2:31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3"/>
      <c r="R591" s="8"/>
      <c r="S591" s="8"/>
      <c r="T591" s="3"/>
      <c r="U591" s="3"/>
      <c r="V591" s="3"/>
      <c r="W591" s="8"/>
      <c r="X591" s="6"/>
      <c r="Y591" s="6"/>
      <c r="Z591" s="8"/>
      <c r="AA591" s="3"/>
      <c r="AB591" s="8"/>
      <c r="AC591" s="8"/>
      <c r="AD591" s="3"/>
      <c r="AE591" s="10"/>
    </row>
    <row r="592" spans="2:31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3"/>
      <c r="R592" s="8"/>
      <c r="S592" s="8"/>
      <c r="T592" s="3"/>
      <c r="U592" s="3"/>
      <c r="V592" s="3"/>
      <c r="W592" s="8"/>
      <c r="X592" s="6"/>
      <c r="Y592" s="6"/>
      <c r="Z592" s="8"/>
      <c r="AA592" s="3"/>
      <c r="AB592" s="8"/>
      <c r="AC592" s="8"/>
      <c r="AD592" s="3"/>
      <c r="AE592" s="10"/>
    </row>
    <row r="593" spans="2:31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3"/>
      <c r="R593" s="8"/>
      <c r="S593" s="8"/>
      <c r="T593" s="3"/>
      <c r="U593" s="3"/>
      <c r="V593" s="3"/>
      <c r="W593" s="8"/>
      <c r="X593" s="6"/>
      <c r="Y593" s="6"/>
      <c r="Z593" s="8"/>
      <c r="AA593" s="3"/>
      <c r="AB593" s="8"/>
      <c r="AC593" s="8"/>
      <c r="AD593" s="3"/>
      <c r="AE593" s="10"/>
    </row>
    <row r="594" spans="2:31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3"/>
      <c r="R594" s="8"/>
      <c r="S594" s="8"/>
      <c r="T594" s="3"/>
      <c r="U594" s="3"/>
      <c r="V594" s="3"/>
      <c r="W594" s="8"/>
      <c r="X594" s="6"/>
      <c r="Y594" s="6"/>
      <c r="Z594" s="8"/>
      <c r="AA594" s="3"/>
      <c r="AB594" s="8"/>
      <c r="AC594" s="8"/>
      <c r="AD594" s="3"/>
      <c r="AE594" s="10"/>
    </row>
    <row r="595" spans="2:31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3"/>
      <c r="R595" s="8"/>
      <c r="S595" s="8"/>
      <c r="T595" s="3"/>
      <c r="U595" s="3"/>
      <c r="V595" s="3"/>
      <c r="W595" s="8"/>
      <c r="X595" s="6"/>
      <c r="Y595" s="6"/>
      <c r="Z595" s="8"/>
      <c r="AA595" s="3"/>
      <c r="AB595" s="8"/>
      <c r="AC595" s="8"/>
      <c r="AD595" s="3"/>
      <c r="AE595" s="10"/>
    </row>
    <row r="596" spans="2:31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3"/>
      <c r="R596" s="8"/>
      <c r="S596" s="8"/>
      <c r="T596" s="3"/>
      <c r="U596" s="3"/>
      <c r="V596" s="3"/>
      <c r="W596" s="8"/>
      <c r="X596" s="6"/>
      <c r="Y596" s="6"/>
      <c r="Z596" s="8"/>
      <c r="AA596" s="3"/>
      <c r="AB596" s="8"/>
      <c r="AC596" s="8"/>
      <c r="AD596" s="3"/>
      <c r="AE596" s="10"/>
    </row>
    <row r="597" spans="2:31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3"/>
      <c r="R597" s="8"/>
      <c r="S597" s="8"/>
      <c r="T597" s="3"/>
      <c r="U597" s="3"/>
      <c r="V597" s="3"/>
      <c r="W597" s="8"/>
      <c r="X597" s="6"/>
      <c r="Y597" s="6"/>
      <c r="Z597" s="8"/>
      <c r="AA597" s="3"/>
      <c r="AB597" s="8"/>
      <c r="AC597" s="8"/>
      <c r="AD597" s="3"/>
      <c r="AE597" s="10"/>
    </row>
    <row r="598" spans="2:31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3"/>
      <c r="R598" s="8"/>
      <c r="S598" s="8"/>
      <c r="T598" s="3"/>
      <c r="U598" s="3"/>
      <c r="V598" s="3"/>
      <c r="W598" s="8"/>
      <c r="X598" s="6"/>
      <c r="Y598" s="6"/>
      <c r="Z598" s="8"/>
      <c r="AA598" s="3"/>
      <c r="AB598" s="8"/>
      <c r="AC598" s="8"/>
      <c r="AD598" s="3"/>
      <c r="AE598" s="10"/>
    </row>
    <row r="599" spans="2:31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3"/>
      <c r="R599" s="8"/>
      <c r="S599" s="8"/>
      <c r="T599" s="3"/>
      <c r="U599" s="3"/>
      <c r="V599" s="3"/>
      <c r="W599" s="8"/>
      <c r="X599" s="6"/>
      <c r="Y599" s="6"/>
      <c r="Z599" s="8"/>
      <c r="AA599" s="3"/>
      <c r="AB599" s="8"/>
      <c r="AC599" s="8"/>
      <c r="AD599" s="3"/>
      <c r="AE599" s="10"/>
    </row>
    <row r="600" spans="2:31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3"/>
      <c r="R600" s="8"/>
      <c r="S600" s="8"/>
      <c r="T600" s="3"/>
      <c r="U600" s="3"/>
      <c r="V600" s="3"/>
      <c r="W600" s="8"/>
      <c r="X600" s="6"/>
      <c r="Y600" s="6"/>
      <c r="Z600" s="8"/>
      <c r="AA600" s="3"/>
      <c r="AB600" s="8"/>
      <c r="AC600" s="8"/>
      <c r="AD600" s="3"/>
      <c r="AE600" s="10"/>
    </row>
    <row r="601" spans="2:31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3"/>
      <c r="R601" s="8"/>
      <c r="S601" s="8"/>
      <c r="T601" s="3"/>
      <c r="U601" s="3"/>
      <c r="V601" s="3"/>
      <c r="W601" s="8"/>
      <c r="X601" s="6"/>
      <c r="Y601" s="6"/>
      <c r="Z601" s="8"/>
      <c r="AA601" s="3"/>
      <c r="AB601" s="8"/>
      <c r="AC601" s="8"/>
      <c r="AD601" s="3"/>
      <c r="AE601" s="10"/>
    </row>
    <row r="602" spans="2:31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3"/>
      <c r="R602" s="8"/>
      <c r="S602" s="8"/>
      <c r="T602" s="3"/>
      <c r="U602" s="3"/>
      <c r="V602" s="3"/>
      <c r="W602" s="8"/>
      <c r="X602" s="6"/>
      <c r="Y602" s="6"/>
      <c r="Z602" s="8"/>
      <c r="AA602" s="3"/>
      <c r="AB602" s="8"/>
      <c r="AC602" s="8"/>
      <c r="AD602" s="3"/>
      <c r="AE602" s="10"/>
    </row>
    <row r="603" spans="2:31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3"/>
      <c r="R603" s="8"/>
      <c r="S603" s="8"/>
      <c r="T603" s="3"/>
      <c r="U603" s="3"/>
      <c r="V603" s="3"/>
      <c r="W603" s="8"/>
      <c r="X603" s="6"/>
      <c r="Y603" s="6"/>
      <c r="Z603" s="8"/>
      <c r="AA603" s="3"/>
      <c r="AB603" s="8"/>
      <c r="AC603" s="8"/>
      <c r="AD603" s="3"/>
      <c r="AE603" s="10"/>
    </row>
    <row r="604" spans="2:31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3"/>
      <c r="R604" s="8"/>
      <c r="S604" s="8"/>
      <c r="T604" s="3"/>
      <c r="U604" s="3"/>
      <c r="V604" s="3"/>
      <c r="W604" s="8"/>
      <c r="X604" s="6"/>
      <c r="Y604" s="6"/>
      <c r="Z604" s="8"/>
      <c r="AA604" s="3"/>
      <c r="AB604" s="8"/>
      <c r="AC604" s="8"/>
      <c r="AD604" s="3"/>
      <c r="AE604" s="10"/>
    </row>
    <row r="605" spans="2:31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3"/>
      <c r="R605" s="8"/>
      <c r="S605" s="8"/>
      <c r="T605" s="3"/>
      <c r="U605" s="3"/>
      <c r="V605" s="3"/>
      <c r="W605" s="8"/>
      <c r="X605" s="6"/>
      <c r="Y605" s="6"/>
      <c r="Z605" s="8"/>
      <c r="AA605" s="3"/>
      <c r="AB605" s="8"/>
      <c r="AC605" s="8"/>
      <c r="AD605" s="3"/>
      <c r="AE605" s="10"/>
    </row>
    <row r="606" spans="2:31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3"/>
      <c r="R606" s="8"/>
      <c r="S606" s="8"/>
      <c r="T606" s="3"/>
      <c r="U606" s="3"/>
      <c r="V606" s="3"/>
      <c r="W606" s="8"/>
      <c r="X606" s="6"/>
      <c r="Y606" s="6"/>
      <c r="Z606" s="8"/>
      <c r="AA606" s="3"/>
      <c r="AB606" s="8"/>
      <c r="AC606" s="8"/>
      <c r="AD606" s="3"/>
      <c r="AE606" s="10"/>
    </row>
    <row r="607" spans="2:31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3"/>
      <c r="R607" s="8"/>
      <c r="S607" s="8"/>
      <c r="T607" s="3"/>
      <c r="U607" s="3"/>
      <c r="V607" s="3"/>
      <c r="W607" s="8"/>
      <c r="X607" s="6"/>
      <c r="Y607" s="6"/>
      <c r="Z607" s="8"/>
      <c r="AA607" s="3"/>
      <c r="AB607" s="8"/>
      <c r="AC607" s="8"/>
      <c r="AD607" s="3"/>
      <c r="AE607" s="10"/>
    </row>
    <row r="608" spans="2:31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3"/>
      <c r="R608" s="8"/>
      <c r="S608" s="8"/>
      <c r="T608" s="3"/>
      <c r="U608" s="3"/>
      <c r="V608" s="3"/>
      <c r="W608" s="8"/>
      <c r="X608" s="6"/>
      <c r="Y608" s="6"/>
      <c r="Z608" s="8"/>
      <c r="AA608" s="3"/>
      <c r="AB608" s="8"/>
      <c r="AC608" s="8"/>
      <c r="AD608" s="3"/>
      <c r="AE608" s="10"/>
    </row>
    <row r="609" spans="2:31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3"/>
      <c r="R609" s="8"/>
      <c r="S609" s="8"/>
      <c r="T609" s="3"/>
      <c r="U609" s="3"/>
      <c r="V609" s="3"/>
      <c r="W609" s="8"/>
      <c r="X609" s="6"/>
      <c r="Y609" s="6"/>
      <c r="Z609" s="8"/>
      <c r="AA609" s="3"/>
      <c r="AB609" s="8"/>
      <c r="AC609" s="8"/>
      <c r="AD609" s="3"/>
      <c r="AE609" s="10"/>
    </row>
    <row r="610" spans="2:31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3"/>
      <c r="R610" s="8"/>
      <c r="S610" s="8"/>
      <c r="T610" s="3"/>
      <c r="U610" s="3"/>
      <c r="V610" s="3"/>
      <c r="W610" s="8"/>
      <c r="X610" s="6"/>
      <c r="Y610" s="6"/>
      <c r="Z610" s="8"/>
      <c r="AA610" s="3"/>
      <c r="AB610" s="8"/>
      <c r="AC610" s="8"/>
      <c r="AD610" s="3"/>
      <c r="AE610" s="10"/>
    </row>
    <row r="611" spans="2:31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3"/>
      <c r="R611" s="8"/>
      <c r="S611" s="8"/>
      <c r="T611" s="3"/>
      <c r="U611" s="3"/>
      <c r="V611" s="3"/>
      <c r="W611" s="8"/>
      <c r="X611" s="6"/>
      <c r="Y611" s="6"/>
      <c r="Z611" s="8"/>
      <c r="AA611" s="3"/>
      <c r="AB611" s="8"/>
      <c r="AC611" s="8"/>
      <c r="AD611" s="3"/>
      <c r="AE611" s="10"/>
    </row>
    <row r="612" spans="2:31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3"/>
      <c r="R612" s="8"/>
      <c r="S612" s="8"/>
      <c r="T612" s="3"/>
      <c r="U612" s="3"/>
      <c r="V612" s="3"/>
      <c r="W612" s="8"/>
      <c r="X612" s="6"/>
      <c r="Y612" s="6"/>
      <c r="Z612" s="8"/>
      <c r="AA612" s="3"/>
      <c r="AB612" s="8"/>
      <c r="AC612" s="8"/>
      <c r="AD612" s="3"/>
      <c r="AE612" s="10"/>
    </row>
    <row r="613" spans="2:31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3"/>
      <c r="R613" s="8"/>
      <c r="S613" s="8"/>
      <c r="T613" s="3"/>
      <c r="U613" s="3"/>
      <c r="V613" s="3"/>
      <c r="W613" s="8"/>
      <c r="X613" s="6"/>
      <c r="Y613" s="6"/>
      <c r="Z613" s="8"/>
      <c r="AA613" s="3"/>
      <c r="AB613" s="8"/>
      <c r="AC613" s="8"/>
      <c r="AD613" s="3"/>
      <c r="AE613" s="10"/>
    </row>
    <row r="614" spans="2:31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3"/>
      <c r="R614" s="8"/>
      <c r="S614" s="8"/>
      <c r="T614" s="3"/>
      <c r="U614" s="3"/>
      <c r="V614" s="3"/>
      <c r="W614" s="8"/>
      <c r="X614" s="6"/>
      <c r="Y614" s="6"/>
      <c r="Z614" s="8"/>
      <c r="AA614" s="3"/>
      <c r="AB614" s="8"/>
      <c r="AC614" s="8"/>
      <c r="AD614" s="3"/>
      <c r="AE614" s="10"/>
    </row>
    <row r="615" spans="2:31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3"/>
      <c r="R615" s="8"/>
      <c r="S615" s="8"/>
      <c r="T615" s="3"/>
      <c r="U615" s="3"/>
      <c r="V615" s="3"/>
      <c r="W615" s="8"/>
      <c r="X615" s="6"/>
      <c r="Y615" s="6"/>
      <c r="Z615" s="8"/>
      <c r="AA615" s="3"/>
      <c r="AB615" s="8"/>
      <c r="AC615" s="8"/>
      <c r="AD615" s="3"/>
      <c r="AE615" s="10"/>
    </row>
    <row r="616" spans="2:31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3"/>
      <c r="R616" s="8"/>
      <c r="S616" s="8"/>
      <c r="T616" s="3"/>
      <c r="U616" s="3"/>
      <c r="V616" s="3"/>
      <c r="W616" s="8"/>
      <c r="X616" s="6"/>
      <c r="Y616" s="6"/>
      <c r="Z616" s="8"/>
      <c r="AA616" s="3"/>
      <c r="AB616" s="8"/>
      <c r="AC616" s="8"/>
      <c r="AD616" s="3"/>
      <c r="AE616" s="10"/>
    </row>
    <row r="617" spans="2:31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3"/>
      <c r="R617" s="8"/>
      <c r="S617" s="8"/>
      <c r="T617" s="3"/>
      <c r="U617" s="3"/>
      <c r="V617" s="3"/>
      <c r="W617" s="8"/>
      <c r="X617" s="6"/>
      <c r="Y617" s="6"/>
      <c r="Z617" s="8"/>
      <c r="AA617" s="3"/>
      <c r="AB617" s="8"/>
      <c r="AC617" s="8"/>
      <c r="AD617" s="3"/>
      <c r="AE617" s="10"/>
    </row>
    <row r="618" spans="2:31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3"/>
      <c r="R618" s="8"/>
      <c r="S618" s="8"/>
      <c r="T618" s="3"/>
      <c r="U618" s="3"/>
      <c r="V618" s="3"/>
      <c r="W618" s="8"/>
      <c r="X618" s="6"/>
      <c r="Y618" s="6"/>
      <c r="Z618" s="8"/>
      <c r="AA618" s="3"/>
      <c r="AB618" s="8"/>
      <c r="AC618" s="8"/>
      <c r="AD618" s="3"/>
      <c r="AE618" s="10"/>
    </row>
    <row r="619" spans="2:31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3"/>
      <c r="R619" s="8"/>
      <c r="S619" s="8"/>
      <c r="T619" s="3"/>
      <c r="U619" s="3"/>
      <c r="V619" s="3"/>
      <c r="W619" s="8"/>
      <c r="X619" s="6"/>
      <c r="Y619" s="6"/>
      <c r="Z619" s="8"/>
      <c r="AA619" s="3"/>
      <c r="AB619" s="8"/>
      <c r="AC619" s="8"/>
      <c r="AD619" s="3"/>
      <c r="AE619" s="10"/>
    </row>
    <row r="620" spans="2:31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3"/>
      <c r="R620" s="8"/>
      <c r="S620" s="8"/>
      <c r="T620" s="3"/>
      <c r="U620" s="3"/>
      <c r="V620" s="3"/>
      <c r="W620" s="8"/>
      <c r="X620" s="6"/>
      <c r="Y620" s="6"/>
      <c r="Z620" s="8"/>
      <c r="AA620" s="3"/>
      <c r="AB620" s="8"/>
      <c r="AC620" s="8"/>
      <c r="AD620" s="3"/>
      <c r="AE620" s="10"/>
    </row>
    <row r="621" spans="2:31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3"/>
      <c r="R621" s="8"/>
      <c r="S621" s="8"/>
      <c r="T621" s="3"/>
      <c r="U621" s="3"/>
      <c r="V621" s="3"/>
      <c r="W621" s="8"/>
      <c r="X621" s="6"/>
      <c r="Y621" s="6"/>
      <c r="Z621" s="8"/>
      <c r="AA621" s="3"/>
      <c r="AB621" s="8"/>
      <c r="AC621" s="8"/>
      <c r="AD621" s="3"/>
      <c r="AE621" s="10"/>
    </row>
    <row r="622" spans="2:31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3"/>
      <c r="R622" s="8"/>
      <c r="S622" s="8"/>
      <c r="T622" s="3"/>
      <c r="U622" s="3"/>
      <c r="V622" s="3"/>
      <c r="W622" s="8"/>
      <c r="X622" s="6"/>
      <c r="Y622" s="6"/>
      <c r="Z622" s="8"/>
      <c r="AA622" s="3"/>
      <c r="AB622" s="8"/>
      <c r="AC622" s="8"/>
      <c r="AD622" s="3"/>
      <c r="AE622" s="10"/>
    </row>
    <row r="623" spans="2:31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3"/>
      <c r="R623" s="8"/>
      <c r="S623" s="8"/>
      <c r="T623" s="3"/>
      <c r="U623" s="3"/>
      <c r="V623" s="3"/>
      <c r="W623" s="8"/>
      <c r="X623" s="6"/>
      <c r="Y623" s="6"/>
      <c r="Z623" s="8"/>
      <c r="AA623" s="3"/>
      <c r="AB623" s="8"/>
      <c r="AC623" s="8"/>
      <c r="AD623" s="3"/>
      <c r="AE623" s="10"/>
    </row>
    <row r="624" spans="2:31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3"/>
      <c r="R624" s="8"/>
      <c r="S624" s="8"/>
      <c r="T624" s="3"/>
      <c r="U624" s="3"/>
      <c r="V624" s="3"/>
      <c r="W624" s="8"/>
      <c r="X624" s="6"/>
      <c r="Y624" s="6"/>
      <c r="Z624" s="8"/>
      <c r="AA624" s="3"/>
      <c r="AB624" s="8"/>
      <c r="AC624" s="8"/>
      <c r="AD624" s="3"/>
      <c r="AE624" s="10"/>
    </row>
    <row r="625" spans="2:31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3"/>
      <c r="R625" s="8"/>
      <c r="S625" s="8"/>
      <c r="T625" s="3"/>
      <c r="U625" s="3"/>
      <c r="V625" s="3"/>
      <c r="W625" s="8"/>
      <c r="X625" s="6"/>
      <c r="Y625" s="6"/>
      <c r="Z625" s="8"/>
      <c r="AA625" s="3"/>
      <c r="AB625" s="8"/>
      <c r="AC625" s="8"/>
      <c r="AD625" s="3"/>
      <c r="AE625" s="10"/>
    </row>
    <row r="626" spans="2:31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3"/>
      <c r="R626" s="8"/>
      <c r="S626" s="8"/>
      <c r="T626" s="3"/>
      <c r="U626" s="3"/>
      <c r="V626" s="3"/>
      <c r="W626" s="8"/>
      <c r="X626" s="6"/>
      <c r="Y626" s="6"/>
      <c r="Z626" s="8"/>
      <c r="AA626" s="3"/>
      <c r="AB626" s="8"/>
      <c r="AC626" s="8"/>
      <c r="AD626" s="3"/>
      <c r="AE626" s="10"/>
    </row>
    <row r="627" spans="2:31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3"/>
      <c r="R627" s="8"/>
      <c r="S627" s="8"/>
      <c r="T627" s="3"/>
      <c r="U627" s="3"/>
      <c r="V627" s="3"/>
      <c r="W627" s="8"/>
      <c r="X627" s="6"/>
      <c r="Y627" s="6"/>
      <c r="Z627" s="8"/>
      <c r="AA627" s="3"/>
      <c r="AB627" s="8"/>
      <c r="AC627" s="8"/>
      <c r="AD627" s="3"/>
      <c r="AE627" s="10"/>
    </row>
    <row r="628" spans="2:31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3"/>
      <c r="R628" s="8"/>
      <c r="S628" s="8"/>
      <c r="T628" s="3"/>
      <c r="U628" s="3"/>
      <c r="V628" s="3"/>
      <c r="W628" s="8"/>
      <c r="X628" s="6"/>
      <c r="Y628" s="6"/>
      <c r="Z628" s="8"/>
      <c r="AA628" s="3"/>
      <c r="AB628" s="8"/>
      <c r="AC628" s="8"/>
      <c r="AD628" s="3"/>
      <c r="AE628" s="10"/>
    </row>
    <row r="629" spans="2:31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3"/>
      <c r="R629" s="8"/>
      <c r="S629" s="8"/>
      <c r="T629" s="3"/>
      <c r="U629" s="3"/>
      <c r="V629" s="3"/>
      <c r="W629" s="8"/>
      <c r="X629" s="6"/>
      <c r="Y629" s="6"/>
      <c r="Z629" s="8"/>
      <c r="AA629" s="3"/>
      <c r="AB629" s="8"/>
      <c r="AC629" s="8"/>
      <c r="AD629" s="3"/>
      <c r="AE629" s="10"/>
    </row>
    <row r="630" spans="2:31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3"/>
      <c r="R630" s="8"/>
      <c r="S630" s="8"/>
      <c r="T630" s="3"/>
      <c r="U630" s="3"/>
      <c r="V630" s="3"/>
      <c r="W630" s="8"/>
      <c r="X630" s="6"/>
      <c r="Y630" s="6"/>
      <c r="Z630" s="8"/>
      <c r="AA630" s="3"/>
      <c r="AB630" s="8"/>
      <c r="AC630" s="8"/>
      <c r="AD630" s="3"/>
      <c r="AE630" s="10"/>
    </row>
    <row r="631" spans="2:31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3"/>
      <c r="R631" s="8"/>
      <c r="S631" s="8"/>
      <c r="T631" s="3"/>
      <c r="U631" s="3"/>
      <c r="V631" s="3"/>
      <c r="W631" s="8"/>
      <c r="X631" s="6"/>
      <c r="Y631" s="6"/>
      <c r="Z631" s="8"/>
      <c r="AA631" s="3"/>
      <c r="AB631" s="8"/>
      <c r="AC631" s="8"/>
      <c r="AD631" s="3"/>
      <c r="AE631" s="10"/>
    </row>
    <row r="632" spans="2:31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3"/>
      <c r="R632" s="8"/>
      <c r="S632" s="8"/>
      <c r="T632" s="3"/>
      <c r="U632" s="3"/>
      <c r="V632" s="3"/>
      <c r="W632" s="8"/>
      <c r="X632" s="6"/>
      <c r="Y632" s="6"/>
      <c r="Z632" s="8"/>
      <c r="AA632" s="3"/>
      <c r="AB632" s="8"/>
      <c r="AC632" s="8"/>
      <c r="AD632" s="3"/>
      <c r="AE632" s="10"/>
    </row>
    <row r="633" spans="2:31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3"/>
      <c r="R633" s="8"/>
      <c r="S633" s="8"/>
      <c r="T633" s="3"/>
      <c r="U633" s="3"/>
      <c r="V633" s="3"/>
      <c r="W633" s="8"/>
      <c r="X633" s="6"/>
      <c r="Y633" s="6"/>
      <c r="Z633" s="8"/>
      <c r="AA633" s="3"/>
      <c r="AB633" s="8"/>
      <c r="AC633" s="8"/>
      <c r="AD633" s="3"/>
      <c r="AE633" s="10"/>
    </row>
    <row r="634" spans="2:31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3"/>
      <c r="R634" s="8"/>
      <c r="S634" s="8"/>
      <c r="T634" s="3"/>
      <c r="U634" s="3"/>
      <c r="V634" s="3"/>
      <c r="W634" s="8"/>
      <c r="X634" s="6"/>
      <c r="Y634" s="6"/>
      <c r="Z634" s="8"/>
      <c r="AA634" s="3"/>
      <c r="AB634" s="8"/>
      <c r="AC634" s="8"/>
      <c r="AD634" s="3"/>
      <c r="AE634" s="10"/>
    </row>
    <row r="635" spans="2:31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3"/>
      <c r="R635" s="8"/>
      <c r="S635" s="8"/>
      <c r="T635" s="3"/>
      <c r="U635" s="3"/>
      <c r="V635" s="3"/>
      <c r="W635" s="8"/>
      <c r="X635" s="6"/>
      <c r="Y635" s="6"/>
      <c r="Z635" s="8"/>
      <c r="AA635" s="3"/>
      <c r="AB635" s="8"/>
      <c r="AC635" s="8"/>
      <c r="AD635" s="3"/>
      <c r="AE635" s="10"/>
    </row>
    <row r="636" spans="2:31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3"/>
      <c r="R636" s="8"/>
      <c r="S636" s="8"/>
      <c r="T636" s="3"/>
      <c r="U636" s="3"/>
      <c r="V636" s="3"/>
      <c r="W636" s="8"/>
      <c r="X636" s="6"/>
      <c r="Y636" s="6"/>
      <c r="Z636" s="8"/>
      <c r="AA636" s="3"/>
      <c r="AB636" s="8"/>
      <c r="AC636" s="8"/>
      <c r="AD636" s="3"/>
      <c r="AE636" s="10"/>
    </row>
    <row r="637" spans="2:31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3"/>
      <c r="R637" s="8"/>
      <c r="S637" s="8"/>
      <c r="T637" s="3"/>
      <c r="U637" s="3"/>
      <c r="V637" s="3"/>
      <c r="W637" s="8"/>
      <c r="X637" s="6"/>
      <c r="Y637" s="6"/>
      <c r="Z637" s="8"/>
      <c r="AA637" s="3"/>
      <c r="AB637" s="8"/>
      <c r="AC637" s="8"/>
      <c r="AD637" s="3"/>
      <c r="AE637" s="10"/>
    </row>
    <row r="638" spans="2:31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3"/>
      <c r="R638" s="8"/>
      <c r="S638" s="8"/>
      <c r="T638" s="3"/>
      <c r="U638" s="3"/>
      <c r="V638" s="3"/>
      <c r="W638" s="8"/>
      <c r="X638" s="6"/>
      <c r="Y638" s="6"/>
      <c r="Z638" s="8"/>
      <c r="AA638" s="3"/>
      <c r="AB638" s="8"/>
      <c r="AC638" s="8"/>
      <c r="AD638" s="3"/>
      <c r="AE638" s="10"/>
    </row>
    <row r="639" spans="2:31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3"/>
      <c r="R639" s="8"/>
      <c r="S639" s="8"/>
      <c r="T639" s="3"/>
      <c r="U639" s="3"/>
      <c r="V639" s="3"/>
      <c r="W639" s="8"/>
      <c r="X639" s="6"/>
      <c r="Y639" s="6"/>
      <c r="Z639" s="8"/>
      <c r="AA639" s="3"/>
      <c r="AB639" s="8"/>
      <c r="AC639" s="8"/>
      <c r="AD639" s="3"/>
      <c r="AE639" s="10"/>
    </row>
    <row r="640" spans="2:31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3"/>
      <c r="R640" s="8"/>
      <c r="S640" s="8"/>
      <c r="T640" s="3"/>
      <c r="U640" s="3"/>
      <c r="V640" s="3"/>
      <c r="W640" s="8"/>
      <c r="X640" s="6"/>
      <c r="Y640" s="6"/>
      <c r="Z640" s="8"/>
      <c r="AA640" s="3"/>
      <c r="AB640" s="8"/>
      <c r="AC640" s="8"/>
      <c r="AD640" s="3"/>
      <c r="AE640" s="10"/>
    </row>
    <row r="641" spans="2:31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3"/>
      <c r="R641" s="8"/>
      <c r="S641" s="8"/>
      <c r="T641" s="3"/>
      <c r="U641" s="3"/>
      <c r="V641" s="3"/>
      <c r="W641" s="8"/>
      <c r="X641" s="6"/>
      <c r="Y641" s="6"/>
      <c r="Z641" s="8"/>
      <c r="AA641" s="3"/>
      <c r="AB641" s="8"/>
      <c r="AC641" s="8"/>
      <c r="AD641" s="3"/>
      <c r="AE641" s="10"/>
    </row>
    <row r="642" spans="2:31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3"/>
      <c r="R642" s="8"/>
      <c r="S642" s="8"/>
      <c r="T642" s="3"/>
      <c r="U642" s="3"/>
      <c r="V642" s="3"/>
      <c r="W642" s="8"/>
      <c r="X642" s="6"/>
      <c r="Y642" s="6"/>
      <c r="Z642" s="8"/>
      <c r="AA642" s="3"/>
      <c r="AB642" s="8"/>
      <c r="AC642" s="8"/>
      <c r="AD642" s="3"/>
      <c r="AE642" s="10"/>
    </row>
    <row r="643" spans="2:31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3"/>
      <c r="R643" s="8"/>
      <c r="S643" s="8"/>
      <c r="T643" s="3"/>
      <c r="U643" s="3"/>
      <c r="V643" s="3"/>
      <c r="W643" s="8"/>
      <c r="X643" s="6"/>
      <c r="Y643" s="6"/>
      <c r="Z643" s="8"/>
      <c r="AA643" s="3"/>
      <c r="AB643" s="8"/>
      <c r="AC643" s="8"/>
      <c r="AD643" s="3"/>
      <c r="AE643" s="10"/>
    </row>
    <row r="644" spans="2:31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3"/>
      <c r="R644" s="8"/>
      <c r="S644" s="8"/>
      <c r="T644" s="3"/>
      <c r="U644" s="3"/>
      <c r="V644" s="3"/>
      <c r="W644" s="8"/>
      <c r="X644" s="6"/>
      <c r="Y644" s="6"/>
      <c r="Z644" s="8"/>
      <c r="AA644" s="3"/>
      <c r="AB644" s="8"/>
      <c r="AC644" s="8"/>
      <c r="AD644" s="3"/>
      <c r="AE644" s="10"/>
    </row>
    <row r="645" spans="2:31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3"/>
      <c r="R645" s="8"/>
      <c r="S645" s="8"/>
      <c r="T645" s="3"/>
      <c r="U645" s="3"/>
      <c r="V645" s="3"/>
      <c r="W645" s="8"/>
      <c r="X645" s="6"/>
      <c r="Y645" s="6"/>
      <c r="Z645" s="8"/>
      <c r="AA645" s="3"/>
      <c r="AB645" s="8"/>
      <c r="AC645" s="8"/>
      <c r="AD645" s="3"/>
      <c r="AE645" s="10"/>
    </row>
    <row r="646" spans="2:31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3"/>
      <c r="R646" s="8"/>
      <c r="S646" s="8"/>
      <c r="T646" s="3"/>
      <c r="U646" s="3"/>
      <c r="V646" s="3"/>
      <c r="W646" s="8"/>
      <c r="X646" s="6"/>
      <c r="Y646" s="6"/>
      <c r="Z646" s="8"/>
      <c r="AA646" s="3"/>
      <c r="AB646" s="8"/>
      <c r="AC646" s="8"/>
      <c r="AD646" s="3"/>
      <c r="AE646" s="10"/>
    </row>
    <row r="647" spans="2:31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3"/>
      <c r="R647" s="8"/>
      <c r="S647" s="8"/>
      <c r="T647" s="3"/>
      <c r="U647" s="3"/>
      <c r="V647" s="3"/>
      <c r="W647" s="8"/>
      <c r="X647" s="6"/>
      <c r="Y647" s="6"/>
      <c r="Z647" s="8"/>
      <c r="AA647" s="3"/>
      <c r="AB647" s="8"/>
      <c r="AC647" s="8"/>
      <c r="AD647" s="3"/>
      <c r="AE647" s="10"/>
    </row>
    <row r="648" spans="2:31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3"/>
      <c r="R648" s="8"/>
      <c r="S648" s="8"/>
      <c r="T648" s="3"/>
      <c r="U648" s="3"/>
      <c r="V648" s="3"/>
      <c r="W648" s="8"/>
      <c r="X648" s="6"/>
      <c r="Y648" s="6"/>
      <c r="Z648" s="8"/>
      <c r="AA648" s="3"/>
      <c r="AB648" s="8"/>
      <c r="AC648" s="8"/>
      <c r="AD648" s="3"/>
      <c r="AE648" s="10"/>
    </row>
    <row r="649" spans="2:31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3"/>
      <c r="R649" s="8"/>
      <c r="S649" s="8"/>
      <c r="T649" s="3"/>
      <c r="U649" s="3"/>
      <c r="V649" s="3"/>
      <c r="W649" s="8"/>
      <c r="X649" s="6"/>
      <c r="Y649" s="6"/>
      <c r="Z649" s="8"/>
      <c r="AA649" s="3"/>
      <c r="AB649" s="8"/>
      <c r="AC649" s="8"/>
      <c r="AD649" s="3"/>
      <c r="AE649" s="10"/>
    </row>
    <row r="650" spans="2:31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3"/>
      <c r="R650" s="8"/>
      <c r="S650" s="8"/>
      <c r="T650" s="3"/>
      <c r="U650" s="3"/>
      <c r="V650" s="3"/>
      <c r="W650" s="8"/>
      <c r="X650" s="6"/>
      <c r="Y650" s="6"/>
      <c r="Z650" s="8"/>
      <c r="AA650" s="3"/>
      <c r="AB650" s="8"/>
      <c r="AC650" s="8"/>
      <c r="AD650" s="3"/>
      <c r="AE650" s="10"/>
    </row>
    <row r="651" spans="2:31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3"/>
      <c r="R651" s="8"/>
      <c r="S651" s="8"/>
      <c r="T651" s="3"/>
      <c r="U651" s="3"/>
      <c r="V651" s="3"/>
      <c r="W651" s="8"/>
      <c r="X651" s="6"/>
      <c r="Y651" s="6"/>
      <c r="Z651" s="8"/>
      <c r="AA651" s="3"/>
      <c r="AB651" s="8"/>
      <c r="AC651" s="8"/>
      <c r="AD651" s="3"/>
      <c r="AE651" s="10"/>
    </row>
    <row r="652" spans="2:31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3"/>
      <c r="R652" s="8"/>
      <c r="S652" s="8"/>
      <c r="T652" s="3"/>
      <c r="U652" s="3"/>
      <c r="V652" s="3"/>
      <c r="W652" s="8"/>
      <c r="X652" s="6"/>
      <c r="Y652" s="6"/>
      <c r="Z652" s="8"/>
      <c r="AA652" s="3"/>
      <c r="AB652" s="8"/>
      <c r="AC652" s="8"/>
      <c r="AD652" s="3"/>
      <c r="AE652" s="10"/>
    </row>
    <row r="653" spans="2:31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3"/>
      <c r="R653" s="8"/>
      <c r="S653" s="8"/>
      <c r="T653" s="3"/>
      <c r="U653" s="3"/>
      <c r="V653" s="3"/>
      <c r="W653" s="8"/>
      <c r="X653" s="6"/>
      <c r="Y653" s="6"/>
      <c r="Z653" s="8"/>
      <c r="AA653" s="3"/>
      <c r="AB653" s="8"/>
      <c r="AC653" s="8"/>
      <c r="AD653" s="3"/>
      <c r="AE653" s="10"/>
    </row>
    <row r="654" spans="2:31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3"/>
      <c r="R654" s="8"/>
      <c r="S654" s="8"/>
      <c r="T654" s="3"/>
      <c r="U654" s="3"/>
      <c r="V654" s="3"/>
      <c r="W654" s="8"/>
      <c r="X654" s="6"/>
      <c r="Y654" s="6"/>
      <c r="Z654" s="8"/>
      <c r="AA654" s="3"/>
      <c r="AB654" s="8"/>
      <c r="AC654" s="8"/>
      <c r="AD654" s="3"/>
      <c r="AE654" s="10"/>
    </row>
    <row r="655" spans="2:31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3"/>
      <c r="R655" s="8"/>
      <c r="S655" s="8"/>
      <c r="T655" s="3"/>
      <c r="U655" s="3"/>
      <c r="V655" s="3"/>
      <c r="W655" s="8"/>
      <c r="X655" s="6"/>
      <c r="Y655" s="6"/>
      <c r="Z655" s="8"/>
      <c r="AA655" s="3"/>
      <c r="AB655" s="8"/>
      <c r="AC655" s="8"/>
      <c r="AD655" s="3"/>
      <c r="AE655" s="10"/>
    </row>
    <row r="656" spans="2:31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3"/>
      <c r="R656" s="8"/>
      <c r="S656" s="8"/>
      <c r="T656" s="3"/>
      <c r="U656" s="3"/>
      <c r="V656" s="3"/>
      <c r="W656" s="8"/>
      <c r="X656" s="6"/>
      <c r="Y656" s="6"/>
      <c r="Z656" s="8"/>
      <c r="AA656" s="3"/>
      <c r="AB656" s="8"/>
      <c r="AC656" s="8"/>
      <c r="AD656" s="3"/>
      <c r="AE656" s="10"/>
    </row>
    <row r="657" spans="2:31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3"/>
      <c r="R657" s="8"/>
      <c r="S657" s="8"/>
      <c r="T657" s="3"/>
      <c r="U657" s="3"/>
      <c r="V657" s="3"/>
      <c r="W657" s="8"/>
      <c r="X657" s="6"/>
      <c r="Y657" s="6"/>
      <c r="Z657" s="8"/>
      <c r="AA657" s="3"/>
      <c r="AB657" s="8"/>
      <c r="AC657" s="8"/>
      <c r="AD657" s="3"/>
      <c r="AE657" s="10"/>
    </row>
    <row r="658" spans="2:31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3"/>
      <c r="R658" s="8"/>
      <c r="S658" s="8"/>
      <c r="T658" s="3"/>
      <c r="U658" s="3"/>
      <c r="V658" s="3"/>
      <c r="W658" s="8"/>
      <c r="X658" s="6"/>
      <c r="Y658" s="6"/>
      <c r="Z658" s="8"/>
      <c r="AA658" s="3"/>
      <c r="AB658" s="8"/>
      <c r="AC658" s="8"/>
      <c r="AD658" s="3"/>
      <c r="AE658" s="10"/>
    </row>
    <row r="659" spans="2:31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3"/>
      <c r="R659" s="8"/>
      <c r="S659" s="8"/>
      <c r="T659" s="3"/>
      <c r="U659" s="3"/>
      <c r="V659" s="3"/>
      <c r="W659" s="8"/>
      <c r="X659" s="6"/>
      <c r="Y659" s="6"/>
      <c r="Z659" s="8"/>
      <c r="AA659" s="3"/>
      <c r="AB659" s="8"/>
      <c r="AC659" s="8"/>
      <c r="AD659" s="3"/>
      <c r="AE659" s="10"/>
    </row>
    <row r="660" spans="2:31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3"/>
      <c r="R660" s="8"/>
      <c r="S660" s="8"/>
      <c r="T660" s="3"/>
      <c r="U660" s="3"/>
      <c r="V660" s="3"/>
      <c r="W660" s="8"/>
      <c r="X660" s="6"/>
      <c r="Y660" s="6"/>
      <c r="Z660" s="8"/>
      <c r="AA660" s="3"/>
      <c r="AB660" s="8"/>
      <c r="AC660" s="8"/>
      <c r="AD660" s="3"/>
      <c r="AE660" s="10"/>
    </row>
    <row r="661" spans="2:31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3"/>
      <c r="R661" s="8"/>
      <c r="S661" s="8"/>
      <c r="T661" s="3"/>
      <c r="U661" s="3"/>
      <c r="V661" s="3"/>
      <c r="W661" s="8"/>
      <c r="X661" s="6"/>
      <c r="Y661" s="6"/>
      <c r="Z661" s="8"/>
      <c r="AA661" s="3"/>
      <c r="AB661" s="8"/>
      <c r="AC661" s="8"/>
      <c r="AD661" s="3"/>
      <c r="AE661" s="10"/>
    </row>
    <row r="662" spans="2:31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3"/>
      <c r="R662" s="8"/>
      <c r="S662" s="8"/>
      <c r="T662" s="3"/>
      <c r="U662" s="3"/>
      <c r="V662" s="3"/>
      <c r="W662" s="8"/>
      <c r="X662" s="6"/>
      <c r="Y662" s="6"/>
      <c r="Z662" s="8"/>
      <c r="AA662" s="3"/>
      <c r="AB662" s="8"/>
      <c r="AC662" s="8"/>
      <c r="AD662" s="3"/>
      <c r="AE662" s="10"/>
    </row>
    <row r="663" spans="2:31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3"/>
      <c r="R663" s="8"/>
      <c r="S663" s="8"/>
      <c r="T663" s="3"/>
      <c r="U663" s="3"/>
      <c r="V663" s="3"/>
      <c r="W663" s="8"/>
      <c r="X663" s="6"/>
      <c r="Y663" s="6"/>
      <c r="Z663" s="8"/>
      <c r="AA663" s="3"/>
      <c r="AB663" s="8"/>
      <c r="AC663" s="8"/>
      <c r="AD663" s="3"/>
      <c r="AE663" s="10"/>
    </row>
    <row r="664" spans="2:31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3"/>
      <c r="R664" s="8"/>
      <c r="S664" s="8"/>
      <c r="T664" s="3"/>
      <c r="U664" s="3"/>
      <c r="V664" s="3"/>
      <c r="W664" s="8"/>
      <c r="X664" s="6"/>
      <c r="Y664" s="6"/>
      <c r="Z664" s="8"/>
      <c r="AA664" s="3"/>
      <c r="AB664" s="8"/>
      <c r="AC664" s="8"/>
      <c r="AD664" s="3"/>
      <c r="AE664" s="10"/>
    </row>
    <row r="665" spans="2:31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3"/>
      <c r="R665" s="8"/>
      <c r="S665" s="8"/>
      <c r="T665" s="3"/>
      <c r="U665" s="3"/>
      <c r="V665" s="3"/>
      <c r="W665" s="8"/>
      <c r="X665" s="6"/>
      <c r="Y665" s="6"/>
      <c r="Z665" s="8"/>
      <c r="AA665" s="3"/>
      <c r="AB665" s="8"/>
      <c r="AC665" s="8"/>
      <c r="AD665" s="3"/>
      <c r="AE665" s="10"/>
    </row>
    <row r="666" spans="2:31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3"/>
      <c r="R666" s="8"/>
      <c r="S666" s="8"/>
      <c r="T666" s="3"/>
      <c r="U666" s="3"/>
      <c r="V666" s="3"/>
      <c r="W666" s="8"/>
      <c r="X666" s="6"/>
      <c r="Y666" s="6"/>
      <c r="Z666" s="8"/>
      <c r="AA666" s="3"/>
      <c r="AB666" s="8"/>
      <c r="AC666" s="8"/>
      <c r="AD666" s="3"/>
      <c r="AE666" s="10"/>
    </row>
    <row r="667" spans="2:31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3"/>
      <c r="R667" s="8"/>
      <c r="S667" s="8"/>
      <c r="T667" s="3"/>
      <c r="U667" s="3"/>
      <c r="V667" s="3"/>
      <c r="W667" s="8"/>
      <c r="X667" s="6"/>
      <c r="Y667" s="6"/>
      <c r="Z667" s="8"/>
      <c r="AA667" s="3"/>
      <c r="AB667" s="8"/>
      <c r="AC667" s="8"/>
      <c r="AD667" s="3"/>
      <c r="AE667" s="10"/>
    </row>
    <row r="668" spans="2:31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3"/>
      <c r="R668" s="8"/>
      <c r="S668" s="8"/>
      <c r="T668" s="3"/>
      <c r="U668" s="3"/>
      <c r="V668" s="3"/>
      <c r="W668" s="8"/>
      <c r="X668" s="6"/>
      <c r="Y668" s="6"/>
      <c r="Z668" s="8"/>
      <c r="AA668" s="3"/>
      <c r="AB668" s="8"/>
      <c r="AC668" s="8"/>
      <c r="AD668" s="3"/>
      <c r="AE668" s="10"/>
    </row>
    <row r="669" spans="2:31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3"/>
      <c r="R669" s="8"/>
      <c r="S669" s="8"/>
      <c r="T669" s="3"/>
      <c r="U669" s="3"/>
      <c r="V669" s="3"/>
      <c r="W669" s="8"/>
      <c r="X669" s="6"/>
      <c r="Y669" s="6"/>
      <c r="Z669" s="8"/>
      <c r="AA669" s="3"/>
      <c r="AB669" s="8"/>
      <c r="AC669" s="8"/>
      <c r="AD669" s="3"/>
      <c r="AE669" s="10"/>
    </row>
    <row r="670" spans="2:31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3"/>
      <c r="R670" s="8"/>
      <c r="S670" s="8"/>
      <c r="T670" s="3"/>
      <c r="U670" s="3"/>
      <c r="V670" s="3"/>
      <c r="W670" s="8"/>
      <c r="X670" s="6"/>
      <c r="Y670" s="6"/>
      <c r="Z670" s="8"/>
      <c r="AA670" s="3"/>
      <c r="AB670" s="8"/>
      <c r="AC670" s="8"/>
      <c r="AD670" s="3"/>
      <c r="AE670" s="10"/>
    </row>
    <row r="671" spans="2:31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3"/>
      <c r="R671" s="8"/>
      <c r="S671" s="8"/>
      <c r="T671" s="3"/>
      <c r="U671" s="3"/>
      <c r="V671" s="3"/>
      <c r="W671" s="8"/>
      <c r="X671" s="6"/>
      <c r="Y671" s="6"/>
      <c r="Z671" s="8"/>
      <c r="AA671" s="3"/>
      <c r="AB671" s="8"/>
      <c r="AC671" s="8"/>
      <c r="AD671" s="3"/>
      <c r="AE671" s="10"/>
    </row>
    <row r="672" spans="2:31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3"/>
      <c r="R672" s="8"/>
      <c r="S672" s="8"/>
      <c r="T672" s="3"/>
      <c r="U672" s="3"/>
      <c r="V672" s="3"/>
      <c r="W672" s="8"/>
      <c r="X672" s="6"/>
      <c r="Y672" s="6"/>
      <c r="Z672" s="8"/>
      <c r="AA672" s="3"/>
      <c r="AB672" s="8"/>
      <c r="AC672" s="8"/>
      <c r="AD672" s="3"/>
      <c r="AE672" s="10"/>
    </row>
    <row r="673" spans="2:31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3"/>
      <c r="R673" s="8"/>
      <c r="S673" s="8"/>
      <c r="T673" s="3"/>
      <c r="U673" s="3"/>
      <c r="V673" s="3"/>
      <c r="W673" s="8"/>
      <c r="X673" s="6"/>
      <c r="Y673" s="6"/>
      <c r="Z673" s="8"/>
      <c r="AA673" s="3"/>
      <c r="AB673" s="8"/>
      <c r="AC673" s="8"/>
      <c r="AD673" s="3"/>
      <c r="AE673" s="10"/>
    </row>
    <row r="674" spans="2:31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3"/>
      <c r="R674" s="8"/>
      <c r="S674" s="8"/>
      <c r="T674" s="3"/>
      <c r="U674" s="3"/>
      <c r="V674" s="3"/>
      <c r="W674" s="8"/>
      <c r="X674" s="6"/>
      <c r="Y674" s="6"/>
      <c r="Z674" s="8"/>
      <c r="AA674" s="3"/>
      <c r="AB674" s="8"/>
      <c r="AC674" s="8"/>
      <c r="AD674" s="3"/>
      <c r="AE674" s="10"/>
    </row>
    <row r="675" spans="2:31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3"/>
      <c r="R675" s="8"/>
      <c r="S675" s="8"/>
      <c r="T675" s="3"/>
      <c r="U675" s="3"/>
      <c r="V675" s="3"/>
      <c r="W675" s="8"/>
      <c r="X675" s="6"/>
      <c r="Y675" s="6"/>
      <c r="Z675" s="8"/>
      <c r="AA675" s="3"/>
      <c r="AB675" s="8"/>
      <c r="AC675" s="8"/>
      <c r="AD675" s="3"/>
      <c r="AE675" s="10"/>
    </row>
    <row r="676" spans="2:31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3"/>
      <c r="R676" s="8"/>
      <c r="S676" s="8"/>
      <c r="T676" s="3"/>
      <c r="U676" s="3"/>
      <c r="V676" s="3"/>
      <c r="W676" s="8"/>
      <c r="X676" s="6"/>
      <c r="Y676" s="6"/>
      <c r="Z676" s="8"/>
      <c r="AA676" s="3"/>
      <c r="AB676" s="8"/>
      <c r="AC676" s="8"/>
      <c r="AD676" s="3"/>
      <c r="AE676" s="10"/>
    </row>
    <row r="677" spans="2:31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3"/>
      <c r="R677" s="8"/>
      <c r="S677" s="8"/>
      <c r="T677" s="3"/>
      <c r="U677" s="3"/>
      <c r="V677" s="3"/>
      <c r="W677" s="8"/>
      <c r="X677" s="6"/>
      <c r="Y677" s="6"/>
      <c r="Z677" s="8"/>
      <c r="AA677" s="3"/>
      <c r="AB677" s="8"/>
      <c r="AC677" s="8"/>
      <c r="AD677" s="3"/>
      <c r="AE677" s="10"/>
    </row>
    <row r="678" spans="2:31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3"/>
      <c r="R678" s="8"/>
      <c r="S678" s="8"/>
      <c r="T678" s="3"/>
      <c r="U678" s="3"/>
      <c r="V678" s="3"/>
      <c r="W678" s="8"/>
      <c r="X678" s="6"/>
      <c r="Y678" s="6"/>
      <c r="Z678" s="8"/>
      <c r="AA678" s="3"/>
      <c r="AB678" s="8"/>
      <c r="AC678" s="8"/>
      <c r="AD678" s="3"/>
      <c r="AE678" s="10"/>
    </row>
    <row r="679" spans="2:31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3"/>
      <c r="R679" s="8"/>
      <c r="S679" s="8"/>
      <c r="T679" s="3"/>
      <c r="U679" s="3"/>
      <c r="V679" s="3"/>
      <c r="W679" s="8"/>
      <c r="X679" s="6"/>
      <c r="Y679" s="6"/>
      <c r="Z679" s="8"/>
      <c r="AA679" s="3"/>
      <c r="AB679" s="8"/>
      <c r="AC679" s="8"/>
      <c r="AD679" s="3"/>
      <c r="AE679" s="10"/>
    </row>
    <row r="680" spans="2:31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3"/>
      <c r="R680" s="8"/>
      <c r="S680" s="8"/>
      <c r="T680" s="3"/>
      <c r="U680" s="3"/>
      <c r="V680" s="3"/>
      <c r="W680" s="8"/>
      <c r="X680" s="6"/>
      <c r="Y680" s="6"/>
      <c r="Z680" s="8"/>
      <c r="AA680" s="3"/>
      <c r="AB680" s="8"/>
      <c r="AC680" s="8"/>
      <c r="AD680" s="3"/>
      <c r="AE680" s="10"/>
    </row>
    <row r="681" spans="2:31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3"/>
      <c r="R681" s="8"/>
      <c r="S681" s="8"/>
      <c r="T681" s="3"/>
      <c r="U681" s="3"/>
      <c r="V681" s="3"/>
      <c r="W681" s="8"/>
      <c r="X681" s="6"/>
      <c r="Y681" s="6"/>
      <c r="Z681" s="8"/>
      <c r="AA681" s="3"/>
      <c r="AB681" s="8"/>
      <c r="AC681" s="8"/>
      <c r="AD681" s="3"/>
      <c r="AE681" s="10"/>
    </row>
    <row r="682" spans="2:31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3"/>
      <c r="R682" s="8"/>
      <c r="S682" s="8"/>
      <c r="T682" s="3"/>
      <c r="U682" s="3"/>
      <c r="V682" s="3"/>
      <c r="W682" s="8"/>
      <c r="X682" s="6"/>
      <c r="Y682" s="6"/>
      <c r="Z682" s="8"/>
      <c r="AA682" s="3"/>
      <c r="AB682" s="8"/>
      <c r="AC682" s="8"/>
      <c r="AD682" s="3"/>
      <c r="AE682" s="10"/>
    </row>
    <row r="683" spans="2:31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3"/>
      <c r="R683" s="8"/>
      <c r="S683" s="8"/>
      <c r="T683" s="3"/>
      <c r="U683" s="3"/>
      <c r="V683" s="3"/>
      <c r="W683" s="8"/>
      <c r="X683" s="6"/>
      <c r="Y683" s="6"/>
      <c r="Z683" s="8"/>
      <c r="AA683" s="3"/>
      <c r="AB683" s="8"/>
      <c r="AC683" s="8"/>
      <c r="AD683" s="3"/>
      <c r="AE683" s="10"/>
    </row>
    <row r="684" spans="2:31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3"/>
      <c r="R684" s="8"/>
      <c r="S684" s="8"/>
      <c r="T684" s="3"/>
      <c r="U684" s="3"/>
      <c r="V684" s="3"/>
      <c r="W684" s="8"/>
      <c r="X684" s="6"/>
      <c r="Y684" s="6"/>
      <c r="Z684" s="8"/>
      <c r="AA684" s="3"/>
      <c r="AB684" s="8"/>
      <c r="AC684" s="8"/>
      <c r="AD684" s="3"/>
      <c r="AE684" s="10"/>
    </row>
    <row r="685" spans="2:31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3"/>
      <c r="R685" s="8"/>
      <c r="S685" s="8"/>
      <c r="T685" s="3"/>
      <c r="U685" s="3"/>
      <c r="V685" s="3"/>
      <c r="W685" s="8"/>
      <c r="X685" s="6"/>
      <c r="Y685" s="6"/>
      <c r="Z685" s="8"/>
      <c r="AA685" s="3"/>
      <c r="AB685" s="8"/>
      <c r="AC685" s="8"/>
      <c r="AD685" s="3"/>
      <c r="AE685" s="10"/>
    </row>
    <row r="686" spans="2:31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3"/>
      <c r="R686" s="8"/>
      <c r="S686" s="8"/>
      <c r="T686" s="3"/>
      <c r="U686" s="3"/>
      <c r="V686" s="3"/>
      <c r="W686" s="8"/>
      <c r="X686" s="6"/>
      <c r="Y686" s="6"/>
      <c r="Z686" s="8"/>
      <c r="AA686" s="3"/>
      <c r="AB686" s="8"/>
      <c r="AC686" s="8"/>
      <c r="AD686" s="3"/>
      <c r="AE686" s="10"/>
    </row>
    <row r="687" spans="2:31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3"/>
      <c r="R687" s="8"/>
      <c r="S687" s="8"/>
      <c r="T687" s="3"/>
      <c r="U687" s="3"/>
      <c r="V687" s="3"/>
      <c r="W687" s="8"/>
      <c r="X687" s="6"/>
      <c r="Y687" s="6"/>
      <c r="Z687" s="8"/>
      <c r="AA687" s="3"/>
      <c r="AB687" s="8"/>
      <c r="AC687" s="8"/>
      <c r="AD687" s="3"/>
      <c r="AE687" s="10"/>
    </row>
    <row r="688" spans="2:31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3"/>
      <c r="R688" s="8"/>
      <c r="S688" s="8"/>
      <c r="T688" s="3"/>
      <c r="U688" s="3"/>
      <c r="V688" s="3"/>
      <c r="W688" s="8"/>
      <c r="X688" s="6"/>
      <c r="Y688" s="6"/>
      <c r="Z688" s="8"/>
      <c r="AA688" s="3"/>
      <c r="AB688" s="8"/>
      <c r="AC688" s="8"/>
      <c r="AD688" s="3"/>
      <c r="AE688" s="10"/>
    </row>
    <row r="689" spans="2:31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3"/>
      <c r="R689" s="8"/>
      <c r="S689" s="8"/>
      <c r="T689" s="3"/>
      <c r="U689" s="3"/>
      <c r="V689" s="3"/>
      <c r="W689" s="8"/>
      <c r="X689" s="6"/>
      <c r="Y689" s="6"/>
      <c r="Z689" s="8"/>
      <c r="AA689" s="3"/>
      <c r="AB689" s="8"/>
      <c r="AC689" s="8"/>
      <c r="AD689" s="3"/>
      <c r="AE689" s="10"/>
    </row>
    <row r="690" spans="2:31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3"/>
      <c r="R690" s="8"/>
      <c r="S690" s="8"/>
      <c r="T690" s="3"/>
      <c r="U690" s="3"/>
      <c r="V690" s="3"/>
      <c r="W690" s="8"/>
      <c r="X690" s="6"/>
      <c r="Y690" s="6"/>
      <c r="Z690" s="8"/>
      <c r="AA690" s="3"/>
      <c r="AB690" s="8"/>
      <c r="AC690" s="8"/>
      <c r="AD690" s="3"/>
      <c r="AE690" s="10"/>
    </row>
    <row r="691" spans="2:31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3"/>
      <c r="R691" s="8"/>
      <c r="S691" s="8"/>
      <c r="T691" s="3"/>
      <c r="U691" s="3"/>
      <c r="V691" s="3"/>
      <c r="W691" s="8"/>
      <c r="X691" s="6"/>
      <c r="Y691" s="6"/>
      <c r="Z691" s="8"/>
      <c r="AA691" s="3"/>
      <c r="AB691" s="8"/>
      <c r="AC691" s="8"/>
      <c r="AD691" s="3"/>
      <c r="AE691" s="10"/>
    </row>
    <row r="692" spans="2:31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3"/>
      <c r="R692" s="8"/>
      <c r="S692" s="8"/>
      <c r="T692" s="3"/>
      <c r="U692" s="3"/>
      <c r="V692" s="3"/>
      <c r="W692" s="8"/>
      <c r="X692" s="6"/>
      <c r="Y692" s="6"/>
      <c r="Z692" s="8"/>
      <c r="AA692" s="3"/>
      <c r="AB692" s="8"/>
      <c r="AC692" s="8"/>
      <c r="AD692" s="3"/>
      <c r="AE692" s="10"/>
    </row>
    <row r="693" spans="2:31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3"/>
      <c r="R693" s="8"/>
      <c r="S693" s="8"/>
      <c r="T693" s="3"/>
      <c r="U693" s="3"/>
      <c r="V693" s="3"/>
      <c r="W693" s="8"/>
      <c r="X693" s="6"/>
      <c r="Y693" s="6"/>
      <c r="Z693" s="8"/>
      <c r="AA693" s="3"/>
      <c r="AB693" s="8"/>
      <c r="AC693" s="8"/>
      <c r="AD693" s="3"/>
      <c r="AE693" s="10"/>
    </row>
    <row r="694" spans="2:31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3"/>
      <c r="R694" s="8"/>
      <c r="S694" s="8"/>
      <c r="T694" s="3"/>
      <c r="U694" s="3"/>
      <c r="V694" s="3"/>
      <c r="W694" s="8"/>
      <c r="X694" s="6"/>
      <c r="Y694" s="6"/>
      <c r="Z694" s="8"/>
      <c r="AA694" s="3"/>
      <c r="AB694" s="8"/>
      <c r="AC694" s="8"/>
      <c r="AD694" s="3"/>
      <c r="AE694" s="10"/>
    </row>
    <row r="695" spans="2:31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3"/>
      <c r="R695" s="8"/>
      <c r="S695" s="8"/>
      <c r="T695" s="3"/>
      <c r="U695" s="3"/>
      <c r="V695" s="3"/>
      <c r="W695" s="8"/>
      <c r="X695" s="6"/>
      <c r="Y695" s="6"/>
      <c r="Z695" s="8"/>
      <c r="AA695" s="3"/>
      <c r="AB695" s="8"/>
      <c r="AC695" s="8"/>
      <c r="AD695" s="3"/>
      <c r="AE695" s="10"/>
    </row>
    <row r="696" spans="2:31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3"/>
      <c r="R696" s="8"/>
      <c r="S696" s="8"/>
      <c r="T696" s="3"/>
      <c r="U696" s="3"/>
      <c r="V696" s="3"/>
      <c r="W696" s="8"/>
      <c r="X696" s="6"/>
      <c r="Y696" s="6"/>
      <c r="Z696" s="8"/>
      <c r="AA696" s="3"/>
      <c r="AB696" s="8"/>
      <c r="AC696" s="8"/>
      <c r="AD696" s="3"/>
      <c r="AE696" s="10"/>
    </row>
    <row r="697" spans="2:31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3"/>
      <c r="R697" s="8"/>
      <c r="S697" s="8"/>
      <c r="T697" s="3"/>
      <c r="U697" s="3"/>
      <c r="V697" s="3"/>
      <c r="W697" s="8"/>
      <c r="X697" s="6"/>
      <c r="Y697" s="6"/>
      <c r="Z697" s="8"/>
      <c r="AA697" s="3"/>
      <c r="AB697" s="8"/>
      <c r="AC697" s="8"/>
      <c r="AD697" s="3"/>
      <c r="AE697" s="10"/>
    </row>
    <row r="698" spans="2:31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3"/>
      <c r="R698" s="8"/>
      <c r="S698" s="8"/>
      <c r="T698" s="3"/>
      <c r="U698" s="3"/>
      <c r="V698" s="3"/>
      <c r="W698" s="8"/>
      <c r="X698" s="6"/>
      <c r="Y698" s="6"/>
      <c r="Z698" s="8"/>
      <c r="AA698" s="3"/>
      <c r="AB698" s="8"/>
      <c r="AC698" s="8"/>
      <c r="AD698" s="3"/>
      <c r="AE698" s="10"/>
    </row>
    <row r="699" spans="2:31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3"/>
      <c r="R699" s="8"/>
      <c r="S699" s="8"/>
      <c r="T699" s="3"/>
      <c r="U699" s="3"/>
      <c r="V699" s="3"/>
      <c r="W699" s="8"/>
      <c r="X699" s="6"/>
      <c r="Y699" s="6"/>
      <c r="Z699" s="8"/>
      <c r="AA699" s="3"/>
      <c r="AB699" s="8"/>
      <c r="AC699" s="8"/>
      <c r="AD699" s="3"/>
      <c r="AE699" s="10"/>
    </row>
    <row r="700" spans="2:31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3"/>
      <c r="R700" s="8"/>
      <c r="S700" s="8"/>
      <c r="T700" s="3"/>
      <c r="U700" s="3"/>
      <c r="V700" s="3"/>
      <c r="W700" s="8"/>
      <c r="X700" s="6"/>
      <c r="Y700" s="6"/>
      <c r="Z700" s="8"/>
      <c r="AA700" s="3"/>
      <c r="AB700" s="8"/>
      <c r="AC700" s="8"/>
      <c r="AD700" s="3"/>
      <c r="AE700" s="10"/>
    </row>
    <row r="701" spans="2:31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3"/>
      <c r="R701" s="8"/>
      <c r="S701" s="8"/>
      <c r="T701" s="3"/>
      <c r="U701" s="3"/>
      <c r="V701" s="3"/>
      <c r="W701" s="8"/>
      <c r="X701" s="6"/>
      <c r="Y701" s="6"/>
      <c r="Z701" s="8"/>
      <c r="AA701" s="3"/>
      <c r="AB701" s="8"/>
      <c r="AC701" s="8"/>
      <c r="AD701" s="3"/>
      <c r="AE701" s="10"/>
    </row>
    <row r="702" spans="2:31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3"/>
      <c r="R702" s="8"/>
      <c r="S702" s="8"/>
      <c r="T702" s="3"/>
      <c r="U702" s="3"/>
      <c r="V702" s="3"/>
      <c r="W702" s="8"/>
      <c r="X702" s="6"/>
      <c r="Y702" s="6"/>
      <c r="Z702" s="8"/>
      <c r="AA702" s="3"/>
      <c r="AB702" s="8"/>
      <c r="AC702" s="8"/>
      <c r="AD702" s="3"/>
      <c r="AE702" s="10"/>
    </row>
    <row r="703" spans="2:31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3"/>
      <c r="R703" s="8"/>
      <c r="S703" s="8"/>
      <c r="T703" s="3"/>
      <c r="U703" s="3"/>
      <c r="V703" s="3"/>
      <c r="W703" s="8"/>
      <c r="X703" s="6"/>
      <c r="Y703" s="6"/>
      <c r="Z703" s="8"/>
      <c r="AA703" s="3"/>
      <c r="AB703" s="8"/>
      <c r="AC703" s="8"/>
      <c r="AD703" s="3"/>
      <c r="AE703" s="10"/>
    </row>
    <row r="704" spans="2:31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3"/>
      <c r="R704" s="8"/>
      <c r="S704" s="8"/>
      <c r="T704" s="3"/>
      <c r="U704" s="3"/>
      <c r="V704" s="3"/>
      <c r="W704" s="8"/>
      <c r="X704" s="6"/>
      <c r="Y704" s="6"/>
      <c r="Z704" s="8"/>
      <c r="AA704" s="3"/>
      <c r="AB704" s="8"/>
      <c r="AC704" s="8"/>
      <c r="AD704" s="3"/>
      <c r="AE704" s="10"/>
    </row>
    <row r="705" spans="2:31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3"/>
      <c r="R705" s="8"/>
      <c r="S705" s="8"/>
      <c r="T705" s="3"/>
      <c r="U705" s="3"/>
      <c r="V705" s="3"/>
      <c r="W705" s="8"/>
      <c r="X705" s="6"/>
      <c r="Y705" s="6"/>
      <c r="Z705" s="8"/>
      <c r="AA705" s="3"/>
      <c r="AB705" s="8"/>
      <c r="AC705" s="8"/>
      <c r="AD705" s="3"/>
      <c r="AE705" s="10"/>
    </row>
    <row r="706" spans="2:31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3"/>
      <c r="R706" s="8"/>
      <c r="S706" s="8"/>
      <c r="T706" s="3"/>
      <c r="U706" s="3"/>
      <c r="V706" s="3"/>
      <c r="W706" s="8"/>
      <c r="X706" s="6"/>
      <c r="Y706" s="6"/>
      <c r="Z706" s="8"/>
      <c r="AA706" s="3"/>
      <c r="AB706" s="8"/>
      <c r="AC706" s="8"/>
      <c r="AD706" s="3"/>
      <c r="AE706" s="10"/>
    </row>
    <row r="707" spans="2:31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3"/>
      <c r="R707" s="8"/>
      <c r="S707" s="8"/>
      <c r="T707" s="3"/>
      <c r="U707" s="3"/>
      <c r="V707" s="3"/>
      <c r="W707" s="8"/>
      <c r="X707" s="6"/>
      <c r="Y707" s="6"/>
      <c r="Z707" s="8"/>
      <c r="AA707" s="3"/>
      <c r="AB707" s="8"/>
      <c r="AC707" s="8"/>
      <c r="AD707" s="3"/>
      <c r="AE707" s="10"/>
    </row>
    <row r="708" spans="2:31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3"/>
      <c r="R708" s="8"/>
      <c r="S708" s="8"/>
      <c r="T708" s="3"/>
      <c r="U708" s="3"/>
      <c r="V708" s="3"/>
      <c r="W708" s="8"/>
      <c r="X708" s="6"/>
      <c r="Y708" s="6"/>
      <c r="Z708" s="8"/>
      <c r="AA708" s="3"/>
      <c r="AB708" s="8"/>
      <c r="AC708" s="8"/>
      <c r="AD708" s="3"/>
      <c r="AE708" s="10"/>
    </row>
    <row r="709" spans="2:31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3"/>
      <c r="R709" s="8"/>
      <c r="S709" s="8"/>
      <c r="T709" s="3"/>
      <c r="U709" s="3"/>
      <c r="V709" s="3"/>
      <c r="W709" s="8"/>
      <c r="X709" s="6"/>
      <c r="Y709" s="6"/>
      <c r="Z709" s="8"/>
      <c r="AA709" s="3"/>
      <c r="AB709" s="8"/>
      <c r="AC709" s="8"/>
      <c r="AD709" s="3"/>
      <c r="AE709" s="10"/>
    </row>
    <row r="710" spans="2:31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3"/>
      <c r="R710" s="8"/>
      <c r="S710" s="8"/>
      <c r="T710" s="3"/>
      <c r="U710" s="3"/>
      <c r="V710" s="3"/>
      <c r="W710" s="8"/>
      <c r="X710" s="6"/>
      <c r="Y710" s="6"/>
      <c r="Z710" s="8"/>
      <c r="AA710" s="3"/>
      <c r="AB710" s="8"/>
      <c r="AC710" s="8"/>
      <c r="AD710" s="3"/>
      <c r="AE710" s="10"/>
    </row>
    <row r="711" spans="2:31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3"/>
      <c r="R711" s="8"/>
      <c r="S711" s="8"/>
      <c r="T711" s="3"/>
      <c r="U711" s="3"/>
      <c r="V711" s="3"/>
      <c r="W711" s="8"/>
      <c r="X711" s="6"/>
      <c r="Y711" s="6"/>
      <c r="Z711" s="8"/>
      <c r="AA711" s="3"/>
      <c r="AB711" s="8"/>
      <c r="AC711" s="8"/>
      <c r="AD711" s="3"/>
      <c r="AE711" s="10"/>
    </row>
    <row r="712" spans="2:31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3"/>
      <c r="R712" s="8"/>
      <c r="S712" s="8"/>
      <c r="T712" s="3"/>
      <c r="U712" s="3"/>
      <c r="V712" s="3"/>
      <c r="W712" s="8"/>
      <c r="X712" s="6"/>
      <c r="Y712" s="6"/>
      <c r="Z712" s="8"/>
      <c r="AA712" s="3"/>
      <c r="AB712" s="8"/>
      <c r="AC712" s="8"/>
      <c r="AD712" s="3"/>
      <c r="AE712" s="10"/>
    </row>
    <row r="713" spans="2:31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3"/>
      <c r="R713" s="8"/>
      <c r="S713" s="8"/>
      <c r="T713" s="3"/>
      <c r="U713" s="3"/>
      <c r="V713" s="3"/>
      <c r="W713" s="8"/>
      <c r="X713" s="6"/>
      <c r="Y713" s="6"/>
      <c r="Z713" s="8"/>
      <c r="AA713" s="3"/>
      <c r="AB713" s="8"/>
      <c r="AC713" s="8"/>
      <c r="AD713" s="3"/>
      <c r="AE713" s="10"/>
    </row>
    <row r="714" spans="2:31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3"/>
      <c r="R714" s="8"/>
      <c r="S714" s="8"/>
      <c r="T714" s="3"/>
      <c r="U714" s="3"/>
      <c r="V714" s="3"/>
      <c r="W714" s="8"/>
      <c r="X714" s="6"/>
      <c r="Y714" s="6"/>
      <c r="Z714" s="8"/>
      <c r="AA714" s="3"/>
      <c r="AB714" s="8"/>
      <c r="AC714" s="8"/>
      <c r="AD714" s="3"/>
      <c r="AE714" s="10"/>
    </row>
    <row r="715" spans="2:31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3"/>
      <c r="R715" s="8"/>
      <c r="S715" s="8"/>
      <c r="T715" s="3"/>
      <c r="U715" s="3"/>
      <c r="V715" s="3"/>
      <c r="W715" s="8"/>
      <c r="X715" s="6"/>
      <c r="Y715" s="6"/>
      <c r="Z715" s="8"/>
      <c r="AA715" s="3"/>
      <c r="AB715" s="8"/>
      <c r="AC715" s="8"/>
      <c r="AD715" s="3"/>
      <c r="AE715" s="10"/>
    </row>
    <row r="716" spans="2:31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3"/>
      <c r="R716" s="8"/>
      <c r="S716" s="8"/>
      <c r="T716" s="3"/>
      <c r="U716" s="3"/>
      <c r="V716" s="3"/>
      <c r="W716" s="8"/>
      <c r="X716" s="6"/>
      <c r="Y716" s="6"/>
      <c r="Z716" s="8"/>
      <c r="AA716" s="3"/>
      <c r="AB716" s="8"/>
      <c r="AC716" s="8"/>
      <c r="AD716" s="3"/>
      <c r="AE716" s="10"/>
    </row>
    <row r="717" spans="2:31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3"/>
      <c r="R717" s="8"/>
      <c r="S717" s="8"/>
      <c r="T717" s="3"/>
      <c r="U717" s="3"/>
      <c r="V717" s="3"/>
      <c r="W717" s="8"/>
      <c r="X717" s="6"/>
      <c r="Y717" s="6"/>
      <c r="Z717" s="8"/>
      <c r="AA717" s="3"/>
      <c r="AB717" s="8"/>
      <c r="AC717" s="8"/>
      <c r="AD717" s="3"/>
      <c r="AE717" s="10"/>
    </row>
    <row r="718" spans="2:31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3"/>
      <c r="R718" s="8"/>
      <c r="S718" s="8"/>
      <c r="T718" s="3"/>
      <c r="U718" s="3"/>
      <c r="V718" s="3"/>
      <c r="W718" s="8"/>
      <c r="X718" s="6"/>
      <c r="Y718" s="6"/>
      <c r="Z718" s="8"/>
      <c r="AA718" s="3"/>
      <c r="AB718" s="8"/>
      <c r="AC718" s="8"/>
      <c r="AD718" s="3"/>
      <c r="AE718" s="10"/>
    </row>
    <row r="719" spans="2:31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3"/>
      <c r="R719" s="8"/>
      <c r="S719" s="8"/>
      <c r="T719" s="3"/>
      <c r="U719" s="3"/>
      <c r="V719" s="3"/>
      <c r="W719" s="8"/>
      <c r="X719" s="6"/>
      <c r="Y719" s="6"/>
      <c r="Z719" s="8"/>
      <c r="AA719" s="3"/>
      <c r="AB719" s="8"/>
      <c r="AC719" s="8"/>
      <c r="AD719" s="3"/>
      <c r="AE719" s="10"/>
    </row>
    <row r="720" spans="2:31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3"/>
      <c r="R720" s="8"/>
      <c r="S720" s="8"/>
      <c r="T720" s="3"/>
      <c r="U720" s="3"/>
      <c r="V720" s="3"/>
      <c r="W720" s="8"/>
      <c r="X720" s="6"/>
      <c r="Y720" s="6"/>
      <c r="Z720" s="8"/>
      <c r="AA720" s="3"/>
      <c r="AB720" s="8"/>
      <c r="AC720" s="8"/>
      <c r="AD720" s="3"/>
      <c r="AE720" s="10"/>
    </row>
    <row r="721" spans="2:31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3"/>
      <c r="R721" s="8"/>
      <c r="S721" s="8"/>
      <c r="T721" s="3"/>
      <c r="U721" s="3"/>
      <c r="V721" s="3"/>
      <c r="W721" s="8"/>
      <c r="X721" s="6"/>
      <c r="Y721" s="6"/>
      <c r="Z721" s="8"/>
      <c r="AA721" s="3"/>
      <c r="AB721" s="8"/>
      <c r="AC721" s="8"/>
      <c r="AD721" s="3"/>
      <c r="AE721" s="10"/>
    </row>
    <row r="722" spans="2:31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3"/>
      <c r="R722" s="8"/>
      <c r="S722" s="8"/>
      <c r="T722" s="3"/>
      <c r="U722" s="3"/>
      <c r="V722" s="3"/>
      <c r="W722" s="8"/>
      <c r="X722" s="6"/>
      <c r="Y722" s="6"/>
      <c r="Z722" s="8"/>
      <c r="AA722" s="3"/>
      <c r="AB722" s="8"/>
      <c r="AC722" s="8"/>
      <c r="AD722" s="3"/>
      <c r="AE722" s="10"/>
    </row>
    <row r="723" spans="2:31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3"/>
      <c r="R723" s="8"/>
      <c r="S723" s="8"/>
      <c r="T723" s="3"/>
      <c r="U723" s="3"/>
      <c r="V723" s="3"/>
      <c r="W723" s="8"/>
      <c r="X723" s="6"/>
      <c r="Y723" s="6"/>
      <c r="Z723" s="8"/>
      <c r="AA723" s="3"/>
      <c r="AB723" s="8"/>
      <c r="AC723" s="8"/>
      <c r="AD723" s="3"/>
      <c r="AE723" s="10"/>
    </row>
    <row r="724" spans="2:31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3"/>
      <c r="R724" s="8"/>
      <c r="S724" s="8"/>
      <c r="T724" s="3"/>
      <c r="U724" s="3"/>
      <c r="V724" s="3"/>
      <c r="W724" s="8"/>
      <c r="X724" s="6"/>
      <c r="Y724" s="6"/>
      <c r="Z724" s="8"/>
      <c r="AA724" s="3"/>
      <c r="AB724" s="8"/>
      <c r="AC724" s="8"/>
      <c r="AD724" s="3"/>
      <c r="AE724" s="10"/>
    </row>
    <row r="725" spans="2:31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3"/>
      <c r="R725" s="8"/>
      <c r="S725" s="8"/>
      <c r="T725" s="3"/>
      <c r="U725" s="3"/>
      <c r="V725" s="3"/>
      <c r="W725" s="8"/>
      <c r="X725" s="6"/>
      <c r="Y725" s="6"/>
      <c r="Z725" s="8"/>
      <c r="AA725" s="3"/>
      <c r="AB725" s="8"/>
      <c r="AC725" s="8"/>
      <c r="AD725" s="3"/>
      <c r="AE725" s="10"/>
    </row>
    <row r="726" spans="2:31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3"/>
      <c r="R726" s="8"/>
      <c r="S726" s="8"/>
      <c r="T726" s="3"/>
      <c r="U726" s="3"/>
      <c r="V726" s="3"/>
      <c r="W726" s="8"/>
      <c r="X726" s="6"/>
      <c r="Y726" s="6"/>
      <c r="Z726" s="8"/>
      <c r="AA726" s="3"/>
      <c r="AB726" s="8"/>
      <c r="AC726" s="8"/>
      <c r="AD726" s="3"/>
      <c r="AE726" s="10"/>
    </row>
    <row r="727" spans="2:31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3"/>
      <c r="R727" s="8"/>
      <c r="S727" s="8"/>
      <c r="T727" s="3"/>
      <c r="U727" s="3"/>
      <c r="V727" s="3"/>
      <c r="W727" s="8"/>
      <c r="X727" s="6"/>
      <c r="Y727" s="6"/>
      <c r="Z727" s="8"/>
      <c r="AA727" s="3"/>
      <c r="AB727" s="8"/>
      <c r="AC727" s="8"/>
      <c r="AD727" s="3"/>
      <c r="AE727" s="10"/>
    </row>
    <row r="728" spans="2:31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3"/>
      <c r="R728" s="8"/>
      <c r="S728" s="8"/>
      <c r="T728" s="3"/>
      <c r="U728" s="3"/>
      <c r="V728" s="3"/>
      <c r="W728" s="8"/>
      <c r="X728" s="6"/>
      <c r="Y728" s="6"/>
      <c r="Z728" s="8"/>
      <c r="AA728" s="3"/>
      <c r="AB728" s="8"/>
      <c r="AC728" s="8"/>
      <c r="AD728" s="3"/>
      <c r="AE728" s="10"/>
    </row>
    <row r="729" spans="2:31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3"/>
      <c r="R729" s="8"/>
      <c r="S729" s="8"/>
      <c r="T729" s="3"/>
      <c r="U729" s="3"/>
      <c r="V729" s="3"/>
      <c r="W729" s="8"/>
      <c r="X729" s="6"/>
      <c r="Y729" s="6"/>
      <c r="Z729" s="8"/>
      <c r="AA729" s="3"/>
      <c r="AB729" s="8"/>
      <c r="AC729" s="8"/>
      <c r="AD729" s="3"/>
      <c r="AE729" s="10"/>
    </row>
    <row r="730" spans="2:31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3"/>
      <c r="R730" s="8"/>
      <c r="S730" s="8"/>
      <c r="T730" s="3"/>
      <c r="U730" s="3"/>
      <c r="V730" s="3"/>
      <c r="W730" s="8"/>
      <c r="X730" s="6"/>
      <c r="Y730" s="6"/>
      <c r="Z730" s="8"/>
      <c r="AA730" s="3"/>
      <c r="AB730" s="8"/>
      <c r="AC730" s="8"/>
      <c r="AD730" s="3"/>
      <c r="AE730" s="10"/>
    </row>
    <row r="731" spans="2:31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3"/>
      <c r="R731" s="8"/>
      <c r="S731" s="8"/>
      <c r="T731" s="3"/>
      <c r="U731" s="3"/>
      <c r="V731" s="3"/>
      <c r="W731" s="8"/>
      <c r="X731" s="6"/>
      <c r="Y731" s="6"/>
      <c r="Z731" s="8"/>
      <c r="AA731" s="3"/>
      <c r="AB731" s="8"/>
      <c r="AC731" s="8"/>
      <c r="AD731" s="3"/>
      <c r="AE731" s="10"/>
    </row>
    <row r="732" spans="2:31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3"/>
      <c r="R732" s="8"/>
      <c r="S732" s="8"/>
      <c r="T732" s="3"/>
      <c r="U732" s="3"/>
      <c r="V732" s="3"/>
      <c r="W732" s="8"/>
      <c r="X732" s="6"/>
      <c r="Y732" s="6"/>
      <c r="Z732" s="8"/>
      <c r="AA732" s="3"/>
      <c r="AB732" s="8"/>
      <c r="AC732" s="8"/>
      <c r="AD732" s="3"/>
      <c r="AE732" s="10"/>
    </row>
    <row r="733" spans="2:31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3"/>
      <c r="R733" s="8"/>
      <c r="S733" s="8"/>
      <c r="T733" s="3"/>
      <c r="U733" s="3"/>
      <c r="V733" s="3"/>
      <c r="W733" s="8"/>
      <c r="X733" s="6"/>
      <c r="Y733" s="6"/>
      <c r="Z733" s="8"/>
      <c r="AA733" s="3"/>
      <c r="AB733" s="8"/>
      <c r="AC733" s="8"/>
      <c r="AD733" s="3"/>
      <c r="AE733" s="10"/>
    </row>
    <row r="734" spans="2:31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3"/>
      <c r="R734" s="8"/>
      <c r="S734" s="8"/>
      <c r="T734" s="3"/>
      <c r="U734" s="3"/>
      <c r="V734" s="3"/>
      <c r="W734" s="8"/>
      <c r="X734" s="6"/>
      <c r="Y734" s="6"/>
      <c r="Z734" s="8"/>
      <c r="AA734" s="3"/>
      <c r="AB734" s="8"/>
      <c r="AC734" s="8"/>
      <c r="AD734" s="3"/>
      <c r="AE734" s="10"/>
    </row>
    <row r="735" spans="2:31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3"/>
      <c r="R735" s="8"/>
      <c r="S735" s="8"/>
      <c r="T735" s="3"/>
      <c r="U735" s="3"/>
      <c r="V735" s="3"/>
      <c r="W735" s="8"/>
      <c r="X735" s="6"/>
      <c r="Y735" s="6"/>
      <c r="Z735" s="8"/>
      <c r="AA735" s="3"/>
      <c r="AB735" s="8"/>
      <c r="AC735" s="8"/>
      <c r="AD735" s="3"/>
      <c r="AE735" s="10"/>
    </row>
    <row r="736" spans="2:31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3"/>
      <c r="R736" s="8"/>
      <c r="S736" s="8"/>
      <c r="T736" s="3"/>
      <c r="U736" s="3"/>
      <c r="V736" s="3"/>
      <c r="W736" s="8"/>
      <c r="X736" s="6"/>
      <c r="Y736" s="6"/>
      <c r="Z736" s="8"/>
      <c r="AA736" s="3"/>
      <c r="AB736" s="8"/>
      <c r="AC736" s="8"/>
      <c r="AD736" s="3"/>
      <c r="AE736" s="10"/>
    </row>
    <row r="737" spans="2:31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3"/>
      <c r="R737" s="8"/>
      <c r="S737" s="8"/>
      <c r="T737" s="3"/>
      <c r="U737" s="3"/>
      <c r="V737" s="3"/>
      <c r="W737" s="8"/>
      <c r="X737" s="6"/>
      <c r="Y737" s="6"/>
      <c r="Z737" s="8"/>
      <c r="AA737" s="3"/>
      <c r="AB737" s="8"/>
      <c r="AC737" s="8"/>
      <c r="AD737" s="3"/>
      <c r="AE737" s="10"/>
    </row>
    <row r="738" spans="2:31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3"/>
      <c r="R738" s="8"/>
      <c r="S738" s="8"/>
      <c r="T738" s="3"/>
      <c r="U738" s="3"/>
      <c r="V738" s="3"/>
      <c r="W738" s="8"/>
      <c r="X738" s="6"/>
      <c r="Y738" s="6"/>
      <c r="Z738" s="8"/>
      <c r="AA738" s="3"/>
      <c r="AB738" s="8"/>
      <c r="AC738" s="8"/>
      <c r="AD738" s="3"/>
      <c r="AE738" s="10"/>
    </row>
    <row r="739" spans="2:31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3"/>
      <c r="R739" s="8"/>
      <c r="S739" s="8"/>
      <c r="T739" s="3"/>
      <c r="U739" s="3"/>
      <c r="V739" s="3"/>
      <c r="W739" s="8"/>
      <c r="X739" s="6"/>
      <c r="Y739" s="6"/>
      <c r="Z739" s="8"/>
      <c r="AA739" s="3"/>
      <c r="AB739" s="8"/>
      <c r="AC739" s="8"/>
      <c r="AD739" s="3"/>
      <c r="AE739" s="10"/>
    </row>
    <row r="740" spans="2:31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3"/>
      <c r="R740" s="8"/>
      <c r="S740" s="8"/>
      <c r="T740" s="3"/>
      <c r="U740" s="3"/>
      <c r="V740" s="3"/>
      <c r="W740" s="8"/>
      <c r="X740" s="6"/>
      <c r="Y740" s="6"/>
      <c r="Z740" s="8"/>
      <c r="AA740" s="3"/>
      <c r="AB740" s="8"/>
      <c r="AC740" s="8"/>
      <c r="AD740" s="3"/>
      <c r="AE740" s="10"/>
    </row>
    <row r="741" spans="2:31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3"/>
      <c r="R741" s="8"/>
      <c r="S741" s="8"/>
      <c r="T741" s="3"/>
      <c r="U741" s="3"/>
      <c r="V741" s="3"/>
      <c r="W741" s="8"/>
      <c r="X741" s="6"/>
      <c r="Y741" s="6"/>
      <c r="Z741" s="8"/>
      <c r="AA741" s="3"/>
      <c r="AB741" s="8"/>
      <c r="AC741" s="8"/>
      <c r="AD741" s="3"/>
      <c r="AE741" s="10"/>
    </row>
    <row r="742" spans="2:31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3"/>
      <c r="R742" s="8"/>
      <c r="S742" s="8"/>
      <c r="T742" s="3"/>
      <c r="U742" s="3"/>
      <c r="V742" s="3"/>
      <c r="W742" s="8"/>
      <c r="X742" s="6"/>
      <c r="Y742" s="6"/>
      <c r="Z742" s="8"/>
      <c r="AA742" s="3"/>
      <c r="AB742" s="8"/>
      <c r="AC742" s="8"/>
      <c r="AD742" s="3"/>
      <c r="AE742" s="10"/>
    </row>
    <row r="743" spans="2:31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3"/>
      <c r="R743" s="8"/>
      <c r="S743" s="8"/>
      <c r="T743" s="3"/>
      <c r="U743" s="3"/>
      <c r="V743" s="3"/>
      <c r="W743" s="8"/>
      <c r="X743" s="6"/>
      <c r="Y743" s="6"/>
      <c r="Z743" s="8"/>
      <c r="AA743" s="3"/>
      <c r="AB743" s="8"/>
      <c r="AC743" s="8"/>
      <c r="AD743" s="3"/>
      <c r="AE743" s="10"/>
    </row>
    <row r="744" spans="2:31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3"/>
      <c r="R744" s="8"/>
      <c r="S744" s="8"/>
      <c r="T744" s="3"/>
      <c r="U744" s="3"/>
      <c r="V744" s="3"/>
      <c r="W744" s="8"/>
      <c r="X744" s="6"/>
      <c r="Y744" s="6"/>
      <c r="Z744" s="8"/>
      <c r="AA744" s="3"/>
      <c r="AB744" s="8"/>
      <c r="AC744" s="8"/>
      <c r="AD744" s="3"/>
      <c r="AE744" s="10"/>
    </row>
    <row r="745" spans="2:31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3"/>
      <c r="R745" s="8"/>
      <c r="S745" s="8"/>
      <c r="T745" s="3"/>
      <c r="U745" s="3"/>
      <c r="V745" s="3"/>
      <c r="W745" s="8"/>
      <c r="X745" s="6"/>
      <c r="Y745" s="6"/>
      <c r="Z745" s="8"/>
      <c r="AA745" s="3"/>
      <c r="AB745" s="8"/>
      <c r="AC745" s="8"/>
      <c r="AD745" s="3"/>
      <c r="AE745" s="10"/>
    </row>
    <row r="746" spans="2:31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3"/>
      <c r="R746" s="8"/>
      <c r="S746" s="8"/>
      <c r="T746" s="3"/>
      <c r="U746" s="3"/>
      <c r="V746" s="3"/>
      <c r="W746" s="8"/>
      <c r="X746" s="6"/>
      <c r="Y746" s="6"/>
      <c r="Z746" s="8"/>
      <c r="AA746" s="3"/>
      <c r="AB746" s="8"/>
      <c r="AC746" s="8"/>
      <c r="AD746" s="3"/>
      <c r="AE746" s="10"/>
    </row>
    <row r="747" spans="2:31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3"/>
      <c r="R747" s="8"/>
      <c r="S747" s="8"/>
      <c r="T747" s="3"/>
      <c r="U747" s="3"/>
      <c r="V747" s="3"/>
      <c r="W747" s="8"/>
      <c r="X747" s="6"/>
      <c r="Y747" s="6"/>
      <c r="Z747" s="8"/>
      <c r="AA747" s="3"/>
      <c r="AB747" s="8"/>
      <c r="AC747" s="8"/>
      <c r="AD747" s="3"/>
      <c r="AE747" s="10"/>
    </row>
    <row r="748" spans="2:31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3"/>
      <c r="R748" s="8"/>
      <c r="S748" s="8"/>
      <c r="T748" s="3"/>
      <c r="U748" s="3"/>
      <c r="V748" s="3"/>
      <c r="W748" s="8"/>
      <c r="X748" s="6"/>
      <c r="Y748" s="6"/>
      <c r="Z748" s="8"/>
      <c r="AA748" s="3"/>
      <c r="AB748" s="8"/>
      <c r="AC748" s="8"/>
      <c r="AD748" s="3"/>
      <c r="AE748" s="10"/>
    </row>
    <row r="749" spans="2:31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3"/>
      <c r="R749" s="8"/>
      <c r="S749" s="8"/>
      <c r="T749" s="3"/>
      <c r="U749" s="3"/>
      <c r="V749" s="3"/>
      <c r="W749" s="8"/>
      <c r="X749" s="6"/>
      <c r="Y749" s="6"/>
      <c r="Z749" s="8"/>
      <c r="AA749" s="3"/>
      <c r="AB749" s="8"/>
      <c r="AC749" s="8"/>
      <c r="AD749" s="3"/>
      <c r="AE749" s="10"/>
    </row>
    <row r="750" spans="2:31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3"/>
      <c r="R750" s="8"/>
      <c r="S750" s="8"/>
      <c r="T750" s="3"/>
      <c r="U750" s="3"/>
      <c r="V750" s="3"/>
      <c r="W750" s="8"/>
      <c r="X750" s="6"/>
      <c r="Y750" s="6"/>
      <c r="Z750" s="8"/>
      <c r="AA750" s="3"/>
      <c r="AB750" s="8"/>
      <c r="AC750" s="8"/>
      <c r="AD750" s="3"/>
      <c r="AE750" s="10"/>
    </row>
    <row r="751" spans="2:31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3"/>
      <c r="R751" s="8"/>
      <c r="S751" s="8"/>
      <c r="T751" s="3"/>
      <c r="U751" s="3"/>
      <c r="V751" s="3"/>
      <c r="W751" s="8"/>
      <c r="X751" s="6"/>
      <c r="Y751" s="6"/>
      <c r="Z751" s="8"/>
      <c r="AA751" s="3"/>
      <c r="AB751" s="8"/>
      <c r="AC751" s="8"/>
      <c r="AD751" s="3"/>
      <c r="AE751" s="10"/>
    </row>
    <row r="752" spans="2:31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3"/>
      <c r="R752" s="8"/>
      <c r="S752" s="8"/>
      <c r="T752" s="3"/>
      <c r="U752" s="3"/>
      <c r="V752" s="3"/>
      <c r="W752" s="8"/>
      <c r="X752" s="6"/>
      <c r="Y752" s="6"/>
      <c r="Z752" s="8"/>
      <c r="AA752" s="3"/>
      <c r="AB752" s="8"/>
      <c r="AC752" s="8"/>
      <c r="AD752" s="3"/>
      <c r="AE752" s="10"/>
    </row>
    <row r="753" spans="2:31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3"/>
      <c r="R753" s="8"/>
      <c r="S753" s="8"/>
      <c r="T753" s="3"/>
      <c r="U753" s="3"/>
      <c r="V753" s="3"/>
      <c r="W753" s="8"/>
      <c r="X753" s="6"/>
      <c r="Y753" s="6"/>
      <c r="Z753" s="8"/>
      <c r="AA753" s="3"/>
      <c r="AB753" s="8"/>
      <c r="AC753" s="8"/>
      <c r="AD753" s="3"/>
      <c r="AE753" s="10"/>
    </row>
    <row r="754" spans="2:31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3"/>
      <c r="R754" s="8"/>
      <c r="S754" s="8"/>
      <c r="T754" s="3"/>
      <c r="U754" s="3"/>
      <c r="V754" s="3"/>
      <c r="W754" s="8"/>
      <c r="X754" s="6"/>
      <c r="Y754" s="6"/>
      <c r="Z754" s="8"/>
      <c r="AA754" s="3"/>
      <c r="AB754" s="8"/>
      <c r="AC754" s="8"/>
      <c r="AD754" s="3"/>
      <c r="AE754" s="10"/>
    </row>
    <row r="755" spans="2:31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3"/>
      <c r="R755" s="8"/>
      <c r="S755" s="8"/>
      <c r="T755" s="3"/>
      <c r="U755" s="3"/>
      <c r="V755" s="3"/>
      <c r="W755" s="8"/>
      <c r="X755" s="6"/>
      <c r="Y755" s="6"/>
      <c r="Z755" s="8"/>
      <c r="AA755" s="3"/>
      <c r="AB755" s="8"/>
      <c r="AC755" s="8"/>
      <c r="AD755" s="3"/>
      <c r="AE755" s="10"/>
    </row>
    <row r="756" spans="2:31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3"/>
      <c r="R756" s="8"/>
      <c r="S756" s="8"/>
      <c r="T756" s="3"/>
      <c r="U756" s="3"/>
      <c r="V756" s="3"/>
      <c r="W756" s="8"/>
      <c r="X756" s="6"/>
      <c r="Y756" s="6"/>
      <c r="Z756" s="8"/>
      <c r="AA756" s="3"/>
      <c r="AB756" s="8"/>
      <c r="AC756" s="8"/>
      <c r="AD756" s="3"/>
      <c r="AE756" s="10"/>
    </row>
    <row r="757" spans="2:31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3"/>
      <c r="R757" s="8"/>
      <c r="S757" s="8"/>
      <c r="T757" s="3"/>
      <c r="U757" s="3"/>
      <c r="V757" s="3"/>
      <c r="W757" s="8"/>
      <c r="X757" s="6"/>
      <c r="Y757" s="6"/>
      <c r="Z757" s="8"/>
      <c r="AA757" s="3"/>
      <c r="AB757" s="8"/>
      <c r="AC757" s="8"/>
      <c r="AD757" s="3"/>
      <c r="AE757" s="10"/>
    </row>
    <row r="758" spans="2:31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3"/>
      <c r="R758" s="8"/>
      <c r="S758" s="8"/>
      <c r="T758" s="3"/>
      <c r="U758" s="3"/>
      <c r="V758" s="3"/>
      <c r="W758" s="8"/>
      <c r="X758" s="6"/>
      <c r="Y758" s="6"/>
      <c r="Z758" s="8"/>
      <c r="AA758" s="3"/>
      <c r="AB758" s="8"/>
      <c r="AC758" s="8"/>
      <c r="AD758" s="3"/>
      <c r="AE758" s="10"/>
    </row>
    <row r="759" spans="2:31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3"/>
      <c r="R759" s="8"/>
      <c r="S759" s="8"/>
      <c r="T759" s="3"/>
      <c r="U759" s="3"/>
      <c r="V759" s="3"/>
      <c r="W759" s="8"/>
      <c r="X759" s="6"/>
      <c r="Y759" s="6"/>
      <c r="Z759" s="8"/>
      <c r="AA759" s="3"/>
      <c r="AB759" s="8"/>
      <c r="AC759" s="8"/>
      <c r="AD759" s="3"/>
      <c r="AE759" s="10"/>
    </row>
    <row r="760" spans="2:31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3"/>
      <c r="R760" s="8"/>
      <c r="S760" s="8"/>
      <c r="T760" s="3"/>
      <c r="U760" s="3"/>
      <c r="V760" s="3"/>
      <c r="W760" s="8"/>
      <c r="X760" s="6"/>
      <c r="Y760" s="6"/>
      <c r="Z760" s="8"/>
      <c r="AA760" s="3"/>
      <c r="AB760" s="8"/>
      <c r="AC760" s="8"/>
      <c r="AD760" s="3"/>
      <c r="AE760" s="10"/>
    </row>
    <row r="761" spans="2:31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3"/>
      <c r="R761" s="8"/>
      <c r="S761" s="8"/>
      <c r="T761" s="3"/>
      <c r="U761" s="3"/>
      <c r="V761" s="3"/>
      <c r="W761" s="8"/>
      <c r="X761" s="6"/>
      <c r="Y761" s="6"/>
      <c r="Z761" s="8"/>
      <c r="AA761" s="3"/>
      <c r="AB761" s="8"/>
      <c r="AC761" s="8"/>
      <c r="AD761" s="3"/>
      <c r="AE761" s="10"/>
    </row>
    <row r="762" spans="2:31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3"/>
      <c r="R762" s="8"/>
      <c r="S762" s="8"/>
      <c r="T762" s="3"/>
      <c r="U762" s="3"/>
      <c r="V762" s="3"/>
      <c r="W762" s="8"/>
      <c r="X762" s="6"/>
      <c r="Y762" s="6"/>
      <c r="Z762" s="8"/>
      <c r="AA762" s="3"/>
      <c r="AB762" s="8"/>
      <c r="AC762" s="8"/>
      <c r="AD762" s="3"/>
      <c r="AE762" s="10"/>
    </row>
    <row r="763" spans="2:31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3"/>
      <c r="R763" s="8"/>
      <c r="S763" s="8"/>
      <c r="T763" s="3"/>
      <c r="U763" s="3"/>
      <c r="V763" s="3"/>
      <c r="W763" s="8"/>
      <c r="X763" s="6"/>
      <c r="Y763" s="6"/>
      <c r="Z763" s="8"/>
      <c r="AA763" s="3"/>
      <c r="AB763" s="8"/>
      <c r="AC763" s="8"/>
      <c r="AD763" s="3"/>
      <c r="AE763" s="10"/>
    </row>
    <row r="764" spans="2:31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3"/>
      <c r="R764" s="8"/>
      <c r="S764" s="8"/>
      <c r="T764" s="3"/>
      <c r="U764" s="3"/>
      <c r="V764" s="3"/>
      <c r="W764" s="8"/>
      <c r="X764" s="6"/>
      <c r="Y764" s="6"/>
      <c r="Z764" s="8"/>
      <c r="AA764" s="3"/>
      <c r="AB764" s="8"/>
      <c r="AC764" s="8"/>
      <c r="AD764" s="3"/>
      <c r="AE764" s="10"/>
    </row>
    <row r="765" spans="2:31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3"/>
      <c r="R765" s="8"/>
      <c r="S765" s="8"/>
      <c r="T765" s="3"/>
      <c r="U765" s="3"/>
      <c r="V765" s="3"/>
      <c r="W765" s="8"/>
      <c r="X765" s="6"/>
      <c r="Y765" s="6"/>
      <c r="Z765" s="8"/>
      <c r="AA765" s="3"/>
      <c r="AB765" s="8"/>
      <c r="AC765" s="8"/>
      <c r="AD765" s="3"/>
      <c r="AE765" s="10"/>
    </row>
    <row r="766" spans="2:31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3"/>
      <c r="R766" s="8"/>
      <c r="S766" s="8"/>
      <c r="T766" s="3"/>
      <c r="U766" s="3"/>
      <c r="V766" s="3"/>
      <c r="W766" s="8"/>
      <c r="X766" s="6"/>
      <c r="Y766" s="6"/>
      <c r="Z766" s="8"/>
      <c r="AA766" s="3"/>
      <c r="AB766" s="8"/>
      <c r="AC766" s="8"/>
      <c r="AD766" s="3"/>
      <c r="AE766" s="10"/>
    </row>
    <row r="767" spans="2:31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3"/>
      <c r="R767" s="8"/>
      <c r="S767" s="8"/>
      <c r="T767" s="3"/>
      <c r="U767" s="3"/>
      <c r="V767" s="3"/>
      <c r="W767" s="8"/>
      <c r="X767" s="6"/>
      <c r="Y767" s="6"/>
      <c r="Z767" s="8"/>
      <c r="AA767" s="3"/>
      <c r="AB767" s="8"/>
      <c r="AC767" s="8"/>
      <c r="AD767" s="3"/>
      <c r="AE767" s="10"/>
    </row>
    <row r="768" spans="2:31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3"/>
      <c r="R768" s="8"/>
      <c r="S768" s="8"/>
      <c r="T768" s="3"/>
      <c r="U768" s="3"/>
      <c r="V768" s="3"/>
      <c r="W768" s="8"/>
      <c r="X768" s="6"/>
      <c r="Y768" s="6"/>
      <c r="Z768" s="8"/>
      <c r="AA768" s="3"/>
      <c r="AB768" s="8"/>
      <c r="AC768" s="8"/>
      <c r="AD768" s="3"/>
      <c r="AE768" s="10"/>
    </row>
    <row r="769" spans="2:31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3"/>
      <c r="R769" s="8"/>
      <c r="S769" s="8"/>
      <c r="T769" s="3"/>
      <c r="U769" s="3"/>
      <c r="V769" s="3"/>
      <c r="W769" s="8"/>
      <c r="X769" s="6"/>
      <c r="Y769" s="6"/>
      <c r="Z769" s="8"/>
      <c r="AA769" s="3"/>
      <c r="AB769" s="8"/>
      <c r="AC769" s="8"/>
      <c r="AD769" s="3"/>
      <c r="AE769" s="10"/>
    </row>
    <row r="770" spans="2:31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3"/>
      <c r="R770" s="8"/>
      <c r="S770" s="8"/>
      <c r="T770" s="3"/>
      <c r="U770" s="3"/>
      <c r="V770" s="3"/>
      <c r="W770" s="8"/>
      <c r="X770" s="6"/>
      <c r="Y770" s="6"/>
      <c r="Z770" s="8"/>
      <c r="AA770" s="3"/>
      <c r="AB770" s="8"/>
      <c r="AC770" s="8"/>
      <c r="AD770" s="3"/>
      <c r="AE770" s="10"/>
    </row>
    <row r="771" spans="2:31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3"/>
      <c r="R771" s="8"/>
      <c r="S771" s="8"/>
      <c r="T771" s="3"/>
      <c r="U771" s="3"/>
      <c r="V771" s="3"/>
      <c r="W771" s="8"/>
      <c r="X771" s="6"/>
      <c r="Y771" s="6"/>
      <c r="Z771" s="8"/>
      <c r="AA771" s="3"/>
      <c r="AB771" s="8"/>
      <c r="AC771" s="8"/>
      <c r="AD771" s="3"/>
      <c r="AE771" s="10"/>
    </row>
    <row r="772" spans="2:31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3"/>
      <c r="R772" s="8"/>
      <c r="S772" s="8"/>
      <c r="T772" s="3"/>
      <c r="U772" s="3"/>
      <c r="V772" s="3"/>
      <c r="W772" s="8"/>
      <c r="X772" s="6"/>
      <c r="Y772" s="6"/>
      <c r="Z772" s="8"/>
      <c r="AA772" s="3"/>
      <c r="AB772" s="8"/>
      <c r="AC772" s="8"/>
      <c r="AD772" s="3"/>
      <c r="AE772" s="10"/>
    </row>
    <row r="773" spans="2:31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3"/>
      <c r="R773" s="8"/>
      <c r="S773" s="8"/>
      <c r="T773" s="3"/>
      <c r="U773" s="3"/>
      <c r="V773" s="3"/>
      <c r="W773" s="8"/>
      <c r="X773" s="6"/>
      <c r="Y773" s="6"/>
      <c r="Z773" s="8"/>
      <c r="AA773" s="3"/>
      <c r="AB773" s="8"/>
      <c r="AC773" s="8"/>
      <c r="AD773" s="3"/>
      <c r="AE773" s="10"/>
    </row>
    <row r="774" spans="2:31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3"/>
      <c r="R774" s="8"/>
      <c r="S774" s="8"/>
      <c r="T774" s="3"/>
      <c r="U774" s="3"/>
      <c r="V774" s="3"/>
      <c r="W774" s="8"/>
      <c r="X774" s="6"/>
      <c r="Y774" s="6"/>
      <c r="Z774" s="8"/>
      <c r="AA774" s="3"/>
      <c r="AB774" s="8"/>
      <c r="AC774" s="8"/>
      <c r="AD774" s="3"/>
      <c r="AE774" s="10"/>
    </row>
    <row r="775" spans="2:31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3"/>
      <c r="R775" s="8"/>
      <c r="S775" s="8"/>
      <c r="T775" s="3"/>
      <c r="U775" s="3"/>
      <c r="V775" s="3"/>
      <c r="W775" s="8"/>
      <c r="X775" s="6"/>
      <c r="Y775" s="6"/>
      <c r="Z775" s="8"/>
      <c r="AA775" s="3"/>
      <c r="AB775" s="8"/>
      <c r="AC775" s="8"/>
      <c r="AD775" s="3"/>
      <c r="AE775" s="10"/>
    </row>
    <row r="776" spans="2:31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3"/>
      <c r="R776" s="8"/>
      <c r="S776" s="8"/>
      <c r="T776" s="3"/>
      <c r="U776" s="3"/>
      <c r="V776" s="3"/>
      <c r="W776" s="8"/>
      <c r="X776" s="6"/>
      <c r="Y776" s="6"/>
      <c r="Z776" s="8"/>
      <c r="AA776" s="3"/>
      <c r="AB776" s="8"/>
      <c r="AC776" s="8"/>
      <c r="AD776" s="3"/>
      <c r="AE776" s="10"/>
    </row>
    <row r="777" spans="2:31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3"/>
      <c r="R777" s="8"/>
      <c r="S777" s="8"/>
      <c r="T777" s="3"/>
      <c r="U777" s="3"/>
      <c r="V777" s="3"/>
      <c r="W777" s="8"/>
      <c r="X777" s="6"/>
      <c r="Y777" s="6"/>
      <c r="Z777" s="8"/>
      <c r="AA777" s="3"/>
      <c r="AB777" s="8"/>
      <c r="AC777" s="8"/>
      <c r="AD777" s="3"/>
      <c r="AE777" s="10"/>
    </row>
    <row r="778" spans="2:31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3"/>
      <c r="R778" s="8"/>
      <c r="S778" s="8"/>
      <c r="T778" s="3"/>
      <c r="U778" s="3"/>
      <c r="V778" s="3"/>
      <c r="W778" s="8"/>
      <c r="X778" s="6"/>
      <c r="Y778" s="6"/>
      <c r="Z778" s="8"/>
      <c r="AA778" s="3"/>
      <c r="AB778" s="8"/>
      <c r="AC778" s="8"/>
      <c r="AD778" s="3"/>
      <c r="AE778" s="10"/>
    </row>
    <row r="779" spans="2:31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3"/>
      <c r="R779" s="8"/>
      <c r="S779" s="8"/>
      <c r="T779" s="3"/>
      <c r="U779" s="3"/>
      <c r="V779" s="3"/>
      <c r="W779" s="8"/>
      <c r="X779" s="6"/>
      <c r="Y779" s="6"/>
      <c r="Z779" s="8"/>
      <c r="AA779" s="3"/>
      <c r="AB779" s="8"/>
      <c r="AC779" s="8"/>
      <c r="AD779" s="3"/>
      <c r="AE779" s="10"/>
    </row>
    <row r="780" spans="2:31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3"/>
      <c r="R780" s="8"/>
      <c r="S780" s="8"/>
      <c r="T780" s="3"/>
      <c r="U780" s="3"/>
      <c r="V780" s="3"/>
      <c r="W780" s="8"/>
      <c r="X780" s="6"/>
      <c r="Y780" s="6"/>
      <c r="Z780" s="8"/>
      <c r="AA780" s="3"/>
      <c r="AB780" s="8"/>
      <c r="AC780" s="8"/>
      <c r="AD780" s="3"/>
      <c r="AE780" s="10"/>
    </row>
    <row r="781" spans="2:31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3"/>
      <c r="R781" s="8"/>
      <c r="S781" s="8"/>
      <c r="T781" s="3"/>
      <c r="U781" s="3"/>
      <c r="V781" s="3"/>
      <c r="W781" s="8"/>
      <c r="X781" s="6"/>
      <c r="Y781" s="6"/>
      <c r="Z781" s="8"/>
      <c r="AA781" s="3"/>
      <c r="AB781" s="8"/>
      <c r="AC781" s="8"/>
      <c r="AD781" s="3"/>
      <c r="AE781" s="10"/>
    </row>
    <row r="782" spans="2:31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3"/>
      <c r="R782" s="8"/>
      <c r="S782" s="8"/>
      <c r="T782" s="3"/>
      <c r="U782" s="3"/>
      <c r="V782" s="3"/>
      <c r="W782" s="8"/>
      <c r="X782" s="6"/>
      <c r="Y782" s="6"/>
      <c r="Z782" s="8"/>
      <c r="AA782" s="3"/>
      <c r="AB782" s="8"/>
      <c r="AC782" s="8"/>
      <c r="AD782" s="3"/>
      <c r="AE782" s="10"/>
    </row>
    <row r="783" spans="2:31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3"/>
      <c r="R783" s="8"/>
      <c r="S783" s="8"/>
      <c r="T783" s="3"/>
      <c r="U783" s="3"/>
      <c r="V783" s="3"/>
      <c r="W783" s="8"/>
      <c r="X783" s="6"/>
      <c r="Y783" s="6"/>
      <c r="Z783" s="8"/>
      <c r="AA783" s="3"/>
      <c r="AB783" s="8"/>
      <c r="AC783" s="8"/>
      <c r="AD783" s="3"/>
      <c r="AE783" s="10"/>
    </row>
    <row r="784" spans="2:31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3"/>
      <c r="R784" s="8"/>
      <c r="S784" s="8"/>
      <c r="T784" s="3"/>
      <c r="U784" s="3"/>
      <c r="V784" s="3"/>
      <c r="W784" s="8"/>
      <c r="X784" s="6"/>
      <c r="Y784" s="6"/>
      <c r="Z784" s="8"/>
      <c r="AA784" s="3"/>
      <c r="AB784" s="8"/>
      <c r="AC784" s="8"/>
      <c r="AD784" s="3"/>
      <c r="AE784" s="10"/>
    </row>
    <row r="785" spans="2:31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3"/>
      <c r="R785" s="8"/>
      <c r="S785" s="8"/>
      <c r="T785" s="3"/>
      <c r="U785" s="3"/>
      <c r="V785" s="3"/>
      <c r="W785" s="8"/>
      <c r="X785" s="6"/>
      <c r="Y785" s="6"/>
      <c r="Z785" s="8"/>
      <c r="AA785" s="3"/>
      <c r="AB785" s="8"/>
      <c r="AC785" s="8"/>
      <c r="AD785" s="3"/>
      <c r="AE785" s="10"/>
    </row>
    <row r="786" spans="2:31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3"/>
      <c r="R786" s="8"/>
      <c r="S786" s="8"/>
      <c r="T786" s="3"/>
      <c r="U786" s="3"/>
      <c r="V786" s="3"/>
      <c r="W786" s="8"/>
      <c r="X786" s="6"/>
      <c r="Y786" s="6"/>
      <c r="Z786" s="8"/>
      <c r="AA786" s="3"/>
      <c r="AB786" s="8"/>
      <c r="AC786" s="8"/>
      <c r="AD786" s="3"/>
      <c r="AE786" s="10"/>
    </row>
    <row r="787" spans="2:31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3"/>
      <c r="R787" s="8"/>
      <c r="S787" s="8"/>
      <c r="T787" s="3"/>
      <c r="U787" s="3"/>
      <c r="V787" s="3"/>
      <c r="W787" s="8"/>
      <c r="X787" s="6"/>
      <c r="Y787" s="6"/>
      <c r="Z787" s="8"/>
      <c r="AA787" s="3"/>
      <c r="AB787" s="8"/>
      <c r="AC787" s="8"/>
      <c r="AD787" s="3"/>
      <c r="AE787" s="10"/>
    </row>
    <row r="788" spans="2:31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3"/>
      <c r="R788" s="8"/>
      <c r="S788" s="8"/>
      <c r="T788" s="3"/>
      <c r="U788" s="3"/>
      <c r="V788" s="3"/>
      <c r="W788" s="8"/>
      <c r="X788" s="6"/>
      <c r="Y788" s="6"/>
      <c r="Z788" s="8"/>
      <c r="AA788" s="3"/>
      <c r="AB788" s="8"/>
      <c r="AC788" s="8"/>
      <c r="AD788" s="3"/>
      <c r="AE788" s="10"/>
    </row>
    <row r="789" spans="2:31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3"/>
      <c r="R789" s="8"/>
      <c r="S789" s="8"/>
      <c r="T789" s="3"/>
      <c r="U789" s="3"/>
      <c r="V789" s="3"/>
      <c r="W789" s="8"/>
      <c r="X789" s="6"/>
      <c r="Y789" s="6"/>
      <c r="Z789" s="8"/>
      <c r="AA789" s="3"/>
      <c r="AB789" s="8"/>
      <c r="AC789" s="8"/>
      <c r="AD789" s="3"/>
      <c r="AE789" s="10"/>
    </row>
    <row r="790" spans="2:31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3"/>
      <c r="R790" s="8"/>
      <c r="S790" s="8"/>
      <c r="T790" s="3"/>
      <c r="U790" s="3"/>
      <c r="V790" s="3"/>
      <c r="W790" s="8"/>
      <c r="X790" s="6"/>
      <c r="Y790" s="6"/>
      <c r="Z790" s="8"/>
      <c r="AA790" s="3"/>
      <c r="AB790" s="8"/>
      <c r="AC790" s="8"/>
      <c r="AD790" s="3"/>
      <c r="AE790" s="10"/>
    </row>
    <row r="791" spans="2:31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3"/>
      <c r="R791" s="8"/>
      <c r="S791" s="8"/>
      <c r="T791" s="3"/>
      <c r="U791" s="3"/>
      <c r="V791" s="3"/>
      <c r="W791" s="8"/>
      <c r="X791" s="6"/>
      <c r="Y791" s="6"/>
      <c r="Z791" s="8"/>
      <c r="AA791" s="3"/>
      <c r="AB791" s="8"/>
      <c r="AC791" s="8"/>
      <c r="AD791" s="3"/>
      <c r="AE791" s="10"/>
    </row>
    <row r="792" spans="2:31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3"/>
      <c r="R792" s="8"/>
      <c r="S792" s="8"/>
      <c r="T792" s="3"/>
      <c r="U792" s="3"/>
      <c r="V792" s="3"/>
      <c r="W792" s="8"/>
      <c r="X792" s="6"/>
      <c r="Y792" s="6"/>
      <c r="Z792" s="8"/>
      <c r="AA792" s="3"/>
      <c r="AB792" s="8"/>
      <c r="AC792" s="8"/>
      <c r="AD792" s="3"/>
      <c r="AE792" s="10"/>
    </row>
    <row r="793" spans="2:31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3"/>
      <c r="R793" s="8"/>
      <c r="S793" s="8"/>
      <c r="T793" s="3"/>
      <c r="U793" s="3"/>
      <c r="V793" s="3"/>
      <c r="W793" s="8"/>
      <c r="X793" s="6"/>
      <c r="Y793" s="6"/>
      <c r="Z793" s="8"/>
      <c r="AA793" s="3"/>
      <c r="AB793" s="8"/>
      <c r="AC793" s="8"/>
      <c r="AD793" s="3"/>
      <c r="AE793" s="10"/>
    </row>
    <row r="794" spans="2:31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3"/>
      <c r="R794" s="8"/>
      <c r="S794" s="8"/>
      <c r="T794" s="3"/>
      <c r="U794" s="3"/>
      <c r="V794" s="3"/>
      <c r="W794" s="8"/>
      <c r="X794" s="6"/>
      <c r="Y794" s="6"/>
      <c r="Z794" s="8"/>
      <c r="AA794" s="3"/>
      <c r="AB794" s="8"/>
      <c r="AC794" s="8"/>
      <c r="AD794" s="3"/>
      <c r="AE794" s="10"/>
    </row>
    <row r="795" spans="2:31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3"/>
      <c r="R795" s="8"/>
      <c r="S795" s="8"/>
      <c r="T795" s="3"/>
      <c r="U795" s="3"/>
      <c r="V795" s="3"/>
      <c r="W795" s="8"/>
      <c r="X795" s="6"/>
      <c r="Y795" s="6"/>
      <c r="Z795" s="8"/>
      <c r="AA795" s="3"/>
      <c r="AB795" s="8"/>
      <c r="AC795" s="8"/>
      <c r="AD795" s="3"/>
      <c r="AE795" s="10"/>
    </row>
    <row r="796" spans="2:31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3"/>
      <c r="R796" s="8"/>
      <c r="S796" s="8"/>
      <c r="T796" s="3"/>
      <c r="U796" s="3"/>
      <c r="V796" s="3"/>
      <c r="W796" s="8"/>
      <c r="X796" s="6"/>
      <c r="Y796" s="6"/>
      <c r="Z796" s="8"/>
      <c r="AA796" s="3"/>
      <c r="AB796" s="8"/>
      <c r="AC796" s="8"/>
      <c r="AD796" s="3"/>
      <c r="AE796" s="10"/>
    </row>
    <row r="797" spans="2:31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3"/>
      <c r="R797" s="8"/>
      <c r="S797" s="8"/>
      <c r="T797" s="3"/>
      <c r="U797" s="3"/>
      <c r="V797" s="3"/>
      <c r="W797" s="8"/>
      <c r="X797" s="6"/>
      <c r="Y797" s="6"/>
      <c r="Z797" s="8"/>
      <c r="AA797" s="3"/>
      <c r="AB797" s="8"/>
      <c r="AC797" s="8"/>
      <c r="AD797" s="3"/>
      <c r="AE797" s="10"/>
    </row>
    <row r="798" spans="2:31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3"/>
      <c r="R798" s="8"/>
      <c r="S798" s="8"/>
      <c r="T798" s="3"/>
      <c r="U798" s="3"/>
      <c r="V798" s="3"/>
      <c r="W798" s="8"/>
      <c r="X798" s="6"/>
      <c r="Y798" s="6"/>
      <c r="Z798" s="8"/>
      <c r="AA798" s="3"/>
      <c r="AB798" s="8"/>
      <c r="AC798" s="8"/>
      <c r="AD798" s="3"/>
      <c r="AE798" s="10"/>
    </row>
    <row r="799" spans="2:31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3"/>
      <c r="R799" s="8"/>
      <c r="S799" s="8"/>
      <c r="T799" s="3"/>
      <c r="U799" s="3"/>
      <c r="V799" s="3"/>
      <c r="W799" s="8"/>
      <c r="X799" s="6"/>
      <c r="Y799" s="6"/>
      <c r="Z799" s="8"/>
      <c r="AA799" s="3"/>
      <c r="AB799" s="8"/>
      <c r="AC799" s="8"/>
      <c r="AD799" s="3"/>
      <c r="AE799" s="10"/>
    </row>
    <row r="800" spans="2:31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3"/>
      <c r="R800" s="8"/>
      <c r="S800" s="8"/>
      <c r="T800" s="3"/>
      <c r="U800" s="3"/>
      <c r="V800" s="3"/>
      <c r="W800" s="8"/>
      <c r="X800" s="6"/>
      <c r="Y800" s="6"/>
      <c r="Z800" s="8"/>
      <c r="AA800" s="3"/>
      <c r="AB800" s="8"/>
      <c r="AC800" s="8"/>
      <c r="AD800" s="3"/>
      <c r="AE800" s="10"/>
    </row>
    <row r="801" spans="2:31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3"/>
      <c r="R801" s="8"/>
      <c r="S801" s="8"/>
      <c r="T801" s="3"/>
      <c r="U801" s="3"/>
      <c r="V801" s="3"/>
      <c r="W801" s="8"/>
      <c r="X801" s="6"/>
      <c r="Y801" s="6"/>
      <c r="Z801" s="8"/>
      <c r="AA801" s="3"/>
      <c r="AB801" s="8"/>
      <c r="AC801" s="8"/>
      <c r="AD801" s="3"/>
      <c r="AE801" s="10"/>
    </row>
    <row r="802" spans="2:31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3"/>
      <c r="R802" s="8"/>
      <c r="S802" s="8"/>
      <c r="T802" s="3"/>
      <c r="U802" s="3"/>
      <c r="V802" s="3"/>
      <c r="W802" s="8"/>
      <c r="X802" s="6"/>
      <c r="Y802" s="6"/>
      <c r="Z802" s="8"/>
      <c r="AA802" s="3"/>
      <c r="AB802" s="8"/>
      <c r="AC802" s="8"/>
      <c r="AD802" s="3"/>
      <c r="AE802" s="10"/>
    </row>
    <row r="803" spans="2:31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3"/>
      <c r="R803" s="8"/>
      <c r="S803" s="8"/>
      <c r="T803" s="3"/>
      <c r="U803" s="3"/>
      <c r="V803" s="3"/>
      <c r="W803" s="8"/>
      <c r="X803" s="6"/>
      <c r="Y803" s="6"/>
      <c r="Z803" s="8"/>
      <c r="AA803" s="3"/>
      <c r="AB803" s="8"/>
      <c r="AC803" s="8"/>
      <c r="AD803" s="3"/>
      <c r="AE803" s="10"/>
    </row>
    <row r="804" spans="2:31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3"/>
      <c r="R804" s="8"/>
      <c r="S804" s="8"/>
      <c r="T804" s="3"/>
      <c r="U804" s="3"/>
      <c r="V804" s="3"/>
      <c r="W804" s="8"/>
      <c r="X804" s="6"/>
      <c r="Y804" s="6"/>
      <c r="Z804" s="8"/>
      <c r="AA804" s="3"/>
      <c r="AB804" s="8"/>
      <c r="AC804" s="8"/>
      <c r="AD804" s="3"/>
      <c r="AE804" s="10"/>
    </row>
    <row r="805" spans="2:31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3"/>
      <c r="R805" s="8"/>
      <c r="S805" s="8"/>
      <c r="T805" s="3"/>
      <c r="U805" s="3"/>
      <c r="V805" s="3"/>
      <c r="W805" s="8"/>
      <c r="X805" s="6"/>
      <c r="Y805" s="6"/>
      <c r="Z805" s="8"/>
      <c r="AA805" s="3"/>
      <c r="AB805" s="8"/>
      <c r="AC805" s="8"/>
      <c r="AD805" s="3"/>
      <c r="AE805" s="10"/>
    </row>
    <row r="806" spans="2:31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3"/>
      <c r="R806" s="8"/>
      <c r="S806" s="8"/>
      <c r="T806" s="3"/>
      <c r="U806" s="3"/>
      <c r="V806" s="3"/>
      <c r="W806" s="8"/>
      <c r="X806" s="6"/>
      <c r="Y806" s="6"/>
      <c r="Z806" s="8"/>
      <c r="AA806" s="3"/>
      <c r="AB806" s="8"/>
      <c r="AC806" s="8"/>
      <c r="AD806" s="3"/>
      <c r="AE806" s="10"/>
    </row>
    <row r="807" spans="2:31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3"/>
      <c r="R807" s="8"/>
      <c r="S807" s="8"/>
      <c r="T807" s="3"/>
      <c r="U807" s="3"/>
      <c r="V807" s="3"/>
      <c r="W807" s="8"/>
      <c r="X807" s="6"/>
      <c r="Y807" s="6"/>
      <c r="Z807" s="8"/>
      <c r="AA807" s="3"/>
      <c r="AB807" s="8"/>
      <c r="AC807" s="8"/>
      <c r="AD807" s="3"/>
      <c r="AE807" s="10"/>
    </row>
    <row r="808" spans="2:31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3"/>
      <c r="R808" s="8"/>
      <c r="S808" s="8"/>
      <c r="T808" s="3"/>
      <c r="U808" s="3"/>
      <c r="V808" s="3"/>
      <c r="W808" s="8"/>
      <c r="X808" s="6"/>
      <c r="Y808" s="6"/>
      <c r="Z808" s="8"/>
      <c r="AA808" s="3"/>
      <c r="AB808" s="8"/>
      <c r="AC808" s="8"/>
      <c r="AD808" s="3"/>
      <c r="AE808" s="10"/>
    </row>
    <row r="809" spans="2:31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3"/>
      <c r="R809" s="8"/>
      <c r="S809" s="8"/>
      <c r="T809" s="3"/>
      <c r="U809" s="3"/>
      <c r="V809" s="3"/>
      <c r="W809" s="8"/>
      <c r="X809" s="6"/>
      <c r="Y809" s="6"/>
      <c r="Z809" s="8"/>
      <c r="AA809" s="3"/>
      <c r="AB809" s="8"/>
      <c r="AC809" s="8"/>
      <c r="AD809" s="3"/>
      <c r="AE809" s="10"/>
    </row>
    <row r="810" spans="2:31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3"/>
      <c r="R810" s="8"/>
      <c r="S810" s="8"/>
      <c r="T810" s="3"/>
      <c r="U810" s="3"/>
      <c r="V810" s="3"/>
      <c r="W810" s="8"/>
      <c r="X810" s="6"/>
      <c r="Y810" s="6"/>
      <c r="Z810" s="8"/>
      <c r="AA810" s="3"/>
      <c r="AB810" s="8"/>
      <c r="AC810" s="8"/>
      <c r="AD810" s="3"/>
      <c r="AE810" s="10"/>
    </row>
    <row r="811" spans="2:31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3"/>
      <c r="R811" s="8"/>
      <c r="S811" s="8"/>
      <c r="T811" s="3"/>
      <c r="U811" s="3"/>
      <c r="V811" s="3"/>
      <c r="W811" s="8"/>
      <c r="X811" s="6"/>
      <c r="Y811" s="6"/>
      <c r="Z811" s="8"/>
      <c r="AA811" s="3"/>
      <c r="AB811" s="8"/>
      <c r="AC811" s="8"/>
      <c r="AD811" s="3"/>
      <c r="AE811" s="10"/>
    </row>
    <row r="812" spans="2:31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3"/>
      <c r="R812" s="8"/>
      <c r="S812" s="8"/>
      <c r="T812" s="3"/>
      <c r="U812" s="3"/>
      <c r="V812" s="3"/>
      <c r="W812" s="8"/>
      <c r="X812" s="6"/>
      <c r="Y812" s="6"/>
      <c r="Z812" s="8"/>
      <c r="AA812" s="3"/>
      <c r="AB812" s="8"/>
      <c r="AC812" s="8"/>
      <c r="AD812" s="3"/>
      <c r="AE812" s="10"/>
    </row>
    <row r="813" spans="2:31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3"/>
      <c r="R813" s="8"/>
      <c r="S813" s="8"/>
      <c r="T813" s="3"/>
      <c r="U813" s="3"/>
      <c r="V813" s="3"/>
      <c r="W813" s="8"/>
      <c r="X813" s="6"/>
      <c r="Y813" s="6"/>
      <c r="Z813" s="8"/>
      <c r="AA813" s="3"/>
      <c r="AB813" s="8"/>
      <c r="AC813" s="8"/>
      <c r="AD813" s="3"/>
      <c r="AE813" s="10"/>
    </row>
    <row r="814" spans="2:31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3"/>
      <c r="R814" s="8"/>
      <c r="S814" s="8"/>
      <c r="T814" s="3"/>
      <c r="U814" s="3"/>
      <c r="V814" s="3"/>
      <c r="W814" s="8"/>
      <c r="X814" s="6"/>
      <c r="Y814" s="6"/>
      <c r="Z814" s="8"/>
      <c r="AA814" s="3"/>
      <c r="AB814" s="8"/>
      <c r="AC814" s="8"/>
      <c r="AD814" s="3"/>
      <c r="AE814" s="10"/>
    </row>
    <row r="815" spans="2:31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3"/>
      <c r="R815" s="8"/>
      <c r="S815" s="8"/>
      <c r="T815" s="3"/>
      <c r="U815" s="3"/>
      <c r="V815" s="3"/>
      <c r="W815" s="8"/>
      <c r="X815" s="6"/>
      <c r="Y815" s="6"/>
      <c r="Z815" s="8"/>
      <c r="AA815" s="3"/>
      <c r="AB815" s="8"/>
      <c r="AC815" s="8"/>
      <c r="AD815" s="3"/>
      <c r="AE815" s="10"/>
    </row>
    <row r="816" spans="2:31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3"/>
      <c r="R816" s="8"/>
      <c r="S816" s="8"/>
      <c r="T816" s="3"/>
      <c r="U816" s="3"/>
      <c r="V816" s="3"/>
      <c r="W816" s="8"/>
      <c r="X816" s="6"/>
      <c r="Y816" s="6"/>
      <c r="Z816" s="8"/>
      <c r="AA816" s="3"/>
      <c r="AB816" s="8"/>
      <c r="AC816" s="8"/>
      <c r="AD816" s="3"/>
      <c r="AE816" s="10"/>
    </row>
    <row r="817" spans="2:31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3"/>
      <c r="R817" s="8"/>
      <c r="S817" s="8"/>
      <c r="T817" s="3"/>
      <c r="U817" s="3"/>
      <c r="V817" s="3"/>
      <c r="W817" s="8"/>
      <c r="X817" s="6"/>
      <c r="Y817" s="6"/>
      <c r="Z817" s="8"/>
      <c r="AA817" s="3"/>
      <c r="AB817" s="8"/>
      <c r="AC817" s="8"/>
      <c r="AD817" s="3"/>
      <c r="AE817" s="10"/>
    </row>
    <row r="818" spans="2:31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3"/>
      <c r="R818" s="8"/>
      <c r="S818" s="8"/>
      <c r="T818" s="3"/>
      <c r="U818" s="3"/>
      <c r="V818" s="3"/>
      <c r="W818" s="8"/>
      <c r="X818" s="6"/>
      <c r="Y818" s="6"/>
      <c r="Z818" s="8"/>
      <c r="AA818" s="3"/>
      <c r="AB818" s="8"/>
      <c r="AC818" s="8"/>
      <c r="AD818" s="3"/>
      <c r="AE818" s="10"/>
    </row>
    <row r="819" spans="2:31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3"/>
      <c r="R819" s="8"/>
      <c r="S819" s="8"/>
      <c r="T819" s="3"/>
      <c r="U819" s="3"/>
      <c r="V819" s="3"/>
      <c r="W819" s="8"/>
      <c r="X819" s="6"/>
      <c r="Y819" s="6"/>
      <c r="Z819" s="8"/>
      <c r="AA819" s="3"/>
      <c r="AB819" s="8"/>
      <c r="AC819" s="8"/>
      <c r="AD819" s="3"/>
      <c r="AE819" s="10"/>
    </row>
    <row r="820" spans="2:31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3"/>
      <c r="R820" s="8"/>
      <c r="S820" s="8"/>
      <c r="T820" s="3"/>
      <c r="U820" s="3"/>
      <c r="V820" s="3"/>
      <c r="W820" s="8"/>
      <c r="X820" s="6"/>
      <c r="Y820" s="6"/>
      <c r="Z820" s="8"/>
      <c r="AA820" s="3"/>
      <c r="AB820" s="8"/>
      <c r="AC820" s="8"/>
      <c r="AD820" s="3"/>
      <c r="AE820" s="10"/>
    </row>
    <row r="821" spans="2:31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3"/>
      <c r="R821" s="8"/>
      <c r="S821" s="8"/>
      <c r="T821" s="3"/>
      <c r="U821" s="3"/>
      <c r="V821" s="3"/>
      <c r="W821" s="8"/>
      <c r="X821" s="6"/>
      <c r="Y821" s="6"/>
      <c r="Z821" s="8"/>
      <c r="AA821" s="3"/>
      <c r="AB821" s="8"/>
      <c r="AC821" s="8"/>
      <c r="AD821" s="3"/>
      <c r="AE821" s="10"/>
    </row>
    <row r="822" spans="2:31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3"/>
      <c r="R822" s="8"/>
      <c r="S822" s="8"/>
      <c r="T822" s="3"/>
      <c r="U822" s="3"/>
      <c r="V822" s="3"/>
      <c r="W822" s="8"/>
      <c r="X822" s="6"/>
      <c r="Y822" s="6"/>
      <c r="Z822" s="8"/>
      <c r="AA822" s="3"/>
      <c r="AB822" s="8"/>
      <c r="AC822" s="8"/>
      <c r="AD822" s="3"/>
      <c r="AE822" s="10"/>
    </row>
    <row r="823" spans="2:31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3"/>
      <c r="R823" s="8"/>
      <c r="S823" s="8"/>
      <c r="T823" s="3"/>
      <c r="U823" s="3"/>
      <c r="V823" s="3"/>
      <c r="W823" s="8"/>
      <c r="X823" s="6"/>
      <c r="Y823" s="6"/>
      <c r="Z823" s="8"/>
      <c r="AA823" s="3"/>
      <c r="AB823" s="8"/>
      <c r="AC823" s="8"/>
      <c r="AD823" s="3"/>
      <c r="AE823" s="10"/>
    </row>
    <row r="824" spans="2:31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3"/>
      <c r="R824" s="8"/>
      <c r="S824" s="8"/>
      <c r="T824" s="3"/>
      <c r="U824" s="3"/>
      <c r="V824" s="3"/>
      <c r="W824" s="8"/>
      <c r="X824" s="6"/>
      <c r="Y824" s="6"/>
      <c r="Z824" s="8"/>
      <c r="AA824" s="3"/>
      <c r="AB824" s="8"/>
      <c r="AC824" s="8"/>
      <c r="AD824" s="3"/>
      <c r="AE824" s="10"/>
    </row>
    <row r="825" spans="2:31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3"/>
      <c r="R825" s="8"/>
      <c r="S825" s="8"/>
      <c r="T825" s="3"/>
      <c r="U825" s="3"/>
      <c r="V825" s="3"/>
      <c r="W825" s="8"/>
      <c r="X825" s="6"/>
      <c r="Y825" s="6"/>
      <c r="Z825" s="8"/>
      <c r="AA825" s="3"/>
      <c r="AB825" s="8"/>
      <c r="AC825" s="8"/>
      <c r="AD825" s="3"/>
      <c r="AE825" s="10"/>
    </row>
    <row r="826" spans="2:31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3"/>
      <c r="R826" s="8"/>
      <c r="S826" s="8"/>
      <c r="T826" s="3"/>
      <c r="U826" s="3"/>
      <c r="V826" s="3"/>
      <c r="W826" s="8"/>
      <c r="X826" s="6"/>
      <c r="Y826" s="6"/>
      <c r="Z826" s="8"/>
      <c r="AA826" s="3"/>
      <c r="AB826" s="8"/>
      <c r="AC826" s="8"/>
      <c r="AD826" s="3"/>
      <c r="AE826" s="10"/>
    </row>
    <row r="827" spans="2:31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3"/>
      <c r="R827" s="8"/>
      <c r="S827" s="8"/>
      <c r="T827" s="3"/>
      <c r="U827" s="3"/>
      <c r="V827" s="3"/>
      <c r="W827" s="8"/>
      <c r="X827" s="6"/>
      <c r="Y827" s="6"/>
      <c r="Z827" s="8"/>
      <c r="AA827" s="3"/>
      <c r="AB827" s="8"/>
      <c r="AC827" s="8"/>
      <c r="AD827" s="3"/>
      <c r="AE827" s="10"/>
    </row>
    <row r="828" spans="2:31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3"/>
      <c r="R828" s="8"/>
      <c r="S828" s="8"/>
      <c r="T828" s="3"/>
      <c r="U828" s="3"/>
      <c r="V828" s="3"/>
      <c r="W828" s="8"/>
      <c r="X828" s="6"/>
      <c r="Y828" s="6"/>
      <c r="Z828" s="8"/>
      <c r="AA828" s="3"/>
      <c r="AB828" s="8"/>
      <c r="AC828" s="8"/>
      <c r="AD828" s="3"/>
      <c r="AE828" s="10"/>
    </row>
    <row r="829" spans="2:31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3"/>
      <c r="R829" s="8"/>
      <c r="S829" s="8"/>
      <c r="T829" s="3"/>
      <c r="U829" s="3"/>
      <c r="V829" s="3"/>
      <c r="W829" s="8"/>
      <c r="X829" s="6"/>
      <c r="Y829" s="6"/>
      <c r="Z829" s="8"/>
      <c r="AA829" s="3"/>
      <c r="AB829" s="8"/>
      <c r="AC829" s="8"/>
      <c r="AD829" s="3"/>
      <c r="AE829" s="10"/>
    </row>
    <row r="830" spans="2:31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3"/>
      <c r="R830" s="8"/>
      <c r="S830" s="8"/>
      <c r="T830" s="3"/>
      <c r="U830" s="3"/>
      <c r="V830" s="3"/>
      <c r="W830" s="8"/>
      <c r="X830" s="6"/>
      <c r="Y830" s="6"/>
      <c r="Z830" s="8"/>
      <c r="AA830" s="3"/>
      <c r="AB830" s="8"/>
      <c r="AC830" s="8"/>
      <c r="AD830" s="3"/>
      <c r="AE830" s="10"/>
    </row>
    <row r="831" spans="2:31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3"/>
      <c r="R831" s="8"/>
      <c r="S831" s="8"/>
      <c r="T831" s="3"/>
      <c r="U831" s="3"/>
      <c r="V831" s="3"/>
      <c r="W831" s="8"/>
      <c r="X831" s="6"/>
      <c r="Y831" s="6"/>
      <c r="Z831" s="8"/>
      <c r="AA831" s="3"/>
      <c r="AB831" s="8"/>
      <c r="AC831" s="8"/>
      <c r="AD831" s="3"/>
      <c r="AE831" s="10"/>
    </row>
    <row r="832" spans="2:31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3"/>
      <c r="R832" s="8"/>
      <c r="S832" s="8"/>
      <c r="T832" s="3"/>
      <c r="U832" s="3"/>
      <c r="V832" s="3"/>
      <c r="W832" s="8"/>
      <c r="X832" s="6"/>
      <c r="Y832" s="6"/>
      <c r="Z832" s="8"/>
      <c r="AA832" s="3"/>
      <c r="AB832" s="8"/>
      <c r="AC832" s="8"/>
      <c r="AD832" s="3"/>
      <c r="AE832" s="10"/>
    </row>
    <row r="833" spans="2:31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3"/>
      <c r="R833" s="8"/>
      <c r="S833" s="8"/>
      <c r="T833" s="3"/>
      <c r="U833" s="3"/>
      <c r="V833" s="3"/>
      <c r="W833" s="8"/>
      <c r="X833" s="6"/>
      <c r="Y833" s="6"/>
      <c r="Z833" s="8"/>
      <c r="AA833" s="3"/>
      <c r="AB833" s="8"/>
      <c r="AC833" s="8"/>
      <c r="AD833" s="3"/>
      <c r="AE833" s="10"/>
    </row>
    <row r="834" spans="2:31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3"/>
      <c r="R834" s="8"/>
      <c r="S834" s="8"/>
      <c r="T834" s="3"/>
      <c r="U834" s="3"/>
      <c r="V834" s="3"/>
      <c r="W834" s="8"/>
      <c r="X834" s="6"/>
      <c r="Y834" s="6"/>
      <c r="Z834" s="8"/>
      <c r="AA834" s="3"/>
      <c r="AB834" s="8"/>
      <c r="AC834" s="8"/>
      <c r="AD834" s="3"/>
      <c r="AE834" s="10"/>
    </row>
    <row r="835" spans="2:31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3"/>
      <c r="R835" s="8"/>
      <c r="S835" s="8"/>
      <c r="T835" s="3"/>
      <c r="U835" s="3"/>
      <c r="V835" s="3"/>
      <c r="W835" s="8"/>
      <c r="X835" s="6"/>
      <c r="Y835" s="6"/>
      <c r="Z835" s="8"/>
      <c r="AA835" s="3"/>
      <c r="AB835" s="8"/>
      <c r="AC835" s="8"/>
      <c r="AD835" s="3"/>
      <c r="AE835" s="10"/>
    </row>
    <row r="836" spans="2:31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3"/>
      <c r="R836" s="8"/>
      <c r="S836" s="8"/>
      <c r="T836" s="3"/>
      <c r="U836" s="3"/>
      <c r="V836" s="3"/>
      <c r="W836" s="8"/>
      <c r="X836" s="6"/>
      <c r="Y836" s="6"/>
      <c r="Z836" s="8"/>
      <c r="AA836" s="3"/>
      <c r="AB836" s="8"/>
      <c r="AC836" s="8"/>
      <c r="AD836" s="3"/>
      <c r="AE836" s="10"/>
    </row>
    <row r="837" spans="2:31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3"/>
      <c r="R837" s="8"/>
      <c r="S837" s="8"/>
      <c r="T837" s="3"/>
      <c r="U837" s="3"/>
      <c r="V837" s="3"/>
      <c r="W837" s="8"/>
      <c r="X837" s="6"/>
      <c r="Y837" s="6"/>
      <c r="Z837" s="8"/>
      <c r="AA837" s="3"/>
      <c r="AB837" s="8"/>
      <c r="AC837" s="8"/>
      <c r="AD837" s="3"/>
      <c r="AE837" s="10"/>
    </row>
    <row r="838" spans="2:31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3"/>
      <c r="R838" s="8"/>
      <c r="S838" s="8"/>
      <c r="T838" s="3"/>
      <c r="U838" s="3"/>
      <c r="V838" s="3"/>
      <c r="W838" s="8"/>
      <c r="X838" s="6"/>
      <c r="Y838" s="6"/>
      <c r="Z838" s="8"/>
      <c r="AA838" s="3"/>
      <c r="AB838" s="8"/>
      <c r="AC838" s="8"/>
      <c r="AD838" s="3"/>
      <c r="AE838" s="10"/>
    </row>
    <row r="839" spans="2:31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3"/>
      <c r="R839" s="8"/>
      <c r="S839" s="8"/>
      <c r="T839" s="3"/>
      <c r="U839" s="3"/>
      <c r="V839" s="3"/>
      <c r="W839" s="8"/>
      <c r="X839" s="6"/>
      <c r="Y839" s="6"/>
      <c r="Z839" s="8"/>
      <c r="AA839" s="3"/>
      <c r="AB839" s="8"/>
      <c r="AC839" s="8"/>
      <c r="AD839" s="3"/>
      <c r="AE839" s="10"/>
    </row>
    <row r="840" spans="2:31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3"/>
      <c r="R840" s="8"/>
      <c r="S840" s="8"/>
      <c r="T840" s="3"/>
      <c r="U840" s="3"/>
      <c r="V840" s="3"/>
      <c r="W840" s="8"/>
      <c r="X840" s="6"/>
      <c r="Y840" s="6"/>
      <c r="Z840" s="8"/>
      <c r="AA840" s="3"/>
      <c r="AB840" s="8"/>
      <c r="AC840" s="8"/>
      <c r="AD840" s="3"/>
      <c r="AE840" s="10"/>
    </row>
    <row r="841" spans="2:31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3"/>
      <c r="R841" s="8"/>
      <c r="S841" s="8"/>
      <c r="T841" s="3"/>
      <c r="U841" s="3"/>
      <c r="V841" s="3"/>
      <c r="W841" s="8"/>
      <c r="X841" s="6"/>
      <c r="Y841" s="6"/>
      <c r="Z841" s="8"/>
      <c r="AA841" s="3"/>
      <c r="AB841" s="8"/>
      <c r="AC841" s="8"/>
      <c r="AD841" s="3"/>
      <c r="AE841" s="10"/>
    </row>
    <row r="842" spans="2:31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3"/>
      <c r="R842" s="8"/>
      <c r="S842" s="8"/>
      <c r="T842" s="3"/>
      <c r="U842" s="3"/>
      <c r="V842" s="3"/>
      <c r="W842" s="8"/>
      <c r="X842" s="6"/>
      <c r="Y842" s="6"/>
      <c r="Z842" s="8"/>
      <c r="AA842" s="3"/>
      <c r="AB842" s="8"/>
      <c r="AC842" s="8"/>
      <c r="AD842" s="3"/>
      <c r="AE842" s="10"/>
    </row>
    <row r="843" spans="2:31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3"/>
      <c r="R843" s="8"/>
      <c r="S843" s="8"/>
      <c r="T843" s="3"/>
      <c r="U843" s="3"/>
      <c r="V843" s="3"/>
      <c r="W843" s="8"/>
      <c r="X843" s="6"/>
      <c r="Y843" s="6"/>
      <c r="Z843" s="8"/>
      <c r="AA843" s="3"/>
      <c r="AB843" s="8"/>
      <c r="AC843" s="8"/>
      <c r="AD843" s="3"/>
      <c r="AE843" s="10"/>
    </row>
    <row r="844" spans="2:31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3"/>
      <c r="R844" s="8"/>
      <c r="S844" s="8"/>
      <c r="T844" s="3"/>
      <c r="U844" s="3"/>
      <c r="V844" s="3"/>
      <c r="W844" s="8"/>
      <c r="X844" s="6"/>
      <c r="Y844" s="6"/>
      <c r="Z844" s="8"/>
      <c r="AA844" s="3"/>
      <c r="AB844" s="8"/>
      <c r="AC844" s="8"/>
      <c r="AD844" s="3"/>
      <c r="AE844" s="10"/>
    </row>
    <row r="845" spans="2:31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3"/>
      <c r="R845" s="8"/>
      <c r="S845" s="8"/>
      <c r="T845" s="3"/>
      <c r="U845" s="3"/>
      <c r="V845" s="3"/>
      <c r="W845" s="8"/>
      <c r="X845" s="6"/>
      <c r="Y845" s="6"/>
      <c r="Z845" s="8"/>
      <c r="AA845" s="3"/>
      <c r="AB845" s="8"/>
      <c r="AC845" s="8"/>
      <c r="AD845" s="3"/>
      <c r="AE845" s="10"/>
    </row>
    <row r="846" spans="2:31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3"/>
      <c r="R846" s="8"/>
      <c r="S846" s="8"/>
      <c r="T846" s="3"/>
      <c r="U846" s="3"/>
      <c r="V846" s="3"/>
      <c r="W846" s="8"/>
      <c r="X846" s="6"/>
      <c r="Y846" s="6"/>
      <c r="Z846" s="8"/>
      <c r="AA846" s="3"/>
      <c r="AB846" s="8"/>
      <c r="AC846" s="8"/>
      <c r="AD846" s="3"/>
      <c r="AE846" s="10"/>
    </row>
    <row r="847" spans="2:31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3"/>
      <c r="R847" s="8"/>
      <c r="S847" s="8"/>
      <c r="T847" s="3"/>
      <c r="U847" s="3"/>
      <c r="V847" s="3"/>
      <c r="W847" s="8"/>
      <c r="X847" s="6"/>
      <c r="Y847" s="6"/>
      <c r="Z847" s="8"/>
      <c r="AA847" s="3"/>
      <c r="AB847" s="8"/>
      <c r="AC847" s="8"/>
      <c r="AD847" s="3"/>
      <c r="AE847" s="10"/>
    </row>
    <row r="848" spans="2:31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3"/>
      <c r="R848" s="8"/>
      <c r="S848" s="8"/>
      <c r="T848" s="3"/>
      <c r="U848" s="3"/>
      <c r="V848" s="3"/>
      <c r="W848" s="8"/>
      <c r="X848" s="6"/>
      <c r="Y848" s="6"/>
      <c r="Z848" s="8"/>
      <c r="AA848" s="3"/>
      <c r="AB848" s="8"/>
      <c r="AC848" s="8"/>
      <c r="AD848" s="3"/>
      <c r="AE848" s="10"/>
    </row>
    <row r="849" spans="2:31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3"/>
      <c r="R849" s="8"/>
      <c r="S849" s="8"/>
      <c r="T849" s="3"/>
      <c r="U849" s="3"/>
      <c r="V849" s="3"/>
      <c r="W849" s="8"/>
      <c r="X849" s="6"/>
      <c r="Y849" s="6"/>
      <c r="Z849" s="8"/>
      <c r="AA849" s="3"/>
      <c r="AB849" s="8"/>
      <c r="AC849" s="8"/>
      <c r="AD849" s="3"/>
      <c r="AE849" s="10"/>
    </row>
    <row r="850" spans="2:31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3"/>
      <c r="R850" s="8"/>
      <c r="S850" s="8"/>
      <c r="T850" s="3"/>
      <c r="U850" s="3"/>
      <c r="V850" s="3"/>
      <c r="W850" s="8"/>
      <c r="X850" s="6"/>
      <c r="Y850" s="6"/>
      <c r="Z850" s="8"/>
      <c r="AA850" s="3"/>
      <c r="AB850" s="8"/>
      <c r="AC850" s="8"/>
      <c r="AD850" s="3"/>
      <c r="AE850" s="10"/>
    </row>
    <row r="851" spans="2:31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3"/>
      <c r="R851" s="8"/>
      <c r="S851" s="8"/>
      <c r="T851" s="3"/>
      <c r="U851" s="3"/>
      <c r="V851" s="3"/>
      <c r="W851" s="8"/>
      <c r="X851" s="6"/>
      <c r="Y851" s="6"/>
      <c r="Z851" s="8"/>
      <c r="AA851" s="3"/>
      <c r="AB851" s="8"/>
      <c r="AC851" s="8"/>
      <c r="AD851" s="3"/>
      <c r="AE851" s="10"/>
    </row>
    <row r="852" spans="2:31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3"/>
      <c r="R852" s="8"/>
      <c r="S852" s="8"/>
      <c r="T852" s="3"/>
      <c r="U852" s="3"/>
      <c r="V852" s="3"/>
      <c r="W852" s="8"/>
      <c r="X852" s="6"/>
      <c r="Y852" s="6"/>
      <c r="Z852" s="8"/>
      <c r="AA852" s="3"/>
      <c r="AB852" s="8"/>
      <c r="AC852" s="8"/>
      <c r="AD852" s="3"/>
      <c r="AE852" s="10"/>
    </row>
    <row r="853" spans="2:31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3"/>
      <c r="R853" s="8"/>
      <c r="S853" s="8"/>
      <c r="T853" s="3"/>
      <c r="U853" s="3"/>
      <c r="V853" s="3"/>
      <c r="W853" s="8"/>
      <c r="X853" s="6"/>
      <c r="Y853" s="6"/>
      <c r="Z853" s="8"/>
      <c r="AA853" s="3"/>
      <c r="AB853" s="8"/>
      <c r="AC853" s="8"/>
      <c r="AD853" s="3"/>
      <c r="AE853" s="10"/>
    </row>
    <row r="854" spans="2:31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3"/>
      <c r="R854" s="8"/>
      <c r="S854" s="8"/>
      <c r="T854" s="3"/>
      <c r="U854" s="3"/>
      <c r="V854" s="3"/>
      <c r="W854" s="8"/>
      <c r="X854" s="6"/>
      <c r="Y854" s="6"/>
      <c r="Z854" s="8"/>
      <c r="AA854" s="3"/>
      <c r="AB854" s="8"/>
      <c r="AC854" s="8"/>
      <c r="AD854" s="3"/>
      <c r="AE854" s="10"/>
    </row>
    <row r="855" spans="2:31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3"/>
      <c r="R855" s="8"/>
      <c r="S855" s="8"/>
      <c r="T855" s="3"/>
      <c r="U855" s="3"/>
      <c r="V855" s="3"/>
      <c r="W855" s="8"/>
      <c r="X855" s="6"/>
      <c r="Y855" s="6"/>
      <c r="Z855" s="8"/>
      <c r="AA855" s="3"/>
      <c r="AB855" s="8"/>
      <c r="AC855" s="8"/>
      <c r="AD855" s="3"/>
      <c r="AE855" s="10"/>
    </row>
    <row r="856" spans="2:31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3"/>
      <c r="R856" s="8"/>
      <c r="S856" s="8"/>
      <c r="T856" s="3"/>
      <c r="U856" s="3"/>
      <c r="V856" s="3"/>
      <c r="W856" s="8"/>
      <c r="X856" s="6"/>
      <c r="Y856" s="6"/>
      <c r="Z856" s="8"/>
      <c r="AA856" s="3"/>
      <c r="AB856" s="8"/>
      <c r="AC856" s="8"/>
      <c r="AD856" s="3"/>
      <c r="AE856" s="10"/>
    </row>
    <row r="857" spans="2:31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3"/>
      <c r="R857" s="8"/>
      <c r="S857" s="8"/>
      <c r="T857" s="3"/>
      <c r="U857" s="3"/>
      <c r="V857" s="3"/>
      <c r="W857" s="8"/>
      <c r="X857" s="6"/>
      <c r="Y857" s="6"/>
      <c r="Z857" s="8"/>
      <c r="AA857" s="3"/>
      <c r="AB857" s="8"/>
      <c r="AC857" s="8"/>
      <c r="AD857" s="3"/>
      <c r="AE857" s="10"/>
    </row>
    <row r="858" spans="2:31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3"/>
      <c r="R858" s="8"/>
      <c r="S858" s="8"/>
      <c r="T858" s="3"/>
      <c r="U858" s="3"/>
      <c r="V858" s="3"/>
      <c r="W858" s="8"/>
      <c r="X858" s="6"/>
      <c r="Y858" s="6"/>
      <c r="Z858" s="8"/>
      <c r="AA858" s="3"/>
      <c r="AB858" s="8"/>
      <c r="AC858" s="8"/>
      <c r="AD858" s="3"/>
      <c r="AE858" s="10"/>
    </row>
    <row r="859" spans="2:31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3"/>
      <c r="R859" s="8"/>
      <c r="S859" s="8"/>
      <c r="T859" s="3"/>
      <c r="U859" s="3"/>
      <c r="V859" s="3"/>
      <c r="W859" s="8"/>
      <c r="X859" s="6"/>
      <c r="Y859" s="6"/>
      <c r="Z859" s="8"/>
      <c r="AA859" s="3"/>
      <c r="AB859" s="8"/>
      <c r="AC859" s="8"/>
      <c r="AD859" s="3"/>
      <c r="AE859" s="10"/>
    </row>
    <row r="860" spans="2:31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3"/>
      <c r="R860" s="8"/>
      <c r="S860" s="8"/>
      <c r="T860" s="3"/>
      <c r="U860" s="3"/>
      <c r="V860" s="3"/>
      <c r="W860" s="8"/>
      <c r="X860" s="6"/>
      <c r="Y860" s="6"/>
      <c r="Z860" s="8"/>
      <c r="AA860" s="3"/>
      <c r="AB860" s="8"/>
      <c r="AC860" s="8"/>
      <c r="AD860" s="3"/>
      <c r="AE860" s="10"/>
    </row>
    <row r="861" spans="2:31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3"/>
      <c r="R861" s="8"/>
      <c r="S861" s="8"/>
      <c r="T861" s="3"/>
      <c r="U861" s="3"/>
      <c r="V861" s="3"/>
      <c r="W861" s="8"/>
      <c r="X861" s="6"/>
      <c r="Y861" s="6"/>
      <c r="Z861" s="8"/>
      <c r="AA861" s="3"/>
      <c r="AB861" s="8"/>
      <c r="AC861" s="8"/>
      <c r="AD861" s="3"/>
      <c r="AE861" s="10"/>
    </row>
    <row r="862" spans="2:31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3"/>
      <c r="R862" s="8"/>
      <c r="S862" s="8"/>
      <c r="T862" s="3"/>
      <c r="U862" s="3"/>
      <c r="V862" s="3"/>
      <c r="W862" s="8"/>
      <c r="X862" s="6"/>
      <c r="Y862" s="6"/>
      <c r="Z862" s="8"/>
      <c r="AA862" s="3"/>
      <c r="AB862" s="8"/>
      <c r="AC862" s="8"/>
      <c r="AD862" s="3"/>
      <c r="AE862" s="10"/>
    </row>
    <row r="863" spans="2:31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3"/>
      <c r="R863" s="8"/>
      <c r="S863" s="8"/>
      <c r="T863" s="3"/>
      <c r="U863" s="3"/>
      <c r="V863" s="3"/>
      <c r="W863" s="8"/>
      <c r="X863" s="6"/>
      <c r="Y863" s="6"/>
      <c r="Z863" s="8"/>
      <c r="AA863" s="3"/>
      <c r="AB863" s="8"/>
      <c r="AC863" s="8"/>
      <c r="AD863" s="3"/>
      <c r="AE863" s="10"/>
    </row>
    <row r="864" spans="2:31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3"/>
      <c r="R864" s="8"/>
      <c r="S864" s="8"/>
      <c r="T864" s="3"/>
      <c r="U864" s="3"/>
      <c r="V864" s="3"/>
      <c r="W864" s="8"/>
      <c r="X864" s="6"/>
      <c r="Y864" s="6"/>
      <c r="Z864" s="8"/>
      <c r="AA864" s="3"/>
      <c r="AB864" s="8"/>
      <c r="AC864" s="8"/>
      <c r="AD864" s="3"/>
      <c r="AE864" s="10"/>
    </row>
    <row r="865" spans="2:31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3"/>
      <c r="R865" s="8"/>
      <c r="S865" s="8"/>
      <c r="T865" s="3"/>
      <c r="U865" s="3"/>
      <c r="V865" s="3"/>
      <c r="W865" s="8"/>
      <c r="X865" s="6"/>
      <c r="Y865" s="6"/>
      <c r="Z865" s="8"/>
      <c r="AA865" s="3"/>
      <c r="AB865" s="8"/>
      <c r="AC865" s="8"/>
      <c r="AD865" s="3"/>
      <c r="AE865" s="10"/>
    </row>
    <row r="866" spans="2:31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3"/>
      <c r="R866" s="8"/>
      <c r="S866" s="8"/>
      <c r="T866" s="3"/>
      <c r="U866" s="3"/>
      <c r="V866" s="3"/>
      <c r="W866" s="8"/>
      <c r="X866" s="6"/>
      <c r="Y866" s="6"/>
      <c r="Z866" s="8"/>
      <c r="AA866" s="3"/>
      <c r="AB866" s="8"/>
      <c r="AC866" s="8"/>
      <c r="AD866" s="3"/>
      <c r="AE866" s="10"/>
    </row>
    <row r="867" spans="2:31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3"/>
      <c r="R867" s="8"/>
      <c r="S867" s="8"/>
      <c r="T867" s="3"/>
      <c r="U867" s="3"/>
      <c r="V867" s="3"/>
      <c r="W867" s="8"/>
      <c r="X867" s="6"/>
      <c r="Y867" s="6"/>
      <c r="Z867" s="8"/>
      <c r="AA867" s="3"/>
      <c r="AB867" s="8"/>
      <c r="AC867" s="8"/>
      <c r="AD867" s="3"/>
      <c r="AE867" s="10"/>
    </row>
    <row r="868" spans="2:31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3"/>
      <c r="R868" s="8"/>
      <c r="S868" s="8"/>
      <c r="T868" s="3"/>
      <c r="U868" s="3"/>
      <c r="V868" s="3"/>
      <c r="W868" s="8"/>
      <c r="X868" s="6"/>
      <c r="Y868" s="6"/>
      <c r="Z868" s="8"/>
      <c r="AA868" s="3"/>
      <c r="AB868" s="8"/>
      <c r="AC868" s="8"/>
      <c r="AD868" s="3"/>
      <c r="AE868" s="10"/>
    </row>
    <row r="869" spans="2:31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3"/>
      <c r="R869" s="8"/>
      <c r="S869" s="8"/>
      <c r="T869" s="3"/>
      <c r="U869" s="3"/>
      <c r="V869" s="3"/>
      <c r="W869" s="8"/>
      <c r="X869" s="6"/>
      <c r="Y869" s="6"/>
      <c r="Z869" s="8"/>
      <c r="AA869" s="3"/>
      <c r="AB869" s="8"/>
      <c r="AC869" s="8"/>
      <c r="AD869" s="3"/>
      <c r="AE869" s="10"/>
    </row>
    <row r="870" spans="2:31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3"/>
      <c r="R870" s="8"/>
      <c r="S870" s="8"/>
      <c r="T870" s="3"/>
      <c r="U870" s="3"/>
      <c r="V870" s="3"/>
      <c r="W870" s="8"/>
      <c r="X870" s="6"/>
      <c r="Y870" s="6"/>
      <c r="Z870" s="8"/>
      <c r="AA870" s="3"/>
      <c r="AB870" s="8"/>
      <c r="AC870" s="8"/>
      <c r="AD870" s="3"/>
      <c r="AE870" s="10"/>
    </row>
    <row r="871" spans="2:31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3"/>
      <c r="R871" s="8"/>
      <c r="S871" s="8"/>
      <c r="T871" s="3"/>
      <c r="U871" s="3"/>
      <c r="V871" s="3"/>
      <c r="W871" s="8"/>
      <c r="X871" s="6"/>
      <c r="Y871" s="6"/>
      <c r="Z871" s="8"/>
      <c r="AA871" s="3"/>
      <c r="AB871" s="8"/>
      <c r="AC871" s="8"/>
      <c r="AD871" s="3"/>
      <c r="AE871" s="10"/>
    </row>
    <row r="872" spans="2:31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3"/>
      <c r="R872" s="8"/>
      <c r="S872" s="8"/>
      <c r="T872" s="3"/>
      <c r="U872" s="3"/>
      <c r="V872" s="3"/>
      <c r="W872" s="8"/>
      <c r="X872" s="6"/>
      <c r="Y872" s="6"/>
      <c r="Z872" s="8"/>
      <c r="AA872" s="3"/>
      <c r="AB872" s="8"/>
      <c r="AC872" s="8"/>
      <c r="AD872" s="3"/>
      <c r="AE872" s="10"/>
    </row>
    <row r="873" spans="2:31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3"/>
      <c r="R873" s="8"/>
      <c r="S873" s="8"/>
      <c r="T873" s="3"/>
      <c r="U873" s="3"/>
      <c r="V873" s="3"/>
      <c r="W873" s="8"/>
      <c r="X873" s="6"/>
      <c r="Y873" s="6"/>
      <c r="Z873" s="8"/>
      <c r="AA873" s="3"/>
      <c r="AB873" s="8"/>
      <c r="AC873" s="8"/>
      <c r="AD873" s="3"/>
      <c r="AE873" s="10"/>
    </row>
    <row r="874" spans="2:31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3"/>
      <c r="R874" s="8"/>
      <c r="S874" s="8"/>
      <c r="T874" s="3"/>
      <c r="U874" s="3"/>
      <c r="V874" s="3"/>
      <c r="W874" s="8"/>
      <c r="X874" s="6"/>
      <c r="Y874" s="6"/>
      <c r="Z874" s="8"/>
      <c r="AA874" s="3"/>
      <c r="AB874" s="8"/>
      <c r="AC874" s="8"/>
      <c r="AD874" s="3"/>
      <c r="AE874" s="10"/>
    </row>
    <row r="875" spans="2:31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3"/>
      <c r="R875" s="8"/>
      <c r="S875" s="8"/>
      <c r="T875" s="3"/>
      <c r="U875" s="3"/>
      <c r="V875" s="3"/>
      <c r="W875" s="8"/>
      <c r="X875" s="6"/>
      <c r="Y875" s="6"/>
      <c r="Z875" s="8"/>
      <c r="AA875" s="3"/>
      <c r="AB875" s="8"/>
      <c r="AC875" s="8"/>
      <c r="AD875" s="3"/>
      <c r="AE875" s="10"/>
    </row>
    <row r="876" spans="2:31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3"/>
      <c r="R876" s="8"/>
      <c r="S876" s="8"/>
      <c r="T876" s="3"/>
      <c r="U876" s="3"/>
      <c r="V876" s="3"/>
      <c r="W876" s="8"/>
      <c r="X876" s="6"/>
      <c r="Y876" s="6"/>
      <c r="Z876" s="8"/>
      <c r="AA876" s="3"/>
      <c r="AB876" s="8"/>
      <c r="AC876" s="8"/>
      <c r="AD876" s="3"/>
      <c r="AE876" s="10"/>
    </row>
    <row r="877" spans="2:31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3"/>
      <c r="R877" s="8"/>
      <c r="S877" s="8"/>
      <c r="T877" s="3"/>
      <c r="U877" s="3"/>
      <c r="V877" s="3"/>
      <c r="W877" s="8"/>
      <c r="X877" s="6"/>
      <c r="Y877" s="6"/>
      <c r="Z877" s="8"/>
      <c r="AA877" s="3"/>
      <c r="AB877" s="8"/>
      <c r="AC877" s="8"/>
      <c r="AD877" s="3"/>
      <c r="AE877" s="10"/>
    </row>
    <row r="878" spans="2:31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3"/>
      <c r="R878" s="8"/>
      <c r="S878" s="8"/>
      <c r="T878" s="3"/>
      <c r="U878" s="3"/>
      <c r="V878" s="3"/>
      <c r="W878" s="8"/>
      <c r="X878" s="6"/>
      <c r="Y878" s="6"/>
      <c r="Z878" s="8"/>
      <c r="AA878" s="3"/>
      <c r="AB878" s="8"/>
      <c r="AC878" s="8"/>
      <c r="AD878" s="3"/>
      <c r="AE878" s="10"/>
    </row>
    <row r="879" spans="2:31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3"/>
      <c r="R879" s="8"/>
      <c r="S879" s="8"/>
      <c r="T879" s="3"/>
      <c r="U879" s="3"/>
      <c r="V879" s="3"/>
      <c r="W879" s="8"/>
      <c r="X879" s="6"/>
      <c r="Y879" s="6"/>
      <c r="Z879" s="8"/>
      <c r="AA879" s="3"/>
      <c r="AB879" s="8"/>
      <c r="AC879" s="8"/>
      <c r="AD879" s="3"/>
      <c r="AE879" s="10"/>
    </row>
    <row r="880" spans="2:31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3"/>
      <c r="R880" s="8"/>
      <c r="S880" s="8"/>
      <c r="T880" s="3"/>
      <c r="U880" s="3"/>
      <c r="V880" s="3"/>
      <c r="W880" s="8"/>
      <c r="X880" s="6"/>
      <c r="Y880" s="6"/>
      <c r="Z880" s="8"/>
      <c r="AA880" s="3"/>
      <c r="AB880" s="8"/>
      <c r="AC880" s="8"/>
      <c r="AD880" s="3"/>
      <c r="AE880" s="10"/>
    </row>
    <row r="881" spans="2:31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3"/>
      <c r="R881" s="8"/>
      <c r="S881" s="8"/>
      <c r="T881" s="3"/>
      <c r="U881" s="3"/>
      <c r="V881" s="3"/>
      <c r="W881" s="8"/>
      <c r="X881" s="6"/>
      <c r="Y881" s="6"/>
      <c r="Z881" s="8"/>
      <c r="AA881" s="3"/>
      <c r="AB881" s="8"/>
      <c r="AC881" s="8"/>
      <c r="AD881" s="3"/>
      <c r="AE881" s="10"/>
    </row>
    <row r="882" spans="2:31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3"/>
      <c r="R882" s="8"/>
      <c r="S882" s="8"/>
      <c r="T882" s="3"/>
      <c r="U882" s="3"/>
      <c r="V882" s="3"/>
      <c r="W882" s="8"/>
      <c r="X882" s="6"/>
      <c r="Y882" s="6"/>
      <c r="Z882" s="8"/>
      <c r="AA882" s="3"/>
      <c r="AB882" s="8"/>
      <c r="AC882" s="8"/>
      <c r="AD882" s="3"/>
      <c r="AE882" s="10"/>
    </row>
    <row r="883" spans="2:31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3"/>
      <c r="R883" s="8"/>
      <c r="S883" s="8"/>
      <c r="T883" s="3"/>
      <c r="U883" s="3"/>
      <c r="V883" s="3"/>
      <c r="W883" s="8"/>
      <c r="X883" s="6"/>
      <c r="Y883" s="6"/>
      <c r="Z883" s="8"/>
      <c r="AA883" s="3"/>
      <c r="AB883" s="8"/>
      <c r="AC883" s="8"/>
      <c r="AD883" s="3"/>
      <c r="AE883" s="10"/>
    </row>
    <row r="884" spans="2:31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3"/>
      <c r="R884" s="8"/>
      <c r="S884" s="8"/>
      <c r="T884" s="3"/>
      <c r="U884" s="3"/>
      <c r="V884" s="3"/>
      <c r="W884" s="8"/>
      <c r="X884" s="6"/>
      <c r="Y884" s="6"/>
      <c r="Z884" s="8"/>
      <c r="AA884" s="3"/>
      <c r="AB884" s="8"/>
      <c r="AC884" s="8"/>
      <c r="AD884" s="3"/>
      <c r="AE884" s="10"/>
    </row>
    <row r="885" spans="2:31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3"/>
      <c r="R885" s="8"/>
      <c r="S885" s="8"/>
      <c r="T885" s="3"/>
      <c r="U885" s="3"/>
      <c r="V885" s="3"/>
      <c r="W885" s="8"/>
      <c r="X885" s="6"/>
      <c r="Y885" s="6"/>
      <c r="Z885" s="8"/>
      <c r="AA885" s="3"/>
      <c r="AB885" s="8"/>
      <c r="AC885" s="8"/>
      <c r="AD885" s="3"/>
      <c r="AE885" s="10"/>
    </row>
    <row r="886" spans="2:31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3"/>
      <c r="R886" s="8"/>
      <c r="S886" s="8"/>
      <c r="T886" s="3"/>
      <c r="U886" s="3"/>
      <c r="V886" s="3"/>
      <c r="W886" s="8"/>
      <c r="X886" s="6"/>
      <c r="Y886" s="6"/>
      <c r="Z886" s="8"/>
      <c r="AA886" s="3"/>
      <c r="AB886" s="8"/>
      <c r="AC886" s="8"/>
      <c r="AD886" s="3"/>
      <c r="AE886" s="10"/>
    </row>
    <row r="887" spans="2:31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3"/>
      <c r="R887" s="8"/>
      <c r="S887" s="8"/>
      <c r="T887" s="3"/>
      <c r="U887" s="3"/>
      <c r="V887" s="3"/>
      <c r="W887" s="8"/>
      <c r="X887" s="6"/>
      <c r="Y887" s="6"/>
      <c r="Z887" s="8"/>
      <c r="AA887" s="3"/>
      <c r="AB887" s="8"/>
      <c r="AC887" s="8"/>
      <c r="AD887" s="3"/>
      <c r="AE887" s="10"/>
    </row>
    <row r="888" spans="2:31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3"/>
      <c r="R888" s="8"/>
      <c r="S888" s="8"/>
      <c r="T888" s="3"/>
      <c r="U888" s="3"/>
      <c r="V888" s="3"/>
      <c r="W888" s="8"/>
      <c r="X888" s="6"/>
      <c r="Y888" s="6"/>
      <c r="Z888" s="8"/>
      <c r="AA888" s="3"/>
      <c r="AB888" s="8"/>
      <c r="AC888" s="8"/>
      <c r="AD888" s="3"/>
      <c r="AE888" s="10"/>
    </row>
    <row r="889" spans="2:31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3"/>
      <c r="R889" s="8"/>
      <c r="S889" s="8"/>
      <c r="T889" s="3"/>
      <c r="U889" s="3"/>
      <c r="V889" s="3"/>
      <c r="W889" s="8"/>
      <c r="X889" s="6"/>
      <c r="Y889" s="6"/>
      <c r="Z889" s="8"/>
      <c r="AA889" s="3"/>
      <c r="AB889" s="8"/>
      <c r="AC889" s="8"/>
      <c r="AD889" s="3"/>
      <c r="AE889" s="10"/>
    </row>
    <row r="890" spans="2:31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3"/>
      <c r="R890" s="8"/>
      <c r="S890" s="8"/>
      <c r="T890" s="3"/>
      <c r="U890" s="3"/>
      <c r="V890" s="3"/>
      <c r="W890" s="8"/>
      <c r="X890" s="6"/>
      <c r="Y890" s="6"/>
      <c r="Z890" s="8"/>
      <c r="AA890" s="3"/>
      <c r="AB890" s="8"/>
      <c r="AC890" s="8"/>
      <c r="AD890" s="3"/>
      <c r="AE890" s="10"/>
    </row>
    <row r="891" spans="2:31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3"/>
      <c r="R891" s="8"/>
      <c r="S891" s="8"/>
      <c r="T891" s="3"/>
      <c r="U891" s="3"/>
      <c r="V891" s="3"/>
      <c r="W891" s="8"/>
      <c r="X891" s="6"/>
      <c r="Y891" s="6"/>
      <c r="Z891" s="8"/>
      <c r="AA891" s="3"/>
      <c r="AB891" s="8"/>
      <c r="AC891" s="8"/>
      <c r="AD891" s="3"/>
      <c r="AE891" s="10"/>
    </row>
    <row r="892" spans="2:31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3"/>
      <c r="R892" s="8"/>
      <c r="S892" s="8"/>
      <c r="T892" s="3"/>
      <c r="U892" s="3"/>
      <c r="V892" s="3"/>
      <c r="W892" s="8"/>
      <c r="X892" s="6"/>
      <c r="Y892" s="6"/>
      <c r="Z892" s="8"/>
      <c r="AA892" s="3"/>
      <c r="AB892" s="8"/>
      <c r="AC892" s="8"/>
      <c r="AD892" s="3"/>
      <c r="AE892" s="10"/>
    </row>
    <row r="893" spans="2:31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3"/>
      <c r="R893" s="8"/>
      <c r="S893" s="8"/>
      <c r="T893" s="3"/>
      <c r="U893" s="3"/>
      <c r="V893" s="3"/>
      <c r="W893" s="8"/>
      <c r="X893" s="6"/>
      <c r="Y893" s="6"/>
      <c r="Z893" s="8"/>
      <c r="AA893" s="3"/>
      <c r="AB893" s="8"/>
      <c r="AC893" s="8"/>
      <c r="AD893" s="3"/>
      <c r="AE893" s="10"/>
    </row>
    <row r="894" spans="2:31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3"/>
      <c r="R894" s="8"/>
      <c r="S894" s="8"/>
      <c r="T894" s="3"/>
      <c r="U894" s="3"/>
      <c r="V894" s="3"/>
      <c r="W894" s="8"/>
      <c r="X894" s="6"/>
      <c r="Y894" s="6"/>
      <c r="Z894" s="8"/>
      <c r="AA894" s="3"/>
      <c r="AB894" s="8"/>
      <c r="AC894" s="8"/>
      <c r="AD894" s="3"/>
      <c r="AE894" s="10"/>
    </row>
    <row r="895" spans="2:31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3"/>
      <c r="R895" s="8"/>
      <c r="S895" s="8"/>
      <c r="T895" s="3"/>
      <c r="U895" s="3"/>
      <c r="V895" s="3"/>
      <c r="W895" s="8"/>
      <c r="X895" s="6"/>
      <c r="Y895" s="6"/>
      <c r="Z895" s="8"/>
      <c r="AA895" s="3"/>
      <c r="AB895" s="8"/>
      <c r="AC895" s="8"/>
      <c r="AD895" s="3"/>
      <c r="AE895" s="10"/>
    </row>
    <row r="896" spans="2:31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3"/>
      <c r="R896" s="8"/>
      <c r="S896" s="8"/>
      <c r="T896" s="3"/>
      <c r="U896" s="3"/>
      <c r="V896" s="3"/>
      <c r="W896" s="8"/>
      <c r="X896" s="6"/>
      <c r="Y896" s="6"/>
      <c r="Z896" s="8"/>
      <c r="AA896" s="3"/>
      <c r="AB896" s="8"/>
      <c r="AC896" s="8"/>
      <c r="AD896" s="3"/>
      <c r="AE896" s="10"/>
    </row>
    <row r="897" spans="2:31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3"/>
      <c r="R897" s="8"/>
      <c r="S897" s="8"/>
      <c r="T897" s="3"/>
      <c r="U897" s="3"/>
      <c r="V897" s="3"/>
      <c r="W897" s="8"/>
      <c r="X897" s="6"/>
      <c r="Y897" s="6"/>
      <c r="Z897" s="8"/>
      <c r="AA897" s="3"/>
      <c r="AB897" s="8"/>
      <c r="AC897" s="8"/>
      <c r="AD897" s="3"/>
      <c r="AE897" s="10"/>
    </row>
    <row r="898" spans="2:31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3"/>
      <c r="R898" s="8"/>
      <c r="S898" s="8"/>
      <c r="T898" s="3"/>
      <c r="U898" s="3"/>
      <c r="V898" s="3"/>
      <c r="W898" s="8"/>
      <c r="X898" s="6"/>
      <c r="Y898" s="6"/>
      <c r="Z898" s="8"/>
      <c r="AA898" s="3"/>
      <c r="AB898" s="8"/>
      <c r="AC898" s="8"/>
      <c r="AD898" s="3"/>
      <c r="AE898" s="10"/>
    </row>
    <row r="899" spans="2:31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3"/>
      <c r="R899" s="8"/>
      <c r="S899" s="8"/>
      <c r="T899" s="3"/>
      <c r="U899" s="3"/>
      <c r="V899" s="3"/>
      <c r="W899" s="8"/>
      <c r="X899" s="6"/>
      <c r="Y899" s="6"/>
      <c r="Z899" s="8"/>
      <c r="AA899" s="3"/>
      <c r="AB899" s="8"/>
      <c r="AC899" s="8"/>
      <c r="AD899" s="3"/>
      <c r="AE899" s="10"/>
    </row>
    <row r="900" spans="2:31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3"/>
      <c r="R900" s="8"/>
      <c r="S900" s="8"/>
      <c r="T900" s="3"/>
      <c r="U900" s="3"/>
      <c r="V900" s="3"/>
      <c r="W900" s="8"/>
      <c r="X900" s="6"/>
      <c r="Y900" s="6"/>
      <c r="Z900" s="8"/>
      <c r="AA900" s="3"/>
      <c r="AB900" s="8"/>
      <c r="AC900" s="8"/>
      <c r="AD900" s="3"/>
      <c r="AE900" s="10"/>
    </row>
    <row r="901" spans="2:31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3"/>
      <c r="R901" s="8"/>
      <c r="S901" s="8"/>
      <c r="T901" s="3"/>
      <c r="U901" s="3"/>
      <c r="V901" s="3"/>
      <c r="W901" s="8"/>
      <c r="X901" s="6"/>
      <c r="Y901" s="6"/>
      <c r="Z901" s="8"/>
      <c r="AA901" s="3"/>
      <c r="AB901" s="8"/>
      <c r="AC901" s="8"/>
      <c r="AD901" s="3"/>
      <c r="AE901" s="10"/>
    </row>
    <row r="902" spans="2:31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3"/>
      <c r="R902" s="8"/>
      <c r="S902" s="8"/>
      <c r="T902" s="3"/>
      <c r="U902" s="3"/>
      <c r="V902" s="3"/>
      <c r="W902" s="8"/>
      <c r="X902" s="6"/>
      <c r="Y902" s="6"/>
      <c r="Z902" s="8"/>
      <c r="AA902" s="3"/>
      <c r="AB902" s="8"/>
      <c r="AC902" s="8"/>
      <c r="AD902" s="3"/>
      <c r="AE902" s="10"/>
    </row>
    <row r="903" spans="2:31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3"/>
      <c r="R903" s="8"/>
      <c r="S903" s="8"/>
      <c r="T903" s="3"/>
      <c r="U903" s="3"/>
      <c r="V903" s="3"/>
      <c r="W903" s="8"/>
      <c r="X903" s="6"/>
      <c r="Y903" s="6"/>
      <c r="Z903" s="8"/>
      <c r="AA903" s="3"/>
      <c r="AB903" s="8"/>
      <c r="AC903" s="8"/>
      <c r="AD903" s="3"/>
      <c r="AE903" s="10"/>
    </row>
    <row r="904" spans="2:31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3"/>
      <c r="R904" s="8"/>
      <c r="S904" s="8"/>
      <c r="T904" s="3"/>
      <c r="U904" s="3"/>
      <c r="V904" s="3"/>
      <c r="W904" s="8"/>
      <c r="X904" s="6"/>
      <c r="Y904" s="6"/>
      <c r="Z904" s="8"/>
      <c r="AA904" s="3"/>
      <c r="AB904" s="8"/>
      <c r="AC904" s="8"/>
      <c r="AD904" s="3"/>
      <c r="AE904" s="10"/>
    </row>
    <row r="905" spans="2:31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3"/>
      <c r="R905" s="8"/>
      <c r="S905" s="8"/>
      <c r="T905" s="3"/>
      <c r="U905" s="3"/>
      <c r="V905" s="3"/>
      <c r="W905" s="8"/>
      <c r="X905" s="6"/>
      <c r="Y905" s="6"/>
      <c r="Z905" s="8"/>
      <c r="AA905" s="3"/>
      <c r="AB905" s="8"/>
      <c r="AC905" s="8"/>
      <c r="AD905" s="3"/>
      <c r="AE905" s="10"/>
    </row>
    <row r="906" spans="2:31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3"/>
      <c r="R906" s="8"/>
      <c r="S906" s="8"/>
      <c r="T906" s="3"/>
      <c r="U906" s="3"/>
      <c r="V906" s="3"/>
      <c r="W906" s="8"/>
      <c r="X906" s="6"/>
      <c r="Y906" s="6"/>
      <c r="Z906" s="8"/>
      <c r="AA906" s="3"/>
      <c r="AB906" s="8"/>
      <c r="AC906" s="8"/>
      <c r="AD906" s="3"/>
      <c r="AE906" s="10"/>
    </row>
    <row r="907" spans="2:31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3"/>
      <c r="R907" s="8"/>
      <c r="S907" s="8"/>
      <c r="T907" s="3"/>
      <c r="U907" s="3"/>
      <c r="V907" s="3"/>
      <c r="W907" s="8"/>
      <c r="X907" s="6"/>
      <c r="Y907" s="6"/>
      <c r="Z907" s="8"/>
      <c r="AA907" s="3"/>
      <c r="AB907" s="8"/>
      <c r="AC907" s="8"/>
      <c r="AD907" s="3"/>
      <c r="AE907" s="10"/>
    </row>
    <row r="908" spans="2:31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3"/>
      <c r="R908" s="8"/>
      <c r="S908" s="8"/>
      <c r="T908" s="3"/>
      <c r="U908" s="3"/>
      <c r="V908" s="3"/>
      <c r="W908" s="8"/>
      <c r="X908" s="6"/>
      <c r="Y908" s="6"/>
      <c r="Z908" s="8"/>
      <c r="AA908" s="3"/>
      <c r="AB908" s="8"/>
      <c r="AC908" s="8"/>
      <c r="AD908" s="3"/>
      <c r="AE908" s="10"/>
    </row>
    <row r="909" spans="2:31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3"/>
      <c r="R909" s="8"/>
      <c r="S909" s="8"/>
      <c r="T909" s="3"/>
      <c r="U909" s="3"/>
      <c r="V909" s="3"/>
      <c r="W909" s="8"/>
      <c r="X909" s="6"/>
      <c r="Y909" s="6"/>
      <c r="Z909" s="8"/>
      <c r="AA909" s="3"/>
      <c r="AB909" s="8"/>
      <c r="AC909" s="8"/>
      <c r="AD909" s="3"/>
      <c r="AE909" s="10"/>
    </row>
    <row r="910" spans="2:31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3"/>
      <c r="R910" s="8"/>
      <c r="S910" s="8"/>
      <c r="T910" s="3"/>
      <c r="U910" s="3"/>
      <c r="V910" s="3"/>
      <c r="W910" s="8"/>
      <c r="X910" s="6"/>
      <c r="Y910" s="6"/>
      <c r="Z910" s="8"/>
      <c r="AA910" s="3"/>
      <c r="AB910" s="8"/>
      <c r="AC910" s="8"/>
      <c r="AD910" s="3"/>
      <c r="AE910" s="10"/>
    </row>
    <row r="911" spans="2:31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3"/>
      <c r="R911" s="8"/>
      <c r="S911" s="8"/>
      <c r="T911" s="3"/>
      <c r="U911" s="3"/>
      <c r="V911" s="3"/>
      <c r="W911" s="8"/>
      <c r="X911" s="6"/>
      <c r="Y911" s="6"/>
      <c r="Z911" s="8"/>
      <c r="AA911" s="3"/>
      <c r="AB911" s="8"/>
      <c r="AC911" s="8"/>
      <c r="AD911" s="3"/>
      <c r="AE911" s="10"/>
    </row>
    <row r="912" spans="2:31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3"/>
      <c r="R912" s="8"/>
      <c r="S912" s="8"/>
      <c r="T912" s="3"/>
      <c r="U912" s="3"/>
      <c r="V912" s="3"/>
      <c r="W912" s="8"/>
      <c r="X912" s="6"/>
      <c r="Y912" s="6"/>
      <c r="Z912" s="8"/>
      <c r="AA912" s="3"/>
      <c r="AB912" s="8"/>
      <c r="AC912" s="8"/>
      <c r="AD912" s="3"/>
      <c r="AE912" s="10"/>
    </row>
    <row r="913" spans="2:31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3"/>
      <c r="R913" s="8"/>
      <c r="S913" s="8"/>
      <c r="T913" s="3"/>
      <c r="U913" s="3"/>
      <c r="V913" s="3"/>
      <c r="W913" s="8"/>
      <c r="X913" s="6"/>
      <c r="Y913" s="6"/>
      <c r="Z913" s="8"/>
      <c r="AA913" s="3"/>
      <c r="AB913" s="8"/>
      <c r="AC913" s="8"/>
      <c r="AD913" s="3"/>
      <c r="AE913" s="10"/>
    </row>
    <row r="914" spans="2:31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3"/>
      <c r="R914" s="8"/>
      <c r="S914" s="8"/>
      <c r="T914" s="3"/>
      <c r="U914" s="3"/>
      <c r="V914" s="3"/>
      <c r="W914" s="8"/>
      <c r="X914" s="6"/>
      <c r="Y914" s="6"/>
      <c r="Z914" s="8"/>
      <c r="AA914" s="3"/>
      <c r="AB914" s="8"/>
      <c r="AC914" s="8"/>
      <c r="AD914" s="3"/>
      <c r="AE914" s="10"/>
    </row>
    <row r="915" spans="2:31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3"/>
      <c r="R915" s="8"/>
      <c r="S915" s="8"/>
      <c r="T915" s="3"/>
      <c r="U915" s="3"/>
      <c r="V915" s="3"/>
      <c r="W915" s="8"/>
      <c r="X915" s="6"/>
      <c r="Y915" s="6"/>
      <c r="Z915" s="8"/>
      <c r="AA915" s="3"/>
      <c r="AB915" s="8"/>
      <c r="AC915" s="8"/>
      <c r="AD915" s="3"/>
      <c r="AE915" s="10"/>
    </row>
    <row r="916" spans="2:31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3"/>
      <c r="R916" s="8"/>
      <c r="S916" s="8"/>
      <c r="T916" s="3"/>
      <c r="U916" s="3"/>
      <c r="V916" s="3"/>
      <c r="W916" s="8"/>
      <c r="X916" s="6"/>
      <c r="Y916" s="6"/>
      <c r="Z916" s="8"/>
      <c r="AA916" s="3"/>
      <c r="AB916" s="8"/>
      <c r="AC916" s="8"/>
      <c r="AD916" s="3"/>
      <c r="AE916" s="10"/>
    </row>
    <row r="917" spans="2:31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3"/>
      <c r="R917" s="8"/>
      <c r="S917" s="8"/>
      <c r="T917" s="3"/>
      <c r="U917" s="3"/>
      <c r="V917" s="3"/>
      <c r="W917" s="8"/>
      <c r="X917" s="6"/>
      <c r="Y917" s="6"/>
      <c r="Z917" s="8"/>
      <c r="AA917" s="3"/>
      <c r="AB917" s="8"/>
      <c r="AC917" s="8"/>
      <c r="AD917" s="3"/>
      <c r="AE917" s="10"/>
    </row>
    <row r="918" spans="2:31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3"/>
      <c r="R918" s="8"/>
      <c r="S918" s="8"/>
      <c r="T918" s="3"/>
      <c r="U918" s="3"/>
      <c r="V918" s="3"/>
      <c r="W918" s="8"/>
      <c r="X918" s="6"/>
      <c r="Y918" s="6"/>
      <c r="Z918" s="8"/>
      <c r="AA918" s="3"/>
      <c r="AB918" s="8"/>
      <c r="AC918" s="8"/>
      <c r="AD918" s="3"/>
      <c r="AE918" s="10"/>
    </row>
    <row r="919" spans="2:31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3"/>
      <c r="R919" s="8"/>
      <c r="S919" s="8"/>
      <c r="T919" s="3"/>
      <c r="U919" s="3"/>
      <c r="V919" s="3"/>
      <c r="W919" s="8"/>
      <c r="X919" s="6"/>
      <c r="Y919" s="6"/>
      <c r="Z919" s="8"/>
      <c r="AA919" s="3"/>
      <c r="AB919" s="8"/>
      <c r="AC919" s="8"/>
      <c r="AD919" s="3"/>
      <c r="AE919" s="10"/>
    </row>
    <row r="920" spans="2:31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3"/>
      <c r="R920" s="8"/>
      <c r="S920" s="8"/>
      <c r="T920" s="3"/>
      <c r="U920" s="3"/>
      <c r="V920" s="3"/>
      <c r="W920" s="8"/>
      <c r="X920" s="6"/>
      <c r="Y920" s="6"/>
      <c r="Z920" s="8"/>
      <c r="AA920" s="3"/>
      <c r="AB920" s="8"/>
      <c r="AC920" s="8"/>
      <c r="AD920" s="3"/>
      <c r="AE920" s="10"/>
    </row>
    <row r="921" spans="2:31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3"/>
      <c r="R921" s="8"/>
      <c r="S921" s="8"/>
      <c r="T921" s="3"/>
      <c r="U921" s="3"/>
      <c r="V921" s="3"/>
      <c r="W921" s="8"/>
      <c r="X921" s="6"/>
      <c r="Y921" s="6"/>
      <c r="Z921" s="8"/>
      <c r="AA921" s="3"/>
      <c r="AB921" s="8"/>
      <c r="AC921" s="8"/>
      <c r="AD921" s="3"/>
      <c r="AE921" s="10"/>
    </row>
    <row r="922" spans="2:31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3"/>
      <c r="R922" s="8"/>
      <c r="S922" s="8"/>
      <c r="T922" s="3"/>
      <c r="U922" s="3"/>
      <c r="V922" s="3"/>
      <c r="W922" s="8"/>
      <c r="X922" s="6"/>
      <c r="Y922" s="6"/>
      <c r="Z922" s="8"/>
      <c r="AA922" s="3"/>
      <c r="AB922" s="8"/>
      <c r="AC922" s="8"/>
      <c r="AD922" s="3"/>
      <c r="AE922" s="10"/>
    </row>
    <row r="923" spans="2:31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3"/>
      <c r="R923" s="8"/>
      <c r="S923" s="8"/>
      <c r="T923" s="3"/>
      <c r="U923" s="3"/>
      <c r="V923" s="3"/>
      <c r="W923" s="8"/>
      <c r="X923" s="6"/>
      <c r="Y923" s="6"/>
      <c r="Z923" s="8"/>
      <c r="AA923" s="3"/>
      <c r="AB923" s="8"/>
      <c r="AC923" s="8"/>
      <c r="AD923" s="3"/>
      <c r="AE923" s="10"/>
    </row>
    <row r="924" spans="2:31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3"/>
      <c r="R924" s="8"/>
      <c r="S924" s="8"/>
      <c r="T924" s="3"/>
      <c r="U924" s="3"/>
      <c r="V924" s="3"/>
      <c r="W924" s="8"/>
      <c r="X924" s="6"/>
      <c r="Y924" s="6"/>
      <c r="Z924" s="8"/>
      <c r="AA924" s="3"/>
      <c r="AB924" s="8"/>
      <c r="AC924" s="8"/>
      <c r="AD924" s="3"/>
      <c r="AE924" s="10"/>
    </row>
    <row r="925" spans="2:31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3"/>
      <c r="R925" s="8"/>
      <c r="S925" s="8"/>
      <c r="T925" s="3"/>
      <c r="U925" s="3"/>
      <c r="V925" s="3"/>
      <c r="W925" s="8"/>
      <c r="X925" s="6"/>
      <c r="Y925" s="6"/>
      <c r="Z925" s="8"/>
      <c r="AA925" s="3"/>
      <c r="AB925" s="8"/>
      <c r="AC925" s="8"/>
      <c r="AD925" s="3"/>
      <c r="AE925" s="10"/>
    </row>
    <row r="926" spans="2:31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3"/>
      <c r="R926" s="8"/>
      <c r="S926" s="8"/>
      <c r="T926" s="3"/>
      <c r="U926" s="3"/>
      <c r="V926" s="3"/>
      <c r="W926" s="8"/>
      <c r="X926" s="6"/>
      <c r="Y926" s="6"/>
      <c r="Z926" s="8"/>
      <c r="AA926" s="3"/>
      <c r="AB926" s="8"/>
      <c r="AC926" s="8"/>
      <c r="AD926" s="3"/>
      <c r="AE926" s="10"/>
    </row>
    <row r="927" spans="2:31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3"/>
      <c r="R927" s="8"/>
      <c r="S927" s="8"/>
      <c r="T927" s="3"/>
      <c r="U927" s="3"/>
      <c r="V927" s="3"/>
      <c r="W927" s="8"/>
      <c r="X927" s="6"/>
      <c r="Y927" s="6"/>
      <c r="Z927" s="8"/>
      <c r="AA927" s="3"/>
      <c r="AB927" s="8"/>
      <c r="AC927" s="8"/>
      <c r="AD927" s="3"/>
      <c r="AE927" s="10"/>
    </row>
    <row r="928" spans="2:31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3"/>
      <c r="R928" s="8"/>
      <c r="S928" s="8"/>
      <c r="T928" s="3"/>
      <c r="U928" s="3"/>
      <c r="V928" s="3"/>
      <c r="W928" s="8"/>
      <c r="X928" s="6"/>
      <c r="Y928" s="6"/>
      <c r="Z928" s="8"/>
      <c r="AA928" s="3"/>
      <c r="AB928" s="8"/>
      <c r="AC928" s="8"/>
      <c r="AD928" s="3"/>
      <c r="AE928" s="10"/>
    </row>
    <row r="929" spans="2:31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3"/>
      <c r="R929" s="8"/>
      <c r="S929" s="8"/>
      <c r="T929" s="3"/>
      <c r="U929" s="3"/>
      <c r="V929" s="3"/>
      <c r="W929" s="8"/>
      <c r="X929" s="6"/>
      <c r="Y929" s="6"/>
      <c r="Z929" s="8"/>
      <c r="AA929" s="3"/>
      <c r="AB929" s="8"/>
      <c r="AC929" s="8"/>
      <c r="AD929" s="3"/>
      <c r="AE929" s="10"/>
    </row>
    <row r="930" spans="2:31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3"/>
      <c r="R930" s="8"/>
      <c r="S930" s="8"/>
      <c r="T930" s="3"/>
      <c r="U930" s="3"/>
      <c r="V930" s="3"/>
      <c r="W930" s="8"/>
      <c r="X930" s="6"/>
      <c r="Y930" s="6"/>
      <c r="Z930" s="8"/>
      <c r="AA930" s="3"/>
      <c r="AB930" s="8"/>
      <c r="AC930" s="8"/>
      <c r="AD930" s="3"/>
      <c r="AE930" s="10"/>
    </row>
    <row r="931" spans="2:31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3"/>
      <c r="R931" s="8"/>
      <c r="S931" s="8"/>
      <c r="T931" s="3"/>
      <c r="U931" s="3"/>
      <c r="V931" s="3"/>
      <c r="W931" s="8"/>
      <c r="X931" s="6"/>
      <c r="Y931" s="6"/>
      <c r="Z931" s="8"/>
      <c r="AA931" s="3"/>
      <c r="AB931" s="8"/>
      <c r="AC931" s="8"/>
      <c r="AD931" s="3"/>
      <c r="AE931" s="10"/>
    </row>
    <row r="932" spans="2:31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3"/>
      <c r="R932" s="8"/>
      <c r="S932" s="8"/>
      <c r="T932" s="3"/>
      <c r="U932" s="3"/>
      <c r="V932" s="3"/>
      <c r="W932" s="8"/>
      <c r="X932" s="6"/>
      <c r="Y932" s="6"/>
      <c r="Z932" s="8"/>
      <c r="AA932" s="3"/>
      <c r="AB932" s="8"/>
      <c r="AC932" s="8"/>
      <c r="AD932" s="3"/>
      <c r="AE932" s="10"/>
    </row>
    <row r="933" spans="2:31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3"/>
      <c r="R933" s="8"/>
      <c r="S933" s="8"/>
      <c r="T933" s="3"/>
      <c r="U933" s="3"/>
      <c r="V933" s="3"/>
      <c r="W933" s="8"/>
      <c r="X933" s="6"/>
      <c r="Y933" s="6"/>
      <c r="Z933" s="8"/>
      <c r="AA933" s="3"/>
      <c r="AB933" s="8"/>
      <c r="AC933" s="8"/>
      <c r="AD933" s="3"/>
      <c r="AE933" s="10"/>
    </row>
    <row r="934" spans="2:31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3"/>
      <c r="R934" s="8"/>
      <c r="S934" s="8"/>
      <c r="T934" s="3"/>
      <c r="U934" s="3"/>
      <c r="V934" s="3"/>
      <c r="W934" s="8"/>
      <c r="X934" s="6"/>
      <c r="Y934" s="6"/>
      <c r="Z934" s="8"/>
      <c r="AA934" s="3"/>
      <c r="AB934" s="8"/>
      <c r="AC934" s="8"/>
      <c r="AD934" s="3"/>
      <c r="AE934" s="10"/>
    </row>
    <row r="935" spans="2:31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3"/>
      <c r="R935" s="8"/>
      <c r="S935" s="8"/>
      <c r="T935" s="3"/>
      <c r="U935" s="3"/>
      <c r="V935" s="3"/>
      <c r="W935" s="8"/>
      <c r="X935" s="6"/>
      <c r="Y935" s="6"/>
      <c r="Z935" s="8"/>
      <c r="AA935" s="3"/>
      <c r="AB935" s="8"/>
      <c r="AC935" s="8"/>
      <c r="AD935" s="3"/>
      <c r="AE935" s="10"/>
    </row>
    <row r="936" spans="2:31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3"/>
      <c r="R936" s="8"/>
      <c r="S936" s="8"/>
      <c r="T936" s="3"/>
      <c r="U936" s="3"/>
      <c r="V936" s="3"/>
      <c r="W936" s="8"/>
      <c r="X936" s="6"/>
      <c r="Y936" s="6"/>
      <c r="Z936" s="8"/>
      <c r="AA936" s="3"/>
      <c r="AB936" s="8"/>
      <c r="AC936" s="8"/>
      <c r="AD936" s="3"/>
      <c r="AE936" s="10"/>
    </row>
    <row r="937" spans="2:31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3"/>
      <c r="R937" s="8"/>
      <c r="S937" s="8"/>
      <c r="T937" s="3"/>
      <c r="U937" s="3"/>
      <c r="V937" s="3"/>
      <c r="W937" s="8"/>
      <c r="X937" s="6"/>
      <c r="Y937" s="6"/>
      <c r="Z937" s="8"/>
      <c r="AA937" s="3"/>
      <c r="AB937" s="8"/>
      <c r="AC937" s="8"/>
      <c r="AD937" s="3"/>
      <c r="AE937" s="10"/>
    </row>
    <row r="938" spans="2:31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3"/>
      <c r="R938" s="8"/>
      <c r="S938" s="8"/>
      <c r="T938" s="3"/>
      <c r="U938" s="3"/>
      <c r="V938" s="3"/>
      <c r="W938" s="8"/>
      <c r="X938" s="6"/>
      <c r="Y938" s="6"/>
      <c r="Z938" s="8"/>
      <c r="AA938" s="3"/>
      <c r="AB938" s="8"/>
      <c r="AC938" s="8"/>
      <c r="AD938" s="3"/>
      <c r="AE938" s="10"/>
    </row>
    <row r="939" spans="2:31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3"/>
      <c r="R939" s="8"/>
      <c r="S939" s="8"/>
      <c r="T939" s="3"/>
      <c r="U939" s="3"/>
      <c r="V939" s="3"/>
      <c r="W939" s="8"/>
      <c r="X939" s="6"/>
      <c r="Y939" s="6"/>
      <c r="Z939" s="8"/>
      <c r="AA939" s="3"/>
      <c r="AB939" s="8"/>
      <c r="AC939" s="8"/>
      <c r="AD939" s="3"/>
      <c r="AE939" s="10"/>
    </row>
    <row r="940" spans="2:31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3"/>
      <c r="R940" s="8"/>
      <c r="S940" s="8"/>
      <c r="T940" s="3"/>
      <c r="U940" s="3"/>
      <c r="V940" s="3"/>
      <c r="W940" s="8"/>
      <c r="X940" s="6"/>
      <c r="Y940" s="6"/>
      <c r="Z940" s="8"/>
      <c r="AA940" s="3"/>
      <c r="AB940" s="8"/>
      <c r="AC940" s="8"/>
      <c r="AD940" s="3"/>
      <c r="AE940" s="10"/>
    </row>
    <row r="941" spans="2:31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3"/>
      <c r="R941" s="8"/>
      <c r="S941" s="8"/>
      <c r="T941" s="3"/>
      <c r="U941" s="3"/>
      <c r="V941" s="3"/>
      <c r="W941" s="8"/>
      <c r="X941" s="6"/>
      <c r="Y941" s="6"/>
      <c r="Z941" s="8"/>
      <c r="AA941" s="3"/>
      <c r="AB941" s="8"/>
      <c r="AC941" s="8"/>
      <c r="AD941" s="3"/>
      <c r="AE941" s="10"/>
    </row>
    <row r="942" spans="2:31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3"/>
      <c r="R942" s="8"/>
      <c r="S942" s="8"/>
      <c r="T942" s="3"/>
      <c r="U942" s="3"/>
      <c r="V942" s="3"/>
      <c r="W942" s="8"/>
      <c r="X942" s="6"/>
      <c r="Y942" s="6"/>
      <c r="Z942" s="8"/>
      <c r="AA942" s="3"/>
      <c r="AB942" s="8"/>
      <c r="AC942" s="8"/>
      <c r="AD942" s="3"/>
      <c r="AE942" s="10"/>
    </row>
    <row r="943" spans="2:31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3"/>
      <c r="R943" s="8"/>
      <c r="S943" s="8"/>
      <c r="T943" s="3"/>
      <c r="U943" s="3"/>
      <c r="V943" s="3"/>
      <c r="W943" s="8"/>
      <c r="X943" s="6"/>
      <c r="Y943" s="6"/>
      <c r="Z943" s="8"/>
      <c r="AA943" s="3"/>
      <c r="AB943" s="8"/>
      <c r="AC943" s="8"/>
      <c r="AD943" s="3"/>
      <c r="AE943" s="10"/>
    </row>
    <row r="944" spans="2:31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3"/>
      <c r="R944" s="8"/>
      <c r="S944" s="8"/>
      <c r="T944" s="3"/>
      <c r="U944" s="3"/>
      <c r="V944" s="3"/>
      <c r="W944" s="8"/>
      <c r="X944" s="6"/>
      <c r="Y944" s="6"/>
      <c r="Z944" s="8"/>
      <c r="AA944" s="3"/>
      <c r="AB944" s="8"/>
      <c r="AC944" s="8"/>
      <c r="AD944" s="3"/>
      <c r="AE944" s="10"/>
    </row>
    <row r="945" spans="2:31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3"/>
      <c r="R945" s="8"/>
      <c r="S945" s="8"/>
      <c r="T945" s="3"/>
      <c r="U945" s="3"/>
      <c r="V945" s="3"/>
      <c r="W945" s="8"/>
      <c r="X945" s="6"/>
      <c r="Y945" s="6"/>
      <c r="Z945" s="8"/>
      <c r="AA945" s="3"/>
      <c r="AB945" s="8"/>
      <c r="AC945" s="8"/>
      <c r="AD945" s="3"/>
      <c r="AE945" s="10"/>
    </row>
    <row r="946" spans="2:31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3"/>
      <c r="R946" s="8"/>
      <c r="S946" s="8"/>
      <c r="T946" s="3"/>
      <c r="U946" s="3"/>
      <c r="V946" s="3"/>
      <c r="W946" s="8"/>
      <c r="X946" s="6"/>
      <c r="Y946" s="6"/>
      <c r="Z946" s="8"/>
      <c r="AA946" s="3"/>
      <c r="AB946" s="8"/>
      <c r="AC946" s="8"/>
      <c r="AD946" s="3"/>
      <c r="AE946" s="10"/>
    </row>
    <row r="947" spans="2:31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3"/>
      <c r="R947" s="8"/>
      <c r="S947" s="8"/>
      <c r="T947" s="3"/>
      <c r="U947" s="3"/>
      <c r="V947" s="3"/>
      <c r="W947" s="8"/>
      <c r="X947" s="6"/>
      <c r="Y947" s="6"/>
      <c r="Z947" s="8"/>
      <c r="AA947" s="3"/>
      <c r="AB947" s="8"/>
      <c r="AC947" s="8"/>
      <c r="AD947" s="3"/>
      <c r="AE947" s="10"/>
    </row>
    <row r="948" spans="2:31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3"/>
      <c r="R948" s="8"/>
      <c r="S948" s="8"/>
      <c r="T948" s="3"/>
      <c r="U948" s="3"/>
      <c r="V948" s="3"/>
      <c r="W948" s="8"/>
      <c r="X948" s="6"/>
      <c r="Y948" s="6"/>
      <c r="Z948" s="8"/>
      <c r="AA948" s="3"/>
      <c r="AB948" s="8"/>
      <c r="AC948" s="8"/>
      <c r="AD948" s="3"/>
      <c r="AE948" s="10"/>
    </row>
    <row r="949" spans="2:31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3"/>
      <c r="R949" s="8"/>
      <c r="S949" s="8"/>
      <c r="T949" s="3"/>
      <c r="U949" s="3"/>
      <c r="V949" s="3"/>
      <c r="W949" s="8"/>
      <c r="X949" s="6"/>
      <c r="Y949" s="6"/>
      <c r="Z949" s="8"/>
      <c r="AA949" s="3"/>
      <c r="AB949" s="8"/>
      <c r="AC949" s="8"/>
      <c r="AD949" s="3"/>
      <c r="AE949" s="10"/>
    </row>
    <row r="950" spans="2:31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3"/>
      <c r="R950" s="8"/>
      <c r="S950" s="8"/>
      <c r="T950" s="3"/>
      <c r="U950" s="3"/>
      <c r="V950" s="3"/>
      <c r="W950" s="8"/>
      <c r="X950" s="6"/>
      <c r="Y950" s="6"/>
      <c r="Z950" s="8"/>
      <c r="AA950" s="3"/>
      <c r="AB950" s="8"/>
      <c r="AC950" s="8"/>
      <c r="AD950" s="3"/>
      <c r="AE950" s="10"/>
    </row>
    <row r="951" spans="2:31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3"/>
      <c r="R951" s="8"/>
      <c r="S951" s="8"/>
      <c r="T951" s="3"/>
      <c r="U951" s="3"/>
      <c r="V951" s="3"/>
      <c r="W951" s="8"/>
      <c r="X951" s="6"/>
      <c r="Y951" s="6"/>
      <c r="Z951" s="8"/>
      <c r="AA951" s="3"/>
      <c r="AB951" s="8"/>
      <c r="AC951" s="8"/>
      <c r="AD951" s="3"/>
      <c r="AE951" s="10"/>
    </row>
    <row r="952" spans="2:31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3"/>
      <c r="R952" s="8"/>
      <c r="S952" s="8"/>
      <c r="T952" s="3"/>
      <c r="U952" s="3"/>
      <c r="V952" s="3"/>
      <c r="W952" s="8"/>
      <c r="X952" s="6"/>
      <c r="Y952" s="6"/>
      <c r="Z952" s="8"/>
      <c r="AA952" s="3"/>
      <c r="AB952" s="8"/>
      <c r="AC952" s="8"/>
      <c r="AD952" s="3"/>
      <c r="AE952" s="10"/>
    </row>
    <row r="953" spans="2:31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3"/>
      <c r="R953" s="8"/>
      <c r="S953" s="8"/>
      <c r="T953" s="3"/>
      <c r="U953" s="3"/>
      <c r="V953" s="3"/>
      <c r="W953" s="8"/>
      <c r="X953" s="6"/>
      <c r="Y953" s="6"/>
      <c r="Z953" s="8"/>
      <c r="AA953" s="3"/>
      <c r="AB953" s="8"/>
      <c r="AC953" s="8"/>
      <c r="AD953" s="3"/>
      <c r="AE953" s="10"/>
    </row>
    <row r="954" spans="2:31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3"/>
      <c r="R954" s="8"/>
      <c r="S954" s="8"/>
      <c r="T954" s="3"/>
      <c r="U954" s="3"/>
      <c r="V954" s="3"/>
      <c r="W954" s="8"/>
      <c r="X954" s="6"/>
      <c r="Y954" s="6"/>
      <c r="Z954" s="8"/>
      <c r="AA954" s="3"/>
      <c r="AB954" s="8"/>
      <c r="AC954" s="8"/>
      <c r="AD954" s="3"/>
      <c r="AE954" s="10"/>
    </row>
    <row r="955" spans="2:31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3"/>
      <c r="R955" s="8"/>
      <c r="S955" s="8"/>
      <c r="T955" s="3"/>
      <c r="U955" s="3"/>
      <c r="V955" s="3"/>
      <c r="W955" s="8"/>
      <c r="X955" s="6"/>
      <c r="Y955" s="6"/>
      <c r="Z955" s="8"/>
      <c r="AA955" s="3"/>
      <c r="AB955" s="8"/>
      <c r="AC955" s="8"/>
      <c r="AD955" s="3"/>
      <c r="AE955" s="10"/>
    </row>
    <row r="956" spans="2:31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3"/>
      <c r="R956" s="8"/>
      <c r="S956" s="8"/>
      <c r="T956" s="3"/>
      <c r="U956" s="3"/>
      <c r="V956" s="3"/>
      <c r="W956" s="8"/>
      <c r="X956" s="6"/>
      <c r="Y956" s="6"/>
      <c r="Z956" s="8"/>
      <c r="AA956" s="3"/>
      <c r="AB956" s="8"/>
      <c r="AC956" s="8"/>
      <c r="AD956" s="3"/>
      <c r="AE956" s="10"/>
    </row>
    <row r="957" spans="2:31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3"/>
      <c r="R957" s="8"/>
      <c r="S957" s="8"/>
      <c r="T957" s="3"/>
      <c r="U957" s="3"/>
      <c r="V957" s="3"/>
      <c r="W957" s="8"/>
      <c r="X957" s="6"/>
      <c r="Y957" s="6"/>
      <c r="Z957" s="8"/>
      <c r="AA957" s="3"/>
      <c r="AB957" s="8"/>
      <c r="AC957" s="8"/>
      <c r="AD957" s="3"/>
      <c r="AE957" s="10"/>
    </row>
    <row r="958" spans="2:31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3"/>
      <c r="R958" s="8"/>
      <c r="S958" s="8"/>
      <c r="T958" s="3"/>
      <c r="U958" s="3"/>
      <c r="V958" s="3"/>
      <c r="W958" s="8"/>
      <c r="X958" s="6"/>
      <c r="Y958" s="6"/>
      <c r="Z958" s="8"/>
      <c r="AA958" s="3"/>
      <c r="AB958" s="8"/>
      <c r="AC958" s="8"/>
      <c r="AD958" s="3"/>
      <c r="AE958" s="10"/>
    </row>
    <row r="959" spans="2:31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3"/>
      <c r="R959" s="8"/>
      <c r="S959" s="8"/>
      <c r="T959" s="3"/>
      <c r="U959" s="3"/>
      <c r="V959" s="3"/>
      <c r="W959" s="8"/>
      <c r="X959" s="6"/>
      <c r="Y959" s="6"/>
      <c r="Z959" s="8"/>
      <c r="AA959" s="3"/>
      <c r="AB959" s="8"/>
      <c r="AC959" s="8"/>
      <c r="AD959" s="3"/>
      <c r="AE959" s="10"/>
    </row>
    <row r="960" spans="2:31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3"/>
      <c r="R960" s="8"/>
      <c r="S960" s="8"/>
      <c r="T960" s="3"/>
      <c r="U960" s="3"/>
      <c r="V960" s="3"/>
      <c r="W960" s="8"/>
      <c r="X960" s="6"/>
      <c r="Y960" s="6"/>
      <c r="Z960" s="8"/>
      <c r="AA960" s="3"/>
      <c r="AB960" s="8"/>
      <c r="AC960" s="8"/>
      <c r="AD960" s="3"/>
      <c r="AE960" s="10"/>
    </row>
    <row r="961" spans="2:31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3"/>
      <c r="R961" s="8"/>
      <c r="S961" s="8"/>
      <c r="T961" s="3"/>
      <c r="U961" s="3"/>
      <c r="V961" s="3"/>
      <c r="W961" s="8"/>
      <c r="X961" s="6"/>
      <c r="Y961" s="6"/>
      <c r="Z961" s="8"/>
      <c r="AA961" s="3"/>
      <c r="AB961" s="8"/>
      <c r="AC961" s="8"/>
      <c r="AD961" s="3"/>
      <c r="AE961" s="10"/>
    </row>
    <row r="962" spans="2:31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3"/>
      <c r="R962" s="8"/>
      <c r="S962" s="8"/>
      <c r="T962" s="3"/>
      <c r="U962" s="3"/>
      <c r="V962" s="3"/>
      <c r="W962" s="8"/>
      <c r="X962" s="6"/>
      <c r="Y962" s="6"/>
      <c r="Z962" s="8"/>
      <c r="AA962" s="3"/>
      <c r="AB962" s="8"/>
      <c r="AC962" s="8"/>
      <c r="AD962" s="3"/>
      <c r="AE962" s="10"/>
    </row>
    <row r="963" spans="2:31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3"/>
      <c r="R963" s="8"/>
      <c r="S963" s="8"/>
      <c r="T963" s="3"/>
      <c r="U963" s="3"/>
      <c r="V963" s="3"/>
      <c r="W963" s="8"/>
      <c r="X963" s="6"/>
      <c r="Y963" s="6"/>
      <c r="Z963" s="8"/>
      <c r="AA963" s="3"/>
      <c r="AB963" s="8"/>
      <c r="AC963" s="8"/>
      <c r="AD963" s="3"/>
      <c r="AE963" s="10"/>
    </row>
    <row r="964" spans="2:31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3"/>
      <c r="R964" s="8"/>
      <c r="S964" s="8"/>
      <c r="T964" s="3"/>
      <c r="U964" s="3"/>
      <c r="V964" s="3"/>
      <c r="W964" s="8"/>
      <c r="X964" s="6"/>
      <c r="Y964" s="6"/>
      <c r="Z964" s="8"/>
      <c r="AA964" s="3"/>
      <c r="AB964" s="8"/>
      <c r="AC964" s="8"/>
      <c r="AD964" s="3"/>
      <c r="AE964" s="10"/>
    </row>
    <row r="965" spans="2:31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3"/>
      <c r="R965" s="8"/>
      <c r="S965" s="8"/>
      <c r="T965" s="3"/>
      <c r="U965" s="3"/>
      <c r="V965" s="3"/>
      <c r="W965" s="8"/>
      <c r="X965" s="6"/>
      <c r="Y965" s="6"/>
      <c r="Z965" s="8"/>
      <c r="AA965" s="3"/>
      <c r="AB965" s="8"/>
      <c r="AC965" s="8"/>
      <c r="AD965" s="3"/>
      <c r="AE965" s="10"/>
    </row>
    <row r="966" spans="2:31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3"/>
      <c r="R966" s="8"/>
      <c r="S966" s="8"/>
      <c r="T966" s="3"/>
      <c r="U966" s="3"/>
      <c r="V966" s="3"/>
      <c r="W966" s="8"/>
      <c r="X966" s="6"/>
      <c r="Y966" s="6"/>
      <c r="Z966" s="8"/>
      <c r="AA966" s="3"/>
      <c r="AB966" s="8"/>
      <c r="AC966" s="8"/>
      <c r="AD966" s="3"/>
      <c r="AE966" s="10"/>
    </row>
    <row r="967" spans="2:31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3"/>
      <c r="R967" s="8"/>
      <c r="S967" s="8"/>
      <c r="T967" s="3"/>
      <c r="U967" s="3"/>
      <c r="V967" s="3"/>
      <c r="W967" s="8"/>
      <c r="X967" s="6"/>
      <c r="Y967" s="6"/>
      <c r="Z967" s="8"/>
      <c r="AA967" s="3"/>
      <c r="AB967" s="8"/>
      <c r="AC967" s="8"/>
      <c r="AD967" s="3"/>
      <c r="AE967" s="10"/>
    </row>
    <row r="968" spans="2:31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3"/>
      <c r="R968" s="8"/>
      <c r="S968" s="8"/>
      <c r="T968" s="3"/>
      <c r="U968" s="3"/>
      <c r="V968" s="3"/>
      <c r="W968" s="8"/>
      <c r="X968" s="6"/>
      <c r="Y968" s="6"/>
      <c r="Z968" s="8"/>
      <c r="AA968" s="3"/>
      <c r="AB968" s="8"/>
      <c r="AC968" s="8"/>
      <c r="AD968" s="3"/>
      <c r="AE968" s="10"/>
    </row>
    <row r="969" spans="2:31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3"/>
      <c r="R969" s="8"/>
      <c r="S969" s="8"/>
      <c r="T969" s="3"/>
      <c r="U969" s="3"/>
      <c r="V969" s="3"/>
      <c r="W969" s="8"/>
      <c r="X969" s="6"/>
      <c r="Y969" s="6"/>
      <c r="Z969" s="8"/>
      <c r="AA969" s="3"/>
      <c r="AB969" s="8"/>
      <c r="AC969" s="8"/>
      <c r="AD969" s="3"/>
      <c r="AE969" s="10"/>
    </row>
    <row r="970" spans="2:31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3"/>
      <c r="R970" s="8"/>
      <c r="S970" s="8"/>
      <c r="T970" s="3"/>
      <c r="U970" s="3"/>
      <c r="V970" s="3"/>
      <c r="W970" s="8"/>
      <c r="X970" s="6"/>
      <c r="Y970" s="6"/>
      <c r="Z970" s="8"/>
      <c r="AA970" s="3"/>
      <c r="AB970" s="8"/>
      <c r="AC970" s="8"/>
      <c r="AD970" s="3"/>
      <c r="AE970" s="10"/>
    </row>
    <row r="971" spans="2:31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3"/>
      <c r="R971" s="8"/>
      <c r="S971" s="8"/>
      <c r="T971" s="3"/>
      <c r="U971" s="3"/>
      <c r="V971" s="3"/>
      <c r="W971" s="8"/>
      <c r="X971" s="6"/>
      <c r="Y971" s="6"/>
      <c r="Z971" s="8"/>
      <c r="AA971" s="3"/>
      <c r="AB971" s="8"/>
      <c r="AC971" s="8"/>
      <c r="AD971" s="3"/>
      <c r="AE971" s="10"/>
    </row>
    <row r="972" spans="2:31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3"/>
      <c r="R972" s="8"/>
      <c r="S972" s="8"/>
      <c r="T972" s="3"/>
      <c r="U972" s="3"/>
      <c r="V972" s="3"/>
      <c r="W972" s="8"/>
      <c r="X972" s="6"/>
      <c r="Y972" s="6"/>
      <c r="Z972" s="8"/>
      <c r="AA972" s="3"/>
      <c r="AB972" s="8"/>
      <c r="AC972" s="8"/>
      <c r="AD972" s="3"/>
      <c r="AE972" s="10"/>
    </row>
    <row r="973" spans="2:31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3"/>
      <c r="R973" s="8"/>
      <c r="S973" s="8"/>
      <c r="T973" s="3"/>
      <c r="U973" s="3"/>
      <c r="V973" s="3"/>
      <c r="W973" s="8"/>
      <c r="X973" s="6"/>
      <c r="Y973" s="6"/>
      <c r="Z973" s="8"/>
      <c r="AA973" s="3"/>
      <c r="AB973" s="8"/>
      <c r="AC973" s="8"/>
      <c r="AD973" s="3"/>
      <c r="AE973" s="10"/>
    </row>
    <row r="974" spans="2:31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3"/>
      <c r="R974" s="8"/>
      <c r="S974" s="8"/>
      <c r="T974" s="3"/>
      <c r="U974" s="3"/>
      <c r="V974" s="3"/>
      <c r="W974" s="8"/>
      <c r="X974" s="6"/>
      <c r="Y974" s="6"/>
      <c r="Z974" s="8"/>
      <c r="AA974" s="3"/>
      <c r="AB974" s="8"/>
      <c r="AC974" s="8"/>
      <c r="AD974" s="3"/>
      <c r="AE974" s="10"/>
    </row>
    <row r="975" spans="2:31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3"/>
      <c r="R975" s="8"/>
      <c r="S975" s="8"/>
      <c r="T975" s="3"/>
      <c r="U975" s="3"/>
      <c r="V975" s="3"/>
      <c r="W975" s="8"/>
      <c r="X975" s="6"/>
      <c r="Y975" s="6"/>
      <c r="Z975" s="8"/>
      <c r="AA975" s="3"/>
      <c r="AB975" s="8"/>
      <c r="AC975" s="8"/>
      <c r="AD975" s="3"/>
      <c r="AE975" s="10"/>
    </row>
    <row r="976" spans="2:31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3"/>
      <c r="R976" s="8"/>
      <c r="S976" s="8"/>
      <c r="T976" s="3"/>
      <c r="U976" s="3"/>
      <c r="V976" s="3"/>
      <c r="W976" s="8"/>
      <c r="X976" s="6"/>
      <c r="Y976" s="6"/>
      <c r="Z976" s="8"/>
      <c r="AA976" s="3"/>
      <c r="AB976" s="8"/>
      <c r="AC976" s="8"/>
      <c r="AD976" s="3"/>
      <c r="AE976" s="10"/>
    </row>
    <row r="977" spans="2:31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3"/>
      <c r="R977" s="8"/>
      <c r="S977" s="8"/>
      <c r="T977" s="3"/>
      <c r="U977" s="3"/>
      <c r="V977" s="3"/>
      <c r="W977" s="8"/>
      <c r="X977" s="6"/>
      <c r="Y977" s="6"/>
      <c r="Z977" s="8"/>
      <c r="AA977" s="3"/>
      <c r="AB977" s="8"/>
      <c r="AC977" s="8"/>
      <c r="AD977" s="3"/>
      <c r="AE977" s="10"/>
    </row>
    <row r="978" spans="2:31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3"/>
      <c r="R978" s="8"/>
      <c r="S978" s="8"/>
      <c r="T978" s="3"/>
      <c r="U978" s="3"/>
      <c r="V978" s="3"/>
      <c r="W978" s="8"/>
      <c r="X978" s="6"/>
      <c r="Y978" s="6"/>
      <c r="Z978" s="8"/>
      <c r="AA978" s="3"/>
      <c r="AB978" s="8"/>
      <c r="AC978" s="8"/>
      <c r="AD978" s="3"/>
      <c r="AE978" s="10"/>
    </row>
    <row r="979" spans="2:31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3"/>
      <c r="R979" s="8"/>
      <c r="S979" s="8"/>
      <c r="T979" s="3"/>
      <c r="U979" s="3"/>
      <c r="V979" s="3"/>
      <c r="W979" s="8"/>
      <c r="X979" s="6"/>
      <c r="Y979" s="6"/>
      <c r="Z979" s="8"/>
      <c r="AA979" s="3"/>
      <c r="AB979" s="8"/>
      <c r="AC979" s="8"/>
      <c r="AD979" s="3"/>
      <c r="AE979" s="10"/>
    </row>
    <row r="980" spans="2:31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3"/>
      <c r="R980" s="8"/>
      <c r="S980" s="8"/>
      <c r="T980" s="3"/>
      <c r="U980" s="3"/>
      <c r="V980" s="3"/>
      <c r="W980" s="8"/>
      <c r="X980" s="6"/>
      <c r="Y980" s="6"/>
      <c r="Z980" s="8"/>
      <c r="AA980" s="3"/>
      <c r="AB980" s="8"/>
      <c r="AC980" s="8"/>
      <c r="AD980" s="3"/>
      <c r="AE980" s="10"/>
    </row>
    <row r="981" spans="2:31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3"/>
      <c r="R981" s="8"/>
      <c r="S981" s="8"/>
      <c r="T981" s="3"/>
      <c r="U981" s="3"/>
      <c r="V981" s="3"/>
      <c r="W981" s="8"/>
      <c r="X981" s="6"/>
      <c r="Y981" s="6"/>
      <c r="Z981" s="8"/>
      <c r="AA981" s="3"/>
      <c r="AB981" s="8"/>
      <c r="AC981" s="8"/>
      <c r="AD981" s="3"/>
      <c r="AE981" s="10"/>
    </row>
    <row r="982" spans="2:31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3"/>
      <c r="R982" s="8"/>
      <c r="S982" s="8"/>
      <c r="T982" s="3"/>
      <c r="U982" s="3"/>
      <c r="V982" s="3"/>
      <c r="W982" s="8"/>
      <c r="X982" s="6"/>
      <c r="Y982" s="6"/>
      <c r="Z982" s="8"/>
      <c r="AA982" s="3"/>
      <c r="AB982" s="8"/>
      <c r="AC982" s="8"/>
      <c r="AD982" s="3"/>
      <c r="AE982" s="10"/>
    </row>
    <row r="983" spans="2:31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3"/>
      <c r="R983" s="8"/>
      <c r="S983" s="8"/>
      <c r="T983" s="3"/>
      <c r="U983" s="3"/>
      <c r="V983" s="3"/>
      <c r="W983" s="8"/>
      <c r="X983" s="6"/>
      <c r="Y983" s="6"/>
      <c r="Z983" s="8"/>
      <c r="AA983" s="3"/>
      <c r="AB983" s="8"/>
      <c r="AC983" s="8"/>
      <c r="AD983" s="3"/>
      <c r="AE983" s="10"/>
    </row>
    <row r="984" spans="2:31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3"/>
      <c r="R984" s="8"/>
      <c r="S984" s="8"/>
      <c r="T984" s="3"/>
      <c r="U984" s="3"/>
      <c r="V984" s="3"/>
      <c r="W984" s="8"/>
      <c r="X984" s="6"/>
      <c r="Y984" s="6"/>
      <c r="Z984" s="8"/>
      <c r="AA984" s="3"/>
      <c r="AB984" s="8"/>
      <c r="AC984" s="8"/>
      <c r="AD984" s="3"/>
      <c r="AE984" s="10"/>
    </row>
    <row r="985" spans="2:31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3"/>
      <c r="R985" s="8"/>
      <c r="S985" s="8"/>
      <c r="T985" s="3"/>
      <c r="U985" s="3"/>
      <c r="V985" s="3"/>
      <c r="W985" s="8"/>
      <c r="X985" s="6"/>
      <c r="Y985" s="6"/>
      <c r="Z985" s="8"/>
      <c r="AA985" s="3"/>
      <c r="AB985" s="8"/>
      <c r="AC985" s="8"/>
      <c r="AD985" s="3"/>
      <c r="AE985" s="10"/>
    </row>
  </sheetData>
  <mergeCells count="5">
    <mergeCell ref="C2:O2"/>
    <mergeCell ref="C15:O15"/>
    <mergeCell ref="C20:O20"/>
    <mergeCell ref="C29:I29"/>
    <mergeCell ref="C40:I40"/>
  </mergeCells>
  <printOptions horizontalCentered="1" gridLines="1"/>
  <pageMargins left="0.7" right="0.7" top="0.75" bottom="0.75" header="0" footer="0"/>
  <pageSetup pageOrder="overThenDown" orientation="landscape" cellComments="atEnd" r:id="rId1"/>
  <ignoredErrors>
    <ignoredError sqref="G6 G3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B1:AC985"/>
  <sheetViews>
    <sheetView workbookViewId="0">
      <selection activeCell="P35" sqref="P35"/>
    </sheetView>
  </sheetViews>
  <sheetFormatPr defaultColWidth="14.33203125" defaultRowHeight="15.75" customHeight="1" x14ac:dyDescent="0.25"/>
  <cols>
    <col min="2" max="2" width="8.5546875" customWidth="1"/>
    <col min="3" max="4" width="19.77734375" customWidth="1"/>
    <col min="5" max="5" width="19" customWidth="1"/>
    <col min="6" max="6" width="20.5546875" customWidth="1"/>
    <col min="7" max="9" width="19.5546875" customWidth="1"/>
    <col min="10" max="14" width="14.33203125" customWidth="1"/>
    <col min="15" max="15" width="8.5546875" customWidth="1"/>
    <col min="16" max="17" width="19.77734375" customWidth="1"/>
    <col min="18" max="18" width="20.5546875" customWidth="1"/>
    <col min="19" max="20" width="19.5546875" customWidth="1"/>
    <col min="21" max="21" width="20" customWidth="1"/>
    <col min="22" max="22" width="19.77734375" customWidth="1"/>
    <col min="23" max="23" width="14.33203125" customWidth="1"/>
    <col min="24" max="28" width="19.5546875" customWidth="1"/>
  </cols>
  <sheetData>
    <row r="1" spans="2:29" ht="15.75" customHeight="1" x14ac:dyDescent="0.2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6"/>
      <c r="Q1" s="6"/>
      <c r="R1" s="3"/>
      <c r="S1" s="3"/>
      <c r="T1" s="3"/>
      <c r="U1" s="8"/>
      <c r="V1" s="6"/>
      <c r="W1" s="3"/>
      <c r="X1" s="8"/>
      <c r="Y1" s="3"/>
      <c r="Z1" s="8"/>
      <c r="AA1" s="8"/>
      <c r="AB1" s="3"/>
      <c r="AC1" s="10"/>
    </row>
    <row r="2" spans="2:29" ht="15.75" customHeight="1" x14ac:dyDescent="0.25">
      <c r="C2" s="215" t="s">
        <v>1478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2:29" ht="15.75" customHeight="1" x14ac:dyDescent="0.25">
      <c r="B3" s="126"/>
      <c r="C3" s="144" t="s">
        <v>14</v>
      </c>
      <c r="D3" s="145" t="s">
        <v>16</v>
      </c>
      <c r="E3" s="146" t="s">
        <v>1435</v>
      </c>
      <c r="F3" s="147" t="s">
        <v>1445</v>
      </c>
      <c r="G3" s="147" t="s">
        <v>1452</v>
      </c>
      <c r="H3" s="146" t="s">
        <v>1188</v>
      </c>
      <c r="I3" s="144" t="s">
        <v>1436</v>
      </c>
      <c r="J3" s="144" t="s">
        <v>1455</v>
      </c>
      <c r="K3" s="144" t="s">
        <v>10</v>
      </c>
      <c r="L3" s="145" t="s">
        <v>1188</v>
      </c>
      <c r="M3" s="146" t="s">
        <v>21</v>
      </c>
      <c r="O3" s="3"/>
      <c r="P3" s="144" t="s">
        <v>1454</v>
      </c>
      <c r="Q3" s="145" t="s">
        <v>12</v>
      </c>
      <c r="R3" s="146" t="s">
        <v>1449</v>
      </c>
      <c r="S3" s="147" t="s">
        <v>1450</v>
      </c>
      <c r="T3" s="147" t="s">
        <v>1451</v>
      </c>
      <c r="U3" s="146" t="s">
        <v>1444</v>
      </c>
      <c r="V3" s="144" t="s">
        <v>13</v>
      </c>
      <c r="W3" s="107"/>
      <c r="X3" s="11" t="s">
        <v>14</v>
      </c>
      <c r="Y3" s="11" t="s">
        <v>16</v>
      </c>
    </row>
    <row r="4" spans="2:29" ht="15.75" customHeight="1" x14ac:dyDescent="0.25">
      <c r="B4" s="126">
        <v>2014</v>
      </c>
      <c r="C4" s="129">
        <v>41640</v>
      </c>
      <c r="D4" s="129">
        <v>42004</v>
      </c>
      <c r="E4" s="129">
        <v>41820</v>
      </c>
      <c r="F4" s="139">
        <f>K4+F17</f>
        <v>2101.0668684699999</v>
      </c>
      <c r="G4" s="139">
        <f>F4-E31</f>
        <v>565.66626876427699</v>
      </c>
      <c r="H4" s="127">
        <f>(K4*L4)+H17</f>
        <v>4597.86817025449</v>
      </c>
      <c r="I4" s="127">
        <f>H4/F4</f>
        <v>2.1883492806693319</v>
      </c>
      <c r="J4" s="127">
        <f t="shared" ref="J4:J5" si="0">G4*I4</f>
        <v>1237.8753723492105</v>
      </c>
      <c r="K4" s="139">
        <f>SUMIFS('Summary Detail'!$D$2:$D$1066,'Summary Detail'!$A$2:$A$1066,"&gt;="&amp;X4,'Summary Detail'!$A$2:$A$1066,"&lt;="&amp;Y4,'Summary Detail'!$B$2:$B$1066,"="&amp;"Mining")</f>
        <v>250.06151999999989</v>
      </c>
      <c r="L4" s="127">
        <f>M4/K4</f>
        <v>1.7055898064022617</v>
      </c>
      <c r="M4" s="127">
        <f>SUMIFS('Summary Detail'!$J$2:$J$1066,'Summary Detail'!$A$2:$A$1066,"&gt;="&amp;$X4,'Summary Detail'!$A$2:$A$1066,"&lt;="&amp;$Y4,'Summary Detail'!$B$2:$B$1066,"="&amp;"Mining")</f>
        <v>426.50237948545509</v>
      </c>
      <c r="O4" s="126">
        <v>2014</v>
      </c>
      <c r="P4" s="137">
        <v>0</v>
      </c>
      <c r="Q4" s="132">
        <f>SUMIFS('Summary Detail'!$J$2:$J$1066,'Summary Detail'!$A$2:$A$1066,"&gt;="&amp;$X4,'Summary Detail'!$A$2:$A$1066,"&lt;="&amp;$Y4,'Summary Detail'!$B$2:$B$1066,"="&amp;"Mining")</f>
        <v>426.50237948545509</v>
      </c>
      <c r="R4" s="137">
        <v>0</v>
      </c>
      <c r="S4" s="137">
        <v>0</v>
      </c>
      <c r="T4" s="132"/>
      <c r="U4" s="132">
        <v>45357</v>
      </c>
      <c r="V4" s="132">
        <f>SUMIFS('Summary Detail'!$N$2:$N$1066,'Summary Detail'!$A$2:$A$1066,"&gt;="&amp;X4,'Summary Detail'!$A$2:$A$1066,"&lt;="&amp;Y4,'Summary Detail'!$B$2:$B$1066,"="&amp;"Coinbase / Uphold")</f>
        <v>0</v>
      </c>
      <c r="W4" s="106"/>
      <c r="X4" s="37">
        <v>41640</v>
      </c>
      <c r="Y4" s="37">
        <v>42004</v>
      </c>
    </row>
    <row r="5" spans="2:29" ht="15.75" customHeight="1" x14ac:dyDescent="0.25">
      <c r="B5" s="126">
        <v>2015</v>
      </c>
      <c r="C5" s="129">
        <v>42005</v>
      </c>
      <c r="D5" s="129">
        <v>42369</v>
      </c>
      <c r="E5" s="129">
        <v>42185</v>
      </c>
      <c r="F5" s="139">
        <f t="shared" ref="F5:F6" si="1">K5</f>
        <v>392.65182904</v>
      </c>
      <c r="G5" s="139">
        <f t="shared" ref="G5:G8" si="2">G4+F5</f>
        <v>958.31809780427693</v>
      </c>
      <c r="H5" s="127">
        <f t="shared" ref="H5" si="3">F5*I5</f>
        <v>1072.0984878719166</v>
      </c>
      <c r="I5" s="127">
        <f>L5</f>
        <v>2.7304049251294851</v>
      </c>
      <c r="J5" s="127">
        <f t="shared" si="0"/>
        <v>2616.5964540855175</v>
      </c>
      <c r="K5" s="139">
        <f>SUMIFS('Summary Detail'!$D$2:$D$1066,'Summary Detail'!$A$2:$A$1066,"&gt;="&amp;X5,'Summary Detail'!$A$2:$A$1066,"&lt;="&amp;Y5,'Summary Detail'!$B$2:$B$1066,"="&amp;"Mining")</f>
        <v>392.65182904</v>
      </c>
      <c r="L5" s="127">
        <f t="shared" ref="L5:L11" si="4">M5/K5</f>
        <v>2.7304049251294851</v>
      </c>
      <c r="M5" s="127">
        <f>SUMIFS('Summary Detail'!$J$2:$J$1066,'Summary Detail'!$A$2:$A$1066,"&gt;="&amp;$X5,'Summary Detail'!$A$2:$A$1066,"&lt;="&amp;$Y5,'Summary Detail'!$B$2:$B$1066,"="&amp;"Mining")</f>
        <v>1072.0984878719166</v>
      </c>
      <c r="O5" s="126">
        <v>2015</v>
      </c>
      <c r="P5" s="137">
        <v>0</v>
      </c>
      <c r="Q5" s="132">
        <f>SUMIFS('Summary Detail'!$J$2:$J$1066,'Summary Detail'!$A$2:$A$1066,"&gt;="&amp;$X5,'Summary Detail'!$A$2:$A$1066,"&lt;="&amp;$Y5,'Summary Detail'!$B$2:$B$1066,"="&amp;"Mining")</f>
        <v>1072.0984878719166</v>
      </c>
      <c r="R5" s="137">
        <v>0</v>
      </c>
      <c r="S5" s="137">
        <v>0</v>
      </c>
      <c r="T5" s="132"/>
      <c r="U5" s="132">
        <v>49994</v>
      </c>
      <c r="V5" s="132">
        <f>SUMIFS('Summary Detail'!$N$2:$N$1066,'Summary Detail'!$A$2:$A$1066,"&gt;="&amp;X5,'Summary Detail'!$A$2:$A$1066,"&lt;="&amp;Y5,'Summary Detail'!$B$2:$B$1066,"="&amp;"Coinbase / Uphold")</f>
        <v>0</v>
      </c>
      <c r="W5" s="106"/>
      <c r="X5" s="37">
        <v>42005</v>
      </c>
      <c r="Y5" s="37">
        <v>42369</v>
      </c>
    </row>
    <row r="6" spans="2:29" ht="15.75" customHeight="1" x14ac:dyDescent="0.25">
      <c r="B6" s="126">
        <v>2016</v>
      </c>
      <c r="C6" s="129">
        <v>42370</v>
      </c>
      <c r="D6" s="129">
        <v>42735</v>
      </c>
      <c r="E6" s="129">
        <v>42551</v>
      </c>
      <c r="F6" s="139">
        <f t="shared" si="1"/>
        <v>209.38187977999999</v>
      </c>
      <c r="G6" s="139">
        <f t="shared" si="2"/>
        <v>1167.6999775842769</v>
      </c>
      <c r="H6" s="127">
        <f>F6*I6</f>
        <v>1633.2736826287698</v>
      </c>
      <c r="I6" s="127">
        <f t="shared" ref="I6" si="5">L6</f>
        <v>7.8004538136006314</v>
      </c>
      <c r="J6" s="127">
        <f>G6*I6</f>
        <v>9108.589743288645</v>
      </c>
      <c r="K6" s="139">
        <f>SUMIFS('Summary Detail'!$D$2:$D$1066,'Summary Detail'!$A$2:$A$1066,"&gt;="&amp;X6,'Summary Detail'!$A$2:$A$1066,"&lt;="&amp;Y6,'Summary Detail'!$B$2:$B$1066,"="&amp;"Mining")</f>
        <v>209.38187977999999</v>
      </c>
      <c r="L6" s="127">
        <f t="shared" si="4"/>
        <v>7.8004538136006314</v>
      </c>
      <c r="M6" s="127">
        <f>SUMIFS('Summary Detail'!$J$2:$J$1066,'Summary Detail'!$A$2:$A$1066,"&gt;="&amp;$X6,'Summary Detail'!$A$2:$A$1066,"&lt;="&amp;$Y6,'Summary Detail'!$B$2:$B$1066,"="&amp;"Mining")</f>
        <v>1633.2736826287698</v>
      </c>
      <c r="O6" s="126">
        <v>2016</v>
      </c>
      <c r="P6" s="137">
        <v>0</v>
      </c>
      <c r="Q6" s="132">
        <f>SUMIFS('Summary Detail'!$J$2:$J$1066,'Summary Detail'!$A$2:$A$1066,"&gt;="&amp;$X6,'Summary Detail'!$A$2:$A$1066,"&lt;="&amp;$Y6,'Summary Detail'!$B$2:$B$1066,"="&amp;"Mining")</f>
        <v>1633.2736826287698</v>
      </c>
      <c r="R6" s="132">
        <f>SUMIFS('Summary Detail'!$J$2:$J$1066,'Summary Detail'!$A$2:$A$1066,"&gt;="&amp;$X6,'Summary Detail'!$A$2:$A$1066,"&lt;="&amp;$Y6,'Summary Detail'!$B$2:$B$1066,"="&amp;"DCG Wages")</f>
        <v>6124.10179933984</v>
      </c>
      <c r="S6" s="137">
        <v>0</v>
      </c>
      <c r="T6" s="132"/>
      <c r="U6" s="132">
        <v>58674</v>
      </c>
      <c r="V6" s="132">
        <f>SUMIFS('Summary Detail'!$N$2:$N$1066,'Summary Detail'!$A$2:$A$1066,"&gt;="&amp;X6,'Summary Detail'!$A$2:$A$1066,"&lt;="&amp;Y6,'Summary Detail'!$B$2:$B$1066,"="&amp;"Coinbase / Uphold")</f>
        <v>0</v>
      </c>
      <c r="W6" s="122"/>
      <c r="X6" s="37">
        <v>42370</v>
      </c>
      <c r="Y6" s="37">
        <v>42735</v>
      </c>
    </row>
    <row r="7" spans="2:29" ht="15.75" customHeight="1" x14ac:dyDescent="0.25">
      <c r="B7" s="126">
        <v>2017</v>
      </c>
      <c r="C7" s="130">
        <v>42736</v>
      </c>
      <c r="D7" s="130">
        <v>43100</v>
      </c>
      <c r="E7" s="130">
        <v>42916</v>
      </c>
      <c r="F7" s="139">
        <f>K7</f>
        <v>210.03238880000001</v>
      </c>
      <c r="G7" s="139">
        <f t="shared" si="2"/>
        <v>1377.7323663842769</v>
      </c>
      <c r="H7" s="127">
        <f>F7*I7</f>
        <v>43864.039096428824</v>
      </c>
      <c r="I7" s="127">
        <f>L7</f>
        <v>208.84416611667288</v>
      </c>
      <c r="J7" s="127">
        <f>G7*I7</f>
        <v>287731.36718947475</v>
      </c>
      <c r="K7" s="139">
        <f>SUMIFS('Summary Detail'!$D$2:$D$1066,'Summary Detail'!$A$2:$A$1066,"&gt;="&amp;X7,'Summary Detail'!$A$2:$A$1066,"&lt;="&amp;Y7,'Summary Detail'!$B$2:$B$1066,"="&amp;"Mining")</f>
        <v>210.03238880000001</v>
      </c>
      <c r="L7" s="127">
        <f t="shared" si="4"/>
        <v>208.84416611667288</v>
      </c>
      <c r="M7" s="127">
        <f>SUMIFS('Summary Detail'!$J$2:$J$1066,'Summary Detail'!$A$2:$A$1066,"&gt;="&amp;$X7,'Summary Detail'!$A$2:$A$1066,"&lt;="&amp;$Y7,'Summary Detail'!$B$2:$B$1066,"="&amp;"Mining")</f>
        <v>43864.039096428824</v>
      </c>
      <c r="O7" s="126">
        <v>2017</v>
      </c>
      <c r="P7" s="137">
        <v>0</v>
      </c>
      <c r="Q7" s="132">
        <f>SUMIFS('Summary Detail'!$J$2:$J$1066,'Summary Detail'!$A$2:$A$1066,"&gt;="&amp;$X7,'Summary Detail'!$A$2:$A$1066,"&lt;="&amp;$Y7,'Summary Detail'!$B$2:$B$1066,"="&amp;"Mining")</f>
        <v>43864.039096428824</v>
      </c>
      <c r="R7" s="132">
        <f>SUMIFS('Summary Detail'!$J$2:$J$1066,'Summary Detail'!$A$2:$A$1066,"&gt;="&amp;$X7,'Summary Detail'!$A$2:$A$1066,"&lt;="&amp;$Y7,'Summary Detail'!$B$2:$B$1066,"="&amp;"DCG Wages")</f>
        <v>10991.4425498568</v>
      </c>
      <c r="S7" s="137">
        <v>0</v>
      </c>
      <c r="T7" s="132"/>
      <c r="U7" s="134">
        <v>268418</v>
      </c>
      <c r="V7" s="132">
        <f>SUMIFS('Summary Detail'!$N$2:$N$1066,'Summary Detail'!$A$2:$A$1066,"&gt;="&amp;X7,'Summary Detail'!$A$2:$A$1066,"&lt;="&amp;Y7,'Summary Detail'!$B$2:$B$1066,"="&amp;"Coinbase / Uphold")</f>
        <v>284942.13</v>
      </c>
      <c r="W7" s="122"/>
      <c r="X7" s="37">
        <v>42736</v>
      </c>
      <c r="Y7" s="37">
        <v>43100</v>
      </c>
    </row>
    <row r="8" spans="2:29" ht="15.75" customHeight="1" x14ac:dyDescent="0.25">
      <c r="B8" s="126">
        <v>2018</v>
      </c>
      <c r="C8" s="130">
        <v>43101</v>
      </c>
      <c r="D8" s="130">
        <v>43465</v>
      </c>
      <c r="E8" s="130">
        <v>43281</v>
      </c>
      <c r="F8" s="139">
        <f>K8</f>
        <v>146.64223359999994</v>
      </c>
      <c r="G8" s="139">
        <f t="shared" si="2"/>
        <v>1524.3745999842768</v>
      </c>
      <c r="H8" s="127">
        <f t="shared" ref="H8:H11" si="6">F8*I8</f>
        <v>50285.924089800472</v>
      </c>
      <c r="I8" s="127">
        <f>L8</f>
        <v>342.91569935416265</v>
      </c>
      <c r="J8" s="127">
        <f>G8*I8</f>
        <v>522731.98203133023</v>
      </c>
      <c r="K8" s="139">
        <f>SUMIFS('Summary Detail'!$D$2:$D$1066,'Summary Detail'!$A$2:$A$1066,"&gt;="&amp;X8,'Summary Detail'!$A$2:$A$1066,"&lt;="&amp;Y8,'Summary Detail'!$B$2:$B$1066,"="&amp;"Mining")</f>
        <v>146.64223359999994</v>
      </c>
      <c r="L8" s="127">
        <f t="shared" si="4"/>
        <v>342.91569935416265</v>
      </c>
      <c r="M8" s="127">
        <f>SUMIFS('Summary Detail'!$J$2:$J$1066,'Summary Detail'!$A$2:$A$1066,"&gt;="&amp;$X8,'Summary Detail'!$A$2:$A$1066,"&lt;="&amp;$Y8,'Summary Detail'!$B$2:$B$1066,"="&amp;"Mining")</f>
        <v>50285.924089800472</v>
      </c>
      <c r="O8" s="126">
        <v>2018</v>
      </c>
      <c r="P8" s="132">
        <f>I32+I42</f>
        <v>151981</v>
      </c>
      <c r="Q8" s="132">
        <f>SUMIFS('Summary Detail'!$J$2:$J$1066,'Summary Detail'!$A$2:$A$1066,"&gt;="&amp;$X8,'Summary Detail'!$A$2:$A$1066,"&lt;="&amp;$Y8,'Summary Detail'!$B$2:$B$1066,"="&amp;"Mining")</f>
        <v>50285.924089800472</v>
      </c>
      <c r="R8" s="132">
        <f>SUMIFS('Summary Detail'!$J$2:$J$1066,'Summary Detail'!$A$2:$A$1066,"&gt;="&amp;$X8,'Summary Detail'!$A$2:$A$1066,"&lt;="&amp;$Y8,'Summary Detail'!$B$2:$B$1066,"="&amp;"DCG Wages")</f>
        <v>53353.981141483047</v>
      </c>
      <c r="S8" s="132">
        <f>SUMIFS('Summary Detail'!$J$2:$J$1066,'Summary Detail'!$A$2:$A$1066,"&gt;="&amp;X8,'Summary Detail'!$A$2:$A$1066,"&lt;="&amp;Y8,'Summary Detail'!$B$2:$B$1066,"="&amp;"DCG Expense")</f>
        <v>10163.465401916501</v>
      </c>
      <c r="T8" s="132"/>
      <c r="U8" s="132">
        <v>0</v>
      </c>
      <c r="V8" s="132">
        <f>SUMIFS('Summary Detail'!$N$2:$N$1066,'Summary Detail'!$A$2:$A$1066,"&gt;="&amp;X8,'Summary Detail'!$A$2:$A$1066,"&lt;="&amp;Y8,'Summary Detail'!$B$2:$B$1066,"="&amp;"Coinbase / Uphold")</f>
        <v>156553.15</v>
      </c>
      <c r="W8" s="122"/>
      <c r="X8" s="37">
        <v>43101</v>
      </c>
      <c r="Y8" s="37">
        <v>43465</v>
      </c>
    </row>
    <row r="9" spans="2:29" ht="15.75" customHeight="1" x14ac:dyDescent="0.25">
      <c r="B9" s="126">
        <v>2019</v>
      </c>
      <c r="C9" s="130">
        <v>43466</v>
      </c>
      <c r="D9" s="130">
        <v>43830</v>
      </c>
      <c r="E9" s="130">
        <v>43646</v>
      </c>
      <c r="F9" s="139">
        <f>K9</f>
        <v>133.55827584000002</v>
      </c>
      <c r="G9" s="141">
        <f>G8+F9</f>
        <v>1657.9328758242768</v>
      </c>
      <c r="H9" s="127">
        <f t="shared" si="6"/>
        <v>18334.544764403432</v>
      </c>
      <c r="I9" s="127">
        <f>L9</f>
        <v>137.2774891641146</v>
      </c>
      <c r="J9" s="127">
        <f>G9*I9</f>
        <v>227596.86239579652</v>
      </c>
      <c r="K9" s="139">
        <f>SUMIFS('Summary Detail'!$D$2:$D$1066,'Summary Detail'!$A$2:$A$1066,"&gt;="&amp;X9,'Summary Detail'!$A$2:$A$1066,"&lt;="&amp;Y9,'Summary Detail'!$B$2:$B$1066,"="&amp;"Mining")</f>
        <v>133.55827584000002</v>
      </c>
      <c r="L9" s="127">
        <f t="shared" si="4"/>
        <v>137.2774891641146</v>
      </c>
      <c r="M9" s="127">
        <f>SUMIFS('Summary Detail'!$J$2:$J$1066,'Summary Detail'!$A$2:$A$1066,"&gt;="&amp;$X9,'Summary Detail'!$A$2:$A$1066,"&lt;="&amp;$Y9,'Summary Detail'!$B$2:$B$1066,"="&amp;"Mining")</f>
        <v>18334.544764403432</v>
      </c>
      <c r="O9" s="126">
        <v>2019</v>
      </c>
      <c r="P9" s="138">
        <f>L59</f>
        <v>33822.528541013242</v>
      </c>
      <c r="Q9" s="132">
        <f>SUMIFS('Summary Detail'!$J$2:$J$1066,'Summary Detail'!$A$2:$A$1066,"&gt;="&amp;$X9,'Summary Detail'!$A$2:$A$1066,"&lt;="&amp;$Y9,'Summary Detail'!$B$2:$B$1066,"="&amp;"Mining")</f>
        <v>18334.544764403432</v>
      </c>
      <c r="R9" s="132">
        <f>SUMIFS('Summary Detail'!$J$2:$J$1066,'Summary Detail'!$A$2:$A$1066,"&gt;="&amp;$X9,'Summary Detail'!$A$2:$A$1066,"&lt;="&amp;$Y9,'Summary Detail'!$B$2:$B$1066,"="&amp;"DCG Wages")</f>
        <v>26882.37936871768</v>
      </c>
      <c r="S9" s="132">
        <f>SUMIFS('Summary Detail'!$J$2:$J$1066,'Summary Detail'!$A$2:$A$1066,"&gt;="&amp;X9,'Summary Detail'!$A$2:$A$1066,"&lt;="&amp;Y9,'Summary Detail'!$B$2:$B$1066,"="&amp;"DCG Expense")</f>
        <v>0</v>
      </c>
      <c r="T9" s="132"/>
      <c r="U9" s="132">
        <v>0</v>
      </c>
      <c r="V9" s="132">
        <f>SUMIFS('2019 - Revenue Workbook'!M:M,'2019 - Revenue Workbook'!A:A,"&gt;="&amp;X9,'2019 - Revenue Workbook'!A:A,"&lt;="&amp;Y9,'2019 - Revenue Workbook'!B:B,"="&amp;"TransferWise / Uphold")</f>
        <v>15454.06</v>
      </c>
      <c r="W9" s="122"/>
      <c r="X9" s="37">
        <v>43466</v>
      </c>
      <c r="Y9" s="37">
        <v>43830</v>
      </c>
    </row>
    <row r="10" spans="2:29" ht="15.75" customHeight="1" x14ac:dyDescent="0.25">
      <c r="B10" s="126">
        <v>2020</v>
      </c>
      <c r="C10" s="130">
        <v>43831</v>
      </c>
      <c r="D10" s="130">
        <v>44196</v>
      </c>
      <c r="E10" s="130">
        <v>44012</v>
      </c>
      <c r="F10" s="139">
        <f>K10</f>
        <v>127.54699732000002</v>
      </c>
      <c r="G10" s="141">
        <f>G9+F10</f>
        <v>1785.4798731442768</v>
      </c>
      <c r="H10" s="127">
        <f t="shared" si="6"/>
        <v>15512.875620481704</v>
      </c>
      <c r="I10" s="127">
        <f>L10</f>
        <v>121.6247810331573</v>
      </c>
      <c r="J10" s="127">
        <f>F10*I10</f>
        <v>15512.875620481704</v>
      </c>
      <c r="K10" s="139">
        <f>SUMIFS('Summary Detail'!$D$2:$D$1066,'Summary Detail'!$A$2:$A$1066,"&gt;="&amp;X10,'Summary Detail'!$A$2:$A$1066,"&lt;="&amp;Y10,'Summary Detail'!$B$2:$B$1066,"="&amp;"Mining")</f>
        <v>127.54699732000002</v>
      </c>
      <c r="L10" s="127">
        <f t="shared" si="4"/>
        <v>121.6247810331573</v>
      </c>
      <c r="M10" s="127">
        <f>SUMIFS('Summary Detail'!$J$2:$J$1066,'Summary Detail'!$A$2:$A$1066,"&gt;="&amp;$X10,'Summary Detail'!$A$2:$A$1066,"&lt;="&amp;$Y10,'Summary Detail'!$B$2:$B$1066,"="&amp;"Mining")</f>
        <v>15512.875620481704</v>
      </c>
      <c r="O10" s="126">
        <v>2020</v>
      </c>
      <c r="P10" s="132">
        <f>F66</f>
        <v>-104762.63751277767</v>
      </c>
      <c r="Q10" s="132">
        <f>SUMIFS('Summary Detail'!$J$2:$J$1066,'Summary Detail'!$A$2:$A$1066,"&gt;="&amp;$X10,'Summary Detail'!$A$2:$A$1066,"&lt;="&amp;$Y10,'Summary Detail'!$B$2:$B$1066,"="&amp;"Mining")</f>
        <v>15512.875620481704</v>
      </c>
      <c r="R10" s="137">
        <v>0</v>
      </c>
      <c r="S10" s="132">
        <f>SUMIFS('Summary Detail'!$J$2:$J$1066,'Summary Detail'!$A$2:$A$1066,"&gt;="&amp;X10,'Summary Detail'!$A$2:$A$1066,"&lt;="&amp;Y10,'Summary Detail'!$B$2:$B$1066,"="&amp;"DCG Expense")</f>
        <v>0</v>
      </c>
      <c r="T10" s="132"/>
      <c r="U10" s="132"/>
      <c r="V10" s="132"/>
      <c r="W10" s="106"/>
      <c r="X10" s="37">
        <v>43831</v>
      </c>
      <c r="Y10" s="37">
        <v>44196</v>
      </c>
    </row>
    <row r="11" spans="2:29" ht="15.75" customHeight="1" x14ac:dyDescent="0.25">
      <c r="B11" s="126">
        <v>2021</v>
      </c>
      <c r="C11" s="130">
        <v>44197</v>
      </c>
      <c r="D11" s="130">
        <v>44561</v>
      </c>
      <c r="E11" s="130">
        <v>44377</v>
      </c>
      <c r="F11" s="139">
        <f>K11</f>
        <v>86.947311130000017</v>
      </c>
      <c r="G11" s="141">
        <f>G10+F11</f>
        <v>1872.4271842742769</v>
      </c>
      <c r="H11" s="127">
        <f t="shared" si="6"/>
        <v>18468.471096966568</v>
      </c>
      <c r="I11" s="127">
        <f>L11</f>
        <v>212.40991649935299</v>
      </c>
      <c r="J11" s="127">
        <f>F11*I11</f>
        <v>18468.471096966568</v>
      </c>
      <c r="K11" s="139">
        <f>SUMIFS('Summary Detail'!$D$2:$D$1066,'Summary Detail'!$A$2:$A$1066,"&gt;="&amp;X11,'Summary Detail'!$A$2:$A$1066,"&lt;="&amp;Y11,'Summary Detail'!$B$2:$B$1066,"="&amp;"Mining")</f>
        <v>86.947311130000017</v>
      </c>
      <c r="L11" s="127">
        <f t="shared" si="4"/>
        <v>212.40991649935299</v>
      </c>
      <c r="M11" s="127">
        <f>SUMIFS('Summary Detail'!$J$2:$J$1066,'Summary Detail'!$A$2:$A$1066,"&gt;="&amp;$X11,'Summary Detail'!$A$2:$A$1066,"&lt;="&amp;$Y11,'Summary Detail'!$B$2:$B$1066,"="&amp;"Mining")</f>
        <v>18468.471096966568</v>
      </c>
      <c r="O11" s="126">
        <v>2021</v>
      </c>
      <c r="P11" s="132">
        <v>0</v>
      </c>
      <c r="Q11" s="132">
        <f>SUMIFS('Summary Detail'!$J$2:$J$1066,'Summary Detail'!$A$2:$A$1066,"&gt;="&amp;$X11,'Summary Detail'!$A$2:$A$1066,"&lt;="&amp;$Y11,'Summary Detail'!$B$2:$B$1066,"="&amp;"Mining")</f>
        <v>18468.471096966568</v>
      </c>
      <c r="R11" s="137">
        <v>0</v>
      </c>
      <c r="S11" s="132">
        <f>SUMIFS('Summary Detail'!$J$2:$J$1066,'Summary Detail'!$A$2:$A$1066,"&gt;="&amp;X11,'Summary Detail'!$A$2:$A$1066,"&lt;="&amp;Y11,'Summary Detail'!$B$2:$B$1066,"="&amp;"DCG Expense")</f>
        <v>0</v>
      </c>
      <c r="T11" s="132"/>
      <c r="U11" s="132"/>
      <c r="V11" s="132"/>
      <c r="W11" s="106"/>
      <c r="X11" s="37">
        <v>44197</v>
      </c>
      <c r="Y11" s="37">
        <v>44561</v>
      </c>
    </row>
    <row r="12" spans="2:29" ht="15.75" customHeight="1" x14ac:dyDescent="0.25">
      <c r="J12" s="125">
        <f>SUM(J6:J10)</f>
        <v>1062681.6769803718</v>
      </c>
      <c r="T12" s="6"/>
      <c r="W12" s="3"/>
    </row>
    <row r="13" spans="2:29" ht="15.75" customHeight="1" x14ac:dyDescent="0.25">
      <c r="F13" s="148"/>
      <c r="T13" s="6"/>
      <c r="W13" s="3"/>
    </row>
    <row r="14" spans="2:29" ht="15.75" customHeight="1" x14ac:dyDescent="0.25">
      <c r="B14" s="6"/>
      <c r="C14" s="6"/>
      <c r="D14" s="6"/>
      <c r="E14" s="6"/>
      <c r="F14" s="6"/>
      <c r="G14" s="6"/>
      <c r="H14" s="3"/>
      <c r="I14" s="3"/>
      <c r="T14" s="6"/>
      <c r="W14" s="3"/>
    </row>
    <row r="15" spans="2:29" ht="15.75" customHeight="1" x14ac:dyDescent="0.25">
      <c r="C15" s="215" t="s">
        <v>1477</v>
      </c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T15" s="6"/>
      <c r="W15" s="3"/>
    </row>
    <row r="16" spans="2:29" ht="15.75" customHeight="1" x14ac:dyDescent="0.25">
      <c r="B16" s="3"/>
      <c r="C16" s="144" t="s">
        <v>14</v>
      </c>
      <c r="D16" s="145" t="s">
        <v>16</v>
      </c>
      <c r="E16" s="146" t="s">
        <v>1435</v>
      </c>
      <c r="F16" s="147" t="s">
        <v>1445</v>
      </c>
      <c r="G16" s="147" t="s">
        <v>1452</v>
      </c>
      <c r="H16" s="146" t="s">
        <v>1188</v>
      </c>
      <c r="I16" s="144" t="s">
        <v>1436</v>
      </c>
      <c r="J16" s="144" t="s">
        <v>1455</v>
      </c>
      <c r="K16" s="144" t="s">
        <v>777</v>
      </c>
      <c r="L16" s="145" t="s">
        <v>1188</v>
      </c>
      <c r="M16" s="146" t="s">
        <v>1449</v>
      </c>
      <c r="P16" s="144" t="s">
        <v>1440</v>
      </c>
      <c r="Q16" s="144" t="s">
        <v>1465</v>
      </c>
      <c r="R16" s="144" t="s">
        <v>1479</v>
      </c>
      <c r="S16" s="165" t="s">
        <v>1480</v>
      </c>
      <c r="T16" s="170" t="s">
        <v>1483</v>
      </c>
      <c r="V16" s="6"/>
      <c r="W16" s="6"/>
      <c r="X16" s="8"/>
      <c r="Y16" s="3"/>
      <c r="Z16" s="8"/>
      <c r="AA16" s="8"/>
      <c r="AB16" s="3"/>
      <c r="AC16" s="10"/>
    </row>
    <row r="17" spans="2:29" ht="15.75" customHeight="1" x14ac:dyDescent="0.25">
      <c r="B17" s="126">
        <v>2014</v>
      </c>
      <c r="C17" s="129">
        <v>41640</v>
      </c>
      <c r="D17" s="129">
        <v>42004</v>
      </c>
      <c r="E17" s="129">
        <v>41820</v>
      </c>
      <c r="F17" s="139">
        <v>1851.0053484699999</v>
      </c>
      <c r="G17" s="139">
        <v>0</v>
      </c>
      <c r="H17" s="127">
        <v>4171.3657907690349</v>
      </c>
      <c r="I17" s="127">
        <v>2.2535676594435525</v>
      </c>
      <c r="J17" s="127"/>
      <c r="K17" s="139"/>
      <c r="L17" s="127"/>
      <c r="M17" s="127"/>
      <c r="O17" s="126">
        <v>2017</v>
      </c>
      <c r="P17" s="132">
        <v>284942.13</v>
      </c>
      <c r="Q17" s="139">
        <v>1535.4005997057229</v>
      </c>
      <c r="R17" s="132">
        <v>185.5816195816339</v>
      </c>
      <c r="S17" s="139">
        <f>E31</f>
        <v>1535.4005997057229</v>
      </c>
      <c r="V17" s="6"/>
      <c r="W17" s="6"/>
      <c r="X17" s="8"/>
      <c r="Y17" s="3"/>
      <c r="Z17" s="8"/>
      <c r="AA17" s="8"/>
      <c r="AB17" s="3"/>
      <c r="AC17" s="10"/>
    </row>
    <row r="18" spans="2:29" ht="15.75" customHeight="1" x14ac:dyDescent="0.25">
      <c r="B18" s="126"/>
      <c r="F18" s="148"/>
      <c r="O18" s="126">
        <v>2018</v>
      </c>
      <c r="P18" s="132">
        <v>156553.15</v>
      </c>
      <c r="Q18" s="139">
        <v>498.82067670743618</v>
      </c>
      <c r="R18" s="132">
        <v>313.84655310072509</v>
      </c>
      <c r="S18" s="139">
        <f>E32+E42</f>
        <v>498.82067670743618</v>
      </c>
      <c r="T18" s="108"/>
      <c r="V18" s="6"/>
      <c r="W18" s="6"/>
      <c r="X18" s="8"/>
      <c r="Y18" s="3"/>
      <c r="Z18" s="8"/>
      <c r="AA18" s="8"/>
      <c r="AB18" s="3"/>
      <c r="AC18" s="10"/>
    </row>
    <row r="19" spans="2:29" ht="15.75" customHeight="1" x14ac:dyDescent="0.25">
      <c r="B19" s="126"/>
      <c r="F19" s="148"/>
      <c r="O19" s="126">
        <v>2019</v>
      </c>
      <c r="P19" s="132">
        <v>57425.969589147004</v>
      </c>
      <c r="Q19" s="139">
        <v>693.24030467</v>
      </c>
      <c r="R19" s="132">
        <v>82.837032414731311</v>
      </c>
      <c r="S19" s="139"/>
      <c r="V19" s="6"/>
      <c r="W19" s="6"/>
      <c r="X19" s="8"/>
      <c r="Y19" s="3"/>
      <c r="Z19" s="8"/>
      <c r="AA19" s="8"/>
      <c r="AB19" s="3"/>
      <c r="AC19" s="10"/>
    </row>
    <row r="20" spans="2:29" ht="15.75" customHeight="1" x14ac:dyDescent="0.25">
      <c r="B20" s="126"/>
      <c r="C20" s="215" t="s">
        <v>1467</v>
      </c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O20" s="126">
        <v>2020</v>
      </c>
      <c r="P20" s="132">
        <v>40722.566992005777</v>
      </c>
      <c r="Q20" s="139">
        <v>540.07440343999997</v>
      </c>
      <c r="R20" s="132">
        <v>75.401771927393128</v>
      </c>
      <c r="S20" s="139"/>
      <c r="V20" s="6"/>
      <c r="W20" s="6"/>
      <c r="X20" s="8"/>
      <c r="Y20" s="3"/>
      <c r="Z20" s="8"/>
      <c r="AA20" s="8"/>
      <c r="AB20" s="3"/>
      <c r="AC20" s="10"/>
    </row>
    <row r="21" spans="2:29" ht="15.75" customHeight="1" x14ac:dyDescent="0.25">
      <c r="B21" s="126"/>
      <c r="C21" s="144" t="s">
        <v>14</v>
      </c>
      <c r="D21" s="145" t="s">
        <v>16</v>
      </c>
      <c r="E21" s="146" t="s">
        <v>1435</v>
      </c>
      <c r="F21" s="147" t="s">
        <v>1445</v>
      </c>
      <c r="G21" s="147" t="s">
        <v>1452</v>
      </c>
      <c r="H21" s="146" t="s">
        <v>1188</v>
      </c>
      <c r="I21" s="144" t="s">
        <v>1436</v>
      </c>
      <c r="J21" s="144" t="s">
        <v>1455</v>
      </c>
      <c r="K21" s="144" t="s">
        <v>777</v>
      </c>
      <c r="L21" s="145" t="s">
        <v>1188</v>
      </c>
      <c r="M21" s="146" t="s">
        <v>1449</v>
      </c>
      <c r="V21" s="6"/>
      <c r="W21" s="6"/>
      <c r="X21" s="8"/>
      <c r="Y21" s="3"/>
      <c r="Z21" s="8"/>
      <c r="AA21" s="8"/>
      <c r="AB21" s="3"/>
      <c r="AC21" s="10"/>
    </row>
    <row r="22" spans="2:29" ht="15.75" customHeight="1" x14ac:dyDescent="0.25">
      <c r="B22" s="126">
        <v>2016</v>
      </c>
      <c r="C22" s="129">
        <v>42370</v>
      </c>
      <c r="D22" s="129">
        <v>42735</v>
      </c>
      <c r="E22" s="129">
        <v>42551</v>
      </c>
      <c r="F22" s="140">
        <v>606.4</v>
      </c>
      <c r="G22" s="139">
        <f>F22</f>
        <v>606.4</v>
      </c>
      <c r="H22" s="127">
        <f>F22*I22</f>
        <v>6124.10179933984</v>
      </c>
      <c r="I22" s="127">
        <v>10.099112465929815</v>
      </c>
      <c r="J22" s="127">
        <f>G22*I22</f>
        <v>6124.10179933984</v>
      </c>
      <c r="K22" s="140">
        <f>SUMIFS('Summary Detail'!$D$2:$D$1066,'Summary Detail'!$A$2:$A$1066,"&gt;="&amp;X6,'Summary Detail'!$A$2:$A$1066,"&lt;="&amp;Y6,'Summary Detail'!$B$2:$B$1066,"="&amp;"DCG Wages")</f>
        <v>606.4</v>
      </c>
      <c r="L22" s="128">
        <f>I22</f>
        <v>10.099112465929815</v>
      </c>
      <c r="M22" s="127">
        <f>SUMIFS('Summary Detail'!$J$2:$J$1066,'Summary Detail'!$A$2:$A$1066,"&gt;="&amp;$X6,'Summary Detail'!$A$2:$A$1066,"&lt;="&amp;$Y6,'Summary Detail'!$B$2:$B$1066,"="&amp;"DCG Wages")</f>
        <v>6124.10179933984</v>
      </c>
      <c r="O22" s="126"/>
      <c r="AA22" s="8"/>
      <c r="AB22" s="3"/>
      <c r="AC22" s="10"/>
    </row>
    <row r="23" spans="2:29" ht="15.75" customHeight="1" x14ac:dyDescent="0.25">
      <c r="B23" s="126">
        <v>2017</v>
      </c>
      <c r="C23" s="130">
        <v>42736</v>
      </c>
      <c r="D23" s="130">
        <v>43100</v>
      </c>
      <c r="E23" s="130">
        <v>42916</v>
      </c>
      <c r="F23" s="140">
        <v>329.97</v>
      </c>
      <c r="G23" s="139">
        <f t="shared" ref="G23:G24" si="7">G22+F23</f>
        <v>936.37</v>
      </c>
      <c r="H23" s="127">
        <f>F23*I23</f>
        <v>10991.4425498568</v>
      </c>
      <c r="I23" s="133">
        <v>33.310429887131555</v>
      </c>
      <c r="J23" s="127">
        <f>G23*I23</f>
        <v>31190.887233413374</v>
      </c>
      <c r="K23" s="140">
        <f>SUMIFS('Summary Detail'!$D$2:$D$1066,'Summary Detail'!$A$2:$A$1066,"&gt;="&amp;X7,'Summary Detail'!$A$2:$A$1066,"&lt;="&amp;Y7,'Summary Detail'!$B$2:$B$1066,"="&amp;"DCG Wages")</f>
        <v>329.97</v>
      </c>
      <c r="L23" s="128">
        <f>I23</f>
        <v>33.310429887131555</v>
      </c>
      <c r="M23" s="127">
        <f>SUMIFS('Summary Detail'!$J$2:$J$1066,'Summary Detail'!$A$2:$A$1066,"&gt;="&amp;$X7,'Summary Detail'!$A$2:$A$1066,"&lt;="&amp;$Y7,'Summary Detail'!$B$2:$B$1066,"="&amp;"DCG Wages")</f>
        <v>10991.4425498568</v>
      </c>
      <c r="AA23" s="8"/>
      <c r="AB23" s="3"/>
      <c r="AC23" s="10"/>
    </row>
    <row r="24" spans="2:29" ht="15.75" customHeight="1" x14ac:dyDescent="0.25">
      <c r="B24" s="126">
        <v>2018</v>
      </c>
      <c r="C24" s="130">
        <v>43101</v>
      </c>
      <c r="D24" s="130">
        <v>43465</v>
      </c>
      <c r="E24" s="130">
        <v>43281</v>
      </c>
      <c r="F24" s="140">
        <v>229.08999999999997</v>
      </c>
      <c r="G24" s="139">
        <f t="shared" si="7"/>
        <v>1165.46</v>
      </c>
      <c r="H24" s="127">
        <f>F24*I24</f>
        <v>53353.981141483047</v>
      </c>
      <c r="I24" s="133">
        <v>232.89528631316537</v>
      </c>
      <c r="J24" s="127">
        <f>G24*I24</f>
        <v>271430.14038654172</v>
      </c>
      <c r="K24" s="140">
        <f>SUMIFS('Summary Detail'!$D$2:$D$1066,'Summary Detail'!$A$2:$A$1066,"&gt;="&amp;X8,'Summary Detail'!$A$2:$A$1066,"&lt;="&amp;Y8,'Summary Detail'!$B$2:$B$1066,"="&amp;"DCG Wages")</f>
        <v>229.08999999999997</v>
      </c>
      <c r="L24" s="128">
        <f>I24</f>
        <v>232.89528631316537</v>
      </c>
      <c r="M24" s="127">
        <f>SUMIFS('Summary Detail'!$J$2:$J$1066,'Summary Detail'!$A$2:$A$1066,"&gt;="&amp;$X8,'Summary Detail'!$A$2:$A$1066,"&lt;="&amp;$Y8,'Summary Detail'!$B$2:$B$1066,"="&amp;"DCG Wages")</f>
        <v>53353.981141483047</v>
      </c>
      <c r="N24" s="143"/>
      <c r="AA24" s="8"/>
      <c r="AB24" s="3"/>
      <c r="AC24" s="10"/>
    </row>
    <row r="25" spans="2:29" ht="15.75" customHeight="1" x14ac:dyDescent="0.25">
      <c r="B25" s="126">
        <v>2019</v>
      </c>
      <c r="C25" s="130">
        <v>43466</v>
      </c>
      <c r="D25" s="130">
        <v>43830</v>
      </c>
      <c r="E25" s="130">
        <v>43646</v>
      </c>
      <c r="F25" s="140">
        <v>359.512</v>
      </c>
      <c r="G25" s="141">
        <f>G24+F25</f>
        <v>1524.972</v>
      </c>
      <c r="H25" s="127">
        <f>F25*I25</f>
        <v>26882.37936871768</v>
      </c>
      <c r="I25" s="133">
        <v>74.774637199085646</v>
      </c>
      <c r="J25" s="127">
        <f>F25*I25</f>
        <v>26882.37936871768</v>
      </c>
      <c r="K25" s="140">
        <f>SUMIFS('Summary Detail'!$D$2:$D$1066,'Summary Detail'!$A$2:$A$1066,"&gt;="&amp;X9,'Summary Detail'!$A$2:$A$1066,"&lt;="&amp;Y9,'Summary Detail'!$B$2:$B$1066,"="&amp;"DCG Wages")</f>
        <v>359.512</v>
      </c>
      <c r="L25" s="128">
        <f>I25</f>
        <v>74.774637199085646</v>
      </c>
      <c r="M25" s="127">
        <f>SUMIFS('Summary Detail'!$J$2:$J$1066,'Summary Detail'!$A$2:$A$1066,"&gt;="&amp;$X9,'Summary Detail'!$A$2:$A$1066,"&lt;="&amp;$Y9,'Summary Detail'!$B$2:$B$1066,"="&amp;"DCG Wages")</f>
        <v>26882.37936871768</v>
      </c>
      <c r="N25" s="143"/>
      <c r="AA25" s="8"/>
      <c r="AB25" s="3"/>
      <c r="AC25" s="10"/>
    </row>
    <row r="26" spans="2:29" ht="15.75" customHeight="1" x14ac:dyDescent="0.25">
      <c r="B26" s="142"/>
      <c r="C26" s="142"/>
      <c r="D26" s="142"/>
      <c r="E26" s="142"/>
      <c r="F26" s="142"/>
      <c r="G26" s="142"/>
      <c r="H26" s="142"/>
      <c r="I26" s="142"/>
      <c r="J26" s="125">
        <f>SUM(J22:J25)</f>
        <v>335627.50878801261</v>
      </c>
      <c r="K26" s="142"/>
      <c r="L26" s="142"/>
      <c r="M26" s="142"/>
      <c r="N26" s="143"/>
      <c r="AA26" s="8"/>
      <c r="AB26" s="3"/>
      <c r="AC26" s="10"/>
    </row>
    <row r="27" spans="2:29" ht="15.75" customHeight="1" x14ac:dyDescent="0.25">
      <c r="B27" s="142"/>
      <c r="C27" s="142"/>
      <c r="D27" s="142"/>
      <c r="E27" s="142"/>
      <c r="F27" s="142"/>
      <c r="G27" s="142"/>
      <c r="H27" s="142"/>
      <c r="I27" s="142"/>
      <c r="K27" s="142"/>
      <c r="L27" s="142"/>
      <c r="M27" s="142"/>
      <c r="N27" s="143"/>
      <c r="AA27" s="8"/>
      <c r="AB27" s="3"/>
      <c r="AC27" s="10"/>
    </row>
    <row r="28" spans="2:29" ht="15.75" customHeight="1" x14ac:dyDescent="0.25">
      <c r="N28" s="143"/>
      <c r="AA28" s="8"/>
      <c r="AB28" s="3"/>
      <c r="AC28" s="10"/>
    </row>
    <row r="29" spans="2:29" ht="15.75" customHeight="1" x14ac:dyDescent="0.25">
      <c r="C29" s="215" t="s">
        <v>1461</v>
      </c>
      <c r="D29" s="215"/>
      <c r="E29" s="215"/>
      <c r="F29" s="215"/>
      <c r="G29" s="215"/>
      <c r="H29" s="215"/>
      <c r="I29" s="215"/>
      <c r="O29" s="3"/>
      <c r="V29" s="3"/>
      <c r="W29" s="6"/>
      <c r="AA29" s="8"/>
      <c r="AB29" s="3"/>
      <c r="AC29" s="10"/>
    </row>
    <row r="30" spans="2:29" ht="15.75" customHeight="1" x14ac:dyDescent="0.25">
      <c r="B30" s="6"/>
      <c r="C30" s="144" t="s">
        <v>1435</v>
      </c>
      <c r="D30" s="145" t="s">
        <v>1438</v>
      </c>
      <c r="E30" s="146" t="s">
        <v>754</v>
      </c>
      <c r="F30" s="147" t="s">
        <v>1440</v>
      </c>
      <c r="G30" s="147" t="s">
        <v>1188</v>
      </c>
      <c r="H30" s="146" t="s">
        <v>1439</v>
      </c>
      <c r="I30" s="144" t="s">
        <v>1441</v>
      </c>
      <c r="L30" t="s">
        <v>1188</v>
      </c>
      <c r="M30" t="s">
        <v>1458</v>
      </c>
      <c r="V30" s="3"/>
      <c r="AA30" s="8"/>
      <c r="AB30" s="3"/>
      <c r="AC30" s="10"/>
    </row>
    <row r="31" spans="2:29" ht="15.75" customHeight="1" x14ac:dyDescent="0.25">
      <c r="B31" s="107">
        <v>2017</v>
      </c>
      <c r="C31" s="130">
        <v>41820</v>
      </c>
      <c r="D31" s="130">
        <v>42916</v>
      </c>
      <c r="E31" s="154">
        <v>1535.4005997057229</v>
      </c>
      <c r="F31" s="127">
        <v>284942.13</v>
      </c>
      <c r="G31" s="127">
        <f>E31*I4</f>
        <v>3359.9927979052795</v>
      </c>
      <c r="H31" s="127">
        <f>R17</f>
        <v>185.5816195816339</v>
      </c>
      <c r="I31" s="127">
        <f>F31-G31</f>
        <v>281582.13720209472</v>
      </c>
      <c r="J31" s="108"/>
      <c r="K31" s="161"/>
      <c r="L31" s="108">
        <f>G32/M31</f>
        <v>7.728209933134619</v>
      </c>
      <c r="M31">
        <v>96.270676707436195</v>
      </c>
      <c r="AA31" s="8"/>
      <c r="AB31" s="3"/>
      <c r="AC31" s="10"/>
    </row>
    <row r="32" spans="2:29" ht="15.75" customHeight="1" x14ac:dyDescent="0.25">
      <c r="B32" s="107">
        <v>2018</v>
      </c>
      <c r="C32" s="130">
        <v>42551</v>
      </c>
      <c r="D32" s="130">
        <v>43281</v>
      </c>
      <c r="E32" s="131">
        <v>96.270676707436195</v>
      </c>
      <c r="F32" s="127">
        <v>75476</v>
      </c>
      <c r="G32" s="127">
        <v>744</v>
      </c>
      <c r="H32" s="127">
        <f>F32/E32</f>
        <v>783.99781305546844</v>
      </c>
      <c r="I32" s="127">
        <f>F32-G32</f>
        <v>74732</v>
      </c>
      <c r="J32" s="108"/>
      <c r="L32" s="108"/>
      <c r="AA32" s="8"/>
      <c r="AB32" s="3"/>
      <c r="AC32" s="10"/>
    </row>
    <row r="33" spans="2:29" ht="15.75" customHeight="1" x14ac:dyDescent="0.25">
      <c r="B33" s="107"/>
      <c r="C33" s="130"/>
      <c r="D33" s="130"/>
      <c r="E33" s="131"/>
      <c r="F33" s="127"/>
      <c r="G33" s="127"/>
      <c r="H33" s="127"/>
      <c r="I33" s="127"/>
      <c r="L33" s="108"/>
      <c r="AA33" s="8"/>
      <c r="AB33" s="3"/>
      <c r="AC33" s="10"/>
    </row>
    <row r="34" spans="2:29" ht="15.75" customHeight="1" x14ac:dyDescent="0.25">
      <c r="C34" s="130"/>
      <c r="D34" s="130"/>
      <c r="E34" s="131"/>
      <c r="F34" s="127"/>
      <c r="G34" s="127"/>
      <c r="H34" s="127"/>
      <c r="I34" s="127"/>
      <c r="L34" s="108"/>
      <c r="AA34" s="8"/>
      <c r="AB34" s="3"/>
      <c r="AC34" s="10"/>
    </row>
    <row r="35" spans="2:29" ht="15.75" customHeight="1" x14ac:dyDescent="0.25">
      <c r="B35" s="107"/>
      <c r="C35" s="130"/>
      <c r="D35" s="130"/>
      <c r="E35" s="131"/>
      <c r="F35" s="127"/>
      <c r="G35" s="127"/>
      <c r="H35" s="127"/>
      <c r="I35" s="127"/>
      <c r="L35" s="108"/>
      <c r="AA35" s="8"/>
      <c r="AB35" s="3"/>
      <c r="AC35" s="10"/>
    </row>
    <row r="36" spans="2:29" ht="15.75" customHeight="1" x14ac:dyDescent="0.25">
      <c r="L36" s="108"/>
      <c r="AA36" s="8"/>
      <c r="AB36" s="3"/>
      <c r="AC36" s="10"/>
    </row>
    <row r="37" spans="2:29" ht="15.75" customHeight="1" x14ac:dyDescent="0.25">
      <c r="L37" s="108"/>
      <c r="AA37" s="8"/>
      <c r="AB37" s="3"/>
      <c r="AC37" s="10"/>
    </row>
    <row r="38" spans="2:29" ht="15.75" customHeight="1" x14ac:dyDescent="0.25">
      <c r="L38" s="108"/>
      <c r="AA38" s="8"/>
      <c r="AB38" s="3"/>
      <c r="AC38" s="10"/>
    </row>
    <row r="39" spans="2:29" ht="15.75" customHeight="1" x14ac:dyDescent="0.25">
      <c r="L39" s="108"/>
      <c r="AA39" s="8"/>
      <c r="AB39" s="3"/>
      <c r="AC39" s="10"/>
    </row>
    <row r="40" spans="2:29" ht="15.75" customHeight="1" x14ac:dyDescent="0.25">
      <c r="C40" s="215" t="s">
        <v>1460</v>
      </c>
      <c r="D40" s="215"/>
      <c r="E40" s="215"/>
      <c r="F40" s="215"/>
      <c r="G40" s="215"/>
      <c r="H40" s="215"/>
      <c r="I40" s="215"/>
      <c r="L40" s="108"/>
      <c r="AA40" s="8"/>
      <c r="AB40" s="3"/>
      <c r="AC40" s="10"/>
    </row>
    <row r="41" spans="2:29" ht="15.75" customHeight="1" x14ac:dyDescent="0.25">
      <c r="B41" s="3"/>
      <c r="C41" s="144" t="s">
        <v>1435</v>
      </c>
      <c r="D41" s="145" t="s">
        <v>1438</v>
      </c>
      <c r="E41" s="146" t="s">
        <v>754</v>
      </c>
      <c r="F41" s="147" t="s">
        <v>1440</v>
      </c>
      <c r="G41" s="147" t="s">
        <v>1188</v>
      </c>
      <c r="H41" s="146" t="s">
        <v>1439</v>
      </c>
      <c r="I41" s="144" t="s">
        <v>1441</v>
      </c>
      <c r="J41" s="6"/>
      <c r="L41" t="s">
        <v>1188</v>
      </c>
      <c r="M41" t="s">
        <v>1458</v>
      </c>
      <c r="AA41" s="8"/>
      <c r="AB41" s="3"/>
      <c r="AC41" s="10"/>
    </row>
    <row r="42" spans="2:29" ht="15.75" customHeight="1" x14ac:dyDescent="0.25">
      <c r="B42" s="3">
        <v>2018</v>
      </c>
      <c r="C42" s="130">
        <v>42551</v>
      </c>
      <c r="D42" s="130">
        <v>43281</v>
      </c>
      <c r="E42" s="131">
        <v>402.55</v>
      </c>
      <c r="F42" s="127">
        <v>81077</v>
      </c>
      <c r="G42" s="127">
        <v>3828</v>
      </c>
      <c r="H42" s="127">
        <f>F42/E42</f>
        <v>201.40852068066079</v>
      </c>
      <c r="I42" s="127">
        <f>F42-G42</f>
        <v>77249</v>
      </c>
      <c r="J42" s="6"/>
      <c r="L42" s="108">
        <f>G42/M42</f>
        <v>9.5093777170537823</v>
      </c>
      <c r="M42">
        <v>402.55</v>
      </c>
      <c r="AA42" s="8"/>
      <c r="AB42" s="3"/>
      <c r="AC42" s="10"/>
    </row>
    <row r="43" spans="2:29" ht="15.75" customHeight="1" x14ac:dyDescent="0.25">
      <c r="B43" s="3"/>
      <c r="C43" s="130"/>
      <c r="D43" s="130"/>
      <c r="E43" s="131"/>
      <c r="F43" s="127"/>
      <c r="G43" s="127"/>
      <c r="H43" s="127"/>
      <c r="I43" s="127"/>
      <c r="J43" s="6"/>
      <c r="L43" s="108"/>
      <c r="AA43" s="8"/>
      <c r="AB43" s="3"/>
      <c r="AC43" s="10"/>
    </row>
    <row r="44" spans="2:29" ht="15.75" customHeight="1" x14ac:dyDescent="0.25">
      <c r="AA44" s="8"/>
      <c r="AB44" s="3"/>
      <c r="AC44" s="10"/>
    </row>
    <row r="45" spans="2:29" ht="15.75" customHeight="1" x14ac:dyDescent="0.25">
      <c r="AA45" s="8"/>
      <c r="AB45" s="3"/>
      <c r="AC45" s="10"/>
    </row>
    <row r="46" spans="2:29" ht="15.75" customHeight="1" x14ac:dyDescent="0.25">
      <c r="P46" s="108"/>
      <c r="AA46" s="8"/>
      <c r="AB46" s="3"/>
      <c r="AC46" s="10"/>
    </row>
    <row r="47" spans="2:29" ht="15.75" customHeight="1" x14ac:dyDescent="0.25">
      <c r="AA47" s="8"/>
      <c r="AB47" s="3"/>
      <c r="AC47" s="10"/>
    </row>
    <row r="48" spans="2:29" ht="15.75" customHeight="1" x14ac:dyDescent="0.25">
      <c r="AA48" s="8"/>
      <c r="AB48" s="3"/>
      <c r="AC48" s="10"/>
    </row>
    <row r="49" spans="2:29" ht="15.75" customHeight="1" x14ac:dyDescent="0.25">
      <c r="B49" s="155"/>
      <c r="N49" s="6"/>
      <c r="O49" s="3"/>
      <c r="P49" s="3"/>
      <c r="Q49" s="3"/>
      <c r="R49" s="6"/>
      <c r="S49" s="6"/>
      <c r="V49" s="3"/>
      <c r="W49" s="6"/>
      <c r="X49" s="8"/>
      <c r="Y49" s="3"/>
      <c r="Z49" s="8"/>
      <c r="AA49" s="8"/>
      <c r="AB49" s="3"/>
      <c r="AC49" s="10"/>
    </row>
    <row r="50" spans="2:29" ht="13.2" x14ac:dyDescent="0.25">
      <c r="K50" s="6"/>
      <c r="L50" s="6"/>
      <c r="M50" s="6"/>
      <c r="N50" s="6"/>
      <c r="X50" s="8"/>
      <c r="Y50" s="3"/>
      <c r="Z50" s="8"/>
      <c r="AA50" s="8"/>
      <c r="AB50" s="3"/>
      <c r="AC50" s="10"/>
    </row>
    <row r="51" spans="2:29" ht="13.2" x14ac:dyDescent="0.25">
      <c r="M51" s="6"/>
      <c r="N51" s="6"/>
      <c r="X51" s="8"/>
      <c r="Y51" s="3"/>
      <c r="Z51" s="8"/>
      <c r="AA51" s="8"/>
      <c r="AB51" s="3"/>
      <c r="AC51" s="10"/>
    </row>
    <row r="52" spans="2:29" ht="13.2" x14ac:dyDescent="0.25">
      <c r="K52" s="6"/>
      <c r="M52" s="149"/>
      <c r="X52" s="8"/>
      <c r="Y52" s="3"/>
      <c r="Z52" s="8"/>
      <c r="AA52" s="8"/>
      <c r="AB52" s="3"/>
      <c r="AC52" s="10"/>
    </row>
    <row r="53" spans="2:29" ht="13.2" x14ac:dyDescent="0.25">
      <c r="K53" s="6"/>
      <c r="L53" s="6"/>
      <c r="M53" s="6"/>
      <c r="N53" s="6"/>
      <c r="Q53" s="108"/>
      <c r="R53" s="108"/>
      <c r="X53" s="8"/>
      <c r="Y53" s="3"/>
      <c r="Z53" s="8"/>
      <c r="AA53" s="8"/>
      <c r="AB53" s="3"/>
      <c r="AC53" s="10"/>
    </row>
    <row r="54" spans="2:29" ht="13.2" x14ac:dyDescent="0.25">
      <c r="R54" s="3"/>
      <c r="S54" s="3"/>
      <c r="T54" s="3"/>
      <c r="U54" s="8"/>
      <c r="X54" s="8"/>
      <c r="Y54" s="3"/>
      <c r="Z54" s="8"/>
      <c r="AA54" s="8"/>
      <c r="AB54" s="3"/>
      <c r="AC54" s="10"/>
    </row>
    <row r="55" spans="2:29" ht="13.2" x14ac:dyDescent="0.25">
      <c r="S55" s="3"/>
      <c r="T55" s="3"/>
      <c r="U55" s="8">
        <f>U7-R7-Q7</f>
        <v>213562.51835371437</v>
      </c>
      <c r="X55" s="8"/>
      <c r="Y55" s="3"/>
      <c r="Z55" s="8"/>
      <c r="AA55" s="8"/>
      <c r="AB55" s="3"/>
      <c r="AC55" s="10"/>
    </row>
    <row r="56" spans="2:29" ht="13.2" x14ac:dyDescent="0.25">
      <c r="J56" s="124"/>
      <c r="P56" s="148">
        <f>F17+SUM(F4:F5)</f>
        <v>4344.7240459799996</v>
      </c>
      <c r="Q56" s="148" t="s">
        <v>1469</v>
      </c>
      <c r="R56" s="3"/>
      <c r="S56" s="3"/>
      <c r="T56" s="3"/>
      <c r="U56" s="8"/>
      <c r="X56" s="8"/>
      <c r="Y56" s="3"/>
      <c r="Z56" s="8"/>
      <c r="AA56" s="8"/>
      <c r="AB56" s="3"/>
      <c r="AC56" s="10"/>
    </row>
    <row r="57" spans="2:29" ht="13.2" x14ac:dyDescent="0.25">
      <c r="B57" s="6"/>
      <c r="G57" s="6"/>
      <c r="H57" s="3"/>
      <c r="J57" s="6"/>
      <c r="K57" s="6"/>
      <c r="L57" s="6"/>
      <c r="M57" s="6"/>
      <c r="N57" s="6"/>
      <c r="P57" s="148">
        <f>P56-T71</f>
        <v>2809.3234462742766</v>
      </c>
      <c r="Q57" t="s">
        <v>1470</v>
      </c>
      <c r="R57" s="3"/>
      <c r="S57" s="3"/>
      <c r="T57" s="3"/>
      <c r="U57" s="8"/>
      <c r="X57" s="8"/>
      <c r="Y57" s="3"/>
      <c r="Z57" s="8"/>
      <c r="AA57" s="8"/>
      <c r="AB57" s="3"/>
      <c r="AC57" s="10"/>
    </row>
    <row r="58" spans="2:29" ht="13.2" x14ac:dyDescent="0.25">
      <c r="B58" s="6"/>
      <c r="C58" s="6"/>
      <c r="D58" s="6"/>
      <c r="E58" s="6"/>
      <c r="F58" s="6"/>
      <c r="G58" s="6"/>
      <c r="H58" s="3"/>
      <c r="J58" s="6"/>
      <c r="K58" s="6"/>
      <c r="L58" s="6"/>
      <c r="M58" s="6"/>
      <c r="N58" s="6"/>
      <c r="O58" s="3"/>
      <c r="P58" s="148">
        <f>P57+F61</f>
        <v>6206.7226305485538</v>
      </c>
      <c r="R58" s="3"/>
      <c r="S58" s="3"/>
      <c r="T58" s="3"/>
      <c r="U58" s="8"/>
      <c r="V58" s="6"/>
      <c r="W58" s="6"/>
      <c r="X58" s="8"/>
      <c r="Y58" s="3"/>
      <c r="Z58" s="8"/>
      <c r="AA58" s="8"/>
      <c r="AB58" s="3"/>
      <c r="AC58" s="10"/>
    </row>
    <row r="59" spans="2:29" ht="13.2" x14ac:dyDescent="0.25">
      <c r="B59" s="6"/>
      <c r="C59" s="6"/>
      <c r="D59" s="6"/>
      <c r="E59" s="107" t="s">
        <v>25</v>
      </c>
      <c r="F59" s="8">
        <v>212.32</v>
      </c>
      <c r="I59" s="11"/>
      <c r="J59" s="8">
        <f>SUM(I82:I84)</f>
        <v>30351.224452015449</v>
      </c>
      <c r="K59" s="8">
        <f>SUM(I73:I74)</f>
        <v>3471.304088997791</v>
      </c>
      <c r="L59" s="125">
        <f>SUM(J59+K59)</f>
        <v>33822.528541013242</v>
      </c>
      <c r="M59" s="6"/>
      <c r="N59" s="6"/>
      <c r="O59" s="3"/>
      <c r="P59" s="157">
        <f>2000-P58</f>
        <v>-4206.7226305485538</v>
      </c>
      <c r="Q59" s="116" t="s">
        <v>1468</v>
      </c>
      <c r="R59" s="162" t="s">
        <v>1473</v>
      </c>
      <c r="S59" s="3"/>
      <c r="T59" s="3"/>
      <c r="U59" s="8"/>
      <c r="V59" s="6"/>
      <c r="W59" s="6"/>
      <c r="X59" s="8"/>
      <c r="Y59" s="3"/>
      <c r="Z59" s="8"/>
      <c r="AA59" s="8"/>
      <c r="AB59" s="3"/>
      <c r="AC59" s="10"/>
    </row>
    <row r="60" spans="2:29" ht="13.2" x14ac:dyDescent="0.25">
      <c r="B60" s="6"/>
      <c r="C60" s="6"/>
      <c r="D60" s="6"/>
      <c r="M60" s="6"/>
      <c r="N60" s="6"/>
      <c r="O60" s="3"/>
      <c r="V60" s="8"/>
      <c r="W60" s="6"/>
      <c r="X60" s="8"/>
      <c r="Y60" s="3"/>
      <c r="Z60" s="8"/>
      <c r="AA60" s="8"/>
      <c r="AB60" s="3"/>
      <c r="AC60" s="10"/>
    </row>
    <row r="61" spans="2:29" ht="13.2" x14ac:dyDescent="0.25">
      <c r="B61" s="6"/>
      <c r="C61" s="6"/>
      <c r="D61" s="3"/>
      <c r="E61" s="107" t="s">
        <v>1453</v>
      </c>
      <c r="F61" s="135">
        <f>G11+G25</f>
        <v>3397.3991842742771</v>
      </c>
      <c r="G61" s="8">
        <f>F61*F59</f>
        <v>721335.79480511451</v>
      </c>
      <c r="H61" s="6"/>
      <c r="I61" s="6"/>
      <c r="M61" s="135"/>
      <c r="N61" s="135"/>
      <c r="O61" s="3"/>
      <c r="V61" s="6"/>
      <c r="W61" s="6"/>
      <c r="X61" s="8"/>
      <c r="Y61" s="3"/>
      <c r="Z61" s="8"/>
      <c r="AA61" s="8"/>
      <c r="AB61" s="3"/>
      <c r="AC61" s="10"/>
    </row>
    <row r="62" spans="2:29" ht="13.2" x14ac:dyDescent="0.25">
      <c r="B62" s="6"/>
      <c r="C62" s="6"/>
      <c r="D62" s="3"/>
      <c r="E62" s="107"/>
      <c r="F62" s="6"/>
      <c r="G62" s="8"/>
      <c r="H62" s="6"/>
      <c r="I62" s="6"/>
      <c r="J62" s="6"/>
      <c r="K62" s="6"/>
      <c r="L62" s="6"/>
      <c r="M62" s="6"/>
      <c r="N62" s="6"/>
      <c r="O62" s="3"/>
      <c r="P62" s="148">
        <f>G8+G24</f>
        <v>2689.8345999842768</v>
      </c>
      <c r="Q62">
        <v>540.07440343999997</v>
      </c>
      <c r="R62" s="148">
        <f>Q62-P62</f>
        <v>-2149.7601965442768</v>
      </c>
      <c r="V62" s="6"/>
      <c r="W62" s="6"/>
      <c r="X62" s="8"/>
      <c r="Y62" s="3"/>
      <c r="Z62" s="8"/>
      <c r="AA62" s="8"/>
      <c r="AB62" s="3"/>
      <c r="AC62" s="10"/>
    </row>
    <row r="63" spans="2:29" ht="13.2" x14ac:dyDescent="0.25">
      <c r="B63" s="6"/>
      <c r="C63" s="6"/>
      <c r="D63" s="3"/>
      <c r="G63" s="6"/>
      <c r="H63" s="6"/>
      <c r="I63" s="6"/>
      <c r="J63" s="6"/>
      <c r="K63" s="6"/>
      <c r="L63" s="6"/>
      <c r="M63" s="6"/>
      <c r="N63" s="6"/>
      <c r="O63" s="3"/>
      <c r="V63" s="6"/>
      <c r="W63" s="6"/>
      <c r="X63" s="8"/>
      <c r="Y63" s="3"/>
      <c r="Z63" s="8"/>
      <c r="AA63" s="8"/>
      <c r="AB63" s="3"/>
      <c r="AC63" s="10"/>
    </row>
    <row r="64" spans="2:29" ht="13.2" x14ac:dyDescent="0.25">
      <c r="B64" s="6"/>
      <c r="C64" s="6"/>
      <c r="D64" s="3"/>
      <c r="E64" s="107" t="s">
        <v>1448</v>
      </c>
      <c r="F64" s="8">
        <f>J12+J26</f>
        <v>1398309.1857683845</v>
      </c>
      <c r="G64" s="6"/>
      <c r="H64" s="6"/>
      <c r="I64" s="6"/>
      <c r="J64" s="6"/>
      <c r="K64" s="6"/>
      <c r="L64" s="6"/>
      <c r="M64" s="6"/>
      <c r="N64" s="6"/>
      <c r="O64" s="3"/>
      <c r="V64" s="6"/>
      <c r="W64" s="6"/>
      <c r="X64" s="8"/>
      <c r="Y64" s="3"/>
      <c r="Z64" s="8"/>
      <c r="AA64" s="8"/>
      <c r="AB64" s="3"/>
      <c r="AC64" s="10"/>
    </row>
    <row r="65" spans="2:29" ht="13.2" x14ac:dyDescent="0.25">
      <c r="B65" s="6"/>
      <c r="C65" s="6"/>
      <c r="D65" s="3"/>
      <c r="I65" s="6"/>
      <c r="J65" s="6"/>
      <c r="K65" s="6"/>
      <c r="L65" s="6"/>
      <c r="M65" s="6"/>
      <c r="N65" s="6"/>
      <c r="O65" s="3"/>
      <c r="P65" s="116">
        <v>284942.13</v>
      </c>
      <c r="Q65" s="116">
        <v>1535.4005997057229</v>
      </c>
      <c r="R65" s="116">
        <v>2017</v>
      </c>
      <c r="S65" s="116">
        <v>185.5816195816339</v>
      </c>
      <c r="V65" s="6"/>
      <c r="W65" s="6"/>
      <c r="X65" s="8"/>
      <c r="Y65" s="3"/>
      <c r="Z65" s="8"/>
      <c r="AA65" s="8"/>
      <c r="AB65" s="3"/>
      <c r="AC65" s="10"/>
    </row>
    <row r="66" spans="2:29" ht="13.2" x14ac:dyDescent="0.25">
      <c r="B66" s="6"/>
      <c r="C66" s="6"/>
      <c r="D66" s="3"/>
      <c r="E66" s="107" t="s">
        <v>1446</v>
      </c>
      <c r="F66" s="122">
        <f>SUM(I76:I77)</f>
        <v>-104762.63751277767</v>
      </c>
      <c r="G66" s="122">
        <f>F66*H66</f>
        <v>-15714.39562691665</v>
      </c>
      <c r="H66" s="106">
        <v>0.15</v>
      </c>
      <c r="I66" s="6"/>
      <c r="J66" s="6"/>
      <c r="K66" s="6"/>
      <c r="L66" s="6"/>
      <c r="M66" s="6"/>
      <c r="N66" s="6"/>
      <c r="O66" s="3"/>
      <c r="V66" s="6"/>
      <c r="W66" s="6"/>
      <c r="X66" s="8"/>
      <c r="Y66" s="3"/>
      <c r="Z66" s="8"/>
      <c r="AA66" s="8"/>
      <c r="AB66" s="3"/>
      <c r="AC66" s="10"/>
    </row>
    <row r="67" spans="2:29" ht="13.2" x14ac:dyDescent="0.25">
      <c r="B67" s="6"/>
      <c r="C67" s="6"/>
      <c r="D67" s="3"/>
      <c r="E67" s="107" t="s">
        <v>1447</v>
      </c>
      <c r="F67" s="122">
        <f>M10</f>
        <v>15512.875620481704</v>
      </c>
      <c r="G67" s="122">
        <f>H67*F67</f>
        <v>3878.2189051204259</v>
      </c>
      <c r="H67" s="106">
        <v>0.25</v>
      </c>
      <c r="I67" s="6"/>
      <c r="J67" s="6"/>
      <c r="K67" s="6"/>
      <c r="L67" s="6"/>
      <c r="M67" s="6"/>
      <c r="N67" s="6"/>
      <c r="O67" s="3"/>
      <c r="P67" s="107" t="s">
        <v>89</v>
      </c>
      <c r="Q67" s="116">
        <f>Q65*(Q7/P65)</f>
        <v>236.359824832404</v>
      </c>
      <c r="R67" s="6"/>
      <c r="S67" s="6"/>
      <c r="T67" s="8"/>
      <c r="U67" s="8"/>
      <c r="V67" s="6"/>
      <c r="W67" s="6"/>
      <c r="X67" s="8"/>
      <c r="Y67" s="3"/>
      <c r="Z67" s="8"/>
      <c r="AA67" s="8"/>
      <c r="AB67" s="3"/>
      <c r="AC67" s="10"/>
    </row>
    <row r="68" spans="2:29" ht="13.2" x14ac:dyDescent="0.25">
      <c r="B68" s="6"/>
      <c r="C68" s="6"/>
      <c r="D68" s="3"/>
      <c r="E68" s="3"/>
      <c r="F68" s="3"/>
      <c r="G68" s="6"/>
      <c r="H68" s="6"/>
      <c r="I68" s="6"/>
      <c r="J68" s="6"/>
      <c r="K68" s="6"/>
      <c r="L68" s="6"/>
      <c r="M68" s="6"/>
      <c r="N68" s="6"/>
      <c r="O68" s="3"/>
      <c r="P68" s="107" t="s">
        <v>1474</v>
      </c>
      <c r="Q68" s="3"/>
      <c r="R68" s="6"/>
      <c r="S68" s="6"/>
      <c r="T68" s="8"/>
      <c r="U68" s="8"/>
      <c r="V68" s="6"/>
      <c r="W68" s="6"/>
      <c r="X68" s="8"/>
      <c r="Y68" s="3"/>
      <c r="Z68" s="8"/>
      <c r="AA68" s="8"/>
      <c r="AB68" s="3"/>
      <c r="AC68" s="10"/>
    </row>
    <row r="69" spans="2:29" ht="13.2" x14ac:dyDescent="0.25">
      <c r="B69" s="6"/>
      <c r="C69" s="6"/>
      <c r="D69" s="3"/>
      <c r="E69" s="3"/>
      <c r="F69" s="11">
        <f>SUM(F66:F67)</f>
        <v>-89249.761892295966</v>
      </c>
      <c r="G69" s="125">
        <f>SUM(G66:G67)</f>
        <v>-11836.176721796224</v>
      </c>
      <c r="H69" s="6"/>
      <c r="I69" s="6"/>
      <c r="J69" s="6"/>
      <c r="K69" s="6"/>
      <c r="L69" s="6"/>
      <c r="M69" s="6"/>
      <c r="N69" s="6"/>
      <c r="O69" s="3"/>
      <c r="V69" s="6"/>
      <c r="W69" s="6"/>
      <c r="X69" s="8"/>
      <c r="Y69" s="3"/>
      <c r="Z69" s="8"/>
      <c r="AA69" s="8"/>
      <c r="AB69" s="3"/>
      <c r="AC69" s="10"/>
    </row>
    <row r="70" spans="2:29" ht="13.2" x14ac:dyDescent="0.25">
      <c r="B70" s="6"/>
      <c r="C70" s="6"/>
      <c r="D70" s="3"/>
      <c r="E70" s="3"/>
      <c r="F70" s="3"/>
      <c r="G70" s="6"/>
      <c r="H70" s="6"/>
      <c r="I70" s="6"/>
      <c r="J70" s="6"/>
      <c r="K70" s="6"/>
      <c r="L70" s="6"/>
      <c r="M70" s="6"/>
      <c r="N70" s="6"/>
      <c r="O70" s="3"/>
      <c r="V70" s="6"/>
      <c r="W70" s="6"/>
      <c r="X70" s="8"/>
      <c r="Y70" s="3"/>
      <c r="Z70" s="8"/>
      <c r="AA70" s="8"/>
      <c r="AB70" s="3"/>
      <c r="AC70" s="10"/>
    </row>
    <row r="71" spans="2:29" ht="13.2" x14ac:dyDescent="0.25">
      <c r="B71" s="6"/>
      <c r="C71" s="6"/>
      <c r="D71" s="3"/>
      <c r="E71" s="3"/>
      <c r="F71" s="3"/>
      <c r="G71" s="6"/>
      <c r="H71" s="6"/>
      <c r="I71" s="6"/>
      <c r="J71" s="6"/>
      <c r="K71" s="6"/>
      <c r="L71" s="6"/>
      <c r="M71" s="6"/>
      <c r="N71" s="6"/>
      <c r="O71" s="3"/>
      <c r="Q71" s="148">
        <f>SUM(F4:F5)</f>
        <v>2493.7186975099999</v>
      </c>
      <c r="R71">
        <v>973.02534846999993</v>
      </c>
      <c r="S71" s="157">
        <f>R71+Q71</f>
        <v>3466.74404598</v>
      </c>
      <c r="T71" s="116">
        <v>1535.4005997057229</v>
      </c>
      <c r="V71" s="6"/>
      <c r="W71" s="6"/>
      <c r="X71" s="8"/>
      <c r="Y71" s="3"/>
      <c r="Z71" s="8"/>
      <c r="AA71" s="8"/>
      <c r="AB71" s="3"/>
      <c r="AC71" s="10"/>
    </row>
    <row r="72" spans="2:29" ht="13.2" x14ac:dyDescent="0.25">
      <c r="B72" s="6"/>
      <c r="C72" s="6"/>
      <c r="D72" s="3"/>
      <c r="E72" s="3"/>
      <c r="F72" s="3"/>
      <c r="G72" s="6"/>
      <c r="H72" s="6"/>
      <c r="I72" s="6"/>
      <c r="J72" s="6"/>
      <c r="K72" s="6"/>
      <c r="L72" s="6"/>
      <c r="M72" s="6"/>
      <c r="N72" s="6"/>
      <c r="O72" s="3"/>
      <c r="P72" s="120" t="s">
        <v>1475</v>
      </c>
      <c r="V72" s="6"/>
      <c r="W72" s="6"/>
      <c r="X72" s="8"/>
      <c r="Y72" s="3"/>
      <c r="Z72" s="8"/>
      <c r="AA72" s="8"/>
      <c r="AB72" s="3"/>
      <c r="AC72" s="10"/>
    </row>
    <row r="73" spans="2:29" ht="13.2" x14ac:dyDescent="0.25">
      <c r="B73" s="123">
        <v>2019</v>
      </c>
      <c r="C73" s="130">
        <v>42551</v>
      </c>
      <c r="D73" s="130">
        <v>43738</v>
      </c>
      <c r="E73" s="159">
        <v>113.1112030725638</v>
      </c>
      <c r="F73" s="127">
        <f>E73*H73</f>
        <v>9950.9632043215406</v>
      </c>
      <c r="G73" s="136">
        <f>E73*I6</f>
        <v>882.31871536833569</v>
      </c>
      <c r="H73" s="127">
        <v>87.975045212256632</v>
      </c>
      <c r="I73" s="136">
        <f t="shared" ref="I73:I74" si="8">F73-G73</f>
        <v>9068.6444889532049</v>
      </c>
      <c r="J73" s="124" t="s">
        <v>1443</v>
      </c>
      <c r="L73" s="6"/>
      <c r="M73" s="6"/>
      <c r="N73" s="6"/>
      <c r="O73" s="3"/>
      <c r="V73" s="6"/>
      <c r="W73" s="6"/>
      <c r="X73" s="8"/>
      <c r="Y73" s="3"/>
      <c r="Z73" s="8"/>
      <c r="AA73" s="8"/>
      <c r="AB73" s="3"/>
      <c r="AC73" s="10"/>
    </row>
    <row r="74" spans="2:29" ht="13.2" x14ac:dyDescent="0.25">
      <c r="B74" s="123">
        <v>2019</v>
      </c>
      <c r="C74" s="129">
        <v>42916</v>
      </c>
      <c r="D74" s="130">
        <v>43738</v>
      </c>
      <c r="E74" s="159">
        <v>46.309101597436211</v>
      </c>
      <c r="F74" s="127">
        <f>E74*H74</f>
        <v>4074.0453067734366</v>
      </c>
      <c r="G74" s="136">
        <f>E74*I7</f>
        <v>9671.38570672885</v>
      </c>
      <c r="H74" s="127">
        <v>87.975045212256632</v>
      </c>
      <c r="I74" s="136">
        <f t="shared" si="8"/>
        <v>-5597.3403999554139</v>
      </c>
      <c r="J74" s="124" t="s">
        <v>1443</v>
      </c>
      <c r="L74" s="6"/>
      <c r="M74" s="6"/>
      <c r="N74" s="6"/>
      <c r="O74" s="3"/>
      <c r="V74" s="6"/>
      <c r="W74" s="6"/>
      <c r="X74" s="8"/>
      <c r="Y74" s="3"/>
      <c r="Z74" s="8"/>
      <c r="AA74" s="8"/>
      <c r="AB74" s="3"/>
      <c r="AC74" s="10"/>
    </row>
    <row r="75" spans="2:29" ht="13.2" x14ac:dyDescent="0.25">
      <c r="B75" s="107"/>
      <c r="C75" s="142"/>
      <c r="D75" s="142"/>
      <c r="E75" s="156"/>
      <c r="F75" s="127"/>
      <c r="G75" s="143"/>
      <c r="H75" s="143"/>
      <c r="I75" s="143"/>
      <c r="L75" s="6"/>
      <c r="M75" s="6"/>
      <c r="N75" s="6"/>
      <c r="O75" s="3"/>
      <c r="V75" s="6"/>
      <c r="W75" s="6"/>
      <c r="X75" s="8"/>
      <c r="Y75" s="3"/>
      <c r="Z75" s="8"/>
      <c r="AA75" s="8"/>
      <c r="AB75" s="3"/>
      <c r="AC75" s="10"/>
    </row>
    <row r="76" spans="2:29" ht="13.2" x14ac:dyDescent="0.25">
      <c r="B76" s="107">
        <v>2020</v>
      </c>
      <c r="C76" s="129">
        <v>42916</v>
      </c>
      <c r="D76" s="130">
        <v>44012</v>
      </c>
      <c r="E76" s="131">
        <v>163.7232872025638</v>
      </c>
      <c r="F76" s="127">
        <f t="shared" ref="F76:F77" si="9">E76*H76</f>
        <v>12383.735232713501</v>
      </c>
      <c r="G76" s="127">
        <f>E76*I7</f>
        <v>34192.653389699975</v>
      </c>
      <c r="H76" s="127">
        <v>75.638202996693678</v>
      </c>
      <c r="I76" s="127">
        <f>F76-G76</f>
        <v>-21808.918156986474</v>
      </c>
      <c r="L76" s="6"/>
      <c r="M76" s="6"/>
      <c r="N76" s="6"/>
      <c r="O76" s="3"/>
      <c r="V76" s="6"/>
      <c r="W76" s="6"/>
      <c r="X76" s="8"/>
      <c r="Y76" s="3"/>
      <c r="Z76" s="8"/>
      <c r="AA76" s="8"/>
      <c r="AB76" s="3"/>
      <c r="AC76" s="10"/>
    </row>
    <row r="77" spans="2:29" ht="13.2" x14ac:dyDescent="0.25">
      <c r="B77" s="107">
        <v>2020</v>
      </c>
      <c r="C77" s="129">
        <v>43281</v>
      </c>
      <c r="D77" s="130">
        <v>44012</v>
      </c>
      <c r="E77" s="131">
        <v>310.36552080256376</v>
      </c>
      <c r="F77" s="127">
        <f t="shared" si="9"/>
        <v>23475.490265638873</v>
      </c>
      <c r="G77" s="127">
        <f>E77*I8</f>
        <v>106429.20962143007</v>
      </c>
      <c r="H77" s="127">
        <v>75.638202996693678</v>
      </c>
      <c r="I77" s="127">
        <f>F77-G77</f>
        <v>-82953.719355791196</v>
      </c>
      <c r="L77" s="6"/>
      <c r="M77" s="6"/>
      <c r="N77" s="6"/>
      <c r="O77" s="3"/>
      <c r="P77" s="148">
        <f>SUM(G6:G7)</f>
        <v>2545.4323439685541</v>
      </c>
      <c r="V77" s="6"/>
      <c r="W77" s="6"/>
      <c r="X77" s="8"/>
      <c r="Y77" s="3"/>
      <c r="Z77" s="8"/>
      <c r="AA77" s="8"/>
      <c r="AB77" s="3"/>
      <c r="AC77" s="10"/>
    </row>
    <row r="78" spans="2:29" ht="13.2" x14ac:dyDescent="0.25">
      <c r="B78" s="6"/>
      <c r="C78" s="6"/>
      <c r="D78" s="3"/>
      <c r="E78" s="3"/>
      <c r="F78" s="3"/>
      <c r="G78" s="6"/>
      <c r="H78" s="6"/>
      <c r="I78" s="6"/>
      <c r="J78" s="6"/>
      <c r="K78" s="6"/>
      <c r="L78" s="6"/>
      <c r="M78" s="6"/>
      <c r="O78" s="3"/>
      <c r="V78" s="6"/>
      <c r="W78" s="6"/>
      <c r="X78" s="8"/>
      <c r="Y78" s="3"/>
      <c r="Z78" s="8"/>
      <c r="AA78" s="8"/>
      <c r="AB78" s="3"/>
      <c r="AC78" s="10"/>
    </row>
    <row r="79" spans="2:29" ht="13.2" x14ac:dyDescent="0.25">
      <c r="B79" s="6"/>
      <c r="C79" s="6"/>
      <c r="D79" s="3"/>
      <c r="E79" s="3"/>
      <c r="F79" s="3"/>
      <c r="G79" s="6"/>
      <c r="H79" s="6"/>
      <c r="I79" s="6"/>
      <c r="J79" s="6"/>
      <c r="K79" s="6"/>
      <c r="L79" s="6"/>
      <c r="M79" s="6"/>
      <c r="N79" t="s">
        <v>1457</v>
      </c>
      <c r="V79" s="6"/>
      <c r="W79" s="6"/>
      <c r="X79" s="8"/>
      <c r="Y79" s="3"/>
      <c r="Z79" s="8"/>
      <c r="AA79" s="8"/>
      <c r="AB79" s="3"/>
      <c r="AC79" s="10"/>
    </row>
    <row r="80" spans="2:29" ht="13.2" x14ac:dyDescent="0.25">
      <c r="B80" s="6"/>
      <c r="C80" s="6"/>
      <c r="D80" s="3"/>
      <c r="E80" s="3"/>
      <c r="F80" s="3"/>
      <c r="G80" s="6"/>
      <c r="H80" s="6"/>
      <c r="I80" s="6"/>
      <c r="J80" s="6"/>
      <c r="K80" s="6"/>
      <c r="L80" s="6"/>
      <c r="M80" s="6"/>
      <c r="V80" s="6"/>
      <c r="W80" s="6"/>
      <c r="X80" s="8"/>
      <c r="Y80" s="3"/>
      <c r="Z80" s="8"/>
      <c r="AA80" s="8"/>
      <c r="AB80" s="3"/>
      <c r="AC80" s="10"/>
    </row>
    <row r="81" spans="2:29" ht="13.2" x14ac:dyDescent="0.25">
      <c r="B81" s="6"/>
      <c r="C81" s="6"/>
      <c r="D81" s="3"/>
      <c r="E81" s="3"/>
      <c r="F81" s="3"/>
      <c r="G81" s="6"/>
      <c r="H81" s="6"/>
      <c r="I81" s="6"/>
      <c r="J81" s="6"/>
      <c r="K81" s="6"/>
      <c r="L81" s="6"/>
      <c r="M81" s="6"/>
      <c r="S81" s="3"/>
      <c r="T81" s="3"/>
      <c r="U81" s="8"/>
      <c r="V81" s="6"/>
      <c r="W81" s="6"/>
      <c r="X81" s="8"/>
      <c r="Y81" s="3"/>
      <c r="Z81" s="8"/>
      <c r="AA81" s="8"/>
      <c r="AB81" s="3"/>
      <c r="AC81" s="10"/>
    </row>
    <row r="82" spans="2:29" ht="13.2" x14ac:dyDescent="0.25">
      <c r="B82" s="123">
        <v>2019</v>
      </c>
      <c r="C82" s="163">
        <v>42551</v>
      </c>
      <c r="D82" s="163">
        <v>43646</v>
      </c>
      <c r="E82" s="154">
        <v>203.84999999999997</v>
      </c>
      <c r="F82" s="127">
        <v>14525.92598677262</v>
      </c>
      <c r="G82" s="136">
        <f>E82*I22</f>
        <v>2058.7040761797925</v>
      </c>
      <c r="H82" s="127">
        <f>F82/E82</f>
        <v>71.257915068788918</v>
      </c>
      <c r="I82" s="136">
        <f t="shared" ref="I82:I84" si="10">F82-G82</f>
        <v>12467.221910592827</v>
      </c>
      <c r="J82" s="124" t="s">
        <v>1442</v>
      </c>
      <c r="O82" t="s">
        <v>1471</v>
      </c>
      <c r="S82" s="3"/>
      <c r="T82" s="3"/>
      <c r="U82" s="8"/>
      <c r="V82" s="6"/>
      <c r="W82" s="6"/>
      <c r="X82" s="8"/>
      <c r="Y82" s="3"/>
      <c r="Z82" s="8"/>
      <c r="AA82" s="8"/>
      <c r="AB82" s="3"/>
      <c r="AC82" s="10"/>
    </row>
    <row r="83" spans="2:29" ht="13.2" x14ac:dyDescent="0.25">
      <c r="B83" s="123">
        <v>2019</v>
      </c>
      <c r="C83" s="164">
        <v>42916</v>
      </c>
      <c r="D83" s="163">
        <v>43646</v>
      </c>
      <c r="E83" s="154">
        <v>9.1930000000000405</v>
      </c>
      <c r="F83" s="127">
        <v>655.07401322737951</v>
      </c>
      <c r="G83" s="136">
        <f>E83*I23</f>
        <v>306.22278195240176</v>
      </c>
      <c r="H83" s="127">
        <f>F83/E83</f>
        <v>71.257915068788932</v>
      </c>
      <c r="I83" s="136">
        <f t="shared" si="10"/>
        <v>348.85123127497775</v>
      </c>
      <c r="J83" s="124" t="s">
        <v>1442</v>
      </c>
      <c r="L83" s="148">
        <f>SUM(E82:E83)</f>
        <v>213.04300000000001</v>
      </c>
      <c r="M83" s="108">
        <f>N83*(E82/(E82+E83))</f>
        <v>14525.92598677262</v>
      </c>
      <c r="N83" s="127">
        <v>15181</v>
      </c>
      <c r="O83" s="120" t="s">
        <v>1476</v>
      </c>
      <c r="S83" s="3"/>
      <c r="T83" s="3"/>
      <c r="U83" s="8"/>
      <c r="V83" s="6"/>
      <c r="W83" s="6"/>
      <c r="X83" s="8"/>
      <c r="Y83" s="3"/>
      <c r="Z83" s="8"/>
      <c r="AA83" s="8"/>
      <c r="AB83" s="3"/>
      <c r="AC83" s="10"/>
    </row>
    <row r="84" spans="2:29" ht="13.2" x14ac:dyDescent="0.25">
      <c r="B84" s="123">
        <v>2019</v>
      </c>
      <c r="C84" s="129">
        <v>42916</v>
      </c>
      <c r="D84" s="130">
        <v>43738</v>
      </c>
      <c r="E84" s="160">
        <v>320.77699999999999</v>
      </c>
      <c r="F84" s="127">
        <f>E84*H84</f>
        <v>28220.371078052045</v>
      </c>
      <c r="G84" s="136">
        <f>E84*I23</f>
        <v>10685.219767904398</v>
      </c>
      <c r="H84" s="127">
        <v>87.975045212256632</v>
      </c>
      <c r="I84" s="136">
        <f t="shared" si="10"/>
        <v>17535.151310147645</v>
      </c>
      <c r="J84" s="124" t="s">
        <v>1443</v>
      </c>
      <c r="M84" s="108">
        <f>N83*(E83/(E82+E83))</f>
        <v>655.07401322737951</v>
      </c>
      <c r="S84" s="3"/>
      <c r="T84" s="3"/>
      <c r="U84" s="8"/>
      <c r="V84" s="6"/>
      <c r="W84" s="6"/>
      <c r="X84" s="8"/>
      <c r="Y84" s="3"/>
      <c r="Z84" s="8"/>
      <c r="AA84" s="8"/>
      <c r="AB84" s="3"/>
      <c r="AC84" s="10"/>
    </row>
    <row r="85" spans="2:29" ht="13.2" x14ac:dyDescent="0.25">
      <c r="S85" s="3"/>
      <c r="T85" s="3"/>
      <c r="U85" s="8"/>
      <c r="V85" s="6"/>
      <c r="W85" s="6"/>
      <c r="X85" s="8"/>
      <c r="Y85" s="3"/>
      <c r="Z85" s="8"/>
      <c r="AA85" s="8"/>
      <c r="AB85" s="3"/>
      <c r="AC85" s="10"/>
    </row>
    <row r="86" spans="2:29" ht="13.2" x14ac:dyDescent="0.25">
      <c r="B86" s="107">
        <v>2020</v>
      </c>
      <c r="C86" s="129">
        <v>43281</v>
      </c>
      <c r="D86" s="130">
        <v>44012</v>
      </c>
      <c r="E86" s="154">
        <v>65.98559543487238</v>
      </c>
      <c r="F86" s="127">
        <f>E86*H86</f>
        <v>4991.0318623605808</v>
      </c>
      <c r="G86" s="127">
        <f>E86*I24</f>
        <v>15367.734141349301</v>
      </c>
      <c r="H86" s="127">
        <v>75.638202996693678</v>
      </c>
      <c r="I86" s="127">
        <f>F86-G86</f>
        <v>-10376.70227898872</v>
      </c>
      <c r="S86" s="3"/>
      <c r="T86" s="3"/>
      <c r="U86" s="8"/>
      <c r="V86" s="6"/>
      <c r="W86" s="6"/>
      <c r="X86" s="8"/>
      <c r="Y86" s="3"/>
      <c r="Z86" s="8"/>
      <c r="AA86" s="8"/>
      <c r="AB86" s="3"/>
      <c r="AC86" s="10"/>
    </row>
    <row r="87" spans="2:29" ht="13.2" x14ac:dyDescent="0.25">
      <c r="B87" s="6"/>
      <c r="C87" s="6"/>
      <c r="D87" s="3"/>
      <c r="E87" s="3"/>
      <c r="F87" s="3"/>
      <c r="G87" s="6"/>
      <c r="H87" s="6"/>
      <c r="I87" s="6"/>
      <c r="J87" s="6"/>
      <c r="K87" s="6"/>
      <c r="L87" s="6"/>
      <c r="M87" s="6"/>
      <c r="S87" s="3"/>
      <c r="T87" s="3"/>
      <c r="U87" s="8"/>
      <c r="V87" s="6"/>
      <c r="W87" s="6"/>
      <c r="X87" s="8"/>
      <c r="Y87" s="3"/>
      <c r="Z87" s="8"/>
      <c r="AA87" s="8"/>
      <c r="AB87" s="3"/>
      <c r="AC87" s="10"/>
    </row>
    <row r="88" spans="2:29" ht="13.2" x14ac:dyDescent="0.25">
      <c r="B88" s="6"/>
      <c r="C88" s="6"/>
      <c r="D88" s="3"/>
      <c r="E88" s="3"/>
      <c r="F88" s="3"/>
      <c r="G88" s="6"/>
      <c r="H88" s="6"/>
      <c r="I88" s="6"/>
      <c r="J88" s="6"/>
      <c r="K88" s="6"/>
      <c r="L88" s="6"/>
      <c r="M88" s="6"/>
      <c r="S88" s="3"/>
      <c r="T88" s="3"/>
      <c r="U88" s="8"/>
      <c r="V88" s="6"/>
      <c r="W88" s="6"/>
      <c r="X88" s="8"/>
      <c r="Y88" s="3"/>
      <c r="Z88" s="8"/>
      <c r="AA88" s="8"/>
      <c r="AB88" s="3"/>
      <c r="AC88" s="10"/>
    </row>
    <row r="89" spans="2:29" ht="13.2" x14ac:dyDescent="0.25">
      <c r="B89" s="6"/>
      <c r="C89" s="6"/>
      <c r="D89" s="3"/>
      <c r="E89" s="3"/>
      <c r="F89" s="3"/>
      <c r="G89" s="6"/>
      <c r="H89" s="6"/>
      <c r="I89" s="6"/>
      <c r="J89" s="6"/>
      <c r="K89" s="6"/>
      <c r="L89" s="6"/>
      <c r="M89" s="6"/>
      <c r="S89" s="3"/>
      <c r="T89" s="3"/>
      <c r="U89" s="8"/>
      <c r="V89" s="6"/>
      <c r="W89" s="6"/>
      <c r="X89" s="8"/>
      <c r="Y89" s="3"/>
      <c r="Z89" s="8"/>
      <c r="AA89" s="8"/>
      <c r="AB89" s="3"/>
      <c r="AC89" s="10"/>
    </row>
    <row r="90" spans="2:29" ht="13.2" x14ac:dyDescent="0.25">
      <c r="B90" s="6"/>
      <c r="C90" s="6"/>
      <c r="D90" s="3"/>
      <c r="E90" s="3"/>
      <c r="F90" s="3"/>
      <c r="G90" s="6"/>
      <c r="H90" s="6"/>
      <c r="I90" s="6"/>
      <c r="J90" s="6"/>
      <c r="K90" s="6"/>
      <c r="L90" s="6"/>
      <c r="M90" s="6"/>
      <c r="N90" t="s">
        <v>1456</v>
      </c>
      <c r="S90" s="3"/>
      <c r="T90" s="3"/>
      <c r="U90" s="8"/>
      <c r="V90" s="6"/>
      <c r="W90" s="6"/>
      <c r="X90" s="8"/>
      <c r="Y90" s="3"/>
      <c r="Z90" s="8"/>
      <c r="AA90" s="8"/>
      <c r="AB90" s="3"/>
      <c r="AC90" s="10"/>
    </row>
    <row r="91" spans="2:29" ht="13.2" x14ac:dyDescent="0.25">
      <c r="B91" s="6"/>
      <c r="C91" s="6"/>
      <c r="D91" s="3"/>
      <c r="E91" s="3"/>
      <c r="F91" s="3"/>
      <c r="G91" s="6"/>
      <c r="H91" s="6"/>
      <c r="I91" s="6"/>
      <c r="J91" s="6"/>
      <c r="K91" s="6"/>
      <c r="L91" s="6"/>
      <c r="M91" s="6"/>
      <c r="S91" s="3"/>
      <c r="T91" s="3"/>
      <c r="U91" s="8"/>
      <c r="V91" s="6"/>
      <c r="W91" s="6"/>
      <c r="X91" s="8"/>
      <c r="Y91" s="3"/>
      <c r="Z91" s="8"/>
      <c r="AA91" s="8"/>
      <c r="AB91" s="3"/>
      <c r="AC91" s="10"/>
    </row>
    <row r="92" spans="2:29" ht="13.2" x14ac:dyDescent="0.25">
      <c r="B92" s="6"/>
      <c r="C92" s="6"/>
      <c r="D92" s="3"/>
      <c r="E92" s="3"/>
      <c r="F92" s="3"/>
      <c r="G92" s="6"/>
      <c r="H92" s="6"/>
      <c r="I92" s="6"/>
      <c r="J92" s="6"/>
      <c r="K92" s="6"/>
      <c r="L92" s="6"/>
      <c r="M92" s="6"/>
      <c r="Q92" s="161" t="s">
        <v>1472</v>
      </c>
      <c r="S92" s="3"/>
      <c r="T92" s="3"/>
      <c r="U92" s="8"/>
      <c r="V92" s="6"/>
      <c r="W92" s="6"/>
      <c r="X92" s="8"/>
      <c r="Y92" s="3"/>
      <c r="Z92" s="8"/>
      <c r="AA92" s="8"/>
      <c r="AB92" s="3"/>
      <c r="AC92" s="10"/>
    </row>
    <row r="93" spans="2:29" ht="13.2" x14ac:dyDescent="0.25">
      <c r="B93" s="6"/>
      <c r="C93" s="6"/>
      <c r="D93" s="3"/>
      <c r="E93" s="3"/>
      <c r="F93" s="3"/>
      <c r="G93" s="6"/>
      <c r="H93" s="6"/>
      <c r="I93" s="6"/>
      <c r="J93" s="6"/>
      <c r="K93" s="6"/>
      <c r="L93" s="6"/>
      <c r="M93" s="6"/>
      <c r="N93" s="6"/>
      <c r="O93" s="3"/>
      <c r="P93" s="8"/>
      <c r="Q93" s="8"/>
      <c r="R93" s="3"/>
      <c r="S93" s="3"/>
      <c r="T93" s="3"/>
      <c r="U93" s="8"/>
      <c r="V93" s="6"/>
      <c r="W93" s="6"/>
      <c r="X93" s="8"/>
      <c r="Y93" s="3"/>
      <c r="Z93" s="8"/>
      <c r="AA93" s="8"/>
      <c r="AB93" s="3"/>
      <c r="AC93" s="10"/>
    </row>
    <row r="94" spans="2:29" ht="13.2" x14ac:dyDescent="0.25">
      <c r="B94" s="6"/>
      <c r="C94" s="6"/>
      <c r="D94" s="3"/>
      <c r="E94" s="3"/>
      <c r="F94" s="3"/>
      <c r="G94" s="6"/>
      <c r="H94" s="6"/>
      <c r="I94" s="6"/>
      <c r="J94" s="6"/>
      <c r="K94" s="6"/>
      <c r="L94" s="6"/>
      <c r="M94" s="6"/>
      <c r="N94" s="6"/>
      <c r="O94" s="3"/>
      <c r="P94" s="8"/>
      <c r="Q94" s="8"/>
      <c r="R94" s="3"/>
      <c r="S94" s="3"/>
      <c r="T94" s="3"/>
      <c r="U94" s="8"/>
      <c r="V94" s="6"/>
      <c r="W94" s="6"/>
      <c r="X94" s="8"/>
      <c r="Y94" s="3"/>
      <c r="Z94" s="8"/>
      <c r="AA94" s="8"/>
      <c r="AB94" s="3"/>
      <c r="AC94" s="10"/>
    </row>
    <row r="95" spans="2:29" ht="13.2" x14ac:dyDescent="0.25">
      <c r="B95" s="6"/>
      <c r="C95" s="6"/>
      <c r="D95" s="3"/>
      <c r="E95" s="3"/>
      <c r="F95" s="3"/>
      <c r="G95" s="6"/>
      <c r="H95" s="6"/>
      <c r="I95" s="6"/>
      <c r="J95" s="6"/>
      <c r="K95" s="6"/>
      <c r="L95" s="6"/>
      <c r="M95" s="6"/>
      <c r="N95" s="6"/>
      <c r="O95" s="3"/>
      <c r="P95" s="8"/>
      <c r="Q95" s="8"/>
      <c r="R95" s="3"/>
      <c r="S95" s="3"/>
      <c r="T95" s="3"/>
      <c r="U95" s="8"/>
      <c r="V95" s="6"/>
      <c r="W95" s="6"/>
      <c r="X95" s="8"/>
      <c r="Y95" s="3"/>
      <c r="Z95" s="8"/>
      <c r="AA95" s="8"/>
      <c r="AB95" s="3"/>
      <c r="AC95" s="10"/>
    </row>
    <row r="96" spans="2:29" ht="13.2" x14ac:dyDescent="0.25">
      <c r="B96" s="6"/>
      <c r="C96" s="6"/>
      <c r="D96" s="3"/>
      <c r="E96" s="3"/>
      <c r="F96" s="3"/>
      <c r="G96" s="6"/>
      <c r="H96" s="6"/>
      <c r="I96" s="6"/>
      <c r="J96" s="6"/>
      <c r="K96" s="6"/>
      <c r="L96" s="6"/>
      <c r="M96" s="6"/>
      <c r="N96" s="6"/>
      <c r="O96" s="3"/>
      <c r="P96" s="8"/>
      <c r="Q96" s="8"/>
      <c r="R96" s="3"/>
      <c r="S96" s="3"/>
      <c r="T96" s="3"/>
      <c r="U96" s="8"/>
      <c r="V96" s="6"/>
      <c r="W96" s="6"/>
      <c r="X96" s="8"/>
      <c r="Y96" s="3"/>
      <c r="Z96" s="8"/>
      <c r="AA96" s="8"/>
      <c r="AB96" s="3"/>
      <c r="AC96" s="10"/>
    </row>
    <row r="97" spans="2:29" ht="13.2" x14ac:dyDescent="0.25">
      <c r="B97" s="6"/>
      <c r="C97" s="6"/>
      <c r="D97" s="3"/>
      <c r="E97" s="3"/>
      <c r="F97" s="3"/>
      <c r="G97" s="6"/>
      <c r="H97" s="6"/>
      <c r="I97" s="6"/>
      <c r="J97" s="6"/>
      <c r="K97" s="6"/>
      <c r="L97" s="6"/>
      <c r="M97" s="6"/>
      <c r="N97" s="6"/>
      <c r="O97" s="3"/>
      <c r="P97" s="8"/>
      <c r="Q97" s="8"/>
      <c r="R97" s="3"/>
      <c r="S97" s="3"/>
      <c r="T97" s="3"/>
      <c r="U97" s="8"/>
      <c r="V97" s="6"/>
      <c r="W97" s="6"/>
      <c r="X97" s="8"/>
      <c r="Y97" s="3"/>
      <c r="Z97" s="8"/>
      <c r="AA97" s="8"/>
      <c r="AB97" s="3"/>
      <c r="AC97" s="10"/>
    </row>
    <row r="98" spans="2:29" ht="13.2" x14ac:dyDescent="0.25">
      <c r="B98" s="6"/>
      <c r="C98" s="6"/>
      <c r="D98" s="3"/>
      <c r="E98" s="3"/>
      <c r="F98" s="3"/>
      <c r="G98" s="6"/>
      <c r="H98" s="6"/>
      <c r="I98" s="6"/>
      <c r="J98" s="6"/>
      <c r="K98" s="6"/>
      <c r="L98" s="6"/>
      <c r="M98" s="6"/>
      <c r="N98" s="6"/>
      <c r="O98" s="3"/>
      <c r="P98" s="8"/>
      <c r="Q98" s="8"/>
      <c r="R98" s="3"/>
      <c r="S98" s="3"/>
      <c r="T98" s="3"/>
      <c r="U98" s="8"/>
      <c r="V98" s="6"/>
      <c r="W98" s="6"/>
      <c r="X98" s="8"/>
      <c r="Y98" s="3"/>
      <c r="Z98" s="8"/>
      <c r="AA98" s="8"/>
      <c r="AB98" s="3"/>
      <c r="AC98" s="10"/>
    </row>
    <row r="99" spans="2:29" ht="13.2" x14ac:dyDescent="0.25">
      <c r="B99" s="6"/>
      <c r="C99" s="6"/>
      <c r="D99" s="3"/>
      <c r="E99" s="3"/>
      <c r="F99" s="3"/>
      <c r="G99" s="6"/>
      <c r="H99" s="6"/>
      <c r="I99" s="6"/>
      <c r="J99" s="6"/>
      <c r="K99" s="6"/>
      <c r="L99" s="6"/>
      <c r="M99" s="6"/>
      <c r="N99" s="6"/>
      <c r="O99" s="3"/>
      <c r="P99" s="8"/>
      <c r="Q99" s="8"/>
      <c r="R99" s="3"/>
      <c r="S99" s="3"/>
      <c r="T99" s="3"/>
      <c r="U99" s="8"/>
      <c r="V99" s="6"/>
      <c r="W99" s="6"/>
      <c r="X99" s="8"/>
      <c r="Y99" s="3"/>
      <c r="Z99" s="8"/>
      <c r="AA99" s="8"/>
      <c r="AB99" s="3"/>
      <c r="AC99" s="10"/>
    </row>
    <row r="100" spans="2:29" ht="13.2" x14ac:dyDescent="0.25">
      <c r="B100" s="6"/>
      <c r="C100" s="6"/>
      <c r="D100" s="3"/>
      <c r="E100" s="3"/>
      <c r="F100" s="3"/>
      <c r="G100" s="6"/>
      <c r="H100" s="6"/>
      <c r="I100" s="6"/>
      <c r="J100" s="6"/>
      <c r="K100" s="6"/>
      <c r="L100" s="6"/>
      <c r="M100" s="6"/>
      <c r="N100" s="6"/>
      <c r="O100" s="3"/>
      <c r="P100" s="8"/>
      <c r="Q100" s="8"/>
      <c r="R100" s="3"/>
      <c r="S100" s="3"/>
      <c r="T100" s="3"/>
      <c r="U100" s="8"/>
      <c r="V100" s="6"/>
      <c r="W100" s="6"/>
      <c r="X100" s="8"/>
      <c r="Y100" s="3"/>
      <c r="Z100" s="8"/>
      <c r="AA100" s="8"/>
      <c r="AB100" s="3"/>
      <c r="AC100" s="10"/>
    </row>
    <row r="101" spans="2:29" ht="13.2" x14ac:dyDescent="0.25">
      <c r="B101" s="6"/>
      <c r="C101" s="6"/>
      <c r="D101" s="3"/>
      <c r="E101" s="3"/>
      <c r="F101" s="3"/>
      <c r="G101" s="6"/>
      <c r="H101" s="6"/>
      <c r="I101" s="6"/>
      <c r="J101" s="6"/>
      <c r="K101" s="6"/>
      <c r="L101" s="6"/>
      <c r="M101" s="6"/>
      <c r="N101" s="6"/>
      <c r="O101" s="3"/>
      <c r="P101" s="8"/>
      <c r="Q101" s="8"/>
      <c r="R101" s="3"/>
      <c r="S101" s="3"/>
      <c r="T101" s="3"/>
      <c r="U101" s="8"/>
      <c r="V101" s="6"/>
      <c r="W101" s="6"/>
      <c r="X101" s="8"/>
      <c r="Y101" s="3"/>
      <c r="Z101" s="8"/>
      <c r="AA101" s="8"/>
      <c r="AB101" s="3"/>
      <c r="AC101" s="10"/>
    </row>
    <row r="102" spans="2:29" ht="13.2" x14ac:dyDescent="0.25">
      <c r="B102" s="6"/>
      <c r="C102" s="6"/>
      <c r="D102" s="3"/>
      <c r="E102" s="3"/>
      <c r="F102" s="3"/>
      <c r="G102" s="6"/>
      <c r="H102" s="6"/>
      <c r="I102" s="6"/>
      <c r="J102" s="6"/>
      <c r="K102" s="6"/>
      <c r="L102" s="6"/>
      <c r="M102" s="6"/>
      <c r="N102" s="6"/>
      <c r="O102" s="3"/>
      <c r="P102" s="8"/>
      <c r="Q102" s="8"/>
      <c r="R102" s="3"/>
      <c r="S102" s="3"/>
      <c r="T102" s="3"/>
      <c r="U102" s="8"/>
      <c r="V102" s="6"/>
      <c r="W102" s="6"/>
      <c r="X102" s="8"/>
      <c r="Y102" s="3"/>
      <c r="Z102" s="8"/>
      <c r="AA102" s="8"/>
      <c r="AB102" s="3"/>
      <c r="AC102" s="10"/>
    </row>
    <row r="103" spans="2:29" ht="13.2" x14ac:dyDescent="0.25">
      <c r="B103" s="6"/>
      <c r="C103" s="6"/>
      <c r="D103" s="3"/>
      <c r="E103" s="3"/>
      <c r="F103" s="3"/>
      <c r="G103" s="6"/>
      <c r="H103" s="6"/>
      <c r="I103" s="6"/>
      <c r="J103" s="6"/>
      <c r="K103" s="6"/>
      <c r="L103" s="6"/>
      <c r="M103" s="6"/>
      <c r="N103" s="6"/>
      <c r="O103" s="3"/>
      <c r="P103" s="8"/>
      <c r="Q103" s="8"/>
      <c r="R103" s="3"/>
      <c r="S103" s="3"/>
      <c r="T103" s="3"/>
      <c r="U103" s="8"/>
      <c r="V103" s="6"/>
      <c r="W103" s="6"/>
      <c r="X103" s="8"/>
      <c r="Y103" s="3"/>
      <c r="Z103" s="8"/>
      <c r="AA103" s="8"/>
      <c r="AB103" s="3"/>
      <c r="AC103" s="10"/>
    </row>
    <row r="104" spans="2:29" ht="13.2" x14ac:dyDescent="0.25">
      <c r="B104" s="6"/>
      <c r="C104" s="6"/>
      <c r="D104" s="3"/>
      <c r="E104" s="3"/>
      <c r="F104" s="3"/>
      <c r="G104" s="6"/>
      <c r="H104" s="6"/>
      <c r="I104" s="6"/>
      <c r="J104" s="6"/>
      <c r="K104" s="6"/>
      <c r="L104" s="6"/>
      <c r="M104" s="6"/>
      <c r="N104" s="6"/>
      <c r="O104" s="3"/>
      <c r="P104" s="8"/>
      <c r="Q104" s="8"/>
      <c r="R104" s="3"/>
      <c r="S104" s="3"/>
      <c r="T104" s="3"/>
      <c r="U104" s="8"/>
      <c r="V104" s="6"/>
      <c r="W104" s="6"/>
      <c r="X104" s="8"/>
      <c r="Y104" s="3"/>
      <c r="Z104" s="8"/>
      <c r="AA104" s="8"/>
      <c r="AB104" s="3"/>
      <c r="AC104" s="10"/>
    </row>
    <row r="105" spans="2:29" ht="13.2" x14ac:dyDescent="0.25">
      <c r="B105" s="6"/>
      <c r="C105" s="6"/>
      <c r="D105" s="3"/>
      <c r="E105" s="3"/>
      <c r="F105" s="3"/>
      <c r="G105" s="6"/>
      <c r="H105" s="6"/>
      <c r="I105" s="6"/>
      <c r="J105" s="6"/>
      <c r="K105" s="6"/>
      <c r="L105" s="6"/>
      <c r="M105" s="6"/>
      <c r="N105" s="6"/>
      <c r="O105" s="3"/>
      <c r="P105" s="8"/>
      <c r="Q105" s="8"/>
      <c r="R105" s="3"/>
      <c r="S105" s="3"/>
      <c r="T105" s="3"/>
      <c r="U105" s="8"/>
      <c r="V105" s="6"/>
      <c r="W105" s="6"/>
      <c r="X105" s="8"/>
      <c r="Y105" s="3"/>
      <c r="Z105" s="8"/>
      <c r="AA105" s="8"/>
      <c r="AB105" s="3"/>
      <c r="AC105" s="10"/>
    </row>
    <row r="106" spans="2:29" ht="13.2" x14ac:dyDescent="0.25">
      <c r="B106" s="6"/>
      <c r="C106" s="6"/>
      <c r="D106" s="3"/>
      <c r="E106" s="3"/>
      <c r="F106" s="3"/>
      <c r="G106" s="6"/>
      <c r="H106" s="6"/>
      <c r="I106" s="6"/>
      <c r="J106" s="6"/>
      <c r="K106" s="6"/>
      <c r="L106" s="6"/>
      <c r="M106" s="6"/>
      <c r="N106" s="6"/>
      <c r="O106" s="3"/>
      <c r="P106" s="8"/>
      <c r="Q106" s="8"/>
      <c r="R106" s="3"/>
      <c r="S106" s="3"/>
      <c r="T106" s="3"/>
      <c r="U106" s="8"/>
      <c r="V106" s="6"/>
      <c r="W106" s="6"/>
      <c r="X106" s="8"/>
      <c r="Y106" s="3"/>
      <c r="Z106" s="8"/>
      <c r="AA106" s="8"/>
      <c r="AB106" s="3"/>
      <c r="AC106" s="10"/>
    </row>
    <row r="107" spans="2:29" ht="13.2" x14ac:dyDescent="0.25">
      <c r="B107" s="6"/>
      <c r="C107" s="6"/>
      <c r="D107" s="3"/>
      <c r="E107" s="3"/>
      <c r="F107" s="3"/>
      <c r="G107" s="6"/>
      <c r="H107" s="6"/>
      <c r="I107" s="6"/>
      <c r="J107" s="6"/>
      <c r="K107" s="6"/>
      <c r="L107" s="6"/>
      <c r="M107" s="6"/>
      <c r="N107" s="6"/>
      <c r="O107" s="3"/>
      <c r="P107" s="8"/>
      <c r="Q107" s="8"/>
      <c r="R107" s="3"/>
      <c r="S107" s="3"/>
      <c r="T107" s="3"/>
      <c r="U107" s="8"/>
      <c r="V107" s="6"/>
      <c r="W107" s="6"/>
      <c r="X107" s="8"/>
      <c r="Y107" s="3"/>
      <c r="Z107" s="8"/>
      <c r="AA107" s="8"/>
      <c r="AB107" s="3"/>
      <c r="AC107" s="10"/>
    </row>
    <row r="108" spans="2:29" ht="13.2" x14ac:dyDescent="0.25">
      <c r="B108" s="6"/>
      <c r="C108" s="6"/>
      <c r="D108" s="3"/>
      <c r="E108" s="3"/>
      <c r="F108" s="3"/>
      <c r="G108" s="6"/>
      <c r="H108" s="6"/>
      <c r="I108" s="6"/>
      <c r="J108" s="6"/>
      <c r="K108" s="6"/>
      <c r="L108" s="6"/>
      <c r="M108" s="6"/>
      <c r="N108" s="6"/>
      <c r="O108" s="3"/>
      <c r="P108" s="8"/>
      <c r="Q108" s="8"/>
      <c r="R108" s="3"/>
      <c r="S108" s="3"/>
      <c r="T108" s="3"/>
      <c r="U108" s="8"/>
      <c r="V108" s="6"/>
      <c r="W108" s="6"/>
      <c r="X108" s="8"/>
      <c r="Y108" s="3"/>
      <c r="Z108" s="8"/>
      <c r="AA108" s="8"/>
      <c r="AB108" s="3"/>
      <c r="AC108" s="10"/>
    </row>
    <row r="109" spans="2:29" ht="13.2" x14ac:dyDescent="0.25">
      <c r="B109" s="6"/>
      <c r="C109" s="6"/>
      <c r="D109" s="3"/>
      <c r="E109" s="3"/>
      <c r="F109" s="3"/>
      <c r="G109" s="6"/>
      <c r="H109" s="6"/>
      <c r="I109" s="6"/>
      <c r="J109" s="6"/>
      <c r="K109" s="6"/>
      <c r="L109" s="6"/>
      <c r="M109" s="6"/>
      <c r="N109" s="6"/>
      <c r="O109" s="3"/>
      <c r="P109" s="8"/>
      <c r="Q109" s="8"/>
      <c r="R109" s="3"/>
      <c r="S109" s="3"/>
      <c r="T109" s="3"/>
      <c r="U109" s="8"/>
      <c r="V109" s="6"/>
      <c r="W109" s="6"/>
      <c r="X109" s="8"/>
      <c r="Y109" s="3"/>
      <c r="Z109" s="8"/>
      <c r="AA109" s="8"/>
      <c r="AB109" s="3"/>
      <c r="AC109" s="10"/>
    </row>
    <row r="110" spans="2:29" ht="13.2" x14ac:dyDescent="0.25">
      <c r="B110" s="6"/>
      <c r="C110" s="6"/>
      <c r="D110" s="3"/>
      <c r="E110" s="3"/>
      <c r="F110" s="3"/>
      <c r="G110" s="6"/>
      <c r="H110" s="6"/>
      <c r="I110" s="6"/>
      <c r="J110" s="6"/>
      <c r="K110" s="6"/>
      <c r="L110" s="6"/>
      <c r="M110" s="6"/>
      <c r="N110" s="6"/>
      <c r="O110" s="3"/>
      <c r="P110" s="8"/>
      <c r="Q110" s="8"/>
      <c r="R110" s="3"/>
      <c r="S110" s="3"/>
      <c r="T110" s="3"/>
      <c r="U110" s="8"/>
      <c r="V110" s="6"/>
      <c r="W110" s="6"/>
      <c r="X110" s="8"/>
      <c r="Y110" s="3"/>
      <c r="Z110" s="8"/>
      <c r="AA110" s="8"/>
      <c r="AB110" s="3"/>
      <c r="AC110" s="10"/>
    </row>
    <row r="111" spans="2:29" ht="13.2" x14ac:dyDescent="0.25">
      <c r="B111" s="6"/>
      <c r="C111" s="6"/>
      <c r="D111" s="3"/>
      <c r="E111" s="3"/>
      <c r="F111" s="3"/>
      <c r="G111" s="6"/>
      <c r="H111" s="6"/>
      <c r="I111" s="6"/>
      <c r="J111" s="6"/>
      <c r="K111" s="6"/>
      <c r="L111" s="6"/>
      <c r="M111" s="6"/>
      <c r="N111" s="6"/>
      <c r="O111" s="3"/>
      <c r="P111" s="8"/>
      <c r="Q111" s="8"/>
      <c r="R111" s="3"/>
      <c r="S111" s="3"/>
      <c r="T111" s="3"/>
      <c r="U111" s="8"/>
      <c r="V111" s="6"/>
      <c r="W111" s="6"/>
      <c r="X111" s="8"/>
      <c r="Y111" s="3"/>
      <c r="Z111" s="8"/>
      <c r="AA111" s="8"/>
      <c r="AB111" s="3"/>
      <c r="AC111" s="10"/>
    </row>
    <row r="112" spans="2:29" ht="13.2" x14ac:dyDescent="0.25">
      <c r="B112" s="6"/>
      <c r="C112" s="6"/>
      <c r="D112" s="3"/>
      <c r="E112" s="3"/>
      <c r="F112" s="3"/>
      <c r="G112" s="6"/>
      <c r="H112" s="6"/>
      <c r="I112" s="6"/>
      <c r="J112" s="6"/>
      <c r="K112" s="6"/>
      <c r="L112" s="6"/>
      <c r="M112" s="6"/>
      <c r="N112" s="6"/>
      <c r="O112" s="3"/>
      <c r="P112" s="8"/>
      <c r="Q112" s="8"/>
      <c r="R112" s="3"/>
      <c r="S112" s="3"/>
      <c r="T112" s="3"/>
      <c r="U112" s="8"/>
      <c r="V112" s="6"/>
      <c r="W112" s="6"/>
      <c r="X112" s="8"/>
      <c r="Y112" s="3"/>
      <c r="Z112" s="8"/>
      <c r="AA112" s="8"/>
      <c r="AB112" s="3"/>
      <c r="AC112" s="10"/>
    </row>
    <row r="113" spans="2:29" ht="13.2" x14ac:dyDescent="0.25">
      <c r="B113" s="6"/>
      <c r="C113" s="6"/>
      <c r="D113" s="3"/>
      <c r="E113" s="3"/>
      <c r="F113" s="3"/>
      <c r="G113" s="6"/>
      <c r="H113" s="6"/>
      <c r="I113" s="6"/>
      <c r="J113" s="6"/>
      <c r="K113" s="6"/>
      <c r="L113" s="6"/>
      <c r="M113" s="6"/>
      <c r="N113" s="6"/>
      <c r="O113" s="3"/>
      <c r="P113" s="8"/>
      <c r="Q113" s="8"/>
      <c r="R113" s="3"/>
      <c r="S113" s="3"/>
      <c r="T113" s="3"/>
      <c r="U113" s="8"/>
      <c r="V113" s="6"/>
      <c r="W113" s="6"/>
      <c r="X113" s="8"/>
      <c r="Y113" s="3"/>
      <c r="Z113" s="8"/>
      <c r="AA113" s="8"/>
      <c r="AB113" s="3"/>
      <c r="AC113" s="10"/>
    </row>
    <row r="114" spans="2:29" ht="13.2" x14ac:dyDescent="0.25">
      <c r="B114" s="6"/>
      <c r="C114" s="6"/>
      <c r="D114" s="3"/>
      <c r="E114" s="3"/>
      <c r="F114" s="3"/>
      <c r="G114" s="6"/>
      <c r="H114" s="6"/>
      <c r="I114" s="6"/>
      <c r="J114" s="6"/>
      <c r="K114" s="6"/>
      <c r="L114" s="6"/>
      <c r="M114" s="6"/>
      <c r="N114" s="6"/>
      <c r="O114" s="3"/>
      <c r="P114" s="8"/>
      <c r="Q114" s="8"/>
      <c r="R114" s="3"/>
      <c r="S114" s="3"/>
      <c r="T114" s="3"/>
      <c r="U114" s="8"/>
      <c r="V114" s="6"/>
      <c r="W114" s="6"/>
      <c r="X114" s="8"/>
      <c r="Y114" s="3"/>
      <c r="Z114" s="8"/>
      <c r="AA114" s="8"/>
      <c r="AB114" s="3"/>
      <c r="AC114" s="10"/>
    </row>
    <row r="115" spans="2:29" ht="13.2" x14ac:dyDescent="0.25">
      <c r="B115" s="6"/>
      <c r="C115" s="6"/>
      <c r="D115" s="3"/>
      <c r="E115" s="3"/>
      <c r="F115" s="3"/>
      <c r="G115" s="6"/>
      <c r="H115" s="6"/>
      <c r="I115" s="6"/>
      <c r="J115" s="6"/>
      <c r="K115" s="6"/>
      <c r="L115" s="6"/>
      <c r="M115" s="6"/>
      <c r="N115" s="6"/>
      <c r="O115" s="3"/>
      <c r="P115" s="8"/>
      <c r="Q115" s="8"/>
      <c r="R115" s="3"/>
      <c r="S115" s="3"/>
      <c r="T115" s="3"/>
      <c r="U115" s="8"/>
      <c r="V115" s="6"/>
      <c r="W115" s="6"/>
      <c r="X115" s="8"/>
      <c r="Y115" s="3"/>
      <c r="Z115" s="8"/>
      <c r="AA115" s="8"/>
      <c r="AB115" s="3"/>
      <c r="AC115" s="10"/>
    </row>
    <row r="116" spans="2:29" ht="13.2" x14ac:dyDescent="0.25">
      <c r="B116" s="6"/>
      <c r="C116" s="6"/>
      <c r="D116" s="3"/>
      <c r="E116" s="3"/>
      <c r="F116" s="3"/>
      <c r="G116" s="6"/>
      <c r="H116" s="6"/>
      <c r="I116" s="6"/>
      <c r="J116" s="6"/>
      <c r="K116" s="6"/>
      <c r="L116" s="6"/>
      <c r="M116" s="6"/>
      <c r="N116" s="6"/>
      <c r="O116" s="3"/>
      <c r="P116" s="8"/>
      <c r="Q116" s="8"/>
      <c r="R116" s="3"/>
      <c r="S116" s="3"/>
      <c r="T116" s="3"/>
      <c r="U116" s="8"/>
      <c r="V116" s="6"/>
      <c r="W116" s="6"/>
      <c r="X116" s="8"/>
      <c r="Y116" s="3"/>
      <c r="Z116" s="8"/>
      <c r="AA116" s="8"/>
      <c r="AB116" s="3"/>
      <c r="AC116" s="10"/>
    </row>
    <row r="117" spans="2:29" ht="13.2" x14ac:dyDescent="0.25">
      <c r="B117" s="6"/>
      <c r="C117" s="6"/>
      <c r="D117" s="3"/>
      <c r="E117" s="3"/>
      <c r="F117" s="3"/>
      <c r="G117" s="6"/>
      <c r="H117" s="6"/>
      <c r="I117" s="6"/>
      <c r="J117" s="6"/>
      <c r="K117" s="6"/>
      <c r="L117" s="6"/>
      <c r="M117" s="6"/>
      <c r="N117" s="6"/>
      <c r="O117" s="3"/>
      <c r="P117" s="8"/>
      <c r="Q117" s="8"/>
      <c r="R117" s="3"/>
      <c r="S117" s="3"/>
      <c r="T117" s="3"/>
      <c r="U117" s="8"/>
      <c r="V117" s="6"/>
      <c r="W117" s="6"/>
      <c r="X117" s="8"/>
      <c r="Y117" s="3"/>
      <c r="Z117" s="8"/>
      <c r="AA117" s="8"/>
      <c r="AB117" s="3"/>
      <c r="AC117" s="10"/>
    </row>
    <row r="118" spans="2:29" ht="13.2" x14ac:dyDescent="0.25">
      <c r="B118" s="6"/>
      <c r="C118" s="6"/>
      <c r="D118" s="3"/>
      <c r="E118" s="3"/>
      <c r="F118" s="3"/>
      <c r="G118" s="6"/>
      <c r="H118" s="6"/>
      <c r="I118" s="6"/>
      <c r="J118" s="6"/>
      <c r="K118" s="6"/>
      <c r="L118" s="6"/>
      <c r="M118" s="6"/>
      <c r="N118" s="6"/>
      <c r="O118" s="3"/>
      <c r="P118" s="8"/>
      <c r="Q118" s="8"/>
      <c r="R118" s="3"/>
      <c r="S118" s="3"/>
      <c r="T118" s="3"/>
      <c r="U118" s="8"/>
      <c r="V118" s="6"/>
      <c r="W118" s="6"/>
      <c r="X118" s="8"/>
      <c r="Y118" s="3"/>
      <c r="Z118" s="8"/>
      <c r="AA118" s="8"/>
      <c r="AB118" s="3"/>
      <c r="AC118" s="10"/>
    </row>
    <row r="119" spans="2:29" ht="13.2" x14ac:dyDescent="0.25">
      <c r="B119" s="6"/>
      <c r="C119" s="6"/>
      <c r="D119" s="3"/>
      <c r="E119" s="3"/>
      <c r="F119" s="3"/>
      <c r="G119" s="6"/>
      <c r="H119" s="6"/>
      <c r="I119" s="6"/>
      <c r="J119" s="6"/>
      <c r="K119" s="6"/>
      <c r="L119" s="6"/>
      <c r="M119" s="6"/>
      <c r="N119" s="6"/>
      <c r="O119" s="3"/>
      <c r="P119" s="8"/>
      <c r="Q119" s="8"/>
      <c r="R119" s="3"/>
      <c r="S119" s="3"/>
      <c r="T119" s="3"/>
      <c r="U119" s="8"/>
      <c r="V119" s="6"/>
      <c r="W119" s="6"/>
      <c r="X119" s="8"/>
      <c r="Y119" s="3"/>
      <c r="Z119" s="8"/>
      <c r="AA119" s="8"/>
      <c r="AB119" s="3"/>
      <c r="AC119" s="10"/>
    </row>
    <row r="120" spans="2:29" ht="13.2" x14ac:dyDescent="0.25">
      <c r="B120" s="6"/>
      <c r="C120" s="6"/>
      <c r="D120" s="3"/>
      <c r="E120" s="3"/>
      <c r="F120" s="3"/>
      <c r="G120" s="6"/>
      <c r="H120" s="6"/>
      <c r="I120" s="6"/>
      <c r="J120" s="6"/>
      <c r="K120" s="6"/>
      <c r="L120" s="6"/>
      <c r="M120" s="6"/>
      <c r="N120" s="6"/>
      <c r="O120" s="3"/>
      <c r="P120" s="8"/>
      <c r="Q120" s="8"/>
      <c r="R120" s="3"/>
      <c r="S120" s="3"/>
      <c r="T120" s="3"/>
      <c r="U120" s="8"/>
      <c r="V120" s="6"/>
      <c r="W120" s="6"/>
      <c r="X120" s="8"/>
      <c r="Y120" s="3"/>
      <c r="Z120" s="8"/>
      <c r="AA120" s="8"/>
      <c r="AB120" s="3"/>
      <c r="AC120" s="10"/>
    </row>
    <row r="121" spans="2:29" ht="13.2" x14ac:dyDescent="0.25">
      <c r="B121" s="6"/>
      <c r="C121" s="6"/>
      <c r="D121" s="3"/>
      <c r="E121" s="3"/>
      <c r="F121" s="3"/>
      <c r="G121" s="6"/>
      <c r="H121" s="6"/>
      <c r="I121" s="6"/>
      <c r="J121" s="6"/>
      <c r="K121" s="6"/>
      <c r="L121" s="6"/>
      <c r="M121" s="6"/>
      <c r="N121" s="6"/>
      <c r="O121" s="3"/>
      <c r="P121" s="8"/>
      <c r="Q121" s="8"/>
      <c r="R121" s="3"/>
      <c r="S121" s="3"/>
      <c r="T121" s="3"/>
      <c r="U121" s="8"/>
      <c r="V121" s="6"/>
      <c r="W121" s="6"/>
      <c r="X121" s="8"/>
      <c r="Y121" s="3"/>
      <c r="Z121" s="8"/>
      <c r="AA121" s="8"/>
      <c r="AB121" s="3"/>
      <c r="AC121" s="10"/>
    </row>
    <row r="122" spans="2:29" ht="13.2" x14ac:dyDescent="0.25">
      <c r="B122" s="6"/>
      <c r="C122" s="6"/>
      <c r="D122" s="3"/>
      <c r="E122" s="3"/>
      <c r="F122" s="3"/>
      <c r="G122" s="6"/>
      <c r="H122" s="6"/>
      <c r="I122" s="6"/>
      <c r="J122" s="6"/>
      <c r="K122" s="6"/>
      <c r="L122" s="6"/>
      <c r="M122" s="6"/>
      <c r="N122" s="6"/>
      <c r="O122" s="3"/>
      <c r="P122" s="8"/>
      <c r="Q122" s="8"/>
      <c r="R122" s="3"/>
      <c r="S122" s="3"/>
      <c r="T122" s="3"/>
      <c r="U122" s="8"/>
      <c r="V122" s="6"/>
      <c r="W122" s="6"/>
      <c r="X122" s="8"/>
      <c r="Y122" s="3"/>
      <c r="Z122" s="8"/>
      <c r="AA122" s="8"/>
      <c r="AB122" s="3"/>
      <c r="AC122" s="10"/>
    </row>
    <row r="123" spans="2:29" ht="13.2" x14ac:dyDescent="0.25">
      <c r="B123" s="6"/>
      <c r="C123" s="6"/>
      <c r="D123" s="3"/>
      <c r="E123" s="3"/>
      <c r="F123" s="3"/>
      <c r="G123" s="6"/>
      <c r="H123" s="6"/>
      <c r="I123" s="6"/>
      <c r="J123" s="6"/>
      <c r="K123" s="6"/>
      <c r="L123" s="6"/>
      <c r="M123" s="6"/>
      <c r="N123" s="6"/>
      <c r="O123" s="3"/>
      <c r="P123" s="8"/>
      <c r="Q123" s="8"/>
      <c r="R123" s="3"/>
      <c r="S123" s="3"/>
      <c r="T123" s="3"/>
      <c r="U123" s="8"/>
      <c r="V123" s="6"/>
      <c r="W123" s="6"/>
      <c r="X123" s="8"/>
      <c r="Y123" s="3"/>
      <c r="Z123" s="8"/>
      <c r="AA123" s="8"/>
      <c r="AB123" s="3"/>
      <c r="AC123" s="10"/>
    </row>
    <row r="124" spans="2:29" ht="13.2" x14ac:dyDescent="0.25">
      <c r="B124" s="6"/>
      <c r="C124" s="6"/>
      <c r="D124" s="3"/>
      <c r="E124" s="3"/>
      <c r="F124" s="3"/>
      <c r="G124" s="6"/>
      <c r="H124" s="6"/>
      <c r="I124" s="6"/>
      <c r="J124" s="6"/>
      <c r="K124" s="6"/>
      <c r="L124" s="6"/>
      <c r="M124" s="6"/>
      <c r="N124" s="6"/>
      <c r="O124" s="3"/>
      <c r="P124" s="8"/>
      <c r="Q124" s="8"/>
      <c r="R124" s="3"/>
      <c r="S124" s="3"/>
      <c r="T124" s="3"/>
      <c r="U124" s="8"/>
      <c r="V124" s="6"/>
      <c r="W124" s="6"/>
      <c r="X124" s="8"/>
      <c r="Y124" s="3"/>
      <c r="Z124" s="8"/>
      <c r="AA124" s="8"/>
      <c r="AB124" s="3"/>
      <c r="AC124" s="10"/>
    </row>
    <row r="125" spans="2:29" ht="13.2" x14ac:dyDescent="0.25">
      <c r="B125" s="6"/>
      <c r="C125" s="6"/>
      <c r="D125" s="3"/>
      <c r="E125" s="3"/>
      <c r="F125" s="3"/>
      <c r="G125" s="6"/>
      <c r="H125" s="6"/>
      <c r="I125" s="6"/>
      <c r="J125" s="6"/>
      <c r="K125" s="6"/>
      <c r="L125" s="6"/>
      <c r="M125" s="6"/>
      <c r="N125" s="6"/>
      <c r="O125" s="3"/>
      <c r="P125" s="8"/>
      <c r="Q125" s="8"/>
      <c r="R125" s="3"/>
      <c r="S125" s="3"/>
      <c r="T125" s="3"/>
      <c r="U125" s="8"/>
      <c r="V125" s="6"/>
      <c r="W125" s="6"/>
      <c r="X125" s="8"/>
      <c r="Y125" s="3"/>
      <c r="Z125" s="8"/>
      <c r="AA125" s="8"/>
      <c r="AB125" s="3"/>
      <c r="AC125" s="10"/>
    </row>
    <row r="126" spans="2:29" ht="13.2" x14ac:dyDescent="0.25">
      <c r="B126" s="6"/>
      <c r="C126" s="6"/>
      <c r="D126" s="3"/>
      <c r="E126" s="3"/>
      <c r="F126" s="3"/>
      <c r="G126" s="6"/>
      <c r="H126" s="6"/>
      <c r="I126" s="6"/>
      <c r="J126" s="6"/>
      <c r="K126" s="6"/>
      <c r="L126" s="6"/>
      <c r="M126" s="6"/>
      <c r="N126" s="6"/>
      <c r="O126" s="3"/>
      <c r="P126" s="8"/>
      <c r="Q126" s="8"/>
      <c r="R126" s="3"/>
      <c r="S126" s="3"/>
      <c r="T126" s="3"/>
      <c r="U126" s="8"/>
      <c r="V126" s="6"/>
      <c r="W126" s="6"/>
      <c r="X126" s="8"/>
      <c r="Y126" s="3"/>
      <c r="Z126" s="8"/>
      <c r="AA126" s="8"/>
      <c r="AB126" s="3"/>
      <c r="AC126" s="10"/>
    </row>
    <row r="127" spans="2:29" ht="13.2" x14ac:dyDescent="0.25">
      <c r="B127" s="6"/>
      <c r="C127" s="6"/>
      <c r="D127" s="3"/>
      <c r="E127" s="3"/>
      <c r="F127" s="3"/>
      <c r="G127" s="6"/>
      <c r="H127" s="6"/>
      <c r="I127" s="6"/>
      <c r="J127" s="6"/>
      <c r="K127" s="6"/>
      <c r="L127" s="6"/>
      <c r="M127" s="6"/>
      <c r="N127" s="6"/>
      <c r="O127" s="3"/>
      <c r="P127" s="8"/>
      <c r="Q127" s="8"/>
      <c r="R127" s="3"/>
      <c r="S127" s="3"/>
      <c r="T127" s="3"/>
      <c r="U127" s="8"/>
      <c r="V127" s="6"/>
      <c r="W127" s="6"/>
      <c r="X127" s="8"/>
      <c r="Y127" s="3"/>
      <c r="Z127" s="8"/>
      <c r="AA127" s="8"/>
      <c r="AB127" s="3"/>
      <c r="AC127" s="10"/>
    </row>
    <row r="128" spans="2:29" ht="13.2" x14ac:dyDescent="0.25">
      <c r="B128" s="6"/>
      <c r="C128" s="6"/>
      <c r="D128" s="3"/>
      <c r="E128" s="3"/>
      <c r="F128" s="3"/>
      <c r="G128" s="6"/>
      <c r="H128" s="6"/>
      <c r="I128" s="6"/>
      <c r="J128" s="6"/>
      <c r="K128" s="6"/>
      <c r="L128" s="6"/>
      <c r="M128" s="6"/>
      <c r="N128" s="6"/>
      <c r="O128" s="3"/>
      <c r="P128" s="8"/>
      <c r="Q128" s="8"/>
      <c r="R128" s="3"/>
      <c r="S128" s="3"/>
      <c r="T128" s="3"/>
      <c r="U128" s="8"/>
      <c r="V128" s="6"/>
      <c r="W128" s="6"/>
      <c r="X128" s="8"/>
      <c r="Y128" s="3"/>
      <c r="Z128" s="8"/>
      <c r="AA128" s="8"/>
      <c r="AB128" s="3"/>
      <c r="AC128" s="10"/>
    </row>
    <row r="129" spans="2:29" ht="13.2" x14ac:dyDescent="0.25">
      <c r="B129" s="6"/>
      <c r="C129" s="6"/>
      <c r="D129" s="3"/>
      <c r="E129" s="3"/>
      <c r="F129" s="3"/>
      <c r="G129" s="6"/>
      <c r="H129" s="6"/>
      <c r="I129" s="6"/>
      <c r="J129" s="6"/>
      <c r="K129" s="6"/>
      <c r="L129" s="6"/>
      <c r="M129" s="6"/>
      <c r="N129" s="6"/>
      <c r="O129" s="3"/>
      <c r="P129" s="8"/>
      <c r="Q129" s="8"/>
      <c r="R129" s="3"/>
      <c r="S129" s="3"/>
      <c r="T129" s="3"/>
      <c r="U129" s="8"/>
      <c r="V129" s="6"/>
      <c r="W129" s="6"/>
      <c r="X129" s="8"/>
      <c r="Y129" s="3"/>
      <c r="Z129" s="8"/>
      <c r="AA129" s="8"/>
      <c r="AB129" s="3"/>
      <c r="AC129" s="10"/>
    </row>
    <row r="130" spans="2:29" ht="13.2" x14ac:dyDescent="0.25">
      <c r="B130" s="6"/>
      <c r="C130" s="6"/>
      <c r="D130" s="3"/>
      <c r="E130" s="3"/>
      <c r="F130" s="3"/>
      <c r="G130" s="6"/>
      <c r="H130" s="6"/>
      <c r="I130" s="6"/>
      <c r="J130" s="6"/>
      <c r="K130" s="6"/>
      <c r="L130" s="6"/>
      <c r="M130" s="6"/>
      <c r="N130" s="6"/>
      <c r="O130" s="3"/>
      <c r="P130" s="8"/>
      <c r="Q130" s="8"/>
      <c r="R130" s="3"/>
      <c r="S130" s="3"/>
      <c r="T130" s="3"/>
      <c r="U130" s="8"/>
      <c r="V130" s="6"/>
      <c r="W130" s="6"/>
      <c r="X130" s="8"/>
      <c r="Y130" s="3"/>
      <c r="Z130" s="8"/>
      <c r="AA130" s="8"/>
      <c r="AB130" s="3"/>
      <c r="AC130" s="10"/>
    </row>
    <row r="131" spans="2:29" ht="13.2" x14ac:dyDescent="0.25">
      <c r="B131" s="6"/>
      <c r="C131" s="6"/>
      <c r="D131" s="3"/>
      <c r="E131" s="3"/>
      <c r="F131" s="3"/>
      <c r="G131" s="6"/>
      <c r="H131" s="6"/>
      <c r="I131" s="6"/>
      <c r="J131" s="6"/>
      <c r="K131" s="6"/>
      <c r="L131" s="6"/>
      <c r="M131" s="6"/>
      <c r="N131" s="6"/>
      <c r="O131" s="3"/>
      <c r="P131" s="8"/>
      <c r="Q131" s="8"/>
      <c r="R131" s="3"/>
      <c r="S131" s="3"/>
      <c r="T131" s="3"/>
      <c r="U131" s="8"/>
      <c r="V131" s="6"/>
      <c r="W131" s="6"/>
      <c r="X131" s="8"/>
      <c r="Y131" s="3"/>
      <c r="Z131" s="8"/>
      <c r="AA131" s="8"/>
      <c r="AB131" s="3"/>
      <c r="AC131" s="10"/>
    </row>
    <row r="132" spans="2:29" ht="13.2" x14ac:dyDescent="0.25">
      <c r="B132" s="6"/>
      <c r="C132" s="6"/>
      <c r="D132" s="3"/>
      <c r="E132" s="3"/>
      <c r="F132" s="3"/>
      <c r="G132" s="6"/>
      <c r="H132" s="6"/>
      <c r="I132" s="6"/>
      <c r="J132" s="6"/>
      <c r="K132" s="6"/>
      <c r="L132" s="6"/>
      <c r="M132" s="6"/>
      <c r="N132" s="6"/>
      <c r="O132" s="3"/>
      <c r="P132" s="8"/>
      <c r="Q132" s="8"/>
      <c r="R132" s="3"/>
      <c r="S132" s="3"/>
      <c r="T132" s="3"/>
      <c r="U132" s="8"/>
      <c r="V132" s="6"/>
      <c r="W132" s="6"/>
      <c r="X132" s="8"/>
      <c r="Y132" s="3"/>
      <c r="Z132" s="8"/>
      <c r="AA132" s="8"/>
      <c r="AB132" s="3"/>
      <c r="AC132" s="10"/>
    </row>
    <row r="133" spans="2:29" ht="13.2" x14ac:dyDescent="0.25">
      <c r="B133" s="6"/>
      <c r="C133" s="6"/>
      <c r="D133" s="3"/>
      <c r="E133" s="3"/>
      <c r="F133" s="3"/>
      <c r="G133" s="6"/>
      <c r="H133" s="6"/>
      <c r="I133" s="6"/>
      <c r="J133" s="6"/>
      <c r="K133" s="6"/>
      <c r="L133" s="6"/>
      <c r="M133" s="6"/>
      <c r="N133" s="6"/>
      <c r="O133" s="3"/>
      <c r="P133" s="8"/>
      <c r="Q133" s="8"/>
      <c r="R133" s="3"/>
      <c r="S133" s="3"/>
      <c r="T133" s="3"/>
      <c r="U133" s="8"/>
      <c r="V133" s="6"/>
      <c r="W133" s="6"/>
      <c r="X133" s="8"/>
      <c r="Y133" s="3"/>
      <c r="Z133" s="8"/>
      <c r="AA133" s="8"/>
      <c r="AB133" s="3"/>
      <c r="AC133" s="10"/>
    </row>
    <row r="134" spans="2:29" ht="13.2" x14ac:dyDescent="0.25">
      <c r="B134" s="6"/>
      <c r="C134" s="6"/>
      <c r="D134" s="3"/>
      <c r="E134" s="3"/>
      <c r="F134" s="3"/>
      <c r="G134" s="6"/>
      <c r="H134" s="6"/>
      <c r="I134" s="6"/>
      <c r="J134" s="6"/>
      <c r="K134" s="6"/>
      <c r="L134" s="6"/>
      <c r="M134" s="6"/>
      <c r="N134" s="6"/>
      <c r="O134" s="3"/>
      <c r="P134" s="8"/>
      <c r="Q134" s="8"/>
      <c r="R134" s="3"/>
      <c r="S134" s="3"/>
      <c r="T134" s="3"/>
      <c r="U134" s="8"/>
      <c r="V134" s="6"/>
      <c r="W134" s="6"/>
      <c r="X134" s="8"/>
      <c r="Y134" s="3"/>
      <c r="Z134" s="8"/>
      <c r="AA134" s="8"/>
      <c r="AB134" s="3"/>
      <c r="AC134" s="10"/>
    </row>
    <row r="135" spans="2:29" ht="13.2" x14ac:dyDescent="0.25">
      <c r="B135" s="6"/>
      <c r="C135" s="6"/>
      <c r="D135" s="3"/>
      <c r="E135" s="3"/>
      <c r="F135" s="3"/>
      <c r="G135" s="6"/>
      <c r="H135" s="6"/>
      <c r="I135" s="6"/>
      <c r="J135" s="6"/>
      <c r="K135" s="6"/>
      <c r="L135" s="6"/>
      <c r="M135" s="6"/>
      <c r="N135" s="6"/>
      <c r="O135" s="3"/>
      <c r="P135" s="8"/>
      <c r="Q135" s="8"/>
      <c r="R135" s="3"/>
      <c r="S135" s="3"/>
      <c r="T135" s="3"/>
      <c r="U135" s="8"/>
      <c r="V135" s="6"/>
      <c r="W135" s="6"/>
      <c r="X135" s="8"/>
      <c r="Y135" s="3"/>
      <c r="Z135" s="8"/>
      <c r="AA135" s="8"/>
      <c r="AB135" s="3"/>
      <c r="AC135" s="10"/>
    </row>
    <row r="136" spans="2:29" ht="13.2" x14ac:dyDescent="0.25">
      <c r="B136" s="6"/>
      <c r="C136" s="6"/>
      <c r="D136" s="3"/>
      <c r="E136" s="3"/>
      <c r="F136" s="3"/>
      <c r="G136" s="6"/>
      <c r="H136" s="6"/>
      <c r="I136" s="6"/>
      <c r="J136" s="6"/>
      <c r="K136" s="6"/>
      <c r="L136" s="6"/>
      <c r="M136" s="6"/>
      <c r="N136" s="6"/>
      <c r="O136" s="3"/>
      <c r="P136" s="8"/>
      <c r="Q136" s="8"/>
      <c r="R136" s="3"/>
      <c r="S136" s="3"/>
      <c r="T136" s="3"/>
      <c r="U136" s="8"/>
      <c r="V136" s="6"/>
      <c r="W136" s="6"/>
      <c r="X136" s="8"/>
      <c r="Y136" s="3"/>
      <c r="Z136" s="8"/>
      <c r="AA136" s="8"/>
      <c r="AB136" s="3"/>
      <c r="AC136" s="10"/>
    </row>
    <row r="137" spans="2:29" ht="13.2" x14ac:dyDescent="0.25">
      <c r="B137" s="6"/>
      <c r="C137" s="6"/>
      <c r="D137" s="3"/>
      <c r="E137" s="3"/>
      <c r="F137" s="3"/>
      <c r="G137" s="6"/>
      <c r="H137" s="6"/>
      <c r="I137" s="6"/>
      <c r="J137" s="6"/>
      <c r="K137" s="6"/>
      <c r="L137" s="6"/>
      <c r="M137" s="6"/>
      <c r="N137" s="6"/>
      <c r="O137" s="3"/>
      <c r="P137" s="8"/>
      <c r="Q137" s="8"/>
      <c r="R137" s="3"/>
      <c r="S137" s="3"/>
      <c r="T137" s="3"/>
      <c r="U137" s="8"/>
      <c r="V137" s="6"/>
      <c r="W137" s="6"/>
      <c r="X137" s="8"/>
      <c r="Y137" s="3"/>
      <c r="Z137" s="8"/>
      <c r="AA137" s="8"/>
      <c r="AB137" s="3"/>
      <c r="AC137" s="10"/>
    </row>
    <row r="138" spans="2:29" ht="13.2" x14ac:dyDescent="0.25">
      <c r="B138" s="6"/>
      <c r="C138" s="6"/>
      <c r="D138" s="3"/>
      <c r="E138" s="3"/>
      <c r="F138" s="3"/>
      <c r="G138" s="6"/>
      <c r="H138" s="6"/>
      <c r="I138" s="6"/>
      <c r="J138" s="6"/>
      <c r="K138" s="6"/>
      <c r="L138" s="6"/>
      <c r="M138" s="6"/>
      <c r="N138" s="6"/>
      <c r="O138" s="3"/>
      <c r="P138" s="8"/>
      <c r="Q138" s="8"/>
      <c r="R138" s="3"/>
      <c r="S138" s="3"/>
      <c r="T138" s="3"/>
      <c r="U138" s="8"/>
      <c r="V138" s="6"/>
      <c r="W138" s="6"/>
      <c r="X138" s="8"/>
      <c r="Y138" s="3"/>
      <c r="Z138" s="8"/>
      <c r="AA138" s="8"/>
      <c r="AB138" s="3"/>
      <c r="AC138" s="10"/>
    </row>
    <row r="139" spans="2:29" ht="13.2" x14ac:dyDescent="0.25">
      <c r="B139" s="6"/>
      <c r="C139" s="6"/>
      <c r="D139" s="3"/>
      <c r="E139" s="3"/>
      <c r="F139" s="3"/>
      <c r="G139" s="6"/>
      <c r="H139" s="6"/>
      <c r="I139" s="6"/>
      <c r="J139" s="6"/>
      <c r="K139" s="6"/>
      <c r="L139" s="6"/>
      <c r="M139" s="6"/>
      <c r="N139" s="6"/>
      <c r="O139" s="3"/>
      <c r="P139" s="8"/>
      <c r="Q139" s="8"/>
      <c r="R139" s="3"/>
      <c r="S139" s="3"/>
      <c r="T139" s="3"/>
      <c r="U139" s="8"/>
      <c r="V139" s="6"/>
      <c r="W139" s="6"/>
      <c r="X139" s="8"/>
      <c r="Y139" s="3"/>
      <c r="Z139" s="8"/>
      <c r="AA139" s="8"/>
      <c r="AB139" s="3"/>
      <c r="AC139" s="10"/>
    </row>
    <row r="140" spans="2:29" ht="13.2" x14ac:dyDescent="0.25">
      <c r="B140" s="6"/>
      <c r="C140" s="6"/>
      <c r="D140" s="3"/>
      <c r="E140" s="3"/>
      <c r="F140" s="3"/>
      <c r="G140" s="6"/>
      <c r="H140" s="6"/>
      <c r="I140" s="6"/>
      <c r="J140" s="6"/>
      <c r="K140" s="6"/>
      <c r="L140" s="6"/>
      <c r="M140" s="6"/>
      <c r="N140" s="6"/>
      <c r="O140" s="3"/>
      <c r="P140" s="8"/>
      <c r="Q140" s="8"/>
      <c r="R140" s="3"/>
      <c r="S140" s="3"/>
      <c r="T140" s="3"/>
      <c r="U140" s="8"/>
      <c r="V140" s="6"/>
      <c r="W140" s="6"/>
      <c r="X140" s="8"/>
      <c r="Y140" s="3"/>
      <c r="Z140" s="8"/>
      <c r="AA140" s="8"/>
      <c r="AB140" s="3"/>
      <c r="AC140" s="10"/>
    </row>
    <row r="141" spans="2:29" ht="13.2" x14ac:dyDescent="0.25">
      <c r="B141" s="6"/>
      <c r="C141" s="6"/>
      <c r="D141" s="3"/>
      <c r="E141" s="3"/>
      <c r="F141" s="3"/>
      <c r="G141" s="6"/>
      <c r="H141" s="6"/>
      <c r="I141" s="6"/>
      <c r="J141" s="6"/>
      <c r="K141" s="6"/>
      <c r="L141" s="6"/>
      <c r="M141" s="6"/>
      <c r="N141" s="6"/>
      <c r="O141" s="3"/>
      <c r="P141" s="8"/>
      <c r="Q141" s="8"/>
      <c r="R141" s="3"/>
      <c r="S141" s="3"/>
      <c r="T141" s="3"/>
      <c r="U141" s="8"/>
      <c r="V141" s="6"/>
      <c r="W141" s="6"/>
      <c r="X141" s="8"/>
      <c r="Y141" s="3"/>
      <c r="Z141" s="8"/>
      <c r="AA141" s="8"/>
      <c r="AB141" s="3"/>
      <c r="AC141" s="10"/>
    </row>
    <row r="142" spans="2:29" ht="13.2" x14ac:dyDescent="0.25">
      <c r="B142" s="6"/>
      <c r="C142" s="6"/>
      <c r="D142" s="3"/>
      <c r="E142" s="3"/>
      <c r="F142" s="3"/>
      <c r="G142" s="6"/>
      <c r="H142" s="6"/>
      <c r="I142" s="6"/>
      <c r="J142" s="6"/>
      <c r="K142" s="6"/>
      <c r="L142" s="6"/>
      <c r="M142" s="6"/>
      <c r="N142" s="6"/>
      <c r="O142" s="3"/>
      <c r="P142" s="8"/>
      <c r="Q142" s="8"/>
      <c r="R142" s="3"/>
      <c r="S142" s="3"/>
      <c r="T142" s="3"/>
      <c r="U142" s="8"/>
      <c r="V142" s="6"/>
      <c r="W142" s="6"/>
      <c r="X142" s="8"/>
      <c r="Y142" s="3"/>
      <c r="Z142" s="8"/>
      <c r="AA142" s="8"/>
      <c r="AB142" s="3"/>
      <c r="AC142" s="10"/>
    </row>
    <row r="143" spans="2:29" ht="13.2" x14ac:dyDescent="0.25">
      <c r="B143" s="6"/>
      <c r="C143" s="6"/>
      <c r="D143" s="3"/>
      <c r="E143" s="3"/>
      <c r="F143" s="3"/>
      <c r="G143" s="6"/>
      <c r="H143" s="6"/>
      <c r="I143" s="6"/>
      <c r="J143" s="6"/>
      <c r="K143" s="6"/>
      <c r="L143" s="6"/>
      <c r="M143" s="6"/>
      <c r="N143" s="6"/>
      <c r="O143" s="3"/>
      <c r="P143" s="8"/>
      <c r="Q143" s="8"/>
      <c r="R143" s="3"/>
      <c r="S143" s="3"/>
      <c r="T143" s="3"/>
      <c r="U143" s="8"/>
      <c r="V143" s="6"/>
      <c r="W143" s="6"/>
      <c r="X143" s="8"/>
      <c r="Y143" s="3"/>
      <c r="Z143" s="8"/>
      <c r="AA143" s="8"/>
      <c r="AB143" s="3"/>
      <c r="AC143" s="10"/>
    </row>
    <row r="144" spans="2:29" ht="13.2" x14ac:dyDescent="0.25">
      <c r="B144" s="6"/>
      <c r="C144" s="6"/>
      <c r="D144" s="3"/>
      <c r="E144" s="3"/>
      <c r="F144" s="3"/>
      <c r="G144" s="6"/>
      <c r="H144" s="6"/>
      <c r="I144" s="6"/>
      <c r="J144" s="6"/>
      <c r="K144" s="6"/>
      <c r="L144" s="6"/>
      <c r="M144" s="6"/>
      <c r="N144" s="6"/>
      <c r="O144" s="3"/>
      <c r="P144" s="8"/>
      <c r="Q144" s="8"/>
      <c r="R144" s="3"/>
      <c r="S144" s="3"/>
      <c r="T144" s="3"/>
      <c r="U144" s="8"/>
      <c r="V144" s="6"/>
      <c r="W144" s="6"/>
      <c r="X144" s="8"/>
      <c r="Y144" s="3"/>
      <c r="Z144" s="8"/>
      <c r="AA144" s="8"/>
      <c r="AB144" s="3"/>
      <c r="AC144" s="10"/>
    </row>
    <row r="145" spans="2:29" ht="13.2" x14ac:dyDescent="0.25">
      <c r="B145" s="6"/>
      <c r="C145" s="6"/>
      <c r="D145" s="3"/>
      <c r="E145" s="3"/>
      <c r="F145" s="3"/>
      <c r="G145" s="6"/>
      <c r="H145" s="6"/>
      <c r="I145" s="6"/>
      <c r="J145" s="6"/>
      <c r="K145" s="6"/>
      <c r="L145" s="6"/>
      <c r="M145" s="6"/>
      <c r="N145" s="6"/>
      <c r="O145" s="3"/>
      <c r="P145" s="8"/>
      <c r="Q145" s="8"/>
      <c r="R145" s="3"/>
      <c r="S145" s="3"/>
      <c r="T145" s="3"/>
      <c r="U145" s="8"/>
      <c r="V145" s="6"/>
      <c r="W145" s="6"/>
      <c r="X145" s="8"/>
      <c r="Y145" s="3"/>
      <c r="Z145" s="8"/>
      <c r="AA145" s="8"/>
      <c r="AB145" s="3"/>
      <c r="AC145" s="10"/>
    </row>
    <row r="146" spans="2:29" ht="13.2" x14ac:dyDescent="0.25">
      <c r="B146" s="6"/>
      <c r="C146" s="6"/>
      <c r="D146" s="3"/>
      <c r="E146" s="3"/>
      <c r="F146" s="3"/>
      <c r="G146" s="6"/>
      <c r="H146" s="6"/>
      <c r="I146" s="6"/>
      <c r="J146" s="6"/>
      <c r="K146" s="6"/>
      <c r="L146" s="6"/>
      <c r="M146" s="6"/>
      <c r="N146" s="6"/>
      <c r="O146" s="3"/>
      <c r="P146" s="8"/>
      <c r="Q146" s="8"/>
      <c r="R146" s="3"/>
      <c r="S146" s="3"/>
      <c r="T146" s="3"/>
      <c r="U146" s="8"/>
      <c r="V146" s="6"/>
      <c r="W146" s="6"/>
      <c r="X146" s="8"/>
      <c r="Y146" s="3"/>
      <c r="Z146" s="8"/>
      <c r="AA146" s="8"/>
      <c r="AB146" s="3"/>
      <c r="AC146" s="10"/>
    </row>
    <row r="147" spans="2:29" ht="13.2" x14ac:dyDescent="0.25">
      <c r="B147" s="6"/>
      <c r="C147" s="6"/>
      <c r="D147" s="3"/>
      <c r="E147" s="3"/>
      <c r="F147" s="3"/>
      <c r="G147" s="6"/>
      <c r="H147" s="6"/>
      <c r="I147" s="6"/>
      <c r="J147" s="6"/>
      <c r="K147" s="6"/>
      <c r="L147" s="6"/>
      <c r="M147" s="6"/>
      <c r="N147" s="6"/>
      <c r="O147" s="3"/>
      <c r="P147" s="8"/>
      <c r="Q147" s="8"/>
      <c r="R147" s="3"/>
      <c r="S147" s="3"/>
      <c r="T147" s="3"/>
      <c r="U147" s="8"/>
      <c r="V147" s="6"/>
      <c r="W147" s="6"/>
      <c r="X147" s="8"/>
      <c r="Y147" s="3"/>
      <c r="Z147" s="8"/>
      <c r="AA147" s="8"/>
      <c r="AB147" s="3"/>
      <c r="AC147" s="10"/>
    </row>
    <row r="148" spans="2:29" ht="13.2" x14ac:dyDescent="0.25">
      <c r="B148" s="6"/>
      <c r="C148" s="6"/>
      <c r="D148" s="3"/>
      <c r="E148" s="3"/>
      <c r="F148" s="3"/>
      <c r="G148" s="6"/>
      <c r="H148" s="6"/>
      <c r="I148" s="6"/>
      <c r="J148" s="6"/>
      <c r="K148" s="6"/>
      <c r="L148" s="6"/>
      <c r="M148" s="6"/>
      <c r="N148" s="6"/>
      <c r="O148" s="3"/>
      <c r="P148" s="8"/>
      <c r="Q148" s="8"/>
      <c r="R148" s="3"/>
      <c r="S148" s="3"/>
      <c r="T148" s="3"/>
      <c r="U148" s="8"/>
      <c r="V148" s="6"/>
      <c r="W148" s="6"/>
      <c r="X148" s="8"/>
      <c r="Y148" s="3"/>
      <c r="Z148" s="8"/>
      <c r="AA148" s="8"/>
      <c r="AB148" s="3"/>
      <c r="AC148" s="10"/>
    </row>
    <row r="149" spans="2:29" ht="13.2" x14ac:dyDescent="0.25">
      <c r="B149" s="6"/>
      <c r="C149" s="6"/>
      <c r="D149" s="3"/>
      <c r="E149" s="3"/>
      <c r="F149" s="3"/>
      <c r="G149" s="6"/>
      <c r="H149" s="6"/>
      <c r="I149" s="6"/>
      <c r="J149" s="6"/>
      <c r="K149" s="6"/>
      <c r="L149" s="6"/>
      <c r="M149" s="6"/>
      <c r="N149" s="6"/>
      <c r="O149" s="3"/>
      <c r="P149" s="8"/>
      <c r="Q149" s="8"/>
      <c r="R149" s="3"/>
      <c r="S149" s="3"/>
      <c r="T149" s="3"/>
      <c r="U149" s="8"/>
      <c r="V149" s="6"/>
      <c r="W149" s="6"/>
      <c r="X149" s="8"/>
      <c r="Y149" s="3"/>
      <c r="Z149" s="8"/>
      <c r="AA149" s="8"/>
      <c r="AB149" s="3"/>
      <c r="AC149" s="10"/>
    </row>
    <row r="150" spans="2:29" ht="13.2" x14ac:dyDescent="0.25">
      <c r="B150" s="6"/>
      <c r="C150" s="6"/>
      <c r="D150" s="3"/>
      <c r="E150" s="3"/>
      <c r="F150" s="3"/>
      <c r="G150" s="6"/>
      <c r="H150" s="6"/>
      <c r="I150" s="6"/>
      <c r="J150" s="6"/>
      <c r="K150" s="6"/>
      <c r="L150" s="6"/>
      <c r="M150" s="6"/>
      <c r="N150" s="6"/>
      <c r="O150" s="3"/>
      <c r="P150" s="8"/>
      <c r="Q150" s="8"/>
      <c r="R150" s="3"/>
      <c r="S150" s="3"/>
      <c r="T150" s="3"/>
      <c r="U150" s="8"/>
      <c r="V150" s="6"/>
      <c r="W150" s="6"/>
      <c r="X150" s="8"/>
      <c r="Y150" s="3"/>
      <c r="Z150" s="8"/>
      <c r="AA150" s="8"/>
      <c r="AB150" s="3"/>
      <c r="AC150" s="10"/>
    </row>
    <row r="151" spans="2:29" ht="13.2" x14ac:dyDescent="0.25">
      <c r="B151" s="6"/>
      <c r="C151" s="6"/>
      <c r="D151" s="3"/>
      <c r="E151" s="3"/>
      <c r="F151" s="3"/>
      <c r="G151" s="6"/>
      <c r="H151" s="6"/>
      <c r="I151" s="6"/>
      <c r="J151" s="6"/>
      <c r="K151" s="6"/>
      <c r="L151" s="6"/>
      <c r="M151" s="6"/>
      <c r="N151" s="6"/>
      <c r="O151" s="3"/>
      <c r="P151" s="8"/>
      <c r="Q151" s="8"/>
      <c r="R151" s="3"/>
      <c r="S151" s="3"/>
      <c r="T151" s="3"/>
      <c r="U151" s="8"/>
      <c r="V151" s="6"/>
      <c r="W151" s="6"/>
      <c r="X151" s="8"/>
      <c r="Y151" s="3"/>
      <c r="Z151" s="8"/>
      <c r="AA151" s="8"/>
      <c r="AB151" s="3"/>
      <c r="AC151" s="10"/>
    </row>
    <row r="152" spans="2:29" ht="13.2" x14ac:dyDescent="0.25">
      <c r="B152" s="6"/>
      <c r="C152" s="6"/>
      <c r="D152" s="3"/>
      <c r="E152" s="3"/>
      <c r="F152" s="3"/>
      <c r="G152" s="6"/>
      <c r="H152" s="6"/>
      <c r="I152" s="6"/>
      <c r="J152" s="6"/>
      <c r="K152" s="6"/>
      <c r="L152" s="6"/>
      <c r="M152" s="6"/>
      <c r="N152" s="6"/>
      <c r="O152" s="3"/>
      <c r="P152" s="8"/>
      <c r="Q152" s="8"/>
      <c r="R152" s="3"/>
      <c r="S152" s="3"/>
      <c r="T152" s="3"/>
      <c r="U152" s="8"/>
      <c r="V152" s="6"/>
      <c r="W152" s="6"/>
      <c r="X152" s="8"/>
      <c r="Y152" s="3"/>
      <c r="Z152" s="8"/>
      <c r="AA152" s="8"/>
      <c r="AB152" s="3"/>
      <c r="AC152" s="10"/>
    </row>
    <row r="153" spans="2:29" ht="13.2" x14ac:dyDescent="0.25">
      <c r="B153" s="6"/>
      <c r="C153" s="6"/>
      <c r="D153" s="3"/>
      <c r="E153" s="3"/>
      <c r="F153" s="3"/>
      <c r="G153" s="6"/>
      <c r="H153" s="6"/>
      <c r="I153" s="6"/>
      <c r="J153" s="6"/>
      <c r="K153" s="6"/>
      <c r="L153" s="6"/>
      <c r="M153" s="6"/>
      <c r="N153" s="6"/>
      <c r="O153" s="3"/>
      <c r="P153" s="8"/>
      <c r="Q153" s="8"/>
      <c r="R153" s="3"/>
      <c r="S153" s="3"/>
      <c r="T153" s="3"/>
      <c r="U153" s="8"/>
      <c r="V153" s="6"/>
      <c r="W153" s="6"/>
      <c r="X153" s="8"/>
      <c r="Y153" s="3"/>
      <c r="Z153" s="8"/>
      <c r="AA153" s="8"/>
      <c r="AB153" s="3"/>
      <c r="AC153" s="10"/>
    </row>
    <row r="154" spans="2:29" ht="13.2" x14ac:dyDescent="0.25">
      <c r="B154" s="6"/>
      <c r="C154" s="6"/>
      <c r="D154" s="3"/>
      <c r="E154" s="3"/>
      <c r="F154" s="3"/>
      <c r="G154" s="6"/>
      <c r="H154" s="6"/>
      <c r="I154" s="6"/>
      <c r="J154" s="6"/>
      <c r="K154" s="6"/>
      <c r="L154" s="6"/>
      <c r="M154" s="6"/>
      <c r="N154" s="6"/>
      <c r="O154" s="3"/>
      <c r="P154" s="8"/>
      <c r="Q154" s="8"/>
      <c r="R154" s="3"/>
      <c r="S154" s="3"/>
      <c r="T154" s="3"/>
      <c r="U154" s="8"/>
      <c r="V154" s="6"/>
      <c r="W154" s="6"/>
      <c r="X154" s="8"/>
      <c r="Y154" s="3"/>
      <c r="Z154" s="8"/>
      <c r="AA154" s="8"/>
      <c r="AB154" s="3"/>
      <c r="AC154" s="10"/>
    </row>
    <row r="155" spans="2:29" ht="13.2" x14ac:dyDescent="0.25">
      <c r="B155" s="6"/>
      <c r="C155" s="6"/>
      <c r="D155" s="3"/>
      <c r="E155" s="3"/>
      <c r="F155" s="3"/>
      <c r="G155" s="6"/>
      <c r="H155" s="6"/>
      <c r="I155" s="6"/>
      <c r="J155" s="6"/>
      <c r="K155" s="6"/>
      <c r="L155" s="6"/>
      <c r="M155" s="6"/>
      <c r="N155" s="6"/>
      <c r="O155" s="3"/>
      <c r="P155" s="8"/>
      <c r="Q155" s="8"/>
      <c r="R155" s="3"/>
      <c r="S155" s="3"/>
      <c r="T155" s="3"/>
      <c r="U155" s="8"/>
      <c r="V155" s="6"/>
      <c r="W155" s="6"/>
      <c r="X155" s="8"/>
      <c r="Y155" s="3"/>
      <c r="Z155" s="8"/>
      <c r="AA155" s="8"/>
      <c r="AB155" s="3"/>
      <c r="AC155" s="10"/>
    </row>
    <row r="156" spans="2:29" ht="13.2" x14ac:dyDescent="0.25">
      <c r="B156" s="6"/>
      <c r="C156" s="6"/>
      <c r="D156" s="3"/>
      <c r="E156" s="3"/>
      <c r="F156" s="3"/>
      <c r="G156" s="6"/>
      <c r="H156" s="6"/>
      <c r="I156" s="6"/>
      <c r="J156" s="6"/>
      <c r="K156" s="6"/>
      <c r="L156" s="6"/>
      <c r="M156" s="6"/>
      <c r="N156" s="6"/>
      <c r="O156" s="3"/>
      <c r="P156" s="8"/>
      <c r="Q156" s="8"/>
      <c r="R156" s="3"/>
      <c r="S156" s="3"/>
      <c r="T156" s="3"/>
      <c r="U156" s="8"/>
      <c r="V156" s="6"/>
      <c r="W156" s="6"/>
      <c r="X156" s="8"/>
      <c r="Y156" s="3"/>
      <c r="Z156" s="8"/>
      <c r="AA156" s="8"/>
      <c r="AB156" s="3"/>
      <c r="AC156" s="10"/>
    </row>
    <row r="157" spans="2:29" ht="13.2" x14ac:dyDescent="0.25">
      <c r="B157" s="6"/>
      <c r="C157" s="6"/>
      <c r="D157" s="3"/>
      <c r="E157" s="3"/>
      <c r="F157" s="3"/>
      <c r="G157" s="6"/>
      <c r="H157" s="6"/>
      <c r="I157" s="6"/>
      <c r="J157" s="6"/>
      <c r="K157" s="6"/>
      <c r="L157" s="6"/>
      <c r="M157" s="6"/>
      <c r="N157" s="6"/>
      <c r="O157" s="3"/>
      <c r="P157" s="8"/>
      <c r="Q157" s="8"/>
      <c r="R157" s="3"/>
      <c r="S157" s="3"/>
      <c r="T157" s="3"/>
      <c r="U157" s="8"/>
      <c r="V157" s="6"/>
      <c r="W157" s="6"/>
      <c r="X157" s="8"/>
      <c r="Y157" s="3"/>
      <c r="Z157" s="8"/>
      <c r="AA157" s="8"/>
      <c r="AB157" s="3"/>
      <c r="AC157" s="10"/>
    </row>
    <row r="158" spans="2:29" ht="13.2" x14ac:dyDescent="0.25">
      <c r="B158" s="6"/>
      <c r="C158" s="6"/>
      <c r="D158" s="3"/>
      <c r="E158" s="3"/>
      <c r="F158" s="3"/>
      <c r="G158" s="6"/>
      <c r="H158" s="6"/>
      <c r="I158" s="6"/>
      <c r="J158" s="6"/>
      <c r="K158" s="6"/>
      <c r="L158" s="6"/>
      <c r="M158" s="6"/>
      <c r="N158" s="6"/>
      <c r="O158" s="3"/>
      <c r="P158" s="8"/>
      <c r="Q158" s="8"/>
      <c r="R158" s="3"/>
      <c r="S158" s="3"/>
      <c r="T158" s="3"/>
      <c r="U158" s="8"/>
      <c r="V158" s="6"/>
      <c r="W158" s="6"/>
      <c r="X158" s="8"/>
      <c r="Y158" s="3"/>
      <c r="Z158" s="8"/>
      <c r="AA158" s="8"/>
      <c r="AB158" s="3"/>
      <c r="AC158" s="10"/>
    </row>
    <row r="159" spans="2:29" ht="13.2" x14ac:dyDescent="0.25">
      <c r="B159" s="6"/>
      <c r="C159" s="6"/>
      <c r="D159" s="3"/>
      <c r="E159" s="3"/>
      <c r="F159" s="3"/>
      <c r="G159" s="6"/>
      <c r="H159" s="6"/>
      <c r="I159" s="6"/>
      <c r="J159" s="6"/>
      <c r="K159" s="6"/>
      <c r="L159" s="6"/>
      <c r="M159" s="6"/>
      <c r="N159" s="6"/>
      <c r="O159" s="3"/>
      <c r="P159" s="8"/>
      <c r="Q159" s="8"/>
      <c r="R159" s="3"/>
      <c r="S159" s="3"/>
      <c r="T159" s="3"/>
      <c r="U159" s="8"/>
      <c r="V159" s="6"/>
      <c r="W159" s="6"/>
      <c r="X159" s="8"/>
      <c r="Y159" s="3"/>
      <c r="Z159" s="8"/>
      <c r="AA159" s="8"/>
      <c r="AB159" s="3"/>
      <c r="AC159" s="10"/>
    </row>
    <row r="160" spans="2:29" ht="13.2" x14ac:dyDescent="0.25">
      <c r="B160" s="6"/>
      <c r="C160" s="6"/>
      <c r="D160" s="3"/>
      <c r="E160" s="3"/>
      <c r="F160" s="3"/>
      <c r="G160" s="6"/>
      <c r="H160" s="6"/>
      <c r="I160" s="6"/>
      <c r="J160" s="6"/>
      <c r="K160" s="6"/>
      <c r="L160" s="6"/>
      <c r="M160" s="6"/>
      <c r="N160" s="6"/>
      <c r="O160" s="3"/>
      <c r="P160" s="8"/>
      <c r="Q160" s="8"/>
      <c r="R160" s="3"/>
      <c r="S160" s="3"/>
      <c r="T160" s="3"/>
      <c r="U160" s="8"/>
      <c r="V160" s="6"/>
      <c r="W160" s="6"/>
      <c r="X160" s="8"/>
      <c r="Y160" s="3"/>
      <c r="Z160" s="8"/>
      <c r="AA160" s="8"/>
      <c r="AB160" s="3"/>
      <c r="AC160" s="10"/>
    </row>
    <row r="161" spans="2:29" ht="13.2" x14ac:dyDescent="0.25">
      <c r="B161" s="6"/>
      <c r="C161" s="6"/>
      <c r="D161" s="3"/>
      <c r="E161" s="3"/>
      <c r="F161" s="3"/>
      <c r="G161" s="6"/>
      <c r="H161" s="6"/>
      <c r="I161" s="6"/>
      <c r="J161" s="6"/>
      <c r="K161" s="6"/>
      <c r="L161" s="6"/>
      <c r="M161" s="6"/>
      <c r="N161" s="6"/>
      <c r="O161" s="3"/>
      <c r="P161" s="8"/>
      <c r="Q161" s="8"/>
      <c r="R161" s="3"/>
      <c r="S161" s="3"/>
      <c r="T161" s="3"/>
      <c r="U161" s="8"/>
      <c r="V161" s="6"/>
      <c r="W161" s="6"/>
      <c r="X161" s="8"/>
      <c r="Y161" s="3"/>
      <c r="Z161" s="8"/>
      <c r="AA161" s="8"/>
      <c r="AB161" s="3"/>
      <c r="AC161" s="10"/>
    </row>
    <row r="162" spans="2:29" ht="13.2" x14ac:dyDescent="0.25">
      <c r="B162" s="6"/>
      <c r="C162" s="6"/>
      <c r="D162" s="3"/>
      <c r="E162" s="3"/>
      <c r="F162" s="3"/>
      <c r="G162" s="6"/>
      <c r="H162" s="6"/>
      <c r="I162" s="6"/>
      <c r="J162" s="6"/>
      <c r="K162" s="6"/>
      <c r="L162" s="6"/>
      <c r="M162" s="6"/>
      <c r="N162" s="6"/>
      <c r="O162" s="3"/>
      <c r="P162" s="8"/>
      <c r="Q162" s="8"/>
      <c r="R162" s="3"/>
      <c r="S162" s="3"/>
      <c r="T162" s="3"/>
      <c r="U162" s="8"/>
      <c r="V162" s="6"/>
      <c r="W162" s="6"/>
      <c r="X162" s="8"/>
      <c r="Y162" s="3"/>
      <c r="Z162" s="8"/>
      <c r="AA162" s="8"/>
      <c r="AB162" s="3"/>
      <c r="AC162" s="10"/>
    </row>
    <row r="163" spans="2:29" ht="13.2" x14ac:dyDescent="0.25">
      <c r="B163" s="6"/>
      <c r="C163" s="6"/>
      <c r="D163" s="3"/>
      <c r="E163" s="3"/>
      <c r="F163" s="3"/>
      <c r="G163" s="6"/>
      <c r="H163" s="6"/>
      <c r="I163" s="6"/>
      <c r="J163" s="6"/>
      <c r="K163" s="6"/>
      <c r="L163" s="6"/>
      <c r="M163" s="6"/>
      <c r="N163" s="6"/>
      <c r="O163" s="3"/>
      <c r="P163" s="8"/>
      <c r="Q163" s="8"/>
      <c r="R163" s="3"/>
      <c r="S163" s="3"/>
      <c r="T163" s="3"/>
      <c r="U163" s="8"/>
      <c r="V163" s="6"/>
      <c r="W163" s="6"/>
      <c r="X163" s="8"/>
      <c r="Y163" s="3"/>
      <c r="Z163" s="8"/>
      <c r="AA163" s="8"/>
      <c r="AB163" s="3"/>
      <c r="AC163" s="10"/>
    </row>
    <row r="164" spans="2:29" ht="13.2" x14ac:dyDescent="0.25">
      <c r="B164" s="6"/>
      <c r="C164" s="6"/>
      <c r="D164" s="3"/>
      <c r="E164" s="3"/>
      <c r="F164" s="3"/>
      <c r="G164" s="6"/>
      <c r="H164" s="6"/>
      <c r="I164" s="6"/>
      <c r="J164" s="6"/>
      <c r="K164" s="6"/>
      <c r="L164" s="6"/>
      <c r="M164" s="6"/>
      <c r="N164" s="6"/>
      <c r="O164" s="3"/>
      <c r="P164" s="8"/>
      <c r="Q164" s="8"/>
      <c r="R164" s="3"/>
      <c r="S164" s="3"/>
      <c r="T164" s="3"/>
      <c r="U164" s="8"/>
      <c r="V164" s="6"/>
      <c r="W164" s="6"/>
      <c r="X164" s="8"/>
      <c r="Y164" s="3"/>
      <c r="Z164" s="8"/>
      <c r="AA164" s="8"/>
      <c r="AB164" s="3"/>
      <c r="AC164" s="10"/>
    </row>
    <row r="165" spans="2:29" ht="13.2" x14ac:dyDescent="0.25">
      <c r="B165" s="6"/>
      <c r="C165" s="6"/>
      <c r="D165" s="3"/>
      <c r="E165" s="3"/>
      <c r="F165" s="3"/>
      <c r="G165" s="6"/>
      <c r="H165" s="6"/>
      <c r="I165" s="6"/>
      <c r="J165" s="6"/>
      <c r="K165" s="6"/>
      <c r="L165" s="6"/>
      <c r="M165" s="6"/>
      <c r="N165" s="6"/>
      <c r="O165" s="3"/>
      <c r="P165" s="8"/>
      <c r="Q165" s="8"/>
      <c r="R165" s="3"/>
      <c r="S165" s="3"/>
      <c r="T165" s="3"/>
      <c r="U165" s="8"/>
      <c r="V165" s="6"/>
      <c r="W165" s="6"/>
      <c r="X165" s="8"/>
      <c r="Y165" s="3"/>
      <c r="Z165" s="8"/>
      <c r="AA165" s="8"/>
      <c r="AB165" s="3"/>
      <c r="AC165" s="10"/>
    </row>
    <row r="166" spans="2:29" ht="13.2" x14ac:dyDescent="0.25">
      <c r="B166" s="6"/>
      <c r="C166" s="6"/>
      <c r="D166" s="3"/>
      <c r="E166" s="3"/>
      <c r="F166" s="3"/>
      <c r="G166" s="6"/>
      <c r="H166" s="6"/>
      <c r="I166" s="6"/>
      <c r="J166" s="6"/>
      <c r="K166" s="6"/>
      <c r="L166" s="6"/>
      <c r="M166" s="6"/>
      <c r="N166" s="6"/>
      <c r="O166" s="3"/>
      <c r="P166" s="8"/>
      <c r="Q166" s="8"/>
      <c r="R166" s="3"/>
      <c r="S166" s="3"/>
      <c r="T166" s="3"/>
      <c r="U166" s="8"/>
      <c r="V166" s="6"/>
      <c r="W166" s="6"/>
      <c r="X166" s="8"/>
      <c r="Y166" s="3"/>
      <c r="Z166" s="8"/>
      <c r="AA166" s="8"/>
      <c r="AB166" s="3"/>
      <c r="AC166" s="10"/>
    </row>
    <row r="167" spans="2:29" ht="13.2" x14ac:dyDescent="0.25">
      <c r="B167" s="6"/>
      <c r="C167" s="6"/>
      <c r="D167" s="3"/>
      <c r="E167" s="3"/>
      <c r="F167" s="3"/>
      <c r="G167" s="6"/>
      <c r="H167" s="6"/>
      <c r="I167" s="6"/>
      <c r="J167" s="6"/>
      <c r="K167" s="6"/>
      <c r="L167" s="6"/>
      <c r="M167" s="6"/>
      <c r="N167" s="6"/>
      <c r="O167" s="3"/>
      <c r="P167" s="8"/>
      <c r="Q167" s="8"/>
      <c r="R167" s="3"/>
      <c r="S167" s="3"/>
      <c r="T167" s="3"/>
      <c r="U167" s="8"/>
      <c r="V167" s="6"/>
      <c r="W167" s="6"/>
      <c r="X167" s="8"/>
      <c r="Y167" s="3"/>
      <c r="Z167" s="8"/>
      <c r="AA167" s="8"/>
      <c r="AB167" s="3"/>
      <c r="AC167" s="10"/>
    </row>
    <row r="168" spans="2:29" ht="13.2" x14ac:dyDescent="0.25">
      <c r="B168" s="6"/>
      <c r="C168" s="6"/>
      <c r="D168" s="3"/>
      <c r="E168" s="3"/>
      <c r="F168" s="3"/>
      <c r="G168" s="6"/>
      <c r="H168" s="6"/>
      <c r="I168" s="6"/>
      <c r="J168" s="6"/>
      <c r="K168" s="6"/>
      <c r="L168" s="6"/>
      <c r="M168" s="6"/>
      <c r="N168" s="6"/>
      <c r="O168" s="3"/>
      <c r="P168" s="8"/>
      <c r="Q168" s="8"/>
      <c r="R168" s="3"/>
      <c r="S168" s="3"/>
      <c r="T168" s="3"/>
      <c r="U168" s="8"/>
      <c r="V168" s="6"/>
      <c r="W168" s="6"/>
      <c r="X168" s="8"/>
      <c r="Y168" s="3"/>
      <c r="Z168" s="8"/>
      <c r="AA168" s="8"/>
      <c r="AB168" s="3"/>
      <c r="AC168" s="10"/>
    </row>
    <row r="169" spans="2:29" ht="13.2" x14ac:dyDescent="0.25">
      <c r="B169" s="6"/>
      <c r="C169" s="6"/>
      <c r="D169" s="3"/>
      <c r="E169" s="3"/>
      <c r="F169" s="3"/>
      <c r="G169" s="6"/>
      <c r="H169" s="6"/>
      <c r="I169" s="6"/>
      <c r="J169" s="6"/>
      <c r="K169" s="6"/>
      <c r="L169" s="6"/>
      <c r="M169" s="6"/>
      <c r="N169" s="6"/>
      <c r="O169" s="3"/>
      <c r="P169" s="8"/>
      <c r="Q169" s="8"/>
      <c r="R169" s="3"/>
      <c r="S169" s="3"/>
      <c r="T169" s="3"/>
      <c r="U169" s="8"/>
      <c r="V169" s="6"/>
      <c r="W169" s="6"/>
      <c r="X169" s="8"/>
      <c r="Y169" s="3"/>
      <c r="Z169" s="8"/>
      <c r="AA169" s="8"/>
      <c r="AB169" s="3"/>
      <c r="AC169" s="10"/>
    </row>
    <row r="170" spans="2:29" ht="13.2" x14ac:dyDescent="0.25">
      <c r="B170" s="6"/>
      <c r="C170" s="6"/>
      <c r="D170" s="3"/>
      <c r="E170" s="3"/>
      <c r="F170" s="3"/>
      <c r="G170" s="6"/>
      <c r="H170" s="6"/>
      <c r="I170" s="6"/>
      <c r="J170" s="6"/>
      <c r="K170" s="6"/>
      <c r="L170" s="6"/>
      <c r="M170" s="6"/>
      <c r="N170" s="6"/>
      <c r="O170" s="3"/>
      <c r="P170" s="8"/>
      <c r="Q170" s="8"/>
      <c r="R170" s="3"/>
      <c r="S170" s="3"/>
      <c r="T170" s="3"/>
      <c r="U170" s="8"/>
      <c r="V170" s="6"/>
      <c r="W170" s="6"/>
      <c r="X170" s="8"/>
      <c r="Y170" s="3"/>
      <c r="Z170" s="8"/>
      <c r="AA170" s="8"/>
      <c r="AB170" s="3"/>
      <c r="AC170" s="10"/>
    </row>
    <row r="171" spans="2:29" ht="13.2" x14ac:dyDescent="0.25">
      <c r="B171" s="6"/>
      <c r="C171" s="6"/>
      <c r="D171" s="3"/>
      <c r="E171" s="3"/>
      <c r="F171" s="3"/>
      <c r="G171" s="6"/>
      <c r="H171" s="6"/>
      <c r="I171" s="6"/>
      <c r="J171" s="6"/>
      <c r="K171" s="6"/>
      <c r="L171" s="6"/>
      <c r="M171" s="6"/>
      <c r="N171" s="6"/>
      <c r="O171" s="3"/>
      <c r="P171" s="8"/>
      <c r="Q171" s="8"/>
      <c r="R171" s="3"/>
      <c r="S171" s="3"/>
      <c r="T171" s="3"/>
      <c r="U171" s="8"/>
      <c r="V171" s="6"/>
      <c r="W171" s="6"/>
      <c r="X171" s="8"/>
      <c r="Y171" s="3"/>
      <c r="Z171" s="8"/>
      <c r="AA171" s="8"/>
      <c r="AB171" s="3"/>
      <c r="AC171" s="10"/>
    </row>
    <row r="172" spans="2:29" ht="13.2" x14ac:dyDescent="0.25">
      <c r="B172" s="6"/>
      <c r="C172" s="6"/>
      <c r="D172" s="3"/>
      <c r="E172" s="3"/>
      <c r="F172" s="3"/>
      <c r="G172" s="6"/>
      <c r="H172" s="6"/>
      <c r="I172" s="6"/>
      <c r="J172" s="6"/>
      <c r="K172" s="6"/>
      <c r="L172" s="6"/>
      <c r="M172" s="6"/>
      <c r="N172" s="6"/>
      <c r="O172" s="3"/>
      <c r="P172" s="8"/>
      <c r="Q172" s="8"/>
      <c r="R172" s="3"/>
      <c r="S172" s="3"/>
      <c r="T172" s="3"/>
      <c r="U172" s="8"/>
      <c r="V172" s="6"/>
      <c r="W172" s="6"/>
      <c r="X172" s="8"/>
      <c r="Y172" s="3"/>
      <c r="Z172" s="8"/>
      <c r="AA172" s="8"/>
      <c r="AB172" s="3"/>
      <c r="AC172" s="10"/>
    </row>
    <row r="173" spans="2:29" ht="13.2" x14ac:dyDescent="0.25">
      <c r="B173" s="6"/>
      <c r="C173" s="6"/>
      <c r="D173" s="3"/>
      <c r="E173" s="3"/>
      <c r="F173" s="3"/>
      <c r="G173" s="6"/>
      <c r="H173" s="6"/>
      <c r="I173" s="6"/>
      <c r="J173" s="6"/>
      <c r="K173" s="6"/>
      <c r="L173" s="6"/>
      <c r="M173" s="6"/>
      <c r="N173" s="6"/>
      <c r="O173" s="3"/>
      <c r="P173" s="8"/>
      <c r="Q173" s="8"/>
      <c r="R173" s="3"/>
      <c r="S173" s="3"/>
      <c r="T173" s="3"/>
      <c r="U173" s="8"/>
      <c r="V173" s="6"/>
      <c r="W173" s="6"/>
      <c r="X173" s="8"/>
      <c r="Y173" s="3"/>
      <c r="Z173" s="8"/>
      <c r="AA173" s="8"/>
      <c r="AB173" s="3"/>
      <c r="AC173" s="10"/>
    </row>
    <row r="174" spans="2:29" ht="13.2" x14ac:dyDescent="0.25">
      <c r="B174" s="6"/>
      <c r="C174" s="6"/>
      <c r="D174" s="3"/>
      <c r="E174" s="3"/>
      <c r="F174" s="3"/>
      <c r="G174" s="6"/>
      <c r="H174" s="6"/>
      <c r="I174" s="6"/>
      <c r="J174" s="6"/>
      <c r="K174" s="6"/>
      <c r="L174" s="6"/>
      <c r="M174" s="6"/>
      <c r="N174" s="6"/>
      <c r="O174" s="3"/>
      <c r="P174" s="8"/>
      <c r="Q174" s="8"/>
      <c r="R174" s="3"/>
      <c r="S174" s="3"/>
      <c r="T174" s="3"/>
      <c r="U174" s="8"/>
      <c r="V174" s="6"/>
      <c r="W174" s="6"/>
      <c r="X174" s="8"/>
      <c r="Y174" s="3"/>
      <c r="Z174" s="8"/>
      <c r="AA174" s="8"/>
      <c r="AB174" s="3"/>
      <c r="AC174" s="10"/>
    </row>
    <row r="175" spans="2:29" ht="13.2" x14ac:dyDescent="0.25">
      <c r="B175" s="6"/>
      <c r="C175" s="6"/>
      <c r="D175" s="3"/>
      <c r="E175" s="3"/>
      <c r="F175" s="3"/>
      <c r="G175" s="6"/>
      <c r="H175" s="6"/>
      <c r="I175" s="6"/>
      <c r="J175" s="6"/>
      <c r="K175" s="6"/>
      <c r="L175" s="6"/>
      <c r="M175" s="6"/>
      <c r="N175" s="6"/>
      <c r="O175" s="3"/>
      <c r="P175" s="8"/>
      <c r="Q175" s="8"/>
      <c r="R175" s="3"/>
      <c r="S175" s="3"/>
      <c r="T175" s="3"/>
      <c r="U175" s="8"/>
      <c r="V175" s="6"/>
      <c r="W175" s="6"/>
      <c r="X175" s="8"/>
      <c r="Y175" s="3"/>
      <c r="Z175" s="8"/>
      <c r="AA175" s="8"/>
      <c r="AB175" s="3"/>
      <c r="AC175" s="10"/>
    </row>
    <row r="176" spans="2:29" ht="13.2" x14ac:dyDescent="0.25">
      <c r="B176" s="6"/>
      <c r="C176" s="6"/>
      <c r="D176" s="3"/>
      <c r="E176" s="3"/>
      <c r="F176" s="3"/>
      <c r="G176" s="6"/>
      <c r="H176" s="6"/>
      <c r="I176" s="6"/>
      <c r="J176" s="6"/>
      <c r="K176" s="6"/>
      <c r="L176" s="6"/>
      <c r="M176" s="6"/>
      <c r="N176" s="6"/>
      <c r="O176" s="3"/>
      <c r="P176" s="8"/>
      <c r="Q176" s="8"/>
      <c r="R176" s="3"/>
      <c r="S176" s="3"/>
      <c r="T176" s="3"/>
      <c r="U176" s="8"/>
      <c r="V176" s="6"/>
      <c r="W176" s="6"/>
      <c r="X176" s="8"/>
      <c r="Y176" s="3"/>
      <c r="Z176" s="8"/>
      <c r="AA176" s="8"/>
      <c r="AB176" s="3"/>
      <c r="AC176" s="10"/>
    </row>
    <row r="177" spans="2:29" ht="13.2" x14ac:dyDescent="0.25">
      <c r="B177" s="6"/>
      <c r="C177" s="6"/>
      <c r="D177" s="3"/>
      <c r="E177" s="3"/>
      <c r="F177" s="3"/>
      <c r="G177" s="6"/>
      <c r="H177" s="6"/>
      <c r="I177" s="6"/>
      <c r="J177" s="6"/>
      <c r="K177" s="6"/>
      <c r="L177" s="6"/>
      <c r="M177" s="6"/>
      <c r="N177" s="6"/>
      <c r="O177" s="3"/>
      <c r="P177" s="8"/>
      <c r="Q177" s="8"/>
      <c r="R177" s="3"/>
      <c r="S177" s="3"/>
      <c r="T177" s="3"/>
      <c r="U177" s="8"/>
      <c r="V177" s="6"/>
      <c r="W177" s="6"/>
      <c r="X177" s="8"/>
      <c r="Y177" s="3"/>
      <c r="Z177" s="8"/>
      <c r="AA177" s="8"/>
      <c r="AB177" s="3"/>
      <c r="AC177" s="10"/>
    </row>
    <row r="178" spans="2:29" ht="13.2" x14ac:dyDescent="0.25">
      <c r="B178" s="6"/>
      <c r="C178" s="6"/>
      <c r="D178" s="3"/>
      <c r="E178" s="3"/>
      <c r="F178" s="3"/>
      <c r="G178" s="6"/>
      <c r="H178" s="6"/>
      <c r="I178" s="6"/>
      <c r="J178" s="6"/>
      <c r="K178" s="6"/>
      <c r="L178" s="6"/>
      <c r="M178" s="6"/>
      <c r="N178" s="6"/>
      <c r="O178" s="3"/>
      <c r="P178" s="8"/>
      <c r="Q178" s="8"/>
      <c r="R178" s="3"/>
      <c r="S178" s="3"/>
      <c r="T178" s="3"/>
      <c r="U178" s="8"/>
      <c r="V178" s="6"/>
      <c r="W178" s="6"/>
      <c r="X178" s="8"/>
      <c r="Y178" s="3"/>
      <c r="Z178" s="8"/>
      <c r="AA178" s="8"/>
      <c r="AB178" s="3"/>
      <c r="AC178" s="10"/>
    </row>
    <row r="179" spans="2:29" ht="13.2" x14ac:dyDescent="0.25">
      <c r="B179" s="6"/>
      <c r="C179" s="6"/>
      <c r="D179" s="3"/>
      <c r="E179" s="3"/>
      <c r="F179" s="3"/>
      <c r="G179" s="6"/>
      <c r="H179" s="6"/>
      <c r="I179" s="6"/>
      <c r="J179" s="6"/>
      <c r="K179" s="6"/>
      <c r="L179" s="6"/>
      <c r="M179" s="6"/>
      <c r="N179" s="6"/>
      <c r="O179" s="3"/>
      <c r="P179" s="8"/>
      <c r="Q179" s="8"/>
      <c r="R179" s="3"/>
      <c r="S179" s="3"/>
      <c r="T179" s="3"/>
      <c r="U179" s="8"/>
      <c r="V179" s="6"/>
      <c r="W179" s="6"/>
      <c r="X179" s="8"/>
      <c r="Y179" s="3"/>
      <c r="Z179" s="8"/>
      <c r="AA179" s="8"/>
      <c r="AB179" s="3"/>
      <c r="AC179" s="10"/>
    </row>
    <row r="180" spans="2:29" ht="13.2" x14ac:dyDescent="0.25">
      <c r="B180" s="6"/>
      <c r="C180" s="6"/>
      <c r="D180" s="3"/>
      <c r="E180" s="3"/>
      <c r="F180" s="3"/>
      <c r="G180" s="6"/>
      <c r="H180" s="6"/>
      <c r="I180" s="6"/>
      <c r="J180" s="6"/>
      <c r="K180" s="6"/>
      <c r="L180" s="6"/>
      <c r="M180" s="6"/>
      <c r="N180" s="6"/>
      <c r="O180" s="3"/>
      <c r="P180" s="8"/>
      <c r="Q180" s="8"/>
      <c r="R180" s="3"/>
      <c r="S180" s="3"/>
      <c r="T180" s="3"/>
      <c r="U180" s="8"/>
      <c r="V180" s="6"/>
      <c r="W180" s="6"/>
      <c r="X180" s="8"/>
      <c r="Y180" s="3"/>
      <c r="Z180" s="8"/>
      <c r="AA180" s="8"/>
      <c r="AB180" s="3"/>
      <c r="AC180" s="10"/>
    </row>
    <row r="181" spans="2:29" ht="13.2" x14ac:dyDescent="0.25">
      <c r="B181" s="6"/>
      <c r="C181" s="6"/>
      <c r="D181" s="3"/>
      <c r="E181" s="3"/>
      <c r="F181" s="3"/>
      <c r="G181" s="6"/>
      <c r="H181" s="6"/>
      <c r="I181" s="6"/>
      <c r="J181" s="6"/>
      <c r="K181" s="6"/>
      <c r="L181" s="6"/>
      <c r="M181" s="6"/>
      <c r="N181" s="6"/>
      <c r="O181" s="3"/>
      <c r="P181" s="8"/>
      <c r="Q181" s="8"/>
      <c r="R181" s="3"/>
      <c r="S181" s="3"/>
      <c r="T181" s="3"/>
      <c r="U181" s="8"/>
      <c r="V181" s="6"/>
      <c r="W181" s="6"/>
      <c r="X181" s="8"/>
      <c r="Y181" s="3"/>
      <c r="Z181" s="8"/>
      <c r="AA181" s="8"/>
      <c r="AB181" s="3"/>
      <c r="AC181" s="10"/>
    </row>
    <row r="182" spans="2:29" ht="13.2" x14ac:dyDescent="0.25">
      <c r="B182" s="6"/>
      <c r="C182" s="6"/>
      <c r="D182" s="3"/>
      <c r="E182" s="3"/>
      <c r="F182" s="3"/>
      <c r="G182" s="6"/>
      <c r="H182" s="6"/>
      <c r="I182" s="6"/>
      <c r="J182" s="6"/>
      <c r="K182" s="6"/>
      <c r="L182" s="6"/>
      <c r="M182" s="6"/>
      <c r="N182" s="6"/>
      <c r="O182" s="3"/>
      <c r="P182" s="8"/>
      <c r="Q182" s="8"/>
      <c r="R182" s="3"/>
      <c r="S182" s="3"/>
      <c r="T182" s="3"/>
      <c r="U182" s="8"/>
      <c r="V182" s="6"/>
      <c r="W182" s="6"/>
      <c r="X182" s="8"/>
      <c r="Y182" s="3"/>
      <c r="Z182" s="8"/>
      <c r="AA182" s="8"/>
      <c r="AB182" s="3"/>
      <c r="AC182" s="10"/>
    </row>
    <row r="183" spans="2:29" ht="13.2" x14ac:dyDescent="0.25">
      <c r="B183" s="6"/>
      <c r="C183" s="6"/>
      <c r="D183" s="3"/>
      <c r="E183" s="3"/>
      <c r="F183" s="3"/>
      <c r="G183" s="6"/>
      <c r="H183" s="6"/>
      <c r="I183" s="6"/>
      <c r="J183" s="6"/>
      <c r="K183" s="6"/>
      <c r="L183" s="6"/>
      <c r="M183" s="6"/>
      <c r="N183" s="6"/>
      <c r="O183" s="3"/>
      <c r="P183" s="8"/>
      <c r="Q183" s="8"/>
      <c r="R183" s="3"/>
      <c r="S183" s="3"/>
      <c r="T183" s="3"/>
      <c r="U183" s="8"/>
      <c r="V183" s="6"/>
      <c r="W183" s="6"/>
      <c r="X183" s="8"/>
      <c r="Y183" s="3"/>
      <c r="Z183" s="8"/>
      <c r="AA183" s="8"/>
      <c r="AB183" s="3"/>
      <c r="AC183" s="10"/>
    </row>
    <row r="184" spans="2:29" ht="13.2" x14ac:dyDescent="0.25">
      <c r="B184" s="6"/>
      <c r="C184" s="6"/>
      <c r="D184" s="3"/>
      <c r="E184" s="3"/>
      <c r="F184" s="3"/>
      <c r="G184" s="6"/>
      <c r="H184" s="6"/>
      <c r="I184" s="6"/>
      <c r="J184" s="6"/>
      <c r="K184" s="6"/>
      <c r="L184" s="6"/>
      <c r="M184" s="6"/>
      <c r="N184" s="6"/>
      <c r="O184" s="3"/>
      <c r="P184" s="8"/>
      <c r="Q184" s="8"/>
      <c r="R184" s="3"/>
      <c r="S184" s="3"/>
      <c r="T184" s="3"/>
      <c r="U184" s="8"/>
      <c r="V184" s="6"/>
      <c r="W184" s="6"/>
      <c r="X184" s="8"/>
      <c r="Y184" s="3"/>
      <c r="Z184" s="8"/>
      <c r="AA184" s="8"/>
      <c r="AB184" s="3"/>
      <c r="AC184" s="10"/>
    </row>
    <row r="185" spans="2:29" ht="13.2" x14ac:dyDescent="0.25">
      <c r="B185" s="6"/>
      <c r="C185" s="6"/>
      <c r="D185" s="3"/>
      <c r="E185" s="3"/>
      <c r="F185" s="3"/>
      <c r="G185" s="6"/>
      <c r="H185" s="6"/>
      <c r="I185" s="6"/>
      <c r="J185" s="6"/>
      <c r="K185" s="6"/>
      <c r="L185" s="6"/>
      <c r="M185" s="6"/>
      <c r="N185" s="6"/>
      <c r="O185" s="3"/>
      <c r="P185" s="8"/>
      <c r="Q185" s="8"/>
      <c r="R185" s="3"/>
      <c r="S185" s="3"/>
      <c r="T185" s="3"/>
      <c r="U185" s="8"/>
      <c r="V185" s="6"/>
      <c r="W185" s="6"/>
      <c r="X185" s="8"/>
      <c r="Y185" s="3"/>
      <c r="Z185" s="8"/>
      <c r="AA185" s="8"/>
      <c r="AB185" s="3"/>
      <c r="AC185" s="10"/>
    </row>
    <row r="186" spans="2:29" ht="13.2" x14ac:dyDescent="0.25">
      <c r="B186" s="6"/>
      <c r="C186" s="6"/>
      <c r="D186" s="3"/>
      <c r="E186" s="3"/>
      <c r="F186" s="3"/>
      <c r="G186" s="6"/>
      <c r="H186" s="6"/>
      <c r="I186" s="6"/>
      <c r="J186" s="6"/>
      <c r="K186" s="6"/>
      <c r="L186" s="6"/>
      <c r="M186" s="6"/>
      <c r="N186" s="6"/>
      <c r="O186" s="3"/>
      <c r="P186" s="8"/>
      <c r="Q186" s="8"/>
      <c r="R186" s="3"/>
      <c r="S186" s="3"/>
      <c r="T186" s="3"/>
      <c r="U186" s="8"/>
      <c r="V186" s="6"/>
      <c r="W186" s="6"/>
      <c r="X186" s="8"/>
      <c r="Y186" s="3"/>
      <c r="Z186" s="8"/>
      <c r="AA186" s="8"/>
      <c r="AB186" s="3"/>
      <c r="AC186" s="10"/>
    </row>
    <row r="187" spans="2:29" ht="13.2" x14ac:dyDescent="0.25">
      <c r="B187" s="6"/>
      <c r="C187" s="6"/>
      <c r="D187" s="3"/>
      <c r="E187" s="3"/>
      <c r="F187" s="3"/>
      <c r="G187" s="6"/>
      <c r="H187" s="6"/>
      <c r="I187" s="6"/>
      <c r="J187" s="6"/>
      <c r="K187" s="6"/>
      <c r="L187" s="6"/>
      <c r="M187" s="6"/>
      <c r="N187" s="6"/>
      <c r="O187" s="3"/>
      <c r="P187" s="8"/>
      <c r="Q187" s="8"/>
      <c r="R187" s="3"/>
      <c r="S187" s="3"/>
      <c r="T187" s="3"/>
      <c r="U187" s="8"/>
      <c r="V187" s="6"/>
      <c r="W187" s="6"/>
      <c r="X187" s="8"/>
      <c r="Y187" s="3"/>
      <c r="Z187" s="8"/>
      <c r="AA187" s="8"/>
      <c r="AB187" s="3"/>
      <c r="AC187" s="10"/>
    </row>
    <row r="188" spans="2:29" ht="13.2" x14ac:dyDescent="0.25">
      <c r="B188" s="6"/>
      <c r="C188" s="6"/>
      <c r="D188" s="3"/>
      <c r="E188" s="3"/>
      <c r="F188" s="3"/>
      <c r="G188" s="6"/>
      <c r="H188" s="6"/>
      <c r="I188" s="6"/>
      <c r="J188" s="6"/>
      <c r="K188" s="6"/>
      <c r="L188" s="6"/>
      <c r="M188" s="6"/>
      <c r="N188" s="6"/>
      <c r="O188" s="3"/>
      <c r="P188" s="8"/>
      <c r="Q188" s="8"/>
      <c r="R188" s="3"/>
      <c r="S188" s="3"/>
      <c r="T188" s="3"/>
      <c r="U188" s="8"/>
      <c r="V188" s="6"/>
      <c r="W188" s="6"/>
      <c r="X188" s="8"/>
      <c r="Y188" s="3"/>
      <c r="Z188" s="8"/>
      <c r="AA188" s="8"/>
      <c r="AB188" s="3"/>
      <c r="AC188" s="10"/>
    </row>
    <row r="189" spans="2:29" ht="13.2" x14ac:dyDescent="0.25">
      <c r="B189" s="6"/>
      <c r="C189" s="6"/>
      <c r="D189" s="3"/>
      <c r="E189" s="3"/>
      <c r="F189" s="3"/>
      <c r="G189" s="6"/>
      <c r="H189" s="6"/>
      <c r="I189" s="6"/>
      <c r="J189" s="6"/>
      <c r="K189" s="6"/>
      <c r="L189" s="6"/>
      <c r="M189" s="6"/>
      <c r="N189" s="6"/>
      <c r="O189" s="3"/>
      <c r="P189" s="8"/>
      <c r="Q189" s="8"/>
      <c r="R189" s="3"/>
      <c r="S189" s="3"/>
      <c r="T189" s="3"/>
      <c r="U189" s="8"/>
      <c r="V189" s="6"/>
      <c r="W189" s="6"/>
      <c r="X189" s="8"/>
      <c r="Y189" s="3"/>
      <c r="Z189" s="8"/>
      <c r="AA189" s="8"/>
      <c r="AB189" s="3"/>
      <c r="AC189" s="10"/>
    </row>
    <row r="190" spans="2:29" ht="13.2" x14ac:dyDescent="0.25">
      <c r="B190" s="6"/>
      <c r="C190" s="6"/>
      <c r="D190" s="3"/>
      <c r="E190" s="3"/>
      <c r="F190" s="3"/>
      <c r="G190" s="6"/>
      <c r="H190" s="6"/>
      <c r="I190" s="6"/>
      <c r="J190" s="6"/>
      <c r="K190" s="6"/>
      <c r="L190" s="6"/>
      <c r="M190" s="6"/>
      <c r="N190" s="6"/>
      <c r="O190" s="3"/>
      <c r="P190" s="8"/>
      <c r="Q190" s="8"/>
      <c r="R190" s="3"/>
      <c r="S190" s="3"/>
      <c r="T190" s="3"/>
      <c r="U190" s="8"/>
      <c r="V190" s="6"/>
      <c r="W190" s="6"/>
      <c r="X190" s="8"/>
      <c r="Y190" s="3"/>
      <c r="Z190" s="8"/>
      <c r="AA190" s="8"/>
      <c r="AB190" s="3"/>
      <c r="AC190" s="10"/>
    </row>
    <row r="191" spans="2:29" ht="13.2" x14ac:dyDescent="0.25">
      <c r="B191" s="6"/>
      <c r="C191" s="6"/>
      <c r="D191" s="3"/>
      <c r="E191" s="3"/>
      <c r="F191" s="3"/>
      <c r="G191" s="6"/>
      <c r="H191" s="6"/>
      <c r="I191" s="6"/>
      <c r="J191" s="6"/>
      <c r="K191" s="6"/>
      <c r="L191" s="6"/>
      <c r="M191" s="6"/>
      <c r="N191" s="6"/>
      <c r="O191" s="3"/>
      <c r="P191" s="8"/>
      <c r="Q191" s="8"/>
      <c r="R191" s="3"/>
      <c r="S191" s="3"/>
      <c r="T191" s="3"/>
      <c r="U191" s="8"/>
      <c r="V191" s="6"/>
      <c r="W191" s="6"/>
      <c r="X191" s="8"/>
      <c r="Y191" s="3"/>
      <c r="Z191" s="8"/>
      <c r="AA191" s="8"/>
      <c r="AB191" s="3"/>
      <c r="AC191" s="10"/>
    </row>
    <row r="192" spans="2:29" ht="13.2" x14ac:dyDescent="0.25">
      <c r="B192" s="6"/>
      <c r="C192" s="6"/>
      <c r="D192" s="3"/>
      <c r="E192" s="3"/>
      <c r="F192" s="3"/>
      <c r="G192" s="6"/>
      <c r="H192" s="6"/>
      <c r="I192" s="6"/>
      <c r="J192" s="6"/>
      <c r="K192" s="6"/>
      <c r="L192" s="6"/>
      <c r="M192" s="6"/>
      <c r="N192" s="6"/>
      <c r="O192" s="3"/>
      <c r="P192" s="8"/>
      <c r="Q192" s="8"/>
      <c r="R192" s="3"/>
      <c r="S192" s="3"/>
      <c r="T192" s="3"/>
      <c r="U192" s="8"/>
      <c r="V192" s="6"/>
      <c r="W192" s="6"/>
      <c r="X192" s="8"/>
      <c r="Y192" s="3"/>
      <c r="Z192" s="8"/>
      <c r="AA192" s="8"/>
      <c r="AB192" s="3"/>
      <c r="AC192" s="10"/>
    </row>
    <row r="193" spans="2:29" ht="13.2" x14ac:dyDescent="0.25">
      <c r="B193" s="6"/>
      <c r="C193" s="6"/>
      <c r="D193" s="3"/>
      <c r="E193" s="3"/>
      <c r="F193" s="3"/>
      <c r="G193" s="6"/>
      <c r="H193" s="6"/>
      <c r="I193" s="6"/>
      <c r="J193" s="6"/>
      <c r="K193" s="6"/>
      <c r="L193" s="6"/>
      <c r="M193" s="6"/>
      <c r="N193" s="6"/>
      <c r="O193" s="3"/>
      <c r="P193" s="8"/>
      <c r="Q193" s="8"/>
      <c r="R193" s="3"/>
      <c r="S193" s="3"/>
      <c r="T193" s="3"/>
      <c r="U193" s="8"/>
      <c r="V193" s="6"/>
      <c r="W193" s="6"/>
      <c r="X193" s="8"/>
      <c r="Y193" s="3"/>
      <c r="Z193" s="8"/>
      <c r="AA193" s="8"/>
      <c r="AB193" s="3"/>
      <c r="AC193" s="10"/>
    </row>
    <row r="194" spans="2:29" ht="13.2" x14ac:dyDescent="0.25">
      <c r="B194" s="6"/>
      <c r="C194" s="6"/>
      <c r="D194" s="3"/>
      <c r="E194" s="3"/>
      <c r="F194" s="3"/>
      <c r="G194" s="6"/>
      <c r="H194" s="6"/>
      <c r="I194" s="6"/>
      <c r="J194" s="6"/>
      <c r="K194" s="6"/>
      <c r="L194" s="6"/>
      <c r="M194" s="6"/>
      <c r="N194" s="6"/>
      <c r="O194" s="3"/>
      <c r="P194" s="8"/>
      <c r="Q194" s="8"/>
      <c r="R194" s="3"/>
      <c r="S194" s="3"/>
      <c r="T194" s="3"/>
      <c r="U194" s="8"/>
      <c r="V194" s="6"/>
      <c r="W194" s="6"/>
      <c r="X194" s="8"/>
      <c r="Y194" s="3"/>
      <c r="Z194" s="8"/>
      <c r="AA194" s="8"/>
      <c r="AB194" s="3"/>
      <c r="AC194" s="10"/>
    </row>
    <row r="195" spans="2:29" ht="13.2" x14ac:dyDescent="0.25">
      <c r="B195" s="6"/>
      <c r="C195" s="6"/>
      <c r="D195" s="3"/>
      <c r="E195" s="3"/>
      <c r="F195" s="3"/>
      <c r="G195" s="6"/>
      <c r="H195" s="6"/>
      <c r="I195" s="6"/>
      <c r="J195" s="6"/>
      <c r="K195" s="6"/>
      <c r="L195" s="6"/>
      <c r="M195" s="6"/>
      <c r="N195" s="6"/>
      <c r="O195" s="3"/>
      <c r="P195" s="8"/>
      <c r="Q195" s="8"/>
      <c r="R195" s="3"/>
      <c r="S195" s="3"/>
      <c r="T195" s="3"/>
      <c r="U195" s="8"/>
      <c r="V195" s="6"/>
      <c r="W195" s="6"/>
      <c r="X195" s="8"/>
      <c r="Y195" s="3"/>
      <c r="Z195" s="8"/>
      <c r="AA195" s="8"/>
      <c r="AB195" s="3"/>
      <c r="AC195" s="10"/>
    </row>
    <row r="196" spans="2:29" ht="13.2" x14ac:dyDescent="0.25">
      <c r="B196" s="6"/>
      <c r="C196" s="6"/>
      <c r="D196" s="3"/>
      <c r="E196" s="3"/>
      <c r="F196" s="3"/>
      <c r="G196" s="6"/>
      <c r="H196" s="6"/>
      <c r="I196" s="6"/>
      <c r="J196" s="6"/>
      <c r="K196" s="6"/>
      <c r="L196" s="6"/>
      <c r="M196" s="6"/>
      <c r="N196" s="6"/>
      <c r="O196" s="3"/>
      <c r="P196" s="8"/>
      <c r="Q196" s="8"/>
      <c r="R196" s="3"/>
      <c r="S196" s="3"/>
      <c r="T196" s="3"/>
      <c r="U196" s="8"/>
      <c r="V196" s="6"/>
      <c r="W196" s="6"/>
      <c r="X196" s="8"/>
      <c r="Y196" s="3"/>
      <c r="Z196" s="8"/>
      <c r="AA196" s="8"/>
      <c r="AB196" s="3"/>
      <c r="AC196" s="10"/>
    </row>
    <row r="197" spans="2:29" ht="13.2" x14ac:dyDescent="0.25">
      <c r="B197" s="6"/>
      <c r="C197" s="6"/>
      <c r="D197" s="3"/>
      <c r="E197" s="3"/>
      <c r="F197" s="3"/>
      <c r="G197" s="6"/>
      <c r="H197" s="6"/>
      <c r="I197" s="6"/>
      <c r="J197" s="6"/>
      <c r="K197" s="6"/>
      <c r="L197" s="6"/>
      <c r="M197" s="6"/>
      <c r="N197" s="6"/>
      <c r="O197" s="3"/>
      <c r="P197" s="8"/>
      <c r="Q197" s="8"/>
      <c r="R197" s="3"/>
      <c r="S197" s="3"/>
      <c r="T197" s="3"/>
      <c r="U197" s="8"/>
      <c r="V197" s="6"/>
      <c r="W197" s="6"/>
      <c r="X197" s="8"/>
      <c r="Y197" s="3"/>
      <c r="Z197" s="8"/>
      <c r="AA197" s="8"/>
      <c r="AB197" s="3"/>
      <c r="AC197" s="10"/>
    </row>
    <row r="198" spans="2:29" ht="13.2" x14ac:dyDescent="0.25">
      <c r="B198" s="6"/>
      <c r="C198" s="6"/>
      <c r="D198" s="3"/>
      <c r="E198" s="3"/>
      <c r="F198" s="3"/>
      <c r="G198" s="6"/>
      <c r="H198" s="6"/>
      <c r="I198" s="6"/>
      <c r="J198" s="6"/>
      <c r="K198" s="6"/>
      <c r="L198" s="6"/>
      <c r="M198" s="6"/>
      <c r="N198" s="6"/>
      <c r="O198" s="3"/>
      <c r="P198" s="8"/>
      <c r="Q198" s="8"/>
      <c r="R198" s="3"/>
      <c r="S198" s="3"/>
      <c r="T198" s="3"/>
      <c r="U198" s="8"/>
      <c r="V198" s="6"/>
      <c r="W198" s="6"/>
      <c r="X198" s="8"/>
      <c r="Y198" s="3"/>
      <c r="Z198" s="8"/>
      <c r="AA198" s="8"/>
      <c r="AB198" s="3"/>
      <c r="AC198" s="10"/>
    </row>
    <row r="199" spans="2:29" ht="13.2" x14ac:dyDescent="0.25">
      <c r="B199" s="6"/>
      <c r="C199" s="6"/>
      <c r="D199" s="3"/>
      <c r="E199" s="3"/>
      <c r="F199" s="3"/>
      <c r="G199" s="6"/>
      <c r="H199" s="6"/>
      <c r="I199" s="6"/>
      <c r="J199" s="6"/>
      <c r="K199" s="6"/>
      <c r="L199" s="6"/>
      <c r="M199" s="6"/>
      <c r="N199" s="6"/>
      <c r="O199" s="3"/>
      <c r="P199" s="8"/>
      <c r="Q199" s="8"/>
      <c r="R199" s="3"/>
      <c r="S199" s="3"/>
      <c r="T199" s="3"/>
      <c r="U199" s="8"/>
      <c r="V199" s="6"/>
      <c r="W199" s="6"/>
      <c r="X199" s="8"/>
      <c r="Y199" s="3"/>
      <c r="Z199" s="8"/>
      <c r="AA199" s="8"/>
      <c r="AB199" s="3"/>
      <c r="AC199" s="10"/>
    </row>
    <row r="200" spans="2:29" ht="13.2" x14ac:dyDescent="0.25">
      <c r="B200" s="6"/>
      <c r="C200" s="6"/>
      <c r="D200" s="3"/>
      <c r="E200" s="3"/>
      <c r="F200" s="3"/>
      <c r="G200" s="6"/>
      <c r="H200" s="6"/>
      <c r="I200" s="6"/>
      <c r="J200" s="6"/>
      <c r="K200" s="6"/>
      <c r="L200" s="6"/>
      <c r="M200" s="6"/>
      <c r="N200" s="6"/>
      <c r="O200" s="3"/>
      <c r="P200" s="8"/>
      <c r="Q200" s="8"/>
      <c r="R200" s="3"/>
      <c r="S200" s="3"/>
      <c r="T200" s="3"/>
      <c r="U200" s="8"/>
      <c r="V200" s="6"/>
      <c r="W200" s="6"/>
      <c r="X200" s="8"/>
      <c r="Y200" s="3"/>
      <c r="Z200" s="8"/>
      <c r="AA200" s="8"/>
      <c r="AB200" s="3"/>
      <c r="AC200" s="10"/>
    </row>
    <row r="201" spans="2:29" ht="13.2" x14ac:dyDescent="0.25">
      <c r="B201" s="6"/>
      <c r="C201" s="6"/>
      <c r="D201" s="3"/>
      <c r="E201" s="3"/>
      <c r="F201" s="3"/>
      <c r="G201" s="6"/>
      <c r="H201" s="6"/>
      <c r="I201" s="6"/>
      <c r="J201" s="6"/>
      <c r="K201" s="6"/>
      <c r="L201" s="6"/>
      <c r="M201" s="6"/>
      <c r="N201" s="6"/>
      <c r="O201" s="3"/>
      <c r="P201" s="8"/>
      <c r="Q201" s="8"/>
      <c r="R201" s="3"/>
      <c r="S201" s="3"/>
      <c r="T201" s="3"/>
      <c r="U201" s="8"/>
      <c r="V201" s="6"/>
      <c r="W201" s="6"/>
      <c r="X201" s="8"/>
      <c r="Y201" s="3"/>
      <c r="Z201" s="8"/>
      <c r="AA201" s="8"/>
      <c r="AB201" s="3"/>
      <c r="AC201" s="10"/>
    </row>
    <row r="202" spans="2:29" ht="13.2" x14ac:dyDescent="0.25">
      <c r="B202" s="6"/>
      <c r="C202" s="6"/>
      <c r="D202" s="3"/>
      <c r="E202" s="3"/>
      <c r="F202" s="3"/>
      <c r="G202" s="6"/>
      <c r="H202" s="6"/>
      <c r="I202" s="6"/>
      <c r="J202" s="6"/>
      <c r="K202" s="6"/>
      <c r="L202" s="6"/>
      <c r="M202" s="6"/>
      <c r="N202" s="6"/>
      <c r="O202" s="3"/>
      <c r="P202" s="8"/>
      <c r="Q202" s="8"/>
      <c r="R202" s="3"/>
      <c r="S202" s="3"/>
      <c r="T202" s="3"/>
      <c r="U202" s="8"/>
      <c r="V202" s="6"/>
      <c r="W202" s="6"/>
      <c r="X202" s="8"/>
      <c r="Y202" s="3"/>
      <c r="Z202" s="8"/>
      <c r="AA202" s="8"/>
      <c r="AB202" s="3"/>
      <c r="AC202" s="10"/>
    </row>
    <row r="203" spans="2:29" ht="13.2" x14ac:dyDescent="0.25">
      <c r="B203" s="6"/>
      <c r="C203" s="6"/>
      <c r="D203" s="3"/>
      <c r="E203" s="3"/>
      <c r="F203" s="3"/>
      <c r="G203" s="6"/>
      <c r="H203" s="6"/>
      <c r="I203" s="6"/>
      <c r="J203" s="6"/>
      <c r="K203" s="6"/>
      <c r="L203" s="6"/>
      <c r="M203" s="6"/>
      <c r="N203" s="6"/>
      <c r="O203" s="3"/>
      <c r="P203" s="8"/>
      <c r="Q203" s="8"/>
      <c r="R203" s="3"/>
      <c r="S203" s="3"/>
      <c r="T203" s="3"/>
      <c r="U203" s="8"/>
      <c r="V203" s="6"/>
      <c r="W203" s="6"/>
      <c r="X203" s="8"/>
      <c r="Y203" s="3"/>
      <c r="Z203" s="8"/>
      <c r="AA203" s="8"/>
      <c r="AB203" s="3"/>
      <c r="AC203" s="10"/>
    </row>
    <row r="204" spans="2:29" ht="13.2" x14ac:dyDescent="0.25">
      <c r="B204" s="6"/>
      <c r="C204" s="6"/>
      <c r="D204" s="3"/>
      <c r="E204" s="3"/>
      <c r="F204" s="3"/>
      <c r="G204" s="6"/>
      <c r="H204" s="6"/>
      <c r="I204" s="6"/>
      <c r="J204" s="6"/>
      <c r="K204" s="6"/>
      <c r="L204" s="6"/>
      <c r="M204" s="6"/>
      <c r="N204" s="6"/>
      <c r="O204" s="3"/>
      <c r="P204" s="8"/>
      <c r="Q204" s="8"/>
      <c r="R204" s="3"/>
      <c r="S204" s="3"/>
      <c r="T204" s="3"/>
      <c r="U204" s="8"/>
      <c r="V204" s="6"/>
      <c r="W204" s="6"/>
      <c r="X204" s="8"/>
      <c r="Y204" s="3"/>
      <c r="Z204" s="8"/>
      <c r="AA204" s="8"/>
      <c r="AB204" s="3"/>
      <c r="AC204" s="10"/>
    </row>
    <row r="205" spans="2:29" ht="13.2" x14ac:dyDescent="0.25">
      <c r="B205" s="6"/>
      <c r="C205" s="6"/>
      <c r="D205" s="3"/>
      <c r="E205" s="3"/>
      <c r="F205" s="3"/>
      <c r="G205" s="6"/>
      <c r="H205" s="6"/>
      <c r="I205" s="6"/>
      <c r="J205" s="6"/>
      <c r="K205" s="6"/>
      <c r="L205" s="6"/>
      <c r="M205" s="6"/>
      <c r="N205" s="6"/>
      <c r="O205" s="3"/>
      <c r="P205" s="8"/>
      <c r="Q205" s="8"/>
      <c r="R205" s="3"/>
      <c r="S205" s="3"/>
      <c r="T205" s="3"/>
      <c r="U205" s="8"/>
      <c r="V205" s="6"/>
      <c r="W205" s="6"/>
      <c r="X205" s="8"/>
      <c r="Y205" s="3"/>
      <c r="Z205" s="8"/>
      <c r="AA205" s="8"/>
      <c r="AB205" s="3"/>
      <c r="AC205" s="10"/>
    </row>
    <row r="206" spans="2:29" ht="13.2" x14ac:dyDescent="0.25">
      <c r="B206" s="6"/>
      <c r="C206" s="6"/>
      <c r="D206" s="3"/>
      <c r="E206" s="3"/>
      <c r="F206" s="3"/>
      <c r="G206" s="6"/>
      <c r="H206" s="6"/>
      <c r="I206" s="6"/>
      <c r="J206" s="6"/>
      <c r="K206" s="6"/>
      <c r="L206" s="6"/>
      <c r="M206" s="6"/>
      <c r="N206" s="6"/>
      <c r="O206" s="3"/>
      <c r="P206" s="8"/>
      <c r="Q206" s="8"/>
      <c r="R206" s="3"/>
      <c r="S206" s="3"/>
      <c r="T206" s="3"/>
      <c r="U206" s="8"/>
      <c r="V206" s="6"/>
      <c r="W206" s="6"/>
      <c r="X206" s="8"/>
      <c r="Y206" s="3"/>
      <c r="Z206" s="8"/>
      <c r="AA206" s="8"/>
      <c r="AB206" s="3"/>
      <c r="AC206" s="10"/>
    </row>
    <row r="207" spans="2:29" ht="13.2" x14ac:dyDescent="0.25">
      <c r="B207" s="6"/>
      <c r="C207" s="6"/>
      <c r="D207" s="3"/>
      <c r="E207" s="3"/>
      <c r="F207" s="3"/>
      <c r="G207" s="6"/>
      <c r="H207" s="6"/>
      <c r="I207" s="6"/>
      <c r="J207" s="6"/>
      <c r="K207" s="6"/>
      <c r="L207" s="6"/>
      <c r="M207" s="6"/>
      <c r="N207" s="6"/>
      <c r="O207" s="3"/>
      <c r="P207" s="8"/>
      <c r="Q207" s="8"/>
      <c r="R207" s="3"/>
      <c r="S207" s="3"/>
      <c r="T207" s="3"/>
      <c r="U207" s="8"/>
      <c r="V207" s="6"/>
      <c r="W207" s="6"/>
      <c r="X207" s="8"/>
      <c r="Y207" s="3"/>
      <c r="Z207" s="8"/>
      <c r="AA207" s="8"/>
      <c r="AB207" s="3"/>
      <c r="AC207" s="10"/>
    </row>
    <row r="208" spans="2:29" ht="13.2" x14ac:dyDescent="0.25">
      <c r="B208" s="6"/>
      <c r="C208" s="6"/>
      <c r="D208" s="3"/>
      <c r="E208" s="3"/>
      <c r="F208" s="3"/>
      <c r="G208" s="6"/>
      <c r="H208" s="6"/>
      <c r="I208" s="6"/>
      <c r="J208" s="6"/>
      <c r="K208" s="6"/>
      <c r="L208" s="6"/>
      <c r="M208" s="6"/>
      <c r="N208" s="6"/>
      <c r="O208" s="3"/>
      <c r="P208" s="8"/>
      <c r="Q208" s="8"/>
      <c r="R208" s="3"/>
      <c r="S208" s="3"/>
      <c r="T208" s="3"/>
      <c r="U208" s="8"/>
      <c r="V208" s="6"/>
      <c r="W208" s="6"/>
      <c r="X208" s="8"/>
      <c r="Y208" s="3"/>
      <c r="Z208" s="8"/>
      <c r="AA208" s="8"/>
      <c r="AB208" s="3"/>
      <c r="AC208" s="10"/>
    </row>
    <row r="209" spans="2:29" ht="13.2" x14ac:dyDescent="0.25">
      <c r="B209" s="6"/>
      <c r="C209" s="6"/>
      <c r="D209" s="3"/>
      <c r="E209" s="3"/>
      <c r="F209" s="3"/>
      <c r="G209" s="6"/>
      <c r="H209" s="6"/>
      <c r="I209" s="6"/>
      <c r="J209" s="6"/>
      <c r="K209" s="6"/>
      <c r="L209" s="6"/>
      <c r="M209" s="6"/>
      <c r="N209" s="6"/>
      <c r="O209" s="3"/>
      <c r="P209" s="8"/>
      <c r="Q209" s="8"/>
      <c r="R209" s="3"/>
      <c r="S209" s="3"/>
      <c r="T209" s="3"/>
      <c r="U209" s="8"/>
      <c r="V209" s="6"/>
      <c r="W209" s="6"/>
      <c r="X209" s="8"/>
      <c r="Y209" s="3"/>
      <c r="Z209" s="8"/>
      <c r="AA209" s="8"/>
      <c r="AB209" s="3"/>
      <c r="AC209" s="10"/>
    </row>
    <row r="210" spans="2:29" ht="13.2" x14ac:dyDescent="0.25">
      <c r="B210" s="6"/>
      <c r="C210" s="6"/>
      <c r="D210" s="3"/>
      <c r="E210" s="3"/>
      <c r="F210" s="3"/>
      <c r="G210" s="6"/>
      <c r="H210" s="6"/>
      <c r="I210" s="6"/>
      <c r="J210" s="6"/>
      <c r="K210" s="6"/>
      <c r="L210" s="6"/>
      <c r="M210" s="6"/>
      <c r="N210" s="6"/>
      <c r="O210" s="3"/>
      <c r="P210" s="8"/>
      <c r="Q210" s="8"/>
      <c r="R210" s="3"/>
      <c r="S210" s="3"/>
      <c r="T210" s="3"/>
      <c r="U210" s="8"/>
      <c r="V210" s="6"/>
      <c r="W210" s="6"/>
      <c r="X210" s="8"/>
      <c r="Y210" s="3"/>
      <c r="Z210" s="8"/>
      <c r="AA210" s="8"/>
      <c r="AB210" s="3"/>
      <c r="AC210" s="10"/>
    </row>
    <row r="211" spans="2:29" ht="13.2" x14ac:dyDescent="0.25">
      <c r="B211" s="6"/>
      <c r="C211" s="6"/>
      <c r="D211" s="3"/>
      <c r="E211" s="3"/>
      <c r="F211" s="3"/>
      <c r="G211" s="6"/>
      <c r="H211" s="6"/>
      <c r="I211" s="6"/>
      <c r="J211" s="6"/>
      <c r="K211" s="6"/>
      <c r="L211" s="6"/>
      <c r="M211" s="6"/>
      <c r="N211" s="6"/>
      <c r="O211" s="3"/>
      <c r="P211" s="8"/>
      <c r="Q211" s="8"/>
      <c r="R211" s="3"/>
      <c r="S211" s="3"/>
      <c r="T211" s="3"/>
      <c r="U211" s="8"/>
      <c r="V211" s="6"/>
      <c r="W211" s="6"/>
      <c r="X211" s="8"/>
      <c r="Y211" s="3"/>
      <c r="Z211" s="8"/>
      <c r="AA211" s="8"/>
      <c r="AB211" s="3"/>
      <c r="AC211" s="10"/>
    </row>
    <row r="212" spans="2:29" ht="13.2" x14ac:dyDescent="0.25">
      <c r="B212" s="6"/>
      <c r="C212" s="6"/>
      <c r="D212" s="3"/>
      <c r="E212" s="3"/>
      <c r="F212" s="3"/>
      <c r="G212" s="6"/>
      <c r="H212" s="6"/>
      <c r="I212" s="6"/>
      <c r="J212" s="6"/>
      <c r="K212" s="6"/>
      <c r="L212" s="6"/>
      <c r="M212" s="6"/>
      <c r="N212" s="6"/>
      <c r="O212" s="3"/>
      <c r="P212" s="8"/>
      <c r="Q212" s="8"/>
      <c r="R212" s="3"/>
      <c r="S212" s="3"/>
      <c r="T212" s="3"/>
      <c r="U212" s="8"/>
      <c r="V212" s="6"/>
      <c r="W212" s="6"/>
      <c r="X212" s="8"/>
      <c r="Y212" s="3"/>
      <c r="Z212" s="8"/>
      <c r="AA212" s="8"/>
      <c r="AB212" s="3"/>
      <c r="AC212" s="10"/>
    </row>
    <row r="213" spans="2:29" ht="13.2" x14ac:dyDescent="0.25">
      <c r="B213" s="6"/>
      <c r="C213" s="6"/>
      <c r="D213" s="3"/>
      <c r="E213" s="3"/>
      <c r="F213" s="3"/>
      <c r="G213" s="6"/>
      <c r="H213" s="6"/>
      <c r="I213" s="6"/>
      <c r="J213" s="6"/>
      <c r="K213" s="6"/>
      <c r="L213" s="6"/>
      <c r="M213" s="6"/>
      <c r="N213" s="6"/>
      <c r="O213" s="3"/>
      <c r="P213" s="8"/>
      <c r="Q213" s="8"/>
      <c r="R213" s="3"/>
      <c r="S213" s="3"/>
      <c r="T213" s="3"/>
      <c r="U213" s="8"/>
      <c r="V213" s="6"/>
      <c r="W213" s="6"/>
      <c r="X213" s="8"/>
      <c r="Y213" s="3"/>
      <c r="Z213" s="8"/>
      <c r="AA213" s="8"/>
      <c r="AB213" s="3"/>
      <c r="AC213" s="10"/>
    </row>
    <row r="214" spans="2:29" ht="13.2" x14ac:dyDescent="0.25">
      <c r="B214" s="6"/>
      <c r="C214" s="6"/>
      <c r="D214" s="3"/>
      <c r="E214" s="3"/>
      <c r="F214" s="3"/>
      <c r="G214" s="6"/>
      <c r="H214" s="6"/>
      <c r="I214" s="6"/>
      <c r="J214" s="6"/>
      <c r="K214" s="6"/>
      <c r="L214" s="6"/>
      <c r="M214" s="6"/>
      <c r="N214" s="6"/>
      <c r="O214" s="3"/>
      <c r="P214" s="8"/>
      <c r="Q214" s="8"/>
      <c r="R214" s="3"/>
      <c r="S214" s="3"/>
      <c r="T214" s="3"/>
      <c r="U214" s="8"/>
      <c r="V214" s="6"/>
      <c r="W214" s="6"/>
      <c r="X214" s="8"/>
      <c r="Y214" s="3"/>
      <c r="Z214" s="8"/>
      <c r="AA214" s="8"/>
      <c r="AB214" s="3"/>
      <c r="AC214" s="10"/>
    </row>
    <row r="215" spans="2:29" ht="13.2" x14ac:dyDescent="0.25">
      <c r="B215" s="6"/>
      <c r="C215" s="6"/>
      <c r="D215" s="3"/>
      <c r="E215" s="3"/>
      <c r="F215" s="3"/>
      <c r="G215" s="6"/>
      <c r="H215" s="6"/>
      <c r="I215" s="6"/>
      <c r="J215" s="6"/>
      <c r="K215" s="6"/>
      <c r="L215" s="6"/>
      <c r="M215" s="6"/>
      <c r="N215" s="6"/>
      <c r="O215" s="3"/>
      <c r="P215" s="8"/>
      <c r="Q215" s="8"/>
      <c r="R215" s="3"/>
      <c r="S215" s="3"/>
      <c r="T215" s="3"/>
      <c r="U215" s="8"/>
      <c r="V215" s="6"/>
      <c r="W215" s="6"/>
      <c r="X215" s="8"/>
      <c r="Y215" s="3"/>
      <c r="Z215" s="8"/>
      <c r="AA215" s="8"/>
      <c r="AB215" s="3"/>
      <c r="AC215" s="10"/>
    </row>
    <row r="216" spans="2:29" ht="13.2" x14ac:dyDescent="0.25">
      <c r="B216" s="6"/>
      <c r="C216" s="6"/>
      <c r="D216" s="3"/>
      <c r="E216" s="3"/>
      <c r="F216" s="3"/>
      <c r="G216" s="6"/>
      <c r="H216" s="6"/>
      <c r="I216" s="6"/>
      <c r="J216" s="6"/>
      <c r="K216" s="6"/>
      <c r="L216" s="6"/>
      <c r="M216" s="6"/>
      <c r="N216" s="6"/>
      <c r="O216" s="3"/>
      <c r="P216" s="8"/>
      <c r="Q216" s="8"/>
      <c r="R216" s="3"/>
      <c r="S216" s="3"/>
      <c r="T216" s="3"/>
      <c r="U216" s="8"/>
      <c r="V216" s="6"/>
      <c r="W216" s="6"/>
      <c r="X216" s="8"/>
      <c r="Y216" s="3"/>
      <c r="Z216" s="8"/>
      <c r="AA216" s="8"/>
      <c r="AB216" s="3"/>
      <c r="AC216" s="10"/>
    </row>
    <row r="217" spans="2:29" ht="13.2" x14ac:dyDescent="0.25">
      <c r="B217" s="6"/>
      <c r="C217" s="6"/>
      <c r="D217" s="3"/>
      <c r="E217" s="3"/>
      <c r="F217" s="3"/>
      <c r="G217" s="6"/>
      <c r="H217" s="6"/>
      <c r="I217" s="6"/>
      <c r="J217" s="6"/>
      <c r="K217" s="6"/>
      <c r="L217" s="6"/>
      <c r="M217" s="6"/>
      <c r="N217" s="6"/>
      <c r="O217" s="3"/>
      <c r="P217" s="8"/>
      <c r="Q217" s="8"/>
      <c r="R217" s="3"/>
      <c r="S217" s="3"/>
      <c r="T217" s="3"/>
      <c r="U217" s="8"/>
      <c r="V217" s="6"/>
      <c r="W217" s="6"/>
      <c r="X217" s="8"/>
      <c r="Y217" s="3"/>
      <c r="Z217" s="8"/>
      <c r="AA217" s="8"/>
      <c r="AB217" s="3"/>
      <c r="AC217" s="10"/>
    </row>
    <row r="218" spans="2:29" ht="13.2" x14ac:dyDescent="0.25">
      <c r="B218" s="6"/>
      <c r="C218" s="6"/>
      <c r="D218" s="3"/>
      <c r="E218" s="3"/>
      <c r="F218" s="3"/>
      <c r="G218" s="6"/>
      <c r="H218" s="6"/>
      <c r="I218" s="6"/>
      <c r="J218" s="6"/>
      <c r="K218" s="6"/>
      <c r="L218" s="6"/>
      <c r="M218" s="6"/>
      <c r="N218" s="6"/>
      <c r="O218" s="3"/>
      <c r="P218" s="8"/>
      <c r="Q218" s="8"/>
      <c r="R218" s="3"/>
      <c r="S218" s="3"/>
      <c r="T218" s="3"/>
      <c r="U218" s="8"/>
      <c r="V218" s="6"/>
      <c r="W218" s="6"/>
      <c r="X218" s="8"/>
      <c r="Y218" s="3"/>
      <c r="Z218" s="8"/>
      <c r="AA218" s="8"/>
      <c r="AB218" s="3"/>
      <c r="AC218" s="10"/>
    </row>
    <row r="219" spans="2:29" ht="13.2" x14ac:dyDescent="0.25">
      <c r="B219" s="6"/>
      <c r="C219" s="6"/>
      <c r="D219" s="3"/>
      <c r="E219" s="3"/>
      <c r="F219" s="3"/>
      <c r="G219" s="6"/>
      <c r="H219" s="6"/>
      <c r="I219" s="6"/>
      <c r="J219" s="6"/>
      <c r="K219" s="6"/>
      <c r="L219" s="6"/>
      <c r="M219" s="6"/>
      <c r="N219" s="6"/>
      <c r="O219" s="3"/>
      <c r="P219" s="8"/>
      <c r="Q219" s="8"/>
      <c r="R219" s="3"/>
      <c r="S219" s="3"/>
      <c r="T219" s="3"/>
      <c r="U219" s="8"/>
      <c r="V219" s="6"/>
      <c r="W219" s="6"/>
      <c r="X219" s="8"/>
      <c r="Y219" s="3"/>
      <c r="Z219" s="8"/>
      <c r="AA219" s="8"/>
      <c r="AB219" s="3"/>
      <c r="AC219" s="10"/>
    </row>
    <row r="220" spans="2:29" ht="13.2" x14ac:dyDescent="0.25">
      <c r="B220" s="6"/>
      <c r="C220" s="6"/>
      <c r="D220" s="3"/>
      <c r="E220" s="3"/>
      <c r="F220" s="3"/>
      <c r="G220" s="6"/>
      <c r="H220" s="6"/>
      <c r="I220" s="6"/>
      <c r="J220" s="6"/>
      <c r="K220" s="6"/>
      <c r="L220" s="6"/>
      <c r="M220" s="6"/>
      <c r="N220" s="6"/>
      <c r="O220" s="3"/>
      <c r="P220" s="8"/>
      <c r="Q220" s="8"/>
      <c r="R220" s="3"/>
      <c r="S220" s="3"/>
      <c r="T220" s="3"/>
      <c r="U220" s="8"/>
      <c r="V220" s="6"/>
      <c r="W220" s="6"/>
      <c r="X220" s="8"/>
      <c r="Y220" s="3"/>
      <c r="Z220" s="8"/>
      <c r="AA220" s="8"/>
      <c r="AB220" s="3"/>
      <c r="AC220" s="10"/>
    </row>
    <row r="221" spans="2:29" ht="13.2" x14ac:dyDescent="0.25">
      <c r="B221" s="6"/>
      <c r="C221" s="6"/>
      <c r="D221" s="3"/>
      <c r="E221" s="3"/>
      <c r="F221" s="3"/>
      <c r="G221" s="6"/>
      <c r="H221" s="6"/>
      <c r="I221" s="6"/>
      <c r="J221" s="6"/>
      <c r="K221" s="6"/>
      <c r="L221" s="6"/>
      <c r="M221" s="6"/>
      <c r="N221" s="6"/>
      <c r="O221" s="3"/>
      <c r="P221" s="8"/>
      <c r="Q221" s="8"/>
      <c r="R221" s="3"/>
      <c r="S221" s="3"/>
      <c r="T221" s="3"/>
      <c r="U221" s="8"/>
      <c r="V221" s="6"/>
      <c r="W221" s="6"/>
      <c r="X221" s="8"/>
      <c r="Y221" s="3"/>
      <c r="Z221" s="8"/>
      <c r="AA221" s="8"/>
      <c r="AB221" s="3"/>
      <c r="AC221" s="10"/>
    </row>
    <row r="222" spans="2:29" ht="13.2" x14ac:dyDescent="0.25">
      <c r="B222" s="6"/>
      <c r="C222" s="6"/>
      <c r="D222" s="3"/>
      <c r="E222" s="3"/>
      <c r="F222" s="3"/>
      <c r="G222" s="6"/>
      <c r="H222" s="6"/>
      <c r="I222" s="6"/>
      <c r="J222" s="6"/>
      <c r="K222" s="6"/>
      <c r="L222" s="6"/>
      <c r="M222" s="6"/>
      <c r="N222" s="6"/>
      <c r="O222" s="3"/>
      <c r="P222" s="8"/>
      <c r="Q222" s="8"/>
      <c r="R222" s="3"/>
      <c r="S222" s="3"/>
      <c r="T222" s="3"/>
      <c r="U222" s="8"/>
      <c r="V222" s="6"/>
      <c r="W222" s="6"/>
      <c r="X222" s="8"/>
      <c r="Y222" s="3"/>
      <c r="Z222" s="8"/>
      <c r="AA222" s="8"/>
      <c r="AB222" s="3"/>
      <c r="AC222" s="10"/>
    </row>
    <row r="223" spans="2:29" ht="13.2" x14ac:dyDescent="0.25">
      <c r="B223" s="6"/>
      <c r="C223" s="6"/>
      <c r="D223" s="3"/>
      <c r="E223" s="3"/>
      <c r="F223" s="3"/>
      <c r="G223" s="6"/>
      <c r="H223" s="6"/>
      <c r="I223" s="6"/>
      <c r="J223" s="6"/>
      <c r="K223" s="6"/>
      <c r="L223" s="6"/>
      <c r="M223" s="6"/>
      <c r="N223" s="6"/>
      <c r="O223" s="3"/>
      <c r="P223" s="8"/>
      <c r="Q223" s="8"/>
      <c r="R223" s="3"/>
      <c r="S223" s="3"/>
      <c r="T223" s="3"/>
      <c r="U223" s="8"/>
      <c r="V223" s="6"/>
      <c r="W223" s="6"/>
      <c r="X223" s="8"/>
      <c r="Y223" s="3"/>
      <c r="Z223" s="8"/>
      <c r="AA223" s="8"/>
      <c r="AB223" s="3"/>
      <c r="AC223" s="10"/>
    </row>
    <row r="224" spans="2:29" ht="13.2" x14ac:dyDescent="0.25">
      <c r="B224" s="6"/>
      <c r="C224" s="6"/>
      <c r="D224" s="3"/>
      <c r="E224" s="3"/>
      <c r="F224" s="3"/>
      <c r="G224" s="6"/>
      <c r="H224" s="6"/>
      <c r="I224" s="6"/>
      <c r="J224" s="6"/>
      <c r="K224" s="6"/>
      <c r="L224" s="6"/>
      <c r="M224" s="6"/>
      <c r="N224" s="6"/>
      <c r="O224" s="3"/>
      <c r="P224" s="8"/>
      <c r="Q224" s="8"/>
      <c r="R224" s="3"/>
      <c r="S224" s="3"/>
      <c r="T224" s="3"/>
      <c r="U224" s="8"/>
      <c r="V224" s="6"/>
      <c r="W224" s="6"/>
      <c r="X224" s="8"/>
      <c r="Y224" s="3"/>
      <c r="Z224" s="8"/>
      <c r="AA224" s="8"/>
      <c r="AB224" s="3"/>
      <c r="AC224" s="10"/>
    </row>
    <row r="225" spans="2:29" ht="13.2" x14ac:dyDescent="0.25">
      <c r="B225" s="6"/>
      <c r="C225" s="6"/>
      <c r="D225" s="3"/>
      <c r="E225" s="3"/>
      <c r="F225" s="3"/>
      <c r="G225" s="6"/>
      <c r="H225" s="6"/>
      <c r="I225" s="6"/>
      <c r="J225" s="6"/>
      <c r="K225" s="6"/>
      <c r="L225" s="6"/>
      <c r="M225" s="6"/>
      <c r="N225" s="6"/>
      <c r="O225" s="3"/>
      <c r="P225" s="8"/>
      <c r="Q225" s="8"/>
      <c r="R225" s="3"/>
      <c r="S225" s="3"/>
      <c r="T225" s="3"/>
      <c r="U225" s="8"/>
      <c r="V225" s="6"/>
      <c r="W225" s="6"/>
      <c r="X225" s="8"/>
      <c r="Y225" s="3"/>
      <c r="Z225" s="8"/>
      <c r="AA225" s="8"/>
      <c r="AB225" s="3"/>
      <c r="AC225" s="10"/>
    </row>
    <row r="226" spans="2:29" ht="13.2" x14ac:dyDescent="0.25">
      <c r="B226" s="6"/>
      <c r="C226" s="6"/>
      <c r="D226" s="3"/>
      <c r="E226" s="3"/>
      <c r="F226" s="3"/>
      <c r="G226" s="6"/>
      <c r="H226" s="6"/>
      <c r="I226" s="6"/>
      <c r="J226" s="6"/>
      <c r="K226" s="6"/>
      <c r="L226" s="6"/>
      <c r="M226" s="6"/>
      <c r="N226" s="6"/>
      <c r="O226" s="3"/>
      <c r="P226" s="8"/>
      <c r="Q226" s="8"/>
      <c r="R226" s="3"/>
      <c r="S226" s="3"/>
      <c r="T226" s="3"/>
      <c r="U226" s="8"/>
      <c r="V226" s="6"/>
      <c r="W226" s="6"/>
      <c r="X226" s="8"/>
      <c r="Y226" s="3"/>
      <c r="Z226" s="8"/>
      <c r="AA226" s="8"/>
      <c r="AB226" s="3"/>
      <c r="AC226" s="10"/>
    </row>
    <row r="227" spans="2:29" ht="13.2" x14ac:dyDescent="0.25">
      <c r="B227" s="6"/>
      <c r="C227" s="6"/>
      <c r="D227" s="3"/>
      <c r="E227" s="3"/>
      <c r="F227" s="3"/>
      <c r="G227" s="6"/>
      <c r="H227" s="6"/>
      <c r="I227" s="6"/>
      <c r="J227" s="6"/>
      <c r="K227" s="6"/>
      <c r="L227" s="6"/>
      <c r="M227" s="6"/>
      <c r="N227" s="6"/>
      <c r="O227" s="3"/>
      <c r="P227" s="8"/>
      <c r="Q227" s="8"/>
      <c r="R227" s="3"/>
      <c r="S227" s="3"/>
      <c r="T227" s="3"/>
      <c r="U227" s="8"/>
      <c r="V227" s="6"/>
      <c r="W227" s="6"/>
      <c r="X227" s="8"/>
      <c r="Y227" s="3"/>
      <c r="Z227" s="8"/>
      <c r="AA227" s="8"/>
      <c r="AB227" s="3"/>
      <c r="AC227" s="10"/>
    </row>
    <row r="228" spans="2:29" ht="13.2" x14ac:dyDescent="0.25">
      <c r="B228" s="6"/>
      <c r="C228" s="6"/>
      <c r="D228" s="3"/>
      <c r="E228" s="3"/>
      <c r="F228" s="3"/>
      <c r="G228" s="6"/>
      <c r="H228" s="6"/>
      <c r="I228" s="6"/>
      <c r="J228" s="6"/>
      <c r="K228" s="6"/>
      <c r="L228" s="6"/>
      <c r="M228" s="6"/>
      <c r="N228" s="6"/>
      <c r="O228" s="3"/>
      <c r="P228" s="8"/>
      <c r="Q228" s="8"/>
      <c r="R228" s="3"/>
      <c r="S228" s="3"/>
      <c r="T228" s="3"/>
      <c r="U228" s="8"/>
      <c r="V228" s="6"/>
      <c r="W228" s="6"/>
      <c r="X228" s="8"/>
      <c r="Y228" s="3"/>
      <c r="Z228" s="8"/>
      <c r="AA228" s="8"/>
      <c r="AB228" s="3"/>
      <c r="AC228" s="10"/>
    </row>
    <row r="229" spans="2:29" ht="13.2" x14ac:dyDescent="0.25">
      <c r="B229" s="6"/>
      <c r="C229" s="6"/>
      <c r="D229" s="3"/>
      <c r="E229" s="3"/>
      <c r="F229" s="3"/>
      <c r="G229" s="6"/>
      <c r="H229" s="6"/>
      <c r="I229" s="6"/>
      <c r="J229" s="6"/>
      <c r="K229" s="6"/>
      <c r="L229" s="6"/>
      <c r="M229" s="6"/>
      <c r="N229" s="6"/>
      <c r="O229" s="3"/>
      <c r="P229" s="8"/>
      <c r="Q229" s="8"/>
      <c r="R229" s="3"/>
      <c r="S229" s="3"/>
      <c r="T229" s="3"/>
      <c r="U229" s="8"/>
      <c r="V229" s="6"/>
      <c r="W229" s="6"/>
      <c r="X229" s="8"/>
      <c r="Y229" s="3"/>
      <c r="Z229" s="8"/>
      <c r="AA229" s="8"/>
      <c r="AB229" s="3"/>
      <c r="AC229" s="10"/>
    </row>
    <row r="230" spans="2:29" ht="13.2" x14ac:dyDescent="0.25">
      <c r="B230" s="6"/>
      <c r="C230" s="6"/>
      <c r="D230" s="3"/>
      <c r="E230" s="3"/>
      <c r="F230" s="3"/>
      <c r="G230" s="6"/>
      <c r="H230" s="6"/>
      <c r="I230" s="6"/>
      <c r="J230" s="6"/>
      <c r="K230" s="6"/>
      <c r="L230" s="6"/>
      <c r="M230" s="6"/>
      <c r="N230" s="6"/>
      <c r="O230" s="3"/>
      <c r="P230" s="8"/>
      <c r="Q230" s="8"/>
      <c r="R230" s="3"/>
      <c r="S230" s="3"/>
      <c r="T230" s="3"/>
      <c r="U230" s="8"/>
      <c r="V230" s="6"/>
      <c r="W230" s="6"/>
      <c r="X230" s="8"/>
      <c r="Y230" s="3"/>
      <c r="Z230" s="8"/>
      <c r="AA230" s="8"/>
      <c r="AB230" s="3"/>
      <c r="AC230" s="10"/>
    </row>
    <row r="231" spans="2:29" ht="13.2" x14ac:dyDescent="0.25">
      <c r="B231" s="6"/>
      <c r="C231" s="6"/>
      <c r="D231" s="3"/>
      <c r="E231" s="3"/>
      <c r="F231" s="3"/>
      <c r="G231" s="6"/>
      <c r="H231" s="6"/>
      <c r="I231" s="6"/>
      <c r="J231" s="6"/>
      <c r="K231" s="6"/>
      <c r="L231" s="6"/>
      <c r="M231" s="6"/>
      <c r="N231" s="6"/>
      <c r="O231" s="3"/>
      <c r="P231" s="8"/>
      <c r="Q231" s="8"/>
      <c r="R231" s="3"/>
      <c r="S231" s="3"/>
      <c r="T231" s="3"/>
      <c r="U231" s="8"/>
      <c r="V231" s="6"/>
      <c r="W231" s="6"/>
      <c r="X231" s="8"/>
      <c r="Y231" s="3"/>
      <c r="Z231" s="8"/>
      <c r="AA231" s="8"/>
      <c r="AB231" s="3"/>
      <c r="AC231" s="10"/>
    </row>
    <row r="232" spans="2:29" ht="13.2" x14ac:dyDescent="0.25">
      <c r="B232" s="6"/>
      <c r="C232" s="6"/>
      <c r="D232" s="3"/>
      <c r="E232" s="3"/>
      <c r="F232" s="3"/>
      <c r="G232" s="6"/>
      <c r="H232" s="6"/>
      <c r="I232" s="6"/>
      <c r="J232" s="6"/>
      <c r="K232" s="6"/>
      <c r="L232" s="6"/>
      <c r="M232" s="6"/>
      <c r="N232" s="6"/>
      <c r="O232" s="3"/>
      <c r="P232" s="8"/>
      <c r="Q232" s="8"/>
      <c r="R232" s="3"/>
      <c r="S232" s="3"/>
      <c r="T232" s="3"/>
      <c r="U232" s="8"/>
      <c r="V232" s="6"/>
      <c r="W232" s="6"/>
      <c r="X232" s="8"/>
      <c r="Y232" s="3"/>
      <c r="Z232" s="8"/>
      <c r="AA232" s="8"/>
      <c r="AB232" s="3"/>
      <c r="AC232" s="10"/>
    </row>
    <row r="233" spans="2:29" ht="13.2" x14ac:dyDescent="0.25">
      <c r="B233" s="6"/>
      <c r="C233" s="6"/>
      <c r="D233" s="3"/>
      <c r="E233" s="3"/>
      <c r="F233" s="3"/>
      <c r="G233" s="6"/>
      <c r="H233" s="6"/>
      <c r="I233" s="6"/>
      <c r="J233" s="6"/>
      <c r="K233" s="6"/>
      <c r="L233" s="6"/>
      <c r="M233" s="6"/>
      <c r="N233" s="6"/>
      <c r="O233" s="3"/>
      <c r="P233" s="8"/>
      <c r="Q233" s="8"/>
      <c r="R233" s="3"/>
      <c r="S233" s="3"/>
      <c r="T233" s="3"/>
      <c r="U233" s="8"/>
      <c r="V233" s="6"/>
      <c r="W233" s="6"/>
      <c r="X233" s="8"/>
      <c r="Y233" s="3"/>
      <c r="Z233" s="8"/>
      <c r="AA233" s="8"/>
      <c r="AB233" s="3"/>
      <c r="AC233" s="10"/>
    </row>
    <row r="234" spans="2:29" ht="13.2" x14ac:dyDescent="0.25">
      <c r="B234" s="6"/>
      <c r="C234" s="6"/>
      <c r="D234" s="3"/>
      <c r="E234" s="3"/>
      <c r="F234" s="3"/>
      <c r="G234" s="6"/>
      <c r="H234" s="6"/>
      <c r="I234" s="6"/>
      <c r="J234" s="6"/>
      <c r="K234" s="6"/>
      <c r="L234" s="6"/>
      <c r="M234" s="6"/>
      <c r="N234" s="6"/>
      <c r="O234" s="3"/>
      <c r="P234" s="8"/>
      <c r="Q234" s="8"/>
      <c r="R234" s="3"/>
      <c r="S234" s="3"/>
      <c r="T234" s="3"/>
      <c r="U234" s="8"/>
      <c r="V234" s="6"/>
      <c r="W234" s="6"/>
      <c r="X234" s="8"/>
      <c r="Y234" s="3"/>
      <c r="Z234" s="8"/>
      <c r="AA234" s="8"/>
      <c r="AB234" s="3"/>
      <c r="AC234" s="10"/>
    </row>
    <row r="235" spans="2:29" ht="13.2" x14ac:dyDescent="0.25">
      <c r="B235" s="6"/>
      <c r="C235" s="6"/>
      <c r="D235" s="3"/>
      <c r="E235" s="3"/>
      <c r="F235" s="3"/>
      <c r="G235" s="6"/>
      <c r="H235" s="6"/>
      <c r="I235" s="6"/>
      <c r="J235" s="6"/>
      <c r="K235" s="6"/>
      <c r="L235" s="6"/>
      <c r="M235" s="6"/>
      <c r="N235" s="6"/>
      <c r="O235" s="3"/>
      <c r="P235" s="8"/>
      <c r="Q235" s="8"/>
      <c r="R235" s="3"/>
      <c r="S235" s="3"/>
      <c r="T235" s="3"/>
      <c r="U235" s="8"/>
      <c r="V235" s="6"/>
      <c r="W235" s="6"/>
      <c r="X235" s="8"/>
      <c r="Y235" s="3"/>
      <c r="Z235" s="8"/>
      <c r="AA235" s="8"/>
      <c r="AB235" s="3"/>
      <c r="AC235" s="10"/>
    </row>
    <row r="236" spans="2:29" ht="13.2" x14ac:dyDescent="0.25">
      <c r="B236" s="6"/>
      <c r="C236" s="6"/>
      <c r="D236" s="3"/>
      <c r="E236" s="3"/>
      <c r="F236" s="3"/>
      <c r="G236" s="6"/>
      <c r="H236" s="6"/>
      <c r="I236" s="6"/>
      <c r="J236" s="6"/>
      <c r="K236" s="6"/>
      <c r="L236" s="6"/>
      <c r="M236" s="6"/>
      <c r="N236" s="6"/>
      <c r="O236" s="3"/>
      <c r="P236" s="8"/>
      <c r="Q236" s="8"/>
      <c r="R236" s="3"/>
      <c r="S236" s="3"/>
      <c r="T236" s="3"/>
      <c r="U236" s="8"/>
      <c r="V236" s="6"/>
      <c r="W236" s="6"/>
      <c r="X236" s="8"/>
      <c r="Y236" s="3"/>
      <c r="Z236" s="8"/>
      <c r="AA236" s="8"/>
      <c r="AB236" s="3"/>
      <c r="AC236" s="10"/>
    </row>
    <row r="237" spans="2:29" ht="13.2" x14ac:dyDescent="0.25">
      <c r="B237" s="6"/>
      <c r="C237" s="6"/>
      <c r="D237" s="3"/>
      <c r="E237" s="3"/>
      <c r="F237" s="3"/>
      <c r="G237" s="6"/>
      <c r="H237" s="6"/>
      <c r="I237" s="6"/>
      <c r="J237" s="6"/>
      <c r="K237" s="6"/>
      <c r="L237" s="6"/>
      <c r="M237" s="6"/>
      <c r="N237" s="6"/>
      <c r="O237" s="3"/>
      <c r="P237" s="8"/>
      <c r="Q237" s="8"/>
      <c r="R237" s="3"/>
      <c r="S237" s="3"/>
      <c r="T237" s="3"/>
      <c r="U237" s="8"/>
      <c r="V237" s="6"/>
      <c r="W237" s="6"/>
      <c r="X237" s="8"/>
      <c r="Y237" s="3"/>
      <c r="Z237" s="8"/>
      <c r="AA237" s="8"/>
      <c r="AB237" s="3"/>
      <c r="AC237" s="10"/>
    </row>
    <row r="238" spans="2:29" ht="13.2" x14ac:dyDescent="0.25">
      <c r="B238" s="6"/>
      <c r="C238" s="6"/>
      <c r="D238" s="3"/>
      <c r="E238" s="3"/>
      <c r="F238" s="3"/>
      <c r="G238" s="6"/>
      <c r="H238" s="6"/>
      <c r="I238" s="6"/>
      <c r="J238" s="6"/>
      <c r="K238" s="6"/>
      <c r="L238" s="6"/>
      <c r="M238" s="6"/>
      <c r="N238" s="6"/>
      <c r="O238" s="3"/>
      <c r="P238" s="8"/>
      <c r="Q238" s="8"/>
      <c r="R238" s="3"/>
      <c r="S238" s="3"/>
      <c r="T238" s="3"/>
      <c r="U238" s="8"/>
      <c r="V238" s="6"/>
      <c r="W238" s="6"/>
      <c r="X238" s="8"/>
      <c r="Y238" s="3"/>
      <c r="Z238" s="8"/>
      <c r="AA238" s="8"/>
      <c r="AB238" s="3"/>
      <c r="AC238" s="10"/>
    </row>
    <row r="239" spans="2:29" ht="13.2" x14ac:dyDescent="0.25">
      <c r="B239" s="6"/>
      <c r="C239" s="6"/>
      <c r="D239" s="3"/>
      <c r="E239" s="3"/>
      <c r="F239" s="3"/>
      <c r="G239" s="6"/>
      <c r="H239" s="6"/>
      <c r="I239" s="6"/>
      <c r="J239" s="6"/>
      <c r="K239" s="6"/>
      <c r="L239" s="6"/>
      <c r="M239" s="6"/>
      <c r="N239" s="6"/>
      <c r="O239" s="3"/>
      <c r="P239" s="8"/>
      <c r="Q239" s="8"/>
      <c r="R239" s="3"/>
      <c r="S239" s="3"/>
      <c r="T239" s="3"/>
      <c r="U239" s="8"/>
      <c r="V239" s="6"/>
      <c r="W239" s="6"/>
      <c r="X239" s="8"/>
      <c r="Y239" s="3"/>
      <c r="Z239" s="8"/>
      <c r="AA239" s="8"/>
      <c r="AB239" s="3"/>
      <c r="AC239" s="10"/>
    </row>
    <row r="240" spans="2:29" ht="13.2" x14ac:dyDescent="0.25">
      <c r="B240" s="6"/>
      <c r="C240" s="6"/>
      <c r="D240" s="3"/>
      <c r="E240" s="3"/>
      <c r="F240" s="3"/>
      <c r="G240" s="6"/>
      <c r="H240" s="6"/>
      <c r="I240" s="6"/>
      <c r="J240" s="6"/>
      <c r="K240" s="6"/>
      <c r="L240" s="6"/>
      <c r="M240" s="6"/>
      <c r="N240" s="6"/>
      <c r="O240" s="3"/>
      <c r="P240" s="8"/>
      <c r="Q240" s="8"/>
      <c r="R240" s="3"/>
      <c r="S240" s="3"/>
      <c r="T240" s="3"/>
      <c r="U240" s="8"/>
      <c r="V240" s="6"/>
      <c r="W240" s="6"/>
      <c r="X240" s="8"/>
      <c r="Y240" s="3"/>
      <c r="Z240" s="8"/>
      <c r="AA240" s="8"/>
      <c r="AB240" s="3"/>
      <c r="AC240" s="10"/>
    </row>
    <row r="241" spans="2:29" ht="13.2" x14ac:dyDescent="0.25">
      <c r="B241" s="6"/>
      <c r="C241" s="6"/>
      <c r="D241" s="3"/>
      <c r="E241" s="3"/>
      <c r="F241" s="3"/>
      <c r="G241" s="6"/>
      <c r="H241" s="6"/>
      <c r="I241" s="6"/>
      <c r="J241" s="6"/>
      <c r="K241" s="6"/>
      <c r="L241" s="6"/>
      <c r="M241" s="6"/>
      <c r="N241" s="6"/>
      <c r="O241" s="3"/>
      <c r="P241" s="8"/>
      <c r="Q241" s="8"/>
      <c r="R241" s="3"/>
      <c r="S241" s="3"/>
      <c r="T241" s="3"/>
      <c r="U241" s="8"/>
      <c r="V241" s="6"/>
      <c r="W241" s="6"/>
      <c r="X241" s="8"/>
      <c r="Y241" s="3"/>
      <c r="Z241" s="8"/>
      <c r="AA241" s="8"/>
      <c r="AB241" s="3"/>
      <c r="AC241" s="10"/>
    </row>
    <row r="242" spans="2:29" ht="13.2" x14ac:dyDescent="0.25">
      <c r="B242" s="6"/>
      <c r="C242" s="6"/>
      <c r="D242" s="3"/>
      <c r="E242" s="3"/>
      <c r="F242" s="3"/>
      <c r="G242" s="6"/>
      <c r="H242" s="6"/>
      <c r="I242" s="6"/>
      <c r="J242" s="6"/>
      <c r="K242" s="6"/>
      <c r="L242" s="6"/>
      <c r="M242" s="6"/>
      <c r="N242" s="6"/>
      <c r="O242" s="3"/>
      <c r="P242" s="8"/>
      <c r="Q242" s="8"/>
      <c r="R242" s="3"/>
      <c r="S242" s="3"/>
      <c r="T242" s="3"/>
      <c r="U242" s="8"/>
      <c r="V242" s="6"/>
      <c r="W242" s="6"/>
      <c r="X242" s="8"/>
      <c r="Y242" s="3"/>
      <c r="Z242" s="8"/>
      <c r="AA242" s="8"/>
      <c r="AB242" s="3"/>
      <c r="AC242" s="10"/>
    </row>
    <row r="243" spans="2:29" ht="13.2" x14ac:dyDescent="0.25">
      <c r="B243" s="6"/>
      <c r="C243" s="6"/>
      <c r="D243" s="3"/>
      <c r="E243" s="3"/>
      <c r="F243" s="3"/>
      <c r="G243" s="6"/>
      <c r="H243" s="6"/>
      <c r="I243" s="6"/>
      <c r="J243" s="6"/>
      <c r="K243" s="6"/>
      <c r="L243" s="6"/>
      <c r="M243" s="6"/>
      <c r="N243" s="6"/>
      <c r="O243" s="3"/>
      <c r="P243" s="8"/>
      <c r="Q243" s="8"/>
      <c r="R243" s="3"/>
      <c r="S243" s="3"/>
      <c r="T243" s="3"/>
      <c r="U243" s="8"/>
      <c r="V243" s="6"/>
      <c r="W243" s="6"/>
      <c r="X243" s="8"/>
      <c r="Y243" s="3"/>
      <c r="Z243" s="8"/>
      <c r="AA243" s="8"/>
      <c r="AB243" s="3"/>
      <c r="AC243" s="10"/>
    </row>
    <row r="244" spans="2:29" ht="13.2" x14ac:dyDescent="0.25">
      <c r="B244" s="6"/>
      <c r="C244" s="6"/>
      <c r="D244" s="3"/>
      <c r="E244" s="3"/>
      <c r="F244" s="3"/>
      <c r="G244" s="6"/>
      <c r="H244" s="6"/>
      <c r="I244" s="6"/>
      <c r="J244" s="6"/>
      <c r="K244" s="6"/>
      <c r="L244" s="6"/>
      <c r="M244" s="6"/>
      <c r="N244" s="6"/>
      <c r="O244" s="3"/>
      <c r="P244" s="8"/>
      <c r="Q244" s="8"/>
      <c r="R244" s="3"/>
      <c r="S244" s="3"/>
      <c r="T244" s="3"/>
      <c r="U244" s="8"/>
      <c r="V244" s="6"/>
      <c r="W244" s="6"/>
      <c r="X244" s="8"/>
      <c r="Y244" s="3"/>
      <c r="Z244" s="8"/>
      <c r="AA244" s="8"/>
      <c r="AB244" s="3"/>
      <c r="AC244" s="10"/>
    </row>
    <row r="245" spans="2:29" ht="13.2" x14ac:dyDescent="0.25">
      <c r="B245" s="6"/>
      <c r="C245" s="6"/>
      <c r="D245" s="3"/>
      <c r="E245" s="3"/>
      <c r="F245" s="3"/>
      <c r="G245" s="6"/>
      <c r="H245" s="6"/>
      <c r="I245" s="6"/>
      <c r="J245" s="6"/>
      <c r="K245" s="6"/>
      <c r="L245" s="6"/>
      <c r="M245" s="6"/>
      <c r="N245" s="6"/>
      <c r="O245" s="3"/>
      <c r="P245" s="8"/>
      <c r="Q245" s="8"/>
      <c r="R245" s="3"/>
      <c r="S245" s="3"/>
      <c r="T245" s="3"/>
      <c r="U245" s="8"/>
      <c r="V245" s="6"/>
      <c r="W245" s="6"/>
      <c r="X245" s="8"/>
      <c r="Y245" s="3"/>
      <c r="Z245" s="8"/>
      <c r="AA245" s="8"/>
      <c r="AB245" s="3"/>
      <c r="AC245" s="10"/>
    </row>
    <row r="246" spans="2:29" ht="13.2" x14ac:dyDescent="0.25">
      <c r="B246" s="6"/>
      <c r="C246" s="6"/>
      <c r="D246" s="3"/>
      <c r="E246" s="3"/>
      <c r="F246" s="3"/>
      <c r="G246" s="6"/>
      <c r="H246" s="6"/>
      <c r="I246" s="6"/>
      <c r="J246" s="6"/>
      <c r="K246" s="6"/>
      <c r="L246" s="6"/>
      <c r="M246" s="6"/>
      <c r="N246" s="6"/>
      <c r="O246" s="3"/>
      <c r="P246" s="8"/>
      <c r="Q246" s="8"/>
      <c r="R246" s="3"/>
      <c r="S246" s="3"/>
      <c r="T246" s="3"/>
      <c r="U246" s="8"/>
      <c r="V246" s="6"/>
      <c r="W246" s="6"/>
      <c r="X246" s="8"/>
      <c r="Y246" s="3"/>
      <c r="Z246" s="8"/>
      <c r="AA246" s="8"/>
      <c r="AB246" s="3"/>
      <c r="AC246" s="10"/>
    </row>
    <row r="247" spans="2:29" ht="13.2" x14ac:dyDescent="0.25">
      <c r="B247" s="6"/>
      <c r="C247" s="6"/>
      <c r="D247" s="3"/>
      <c r="E247" s="3"/>
      <c r="F247" s="3"/>
      <c r="G247" s="6"/>
      <c r="H247" s="6"/>
      <c r="I247" s="6"/>
      <c r="J247" s="6"/>
      <c r="K247" s="6"/>
      <c r="L247" s="6"/>
      <c r="M247" s="6"/>
      <c r="N247" s="6"/>
      <c r="O247" s="3"/>
      <c r="P247" s="8"/>
      <c r="Q247" s="8"/>
      <c r="R247" s="3"/>
      <c r="S247" s="3"/>
      <c r="T247" s="3"/>
      <c r="U247" s="8"/>
      <c r="V247" s="6"/>
      <c r="W247" s="6"/>
      <c r="X247" s="8"/>
      <c r="Y247" s="3"/>
      <c r="Z247" s="8"/>
      <c r="AA247" s="8"/>
      <c r="AB247" s="3"/>
      <c r="AC247" s="10"/>
    </row>
    <row r="248" spans="2:29" ht="13.2" x14ac:dyDescent="0.25">
      <c r="B248" s="6"/>
      <c r="C248" s="6"/>
      <c r="D248" s="3"/>
      <c r="E248" s="3"/>
      <c r="F248" s="3"/>
      <c r="G248" s="6"/>
      <c r="H248" s="6"/>
      <c r="I248" s="6"/>
      <c r="J248" s="6"/>
      <c r="K248" s="6"/>
      <c r="L248" s="6"/>
      <c r="M248" s="6"/>
      <c r="N248" s="6"/>
      <c r="O248" s="3"/>
      <c r="P248" s="8"/>
      <c r="Q248" s="8"/>
      <c r="R248" s="3"/>
      <c r="S248" s="3"/>
      <c r="T248" s="3"/>
      <c r="U248" s="8"/>
      <c r="V248" s="6"/>
      <c r="W248" s="6"/>
      <c r="X248" s="8"/>
      <c r="Y248" s="3"/>
      <c r="Z248" s="8"/>
      <c r="AA248" s="8"/>
      <c r="AB248" s="3"/>
      <c r="AC248" s="10"/>
    </row>
    <row r="249" spans="2:29" ht="13.2" x14ac:dyDescent="0.25">
      <c r="B249" s="6"/>
      <c r="C249" s="6"/>
      <c r="D249" s="3"/>
      <c r="E249" s="3"/>
      <c r="F249" s="3"/>
      <c r="G249" s="6"/>
      <c r="H249" s="6"/>
      <c r="I249" s="6"/>
      <c r="J249" s="6"/>
      <c r="K249" s="6"/>
      <c r="L249" s="6"/>
      <c r="M249" s="6"/>
      <c r="N249" s="6"/>
      <c r="O249" s="3"/>
      <c r="P249" s="8"/>
      <c r="Q249" s="8"/>
      <c r="R249" s="3"/>
      <c r="S249" s="3"/>
      <c r="T249" s="3"/>
      <c r="U249" s="8"/>
      <c r="V249" s="6"/>
      <c r="W249" s="6"/>
      <c r="X249" s="8"/>
      <c r="Y249" s="3"/>
      <c r="Z249" s="8"/>
      <c r="AA249" s="8"/>
      <c r="AB249" s="3"/>
      <c r="AC249" s="10"/>
    </row>
    <row r="250" spans="2:29" ht="13.2" x14ac:dyDescent="0.25">
      <c r="B250" s="6"/>
      <c r="C250" s="6"/>
      <c r="D250" s="3"/>
      <c r="E250" s="3"/>
      <c r="F250" s="3"/>
      <c r="G250" s="6"/>
      <c r="H250" s="6"/>
      <c r="I250" s="6"/>
      <c r="J250" s="6"/>
      <c r="K250" s="6"/>
      <c r="L250" s="6"/>
      <c r="M250" s="6"/>
      <c r="N250" s="6"/>
      <c r="O250" s="3"/>
      <c r="P250" s="8"/>
      <c r="Q250" s="8"/>
      <c r="R250" s="3"/>
      <c r="S250" s="3"/>
      <c r="T250" s="3"/>
      <c r="U250" s="8"/>
      <c r="V250" s="6"/>
      <c r="W250" s="6"/>
      <c r="X250" s="8"/>
      <c r="Y250" s="3"/>
      <c r="Z250" s="8"/>
      <c r="AA250" s="8"/>
      <c r="AB250" s="3"/>
      <c r="AC250" s="10"/>
    </row>
    <row r="251" spans="2:29" ht="13.2" x14ac:dyDescent="0.25">
      <c r="B251" s="6"/>
      <c r="C251" s="6"/>
      <c r="D251" s="3"/>
      <c r="E251" s="3"/>
      <c r="F251" s="3"/>
      <c r="G251" s="6"/>
      <c r="H251" s="6"/>
      <c r="I251" s="6"/>
      <c r="J251" s="6"/>
      <c r="K251" s="6"/>
      <c r="L251" s="6"/>
      <c r="M251" s="6"/>
      <c r="N251" s="6"/>
      <c r="O251" s="3"/>
      <c r="P251" s="8"/>
      <c r="Q251" s="8"/>
      <c r="R251" s="3"/>
      <c r="S251" s="3"/>
      <c r="T251" s="3"/>
      <c r="U251" s="8"/>
      <c r="V251" s="6"/>
      <c r="W251" s="6"/>
      <c r="X251" s="8"/>
      <c r="Y251" s="3"/>
      <c r="Z251" s="8"/>
      <c r="AA251" s="8"/>
      <c r="AB251" s="3"/>
      <c r="AC251" s="10"/>
    </row>
    <row r="252" spans="2:29" ht="13.2" x14ac:dyDescent="0.25">
      <c r="B252" s="6"/>
      <c r="C252" s="6"/>
      <c r="D252" s="3"/>
      <c r="E252" s="3"/>
      <c r="F252" s="3"/>
      <c r="G252" s="6"/>
      <c r="H252" s="6"/>
      <c r="I252" s="6"/>
      <c r="J252" s="6"/>
      <c r="K252" s="6"/>
      <c r="L252" s="6"/>
      <c r="M252" s="6"/>
      <c r="N252" s="6"/>
      <c r="O252" s="3"/>
      <c r="P252" s="8"/>
      <c r="Q252" s="8"/>
      <c r="R252" s="3"/>
      <c r="S252" s="3"/>
      <c r="T252" s="3"/>
      <c r="U252" s="8"/>
      <c r="V252" s="6"/>
      <c r="W252" s="6"/>
      <c r="X252" s="8"/>
      <c r="Y252" s="3"/>
      <c r="Z252" s="8"/>
      <c r="AA252" s="8"/>
      <c r="AB252" s="3"/>
      <c r="AC252" s="10"/>
    </row>
    <row r="253" spans="2:29" ht="13.2" x14ac:dyDescent="0.25">
      <c r="B253" s="6"/>
      <c r="C253" s="6"/>
      <c r="D253" s="3"/>
      <c r="E253" s="3"/>
      <c r="F253" s="3"/>
      <c r="G253" s="6"/>
      <c r="H253" s="6"/>
      <c r="I253" s="6"/>
      <c r="J253" s="6"/>
      <c r="K253" s="6"/>
      <c r="L253" s="6"/>
      <c r="M253" s="6"/>
      <c r="N253" s="6"/>
      <c r="O253" s="3"/>
      <c r="P253" s="8"/>
      <c r="Q253" s="8"/>
      <c r="R253" s="3"/>
      <c r="S253" s="3"/>
      <c r="T253" s="3"/>
      <c r="U253" s="8"/>
      <c r="V253" s="6"/>
      <c r="W253" s="6"/>
      <c r="X253" s="8"/>
      <c r="Y253" s="3"/>
      <c r="Z253" s="8"/>
      <c r="AA253" s="8"/>
      <c r="AB253" s="3"/>
      <c r="AC253" s="10"/>
    </row>
    <row r="254" spans="2:29" ht="13.2" x14ac:dyDescent="0.25">
      <c r="B254" s="6"/>
      <c r="C254" s="6"/>
      <c r="D254" s="3"/>
      <c r="E254" s="3"/>
      <c r="F254" s="3"/>
      <c r="G254" s="6"/>
      <c r="H254" s="6"/>
      <c r="I254" s="6"/>
      <c r="J254" s="6"/>
      <c r="K254" s="6"/>
      <c r="L254" s="6"/>
      <c r="M254" s="6"/>
      <c r="N254" s="6"/>
      <c r="O254" s="3"/>
      <c r="P254" s="8"/>
      <c r="Q254" s="8"/>
      <c r="R254" s="3"/>
      <c r="S254" s="3"/>
      <c r="T254" s="3"/>
      <c r="U254" s="8"/>
      <c r="V254" s="6"/>
      <c r="W254" s="6"/>
      <c r="X254" s="8"/>
      <c r="Y254" s="3"/>
      <c r="Z254" s="8"/>
      <c r="AA254" s="8"/>
      <c r="AB254" s="3"/>
      <c r="AC254" s="10"/>
    </row>
    <row r="255" spans="2:29" ht="13.2" x14ac:dyDescent="0.25">
      <c r="B255" s="6"/>
      <c r="C255" s="6"/>
      <c r="D255" s="3"/>
      <c r="E255" s="3"/>
      <c r="F255" s="3"/>
      <c r="G255" s="6"/>
      <c r="H255" s="6"/>
      <c r="I255" s="6"/>
      <c r="J255" s="6"/>
      <c r="K255" s="6"/>
      <c r="L255" s="6"/>
      <c r="M255" s="6"/>
      <c r="N255" s="6"/>
      <c r="O255" s="3"/>
      <c r="P255" s="8"/>
      <c r="Q255" s="8"/>
      <c r="R255" s="3"/>
      <c r="S255" s="3"/>
      <c r="T255" s="3"/>
      <c r="U255" s="8"/>
      <c r="V255" s="6"/>
      <c r="W255" s="6"/>
      <c r="X255" s="8"/>
      <c r="Y255" s="3"/>
      <c r="Z255" s="8"/>
      <c r="AA255" s="8"/>
      <c r="AB255" s="3"/>
      <c r="AC255" s="10"/>
    </row>
    <row r="256" spans="2:29" ht="13.2" x14ac:dyDescent="0.25">
      <c r="B256" s="6"/>
      <c r="C256" s="6"/>
      <c r="D256" s="3"/>
      <c r="E256" s="3"/>
      <c r="F256" s="3"/>
      <c r="G256" s="6"/>
      <c r="H256" s="6"/>
      <c r="I256" s="6"/>
      <c r="J256" s="6"/>
      <c r="K256" s="6"/>
      <c r="L256" s="6"/>
      <c r="M256" s="6"/>
      <c r="N256" s="6"/>
      <c r="O256" s="3"/>
      <c r="P256" s="8"/>
      <c r="Q256" s="8"/>
      <c r="R256" s="3"/>
      <c r="S256" s="3"/>
      <c r="T256" s="3"/>
      <c r="U256" s="8"/>
      <c r="V256" s="6"/>
      <c r="W256" s="6"/>
      <c r="X256" s="8"/>
      <c r="Y256" s="3"/>
      <c r="Z256" s="8"/>
      <c r="AA256" s="8"/>
      <c r="AB256" s="3"/>
      <c r="AC256" s="10"/>
    </row>
    <row r="257" spans="2:29" ht="13.2" x14ac:dyDescent="0.25">
      <c r="B257" s="6"/>
      <c r="C257" s="6"/>
      <c r="D257" s="3"/>
      <c r="E257" s="3"/>
      <c r="F257" s="3"/>
      <c r="G257" s="6"/>
      <c r="H257" s="6"/>
      <c r="I257" s="6"/>
      <c r="J257" s="6"/>
      <c r="K257" s="6"/>
      <c r="L257" s="6"/>
      <c r="M257" s="6"/>
      <c r="N257" s="6"/>
      <c r="O257" s="3"/>
      <c r="P257" s="8"/>
      <c r="Q257" s="8"/>
      <c r="R257" s="3"/>
      <c r="S257" s="3"/>
      <c r="T257" s="3"/>
      <c r="U257" s="8"/>
      <c r="V257" s="6"/>
      <c r="W257" s="6"/>
      <c r="X257" s="8"/>
      <c r="Y257" s="3"/>
      <c r="Z257" s="8"/>
      <c r="AA257" s="8"/>
      <c r="AB257" s="3"/>
      <c r="AC257" s="10"/>
    </row>
    <row r="258" spans="2:29" ht="13.2" x14ac:dyDescent="0.25">
      <c r="B258" s="6"/>
      <c r="C258" s="6"/>
      <c r="D258" s="3"/>
      <c r="E258" s="3"/>
      <c r="F258" s="3"/>
      <c r="G258" s="6"/>
      <c r="H258" s="6"/>
      <c r="I258" s="6"/>
      <c r="J258" s="6"/>
      <c r="K258" s="6"/>
      <c r="L258" s="6"/>
      <c r="M258" s="6"/>
      <c r="N258" s="6"/>
      <c r="O258" s="3"/>
      <c r="P258" s="8"/>
      <c r="Q258" s="8"/>
      <c r="R258" s="3"/>
      <c r="S258" s="3"/>
      <c r="T258" s="3"/>
      <c r="U258" s="8"/>
      <c r="V258" s="6"/>
      <c r="W258" s="6"/>
      <c r="X258" s="8"/>
      <c r="Y258" s="3"/>
      <c r="Z258" s="8"/>
      <c r="AA258" s="8"/>
      <c r="AB258" s="3"/>
      <c r="AC258" s="10"/>
    </row>
    <row r="259" spans="2:29" ht="13.2" x14ac:dyDescent="0.25">
      <c r="B259" s="6"/>
      <c r="C259" s="6"/>
      <c r="D259" s="3"/>
      <c r="E259" s="3"/>
      <c r="F259" s="3"/>
      <c r="G259" s="6"/>
      <c r="H259" s="6"/>
      <c r="I259" s="6"/>
      <c r="J259" s="6"/>
      <c r="K259" s="6"/>
      <c r="L259" s="6"/>
      <c r="M259" s="6"/>
      <c r="N259" s="6"/>
      <c r="O259" s="3"/>
      <c r="P259" s="8"/>
      <c r="Q259" s="8"/>
      <c r="R259" s="3"/>
      <c r="S259" s="3"/>
      <c r="T259" s="3"/>
      <c r="U259" s="8"/>
      <c r="V259" s="6"/>
      <c r="W259" s="6"/>
      <c r="X259" s="8"/>
      <c r="Y259" s="3"/>
      <c r="Z259" s="8"/>
      <c r="AA259" s="8"/>
      <c r="AB259" s="3"/>
      <c r="AC259" s="10"/>
    </row>
    <row r="260" spans="2:29" ht="13.2" x14ac:dyDescent="0.25">
      <c r="B260" s="6"/>
      <c r="C260" s="6"/>
      <c r="D260" s="3"/>
      <c r="E260" s="3"/>
      <c r="F260" s="3"/>
      <c r="G260" s="6"/>
      <c r="H260" s="6"/>
      <c r="I260" s="6"/>
      <c r="J260" s="6"/>
      <c r="K260" s="6"/>
      <c r="L260" s="6"/>
      <c r="M260" s="6"/>
      <c r="N260" s="6"/>
      <c r="O260" s="3"/>
      <c r="P260" s="8"/>
      <c r="Q260" s="8"/>
      <c r="R260" s="3"/>
      <c r="S260" s="3"/>
      <c r="T260" s="3"/>
      <c r="U260" s="8"/>
      <c r="V260" s="6"/>
      <c r="W260" s="6"/>
      <c r="X260" s="8"/>
      <c r="Y260" s="3"/>
      <c r="Z260" s="8"/>
      <c r="AA260" s="8"/>
      <c r="AB260" s="3"/>
      <c r="AC260" s="10"/>
    </row>
    <row r="261" spans="2:29" ht="13.2" x14ac:dyDescent="0.25">
      <c r="B261" s="6"/>
      <c r="C261" s="6"/>
      <c r="D261" s="3"/>
      <c r="E261" s="3"/>
      <c r="F261" s="3"/>
      <c r="G261" s="6"/>
      <c r="H261" s="6"/>
      <c r="I261" s="6"/>
      <c r="J261" s="6"/>
      <c r="K261" s="6"/>
      <c r="L261" s="6"/>
      <c r="M261" s="6"/>
      <c r="N261" s="6"/>
      <c r="O261" s="3"/>
      <c r="P261" s="8"/>
      <c r="Q261" s="8"/>
      <c r="R261" s="3"/>
      <c r="S261" s="3"/>
      <c r="T261" s="3"/>
      <c r="U261" s="8"/>
      <c r="V261" s="6"/>
      <c r="W261" s="6"/>
      <c r="X261" s="8"/>
      <c r="Y261" s="3"/>
      <c r="Z261" s="8"/>
      <c r="AA261" s="8"/>
      <c r="AB261" s="3"/>
      <c r="AC261" s="10"/>
    </row>
    <row r="262" spans="2:29" ht="13.2" x14ac:dyDescent="0.25">
      <c r="B262" s="6"/>
      <c r="C262" s="6"/>
      <c r="D262" s="3"/>
      <c r="E262" s="3"/>
      <c r="F262" s="3"/>
      <c r="G262" s="6"/>
      <c r="H262" s="6"/>
      <c r="I262" s="6"/>
      <c r="J262" s="6"/>
      <c r="K262" s="6"/>
      <c r="L262" s="6"/>
      <c r="M262" s="6"/>
      <c r="N262" s="6"/>
      <c r="O262" s="3"/>
      <c r="P262" s="8"/>
      <c r="Q262" s="8"/>
      <c r="R262" s="3"/>
      <c r="S262" s="3"/>
      <c r="T262" s="3"/>
      <c r="U262" s="8"/>
      <c r="V262" s="6"/>
      <c r="W262" s="6"/>
      <c r="X262" s="8"/>
      <c r="Y262" s="3"/>
      <c r="Z262" s="8"/>
      <c r="AA262" s="8"/>
      <c r="AB262" s="3"/>
      <c r="AC262" s="10"/>
    </row>
    <row r="263" spans="2:29" ht="13.2" x14ac:dyDescent="0.25">
      <c r="B263" s="6"/>
      <c r="C263" s="6"/>
      <c r="D263" s="3"/>
      <c r="E263" s="3"/>
      <c r="F263" s="3"/>
      <c r="G263" s="6"/>
      <c r="H263" s="6"/>
      <c r="I263" s="6"/>
      <c r="J263" s="6"/>
      <c r="K263" s="6"/>
      <c r="L263" s="6"/>
      <c r="M263" s="6"/>
      <c r="N263" s="6"/>
      <c r="O263" s="3"/>
      <c r="P263" s="8"/>
      <c r="Q263" s="8"/>
      <c r="R263" s="3"/>
      <c r="S263" s="3"/>
      <c r="T263" s="3"/>
      <c r="U263" s="8"/>
      <c r="V263" s="6"/>
      <c r="W263" s="6"/>
      <c r="X263" s="8"/>
      <c r="Y263" s="3"/>
      <c r="Z263" s="8"/>
      <c r="AA263" s="8"/>
      <c r="AB263" s="3"/>
      <c r="AC263" s="10"/>
    </row>
    <row r="264" spans="2:29" ht="13.2" x14ac:dyDescent="0.25">
      <c r="B264" s="6"/>
      <c r="C264" s="6"/>
      <c r="D264" s="3"/>
      <c r="E264" s="3"/>
      <c r="F264" s="3"/>
      <c r="G264" s="6"/>
      <c r="H264" s="6"/>
      <c r="I264" s="6"/>
      <c r="J264" s="6"/>
      <c r="K264" s="6"/>
      <c r="L264" s="6"/>
      <c r="M264" s="6"/>
      <c r="N264" s="6"/>
      <c r="O264" s="3"/>
      <c r="P264" s="8"/>
      <c r="Q264" s="8"/>
      <c r="R264" s="3"/>
      <c r="S264" s="3"/>
      <c r="T264" s="3"/>
      <c r="U264" s="8"/>
      <c r="V264" s="6"/>
      <c r="W264" s="6"/>
      <c r="X264" s="8"/>
      <c r="Y264" s="3"/>
      <c r="Z264" s="8"/>
      <c r="AA264" s="8"/>
      <c r="AB264" s="3"/>
      <c r="AC264" s="10"/>
    </row>
    <row r="265" spans="2:29" ht="13.2" x14ac:dyDescent="0.25">
      <c r="B265" s="6"/>
      <c r="C265" s="6"/>
      <c r="D265" s="3"/>
      <c r="E265" s="3"/>
      <c r="F265" s="3"/>
      <c r="G265" s="6"/>
      <c r="H265" s="6"/>
      <c r="I265" s="6"/>
      <c r="J265" s="6"/>
      <c r="K265" s="6"/>
      <c r="L265" s="6"/>
      <c r="M265" s="6"/>
      <c r="N265" s="6"/>
      <c r="O265" s="3"/>
      <c r="P265" s="8"/>
      <c r="Q265" s="8"/>
      <c r="R265" s="3"/>
      <c r="S265" s="3"/>
      <c r="T265" s="3"/>
      <c r="U265" s="8"/>
      <c r="V265" s="6"/>
      <c r="W265" s="6"/>
      <c r="X265" s="8"/>
      <c r="Y265" s="3"/>
      <c r="Z265" s="8"/>
      <c r="AA265" s="8"/>
      <c r="AB265" s="3"/>
      <c r="AC265" s="10"/>
    </row>
    <row r="266" spans="2:29" ht="13.2" x14ac:dyDescent="0.25">
      <c r="B266" s="6"/>
      <c r="C266" s="6"/>
      <c r="D266" s="3"/>
      <c r="E266" s="3"/>
      <c r="F266" s="3"/>
      <c r="G266" s="6"/>
      <c r="H266" s="6"/>
      <c r="I266" s="6"/>
      <c r="J266" s="6"/>
      <c r="K266" s="6"/>
      <c r="L266" s="6"/>
      <c r="M266" s="6"/>
      <c r="N266" s="6"/>
      <c r="O266" s="3"/>
      <c r="P266" s="8"/>
      <c r="Q266" s="8"/>
      <c r="R266" s="3"/>
      <c r="S266" s="3"/>
      <c r="T266" s="3"/>
      <c r="U266" s="8"/>
      <c r="V266" s="6"/>
      <c r="W266" s="6"/>
      <c r="X266" s="8"/>
      <c r="Y266" s="3"/>
      <c r="Z266" s="8"/>
      <c r="AA266" s="8"/>
      <c r="AB266" s="3"/>
      <c r="AC266" s="10"/>
    </row>
    <row r="267" spans="2:29" ht="13.2" x14ac:dyDescent="0.25">
      <c r="B267" s="6"/>
      <c r="C267" s="6"/>
      <c r="D267" s="3"/>
      <c r="E267" s="3"/>
      <c r="F267" s="3"/>
      <c r="G267" s="6"/>
      <c r="H267" s="6"/>
      <c r="I267" s="6"/>
      <c r="J267" s="6"/>
      <c r="K267" s="6"/>
      <c r="L267" s="6"/>
      <c r="M267" s="6"/>
      <c r="N267" s="6"/>
      <c r="O267" s="3"/>
      <c r="P267" s="8"/>
      <c r="Q267" s="8"/>
      <c r="R267" s="3"/>
      <c r="S267" s="3"/>
      <c r="T267" s="3"/>
      <c r="U267" s="8"/>
      <c r="V267" s="6"/>
      <c r="W267" s="6"/>
      <c r="X267" s="8"/>
      <c r="Y267" s="3"/>
      <c r="Z267" s="8"/>
      <c r="AA267" s="8"/>
      <c r="AB267" s="3"/>
      <c r="AC267" s="10"/>
    </row>
    <row r="268" spans="2:29" ht="13.2" x14ac:dyDescent="0.25">
      <c r="B268" s="6"/>
      <c r="C268" s="6"/>
      <c r="D268" s="3"/>
      <c r="E268" s="3"/>
      <c r="F268" s="3"/>
      <c r="G268" s="6"/>
      <c r="H268" s="6"/>
      <c r="I268" s="6"/>
      <c r="J268" s="6"/>
      <c r="K268" s="6"/>
      <c r="L268" s="6"/>
      <c r="M268" s="6"/>
      <c r="N268" s="6"/>
      <c r="O268" s="3"/>
      <c r="P268" s="8"/>
      <c r="Q268" s="8"/>
      <c r="R268" s="3"/>
      <c r="S268" s="3"/>
      <c r="T268" s="3"/>
      <c r="U268" s="8"/>
      <c r="V268" s="6"/>
      <c r="W268" s="6"/>
      <c r="X268" s="8"/>
      <c r="Y268" s="3"/>
      <c r="Z268" s="8"/>
      <c r="AA268" s="8"/>
      <c r="AB268" s="3"/>
      <c r="AC268" s="10"/>
    </row>
    <row r="269" spans="2:29" ht="13.2" x14ac:dyDescent="0.25">
      <c r="B269" s="6"/>
      <c r="C269" s="6"/>
      <c r="D269" s="3"/>
      <c r="E269" s="3"/>
      <c r="F269" s="3"/>
      <c r="G269" s="6"/>
      <c r="H269" s="6"/>
      <c r="I269" s="6"/>
      <c r="J269" s="6"/>
      <c r="K269" s="6"/>
      <c r="L269" s="6"/>
      <c r="M269" s="6"/>
      <c r="N269" s="6"/>
      <c r="O269" s="3"/>
      <c r="P269" s="8"/>
      <c r="Q269" s="8"/>
      <c r="R269" s="3"/>
      <c r="S269" s="3"/>
      <c r="T269" s="3"/>
      <c r="U269" s="8"/>
      <c r="V269" s="6"/>
      <c r="W269" s="6"/>
      <c r="X269" s="8"/>
      <c r="Y269" s="3"/>
      <c r="Z269" s="8"/>
      <c r="AA269" s="8"/>
      <c r="AB269" s="3"/>
      <c r="AC269" s="10"/>
    </row>
    <row r="270" spans="2:29" ht="13.2" x14ac:dyDescent="0.25">
      <c r="B270" s="6"/>
      <c r="C270" s="6"/>
      <c r="D270" s="3"/>
      <c r="E270" s="3"/>
      <c r="F270" s="3"/>
      <c r="G270" s="6"/>
      <c r="H270" s="6"/>
      <c r="I270" s="6"/>
      <c r="J270" s="6"/>
      <c r="K270" s="6"/>
      <c r="L270" s="6"/>
      <c r="M270" s="6"/>
      <c r="N270" s="6"/>
      <c r="O270" s="3"/>
      <c r="P270" s="8"/>
      <c r="Q270" s="8"/>
      <c r="R270" s="3"/>
      <c r="S270" s="3"/>
      <c r="T270" s="3"/>
      <c r="U270" s="8"/>
      <c r="V270" s="6"/>
      <c r="W270" s="6"/>
      <c r="X270" s="8"/>
      <c r="Y270" s="3"/>
      <c r="Z270" s="8"/>
      <c r="AA270" s="8"/>
      <c r="AB270" s="3"/>
      <c r="AC270" s="10"/>
    </row>
    <row r="271" spans="2:29" ht="13.2" x14ac:dyDescent="0.25">
      <c r="B271" s="6"/>
      <c r="C271" s="6"/>
      <c r="D271" s="3"/>
      <c r="E271" s="3"/>
      <c r="F271" s="3"/>
      <c r="G271" s="6"/>
      <c r="H271" s="6"/>
      <c r="I271" s="6"/>
      <c r="J271" s="6"/>
      <c r="K271" s="6"/>
      <c r="L271" s="6"/>
      <c r="M271" s="6"/>
      <c r="N271" s="6"/>
      <c r="O271" s="3"/>
      <c r="P271" s="8"/>
      <c r="Q271" s="8"/>
      <c r="R271" s="3"/>
      <c r="S271" s="3"/>
      <c r="T271" s="3"/>
      <c r="U271" s="8"/>
      <c r="V271" s="6"/>
      <c r="W271" s="6"/>
      <c r="X271" s="8"/>
      <c r="Y271" s="3"/>
      <c r="Z271" s="8"/>
      <c r="AA271" s="8"/>
      <c r="AB271" s="3"/>
      <c r="AC271" s="10"/>
    </row>
    <row r="272" spans="2:29" ht="13.2" x14ac:dyDescent="0.25">
      <c r="B272" s="6"/>
      <c r="C272" s="6"/>
      <c r="D272" s="3"/>
      <c r="E272" s="3"/>
      <c r="F272" s="3"/>
      <c r="G272" s="6"/>
      <c r="H272" s="6"/>
      <c r="I272" s="6"/>
      <c r="J272" s="6"/>
      <c r="K272" s="6"/>
      <c r="L272" s="6"/>
      <c r="M272" s="6"/>
      <c r="N272" s="6"/>
      <c r="O272" s="3"/>
      <c r="P272" s="8"/>
      <c r="Q272" s="8"/>
      <c r="R272" s="3"/>
      <c r="S272" s="3"/>
      <c r="T272" s="3"/>
      <c r="U272" s="8"/>
      <c r="V272" s="6"/>
      <c r="W272" s="6"/>
      <c r="X272" s="8"/>
      <c r="Y272" s="3"/>
      <c r="Z272" s="8"/>
      <c r="AA272" s="8"/>
      <c r="AB272" s="3"/>
      <c r="AC272" s="10"/>
    </row>
    <row r="273" spans="2:29" ht="13.2" x14ac:dyDescent="0.25">
      <c r="B273" s="6"/>
      <c r="C273" s="6"/>
      <c r="D273" s="3"/>
      <c r="E273" s="3"/>
      <c r="F273" s="3"/>
      <c r="G273" s="6"/>
      <c r="H273" s="6"/>
      <c r="I273" s="6"/>
      <c r="J273" s="6"/>
      <c r="K273" s="6"/>
      <c r="L273" s="6"/>
      <c r="M273" s="6"/>
      <c r="N273" s="6"/>
      <c r="O273" s="3"/>
      <c r="P273" s="8"/>
      <c r="Q273" s="8"/>
      <c r="R273" s="3"/>
      <c r="S273" s="3"/>
      <c r="T273" s="3"/>
      <c r="U273" s="8"/>
      <c r="V273" s="6"/>
      <c r="W273" s="6"/>
      <c r="X273" s="8"/>
      <c r="Y273" s="3"/>
      <c r="Z273" s="8"/>
      <c r="AA273" s="8"/>
      <c r="AB273" s="3"/>
      <c r="AC273" s="10"/>
    </row>
    <row r="274" spans="2:29" ht="13.2" x14ac:dyDescent="0.25">
      <c r="B274" s="6"/>
      <c r="C274" s="6"/>
      <c r="D274" s="3"/>
      <c r="E274" s="3"/>
      <c r="F274" s="3"/>
      <c r="G274" s="6"/>
      <c r="H274" s="6"/>
      <c r="I274" s="6"/>
      <c r="J274" s="6"/>
      <c r="K274" s="6"/>
      <c r="L274" s="6"/>
      <c r="M274" s="6"/>
      <c r="N274" s="6"/>
      <c r="O274" s="3"/>
      <c r="P274" s="8"/>
      <c r="Q274" s="8"/>
      <c r="R274" s="3"/>
      <c r="S274" s="3"/>
      <c r="T274" s="3"/>
      <c r="U274" s="8"/>
      <c r="V274" s="6"/>
      <c r="W274" s="6"/>
      <c r="X274" s="8"/>
      <c r="Y274" s="3"/>
      <c r="Z274" s="8"/>
      <c r="AA274" s="8"/>
      <c r="AB274" s="3"/>
      <c r="AC274" s="10"/>
    </row>
    <row r="275" spans="2:29" ht="13.2" x14ac:dyDescent="0.25">
      <c r="B275" s="6"/>
      <c r="C275" s="6"/>
      <c r="D275" s="3"/>
      <c r="E275" s="3"/>
      <c r="F275" s="3"/>
      <c r="G275" s="6"/>
      <c r="H275" s="6"/>
      <c r="I275" s="6"/>
      <c r="J275" s="6"/>
      <c r="K275" s="6"/>
      <c r="L275" s="6"/>
      <c r="M275" s="6"/>
      <c r="N275" s="6"/>
      <c r="O275" s="3"/>
      <c r="P275" s="8"/>
      <c r="Q275" s="8"/>
      <c r="R275" s="3"/>
      <c r="S275" s="3"/>
      <c r="T275" s="3"/>
      <c r="U275" s="8"/>
      <c r="V275" s="6"/>
      <c r="W275" s="6"/>
      <c r="X275" s="8"/>
      <c r="Y275" s="3"/>
      <c r="Z275" s="8"/>
      <c r="AA275" s="8"/>
      <c r="AB275" s="3"/>
      <c r="AC275" s="10"/>
    </row>
    <row r="276" spans="2:29" ht="13.2" x14ac:dyDescent="0.25">
      <c r="B276" s="6"/>
      <c r="C276" s="6"/>
      <c r="D276" s="3"/>
      <c r="E276" s="3"/>
      <c r="F276" s="3"/>
      <c r="G276" s="6"/>
      <c r="H276" s="6"/>
      <c r="I276" s="6"/>
      <c r="J276" s="6"/>
      <c r="K276" s="6"/>
      <c r="L276" s="6"/>
      <c r="M276" s="6"/>
      <c r="N276" s="6"/>
      <c r="O276" s="3"/>
      <c r="P276" s="8"/>
      <c r="Q276" s="8"/>
      <c r="R276" s="3"/>
      <c r="S276" s="3"/>
      <c r="T276" s="3"/>
      <c r="U276" s="8"/>
      <c r="V276" s="6"/>
      <c r="W276" s="6"/>
      <c r="X276" s="8"/>
      <c r="Y276" s="3"/>
      <c r="Z276" s="8"/>
      <c r="AA276" s="8"/>
      <c r="AB276" s="3"/>
      <c r="AC276" s="10"/>
    </row>
    <row r="277" spans="2:29" ht="13.2" x14ac:dyDescent="0.25">
      <c r="B277" s="6"/>
      <c r="C277" s="6"/>
      <c r="D277" s="3"/>
      <c r="E277" s="3"/>
      <c r="F277" s="3"/>
      <c r="G277" s="6"/>
      <c r="H277" s="6"/>
      <c r="I277" s="6"/>
      <c r="J277" s="6"/>
      <c r="K277" s="6"/>
      <c r="L277" s="6"/>
      <c r="M277" s="6"/>
      <c r="N277" s="6"/>
      <c r="O277" s="3"/>
      <c r="P277" s="8"/>
      <c r="Q277" s="8"/>
      <c r="R277" s="3"/>
      <c r="S277" s="3"/>
      <c r="T277" s="3"/>
      <c r="U277" s="8"/>
      <c r="V277" s="6"/>
      <c r="W277" s="6"/>
      <c r="X277" s="8"/>
      <c r="Y277" s="3"/>
      <c r="Z277" s="8"/>
      <c r="AA277" s="8"/>
      <c r="AB277" s="3"/>
      <c r="AC277" s="10"/>
    </row>
    <row r="278" spans="2:29" ht="13.2" x14ac:dyDescent="0.25">
      <c r="B278" s="6"/>
      <c r="C278" s="6"/>
      <c r="D278" s="3"/>
      <c r="E278" s="3"/>
      <c r="F278" s="3"/>
      <c r="G278" s="6"/>
      <c r="H278" s="6"/>
      <c r="I278" s="6"/>
      <c r="J278" s="6"/>
      <c r="K278" s="6"/>
      <c r="L278" s="6"/>
      <c r="M278" s="6"/>
      <c r="N278" s="6"/>
      <c r="O278" s="3"/>
      <c r="P278" s="8"/>
      <c r="Q278" s="8"/>
      <c r="R278" s="3"/>
      <c r="S278" s="3"/>
      <c r="T278" s="3"/>
      <c r="U278" s="8"/>
      <c r="V278" s="6"/>
      <c r="W278" s="6"/>
      <c r="X278" s="8"/>
      <c r="Y278" s="3"/>
      <c r="Z278" s="8"/>
      <c r="AA278" s="8"/>
      <c r="AB278" s="3"/>
      <c r="AC278" s="10"/>
    </row>
    <row r="279" spans="2:29" ht="13.2" x14ac:dyDescent="0.25">
      <c r="B279" s="6"/>
      <c r="C279" s="6"/>
      <c r="D279" s="3"/>
      <c r="E279" s="3"/>
      <c r="F279" s="3"/>
      <c r="G279" s="6"/>
      <c r="H279" s="6"/>
      <c r="I279" s="6"/>
      <c r="J279" s="6"/>
      <c r="K279" s="6"/>
      <c r="L279" s="6"/>
      <c r="M279" s="6"/>
      <c r="N279" s="6"/>
      <c r="O279" s="3"/>
      <c r="P279" s="8"/>
      <c r="Q279" s="8"/>
      <c r="R279" s="3"/>
      <c r="S279" s="3"/>
      <c r="T279" s="3"/>
      <c r="U279" s="8"/>
      <c r="V279" s="6"/>
      <c r="W279" s="6"/>
      <c r="X279" s="8"/>
      <c r="Y279" s="3"/>
      <c r="Z279" s="8"/>
      <c r="AA279" s="8"/>
      <c r="AB279" s="3"/>
      <c r="AC279" s="10"/>
    </row>
    <row r="280" spans="2:29" ht="13.2" x14ac:dyDescent="0.25">
      <c r="B280" s="6"/>
      <c r="C280" s="6"/>
      <c r="D280" s="3"/>
      <c r="E280" s="3"/>
      <c r="F280" s="3"/>
      <c r="G280" s="6"/>
      <c r="H280" s="6"/>
      <c r="I280" s="6"/>
      <c r="J280" s="6"/>
      <c r="K280" s="6"/>
      <c r="L280" s="6"/>
      <c r="M280" s="6"/>
      <c r="N280" s="6"/>
      <c r="O280" s="3"/>
      <c r="P280" s="8"/>
      <c r="Q280" s="8"/>
      <c r="R280" s="3"/>
      <c r="S280" s="3"/>
      <c r="T280" s="3"/>
      <c r="U280" s="8"/>
      <c r="V280" s="6"/>
      <c r="W280" s="6"/>
      <c r="X280" s="8"/>
      <c r="Y280" s="3"/>
      <c r="Z280" s="8"/>
      <c r="AA280" s="8"/>
      <c r="AB280" s="3"/>
      <c r="AC280" s="10"/>
    </row>
    <row r="281" spans="2:29" ht="13.2" x14ac:dyDescent="0.25">
      <c r="B281" s="6"/>
      <c r="C281" s="6"/>
      <c r="D281" s="3"/>
      <c r="E281" s="3"/>
      <c r="F281" s="3"/>
      <c r="G281" s="6"/>
      <c r="H281" s="6"/>
      <c r="I281" s="6"/>
      <c r="J281" s="6"/>
      <c r="K281" s="6"/>
      <c r="L281" s="6"/>
      <c r="M281" s="6"/>
      <c r="N281" s="6"/>
      <c r="O281" s="3"/>
      <c r="P281" s="8"/>
      <c r="Q281" s="8"/>
      <c r="R281" s="3"/>
      <c r="S281" s="3"/>
      <c r="T281" s="3"/>
      <c r="U281" s="8"/>
      <c r="V281" s="6"/>
      <c r="W281" s="6"/>
      <c r="X281" s="8"/>
      <c r="Y281" s="3"/>
      <c r="Z281" s="8"/>
      <c r="AA281" s="8"/>
      <c r="AB281" s="3"/>
      <c r="AC281" s="10"/>
    </row>
    <row r="282" spans="2:29" ht="13.2" x14ac:dyDescent="0.25">
      <c r="B282" s="6"/>
      <c r="C282" s="6"/>
      <c r="D282" s="3"/>
      <c r="E282" s="3"/>
      <c r="F282" s="3"/>
      <c r="G282" s="6"/>
      <c r="H282" s="6"/>
      <c r="I282" s="6"/>
      <c r="J282" s="6"/>
      <c r="K282" s="6"/>
      <c r="L282" s="6"/>
      <c r="M282" s="6"/>
      <c r="N282" s="6"/>
      <c r="O282" s="3"/>
      <c r="P282" s="8"/>
      <c r="Q282" s="8"/>
      <c r="R282" s="3"/>
      <c r="S282" s="3"/>
      <c r="T282" s="3"/>
      <c r="U282" s="8"/>
      <c r="V282" s="6"/>
      <c r="W282" s="6"/>
      <c r="X282" s="8"/>
      <c r="Y282" s="3"/>
      <c r="Z282" s="8"/>
      <c r="AA282" s="8"/>
      <c r="AB282" s="3"/>
      <c r="AC282" s="10"/>
    </row>
    <row r="283" spans="2:29" ht="13.2" x14ac:dyDescent="0.25">
      <c r="B283" s="6"/>
      <c r="C283" s="6"/>
      <c r="D283" s="3"/>
      <c r="E283" s="3"/>
      <c r="F283" s="3"/>
      <c r="G283" s="6"/>
      <c r="H283" s="6"/>
      <c r="I283" s="6"/>
      <c r="J283" s="6"/>
      <c r="K283" s="6"/>
      <c r="L283" s="6"/>
      <c r="M283" s="6"/>
      <c r="N283" s="6"/>
      <c r="O283" s="3"/>
      <c r="P283" s="8"/>
      <c r="Q283" s="8"/>
      <c r="R283" s="3"/>
      <c r="S283" s="3"/>
      <c r="T283" s="3"/>
      <c r="U283" s="8"/>
      <c r="V283" s="6"/>
      <c r="W283" s="6"/>
      <c r="X283" s="8"/>
      <c r="Y283" s="3"/>
      <c r="Z283" s="8"/>
      <c r="AA283" s="8"/>
      <c r="AB283" s="3"/>
      <c r="AC283" s="10"/>
    </row>
    <row r="284" spans="2:29" ht="13.2" x14ac:dyDescent="0.25">
      <c r="B284" s="6"/>
      <c r="C284" s="6"/>
      <c r="D284" s="3"/>
      <c r="E284" s="3"/>
      <c r="F284" s="3"/>
      <c r="G284" s="6"/>
      <c r="H284" s="6"/>
      <c r="I284" s="6"/>
      <c r="J284" s="6"/>
      <c r="K284" s="6"/>
      <c r="L284" s="6"/>
      <c r="M284" s="6"/>
      <c r="N284" s="6"/>
      <c r="O284" s="3"/>
      <c r="P284" s="8"/>
      <c r="Q284" s="8"/>
      <c r="R284" s="3"/>
      <c r="S284" s="3"/>
      <c r="T284" s="3"/>
      <c r="U284" s="8"/>
      <c r="V284" s="6"/>
      <c r="W284" s="6"/>
      <c r="X284" s="8"/>
      <c r="Y284" s="3"/>
      <c r="Z284" s="8"/>
      <c r="AA284" s="8"/>
      <c r="AB284" s="3"/>
      <c r="AC284" s="10"/>
    </row>
    <row r="285" spans="2:29" ht="13.2" x14ac:dyDescent="0.25">
      <c r="B285" s="6"/>
      <c r="C285" s="6"/>
      <c r="D285" s="3"/>
      <c r="E285" s="3"/>
      <c r="F285" s="3"/>
      <c r="G285" s="6"/>
      <c r="H285" s="6"/>
      <c r="I285" s="6"/>
      <c r="J285" s="6"/>
      <c r="K285" s="6"/>
      <c r="L285" s="6"/>
      <c r="M285" s="6"/>
      <c r="N285" s="6"/>
      <c r="O285" s="3"/>
      <c r="P285" s="8"/>
      <c r="Q285" s="8"/>
      <c r="R285" s="3"/>
      <c r="S285" s="3"/>
      <c r="T285" s="3"/>
      <c r="U285" s="8"/>
      <c r="V285" s="6"/>
      <c r="W285" s="6"/>
      <c r="X285" s="8"/>
      <c r="Y285" s="3"/>
      <c r="Z285" s="8"/>
      <c r="AA285" s="8"/>
      <c r="AB285" s="3"/>
      <c r="AC285" s="10"/>
    </row>
    <row r="286" spans="2:29" ht="13.2" x14ac:dyDescent="0.25">
      <c r="B286" s="6"/>
      <c r="C286" s="6"/>
      <c r="D286" s="3"/>
      <c r="E286" s="3"/>
      <c r="F286" s="3"/>
      <c r="G286" s="6"/>
      <c r="H286" s="6"/>
      <c r="I286" s="6"/>
      <c r="J286" s="6"/>
      <c r="K286" s="6"/>
      <c r="L286" s="6"/>
      <c r="M286" s="6"/>
      <c r="N286" s="6"/>
      <c r="O286" s="3"/>
      <c r="P286" s="8"/>
      <c r="Q286" s="8"/>
      <c r="R286" s="3"/>
      <c r="S286" s="3"/>
      <c r="T286" s="3"/>
      <c r="U286" s="8"/>
      <c r="V286" s="6"/>
      <c r="W286" s="6"/>
      <c r="X286" s="8"/>
      <c r="Y286" s="3"/>
      <c r="Z286" s="8"/>
      <c r="AA286" s="8"/>
      <c r="AB286" s="3"/>
      <c r="AC286" s="10"/>
    </row>
    <row r="287" spans="2:29" ht="13.2" x14ac:dyDescent="0.25">
      <c r="B287" s="6"/>
      <c r="C287" s="6"/>
      <c r="D287" s="3"/>
      <c r="E287" s="3"/>
      <c r="F287" s="3"/>
      <c r="G287" s="6"/>
      <c r="H287" s="6"/>
      <c r="I287" s="6"/>
      <c r="J287" s="6"/>
      <c r="K287" s="6"/>
      <c r="L287" s="6"/>
      <c r="M287" s="6"/>
      <c r="N287" s="6"/>
      <c r="O287" s="3"/>
      <c r="P287" s="8"/>
      <c r="Q287" s="8"/>
      <c r="R287" s="3"/>
      <c r="S287" s="3"/>
      <c r="T287" s="3"/>
      <c r="U287" s="8"/>
      <c r="V287" s="6"/>
      <c r="W287" s="6"/>
      <c r="X287" s="8"/>
      <c r="Y287" s="3"/>
      <c r="Z287" s="8"/>
      <c r="AA287" s="8"/>
      <c r="AB287" s="3"/>
      <c r="AC287" s="10"/>
    </row>
    <row r="288" spans="2:29" ht="13.2" x14ac:dyDescent="0.25">
      <c r="B288" s="6"/>
      <c r="C288" s="6"/>
      <c r="D288" s="3"/>
      <c r="E288" s="3"/>
      <c r="F288" s="3"/>
      <c r="G288" s="6"/>
      <c r="H288" s="6"/>
      <c r="I288" s="6"/>
      <c r="J288" s="6"/>
      <c r="K288" s="6"/>
      <c r="L288" s="6"/>
      <c r="M288" s="6"/>
      <c r="N288" s="6"/>
      <c r="O288" s="3"/>
      <c r="P288" s="8"/>
      <c r="Q288" s="8"/>
      <c r="R288" s="3"/>
      <c r="S288" s="3"/>
      <c r="T288" s="3"/>
      <c r="U288" s="8"/>
      <c r="V288" s="6"/>
      <c r="W288" s="6"/>
      <c r="X288" s="8"/>
      <c r="Y288" s="3"/>
      <c r="Z288" s="8"/>
      <c r="AA288" s="8"/>
      <c r="AB288" s="3"/>
      <c r="AC288" s="10"/>
    </row>
    <row r="289" spans="2:29" ht="13.2" x14ac:dyDescent="0.25">
      <c r="B289" s="6"/>
      <c r="C289" s="6"/>
      <c r="D289" s="3"/>
      <c r="E289" s="3"/>
      <c r="F289" s="3"/>
      <c r="G289" s="6"/>
      <c r="H289" s="6"/>
      <c r="I289" s="6"/>
      <c r="J289" s="6"/>
      <c r="K289" s="6"/>
      <c r="L289" s="6"/>
      <c r="M289" s="6"/>
      <c r="N289" s="6"/>
      <c r="O289" s="3"/>
      <c r="P289" s="8"/>
      <c r="Q289" s="8"/>
      <c r="R289" s="3"/>
      <c r="S289" s="3"/>
      <c r="T289" s="3"/>
      <c r="U289" s="8"/>
      <c r="V289" s="6"/>
      <c r="W289" s="6"/>
      <c r="X289" s="8"/>
      <c r="Y289" s="3"/>
      <c r="Z289" s="8"/>
      <c r="AA289" s="8"/>
      <c r="AB289" s="3"/>
      <c r="AC289" s="10"/>
    </row>
    <row r="290" spans="2:29" ht="13.2" x14ac:dyDescent="0.25">
      <c r="B290" s="6"/>
      <c r="C290" s="6"/>
      <c r="D290" s="3"/>
      <c r="E290" s="3"/>
      <c r="F290" s="3"/>
      <c r="G290" s="6"/>
      <c r="H290" s="6"/>
      <c r="I290" s="6"/>
      <c r="J290" s="6"/>
      <c r="K290" s="6"/>
      <c r="L290" s="6"/>
      <c r="M290" s="6"/>
      <c r="N290" s="6"/>
      <c r="O290" s="3"/>
      <c r="P290" s="8"/>
      <c r="Q290" s="8"/>
      <c r="R290" s="3"/>
      <c r="S290" s="3"/>
      <c r="T290" s="3"/>
      <c r="U290" s="8"/>
      <c r="V290" s="6"/>
      <c r="W290" s="6"/>
      <c r="X290" s="8"/>
      <c r="Y290" s="3"/>
      <c r="Z290" s="8"/>
      <c r="AA290" s="8"/>
      <c r="AB290" s="3"/>
      <c r="AC290" s="10"/>
    </row>
    <row r="291" spans="2:29" ht="13.2" x14ac:dyDescent="0.25">
      <c r="B291" s="6"/>
      <c r="C291" s="6"/>
      <c r="D291" s="3"/>
      <c r="E291" s="3"/>
      <c r="F291" s="3"/>
      <c r="G291" s="6"/>
      <c r="H291" s="6"/>
      <c r="I291" s="6"/>
      <c r="J291" s="6"/>
      <c r="K291" s="6"/>
      <c r="L291" s="6"/>
      <c r="M291" s="6"/>
      <c r="N291" s="6"/>
      <c r="O291" s="3"/>
      <c r="P291" s="8"/>
      <c r="Q291" s="8"/>
      <c r="R291" s="3"/>
      <c r="S291" s="3"/>
      <c r="T291" s="3"/>
      <c r="U291" s="8"/>
      <c r="V291" s="6"/>
      <c r="W291" s="6"/>
      <c r="X291" s="8"/>
      <c r="Y291" s="3"/>
      <c r="Z291" s="8"/>
      <c r="AA291" s="8"/>
      <c r="AB291" s="3"/>
      <c r="AC291" s="10"/>
    </row>
    <row r="292" spans="2:29" ht="13.2" x14ac:dyDescent="0.25">
      <c r="B292" s="6"/>
      <c r="C292" s="6"/>
      <c r="D292" s="3"/>
      <c r="E292" s="3"/>
      <c r="F292" s="3"/>
      <c r="G292" s="6"/>
      <c r="H292" s="6"/>
      <c r="I292" s="6"/>
      <c r="J292" s="6"/>
      <c r="K292" s="6"/>
      <c r="L292" s="6"/>
      <c r="M292" s="6"/>
      <c r="N292" s="6"/>
      <c r="O292" s="3"/>
      <c r="P292" s="8"/>
      <c r="Q292" s="8"/>
      <c r="R292" s="3"/>
      <c r="S292" s="3"/>
      <c r="T292" s="3"/>
      <c r="U292" s="8"/>
      <c r="V292" s="6"/>
      <c r="W292" s="6"/>
      <c r="X292" s="8"/>
      <c r="Y292" s="3"/>
      <c r="Z292" s="8"/>
      <c r="AA292" s="8"/>
      <c r="AB292" s="3"/>
      <c r="AC292" s="10"/>
    </row>
    <row r="293" spans="2:29" ht="13.2" x14ac:dyDescent="0.25">
      <c r="B293" s="6"/>
      <c r="C293" s="6"/>
      <c r="D293" s="3"/>
      <c r="E293" s="3"/>
      <c r="F293" s="3"/>
      <c r="G293" s="6"/>
      <c r="H293" s="6"/>
      <c r="I293" s="6"/>
      <c r="J293" s="6"/>
      <c r="K293" s="6"/>
      <c r="L293" s="6"/>
      <c r="M293" s="6"/>
      <c r="N293" s="6"/>
      <c r="O293" s="3"/>
      <c r="P293" s="8"/>
      <c r="Q293" s="8"/>
      <c r="R293" s="3"/>
      <c r="S293" s="3"/>
      <c r="T293" s="3"/>
      <c r="U293" s="8"/>
      <c r="V293" s="6"/>
      <c r="W293" s="6"/>
      <c r="X293" s="8"/>
      <c r="Y293" s="3"/>
      <c r="Z293" s="8"/>
      <c r="AA293" s="8"/>
      <c r="AB293" s="3"/>
      <c r="AC293" s="10"/>
    </row>
    <row r="294" spans="2:29" ht="13.2" x14ac:dyDescent="0.25">
      <c r="B294" s="6"/>
      <c r="C294" s="6"/>
      <c r="D294" s="3"/>
      <c r="E294" s="3"/>
      <c r="F294" s="3"/>
      <c r="G294" s="6"/>
      <c r="H294" s="6"/>
      <c r="I294" s="6"/>
      <c r="J294" s="6"/>
      <c r="K294" s="6"/>
      <c r="L294" s="6"/>
      <c r="M294" s="6"/>
      <c r="N294" s="6"/>
      <c r="O294" s="3"/>
      <c r="P294" s="8"/>
      <c r="Q294" s="8"/>
      <c r="R294" s="3"/>
      <c r="S294" s="3"/>
      <c r="T294" s="3"/>
      <c r="U294" s="8"/>
      <c r="V294" s="6"/>
      <c r="W294" s="6"/>
      <c r="X294" s="8"/>
      <c r="Y294" s="3"/>
      <c r="Z294" s="8"/>
      <c r="AA294" s="8"/>
      <c r="AB294" s="3"/>
      <c r="AC294" s="10"/>
    </row>
    <row r="295" spans="2:29" ht="13.2" x14ac:dyDescent="0.25">
      <c r="B295" s="6"/>
      <c r="C295" s="6"/>
      <c r="D295" s="3"/>
      <c r="E295" s="3"/>
      <c r="F295" s="3"/>
      <c r="G295" s="6"/>
      <c r="H295" s="6"/>
      <c r="I295" s="6"/>
      <c r="J295" s="6"/>
      <c r="K295" s="6"/>
      <c r="L295" s="6"/>
      <c r="M295" s="6"/>
      <c r="N295" s="6"/>
      <c r="O295" s="3"/>
      <c r="P295" s="8"/>
      <c r="Q295" s="8"/>
      <c r="R295" s="3"/>
      <c r="S295" s="3"/>
      <c r="T295" s="3"/>
      <c r="U295" s="8"/>
      <c r="V295" s="6"/>
      <c r="W295" s="6"/>
      <c r="X295" s="8"/>
      <c r="Y295" s="3"/>
      <c r="Z295" s="8"/>
      <c r="AA295" s="8"/>
      <c r="AB295" s="3"/>
      <c r="AC295" s="10"/>
    </row>
    <row r="296" spans="2:29" ht="13.2" x14ac:dyDescent="0.25">
      <c r="B296" s="6"/>
      <c r="C296" s="6"/>
      <c r="D296" s="3"/>
      <c r="E296" s="3"/>
      <c r="F296" s="3"/>
      <c r="G296" s="6"/>
      <c r="H296" s="6"/>
      <c r="I296" s="6"/>
      <c r="J296" s="6"/>
      <c r="K296" s="6"/>
      <c r="L296" s="6"/>
      <c r="M296" s="6"/>
      <c r="N296" s="6"/>
      <c r="O296" s="3"/>
      <c r="P296" s="8"/>
      <c r="Q296" s="8"/>
      <c r="R296" s="3"/>
      <c r="S296" s="3"/>
      <c r="T296" s="3"/>
      <c r="U296" s="8"/>
      <c r="V296" s="6"/>
      <c r="W296" s="6"/>
      <c r="X296" s="8"/>
      <c r="Y296" s="3"/>
      <c r="Z296" s="8"/>
      <c r="AA296" s="8"/>
      <c r="AB296" s="3"/>
      <c r="AC296" s="10"/>
    </row>
    <row r="297" spans="2:29" ht="13.2" x14ac:dyDescent="0.25">
      <c r="B297" s="6"/>
      <c r="C297" s="6"/>
      <c r="D297" s="3"/>
      <c r="E297" s="3"/>
      <c r="F297" s="3"/>
      <c r="G297" s="6"/>
      <c r="H297" s="6"/>
      <c r="I297" s="6"/>
      <c r="J297" s="6"/>
      <c r="K297" s="6"/>
      <c r="L297" s="6"/>
      <c r="M297" s="6"/>
      <c r="N297" s="6"/>
      <c r="O297" s="3"/>
      <c r="P297" s="8"/>
      <c r="Q297" s="8"/>
      <c r="R297" s="3"/>
      <c r="S297" s="3"/>
      <c r="T297" s="3"/>
      <c r="U297" s="8"/>
      <c r="V297" s="6"/>
      <c r="W297" s="6"/>
      <c r="X297" s="8"/>
      <c r="Y297" s="3"/>
      <c r="Z297" s="8"/>
      <c r="AA297" s="8"/>
      <c r="AB297" s="3"/>
      <c r="AC297" s="10"/>
    </row>
    <row r="298" spans="2:29" ht="13.2" x14ac:dyDescent="0.25">
      <c r="B298" s="6"/>
      <c r="C298" s="6"/>
      <c r="D298" s="3"/>
      <c r="E298" s="3"/>
      <c r="F298" s="3"/>
      <c r="G298" s="6"/>
      <c r="H298" s="6"/>
      <c r="I298" s="6"/>
      <c r="J298" s="6"/>
      <c r="K298" s="6"/>
      <c r="L298" s="6"/>
      <c r="M298" s="6"/>
      <c r="N298" s="6"/>
      <c r="O298" s="3"/>
      <c r="P298" s="8"/>
      <c r="Q298" s="8"/>
      <c r="R298" s="3"/>
      <c r="S298" s="3"/>
      <c r="T298" s="3"/>
      <c r="U298" s="8"/>
      <c r="V298" s="6"/>
      <c r="W298" s="6"/>
      <c r="X298" s="8"/>
      <c r="Y298" s="3"/>
      <c r="Z298" s="8"/>
      <c r="AA298" s="8"/>
      <c r="AB298" s="3"/>
      <c r="AC298" s="10"/>
    </row>
    <row r="299" spans="2:29" ht="13.2" x14ac:dyDescent="0.25">
      <c r="B299" s="6"/>
      <c r="C299" s="6"/>
      <c r="D299" s="3"/>
      <c r="E299" s="3"/>
      <c r="F299" s="3"/>
      <c r="G299" s="6"/>
      <c r="H299" s="6"/>
      <c r="I299" s="6"/>
      <c r="J299" s="6"/>
      <c r="K299" s="6"/>
      <c r="L299" s="6"/>
      <c r="M299" s="6"/>
      <c r="N299" s="6"/>
      <c r="O299" s="3"/>
      <c r="P299" s="8"/>
      <c r="Q299" s="8"/>
      <c r="R299" s="3"/>
      <c r="S299" s="3"/>
      <c r="T299" s="3"/>
      <c r="U299" s="8"/>
      <c r="V299" s="6"/>
      <c r="W299" s="6"/>
      <c r="X299" s="8"/>
      <c r="Y299" s="3"/>
      <c r="Z299" s="8"/>
      <c r="AA299" s="8"/>
      <c r="AB299" s="3"/>
      <c r="AC299" s="10"/>
    </row>
    <row r="300" spans="2:29" ht="13.2" x14ac:dyDescent="0.25">
      <c r="B300" s="6"/>
      <c r="C300" s="6"/>
      <c r="D300" s="3"/>
      <c r="E300" s="3"/>
      <c r="F300" s="3"/>
      <c r="G300" s="6"/>
      <c r="H300" s="6"/>
      <c r="I300" s="6"/>
      <c r="J300" s="6"/>
      <c r="K300" s="6"/>
      <c r="L300" s="6"/>
      <c r="M300" s="6"/>
      <c r="N300" s="6"/>
      <c r="O300" s="3"/>
      <c r="P300" s="8"/>
      <c r="Q300" s="8"/>
      <c r="R300" s="3"/>
      <c r="S300" s="3"/>
      <c r="T300" s="3"/>
      <c r="U300" s="8"/>
      <c r="V300" s="6"/>
      <c r="W300" s="6"/>
      <c r="X300" s="8"/>
      <c r="Y300" s="3"/>
      <c r="Z300" s="8"/>
      <c r="AA300" s="8"/>
      <c r="AB300" s="3"/>
      <c r="AC300" s="10"/>
    </row>
    <row r="301" spans="2:29" ht="13.2" x14ac:dyDescent="0.25">
      <c r="B301" s="6"/>
      <c r="C301" s="6"/>
      <c r="D301" s="3"/>
      <c r="E301" s="3"/>
      <c r="F301" s="3"/>
      <c r="G301" s="6"/>
      <c r="H301" s="6"/>
      <c r="I301" s="6"/>
      <c r="J301" s="6"/>
      <c r="K301" s="6"/>
      <c r="L301" s="6"/>
      <c r="M301" s="6"/>
      <c r="N301" s="6"/>
      <c r="O301" s="3"/>
      <c r="P301" s="8"/>
      <c r="Q301" s="8"/>
      <c r="R301" s="3"/>
      <c r="S301" s="3"/>
      <c r="T301" s="3"/>
      <c r="U301" s="8"/>
      <c r="V301" s="6"/>
      <c r="W301" s="6"/>
      <c r="X301" s="8"/>
      <c r="Y301" s="3"/>
      <c r="Z301" s="8"/>
      <c r="AA301" s="8"/>
      <c r="AB301" s="3"/>
      <c r="AC301" s="10"/>
    </row>
    <row r="302" spans="2:29" ht="13.2" x14ac:dyDescent="0.25">
      <c r="B302" s="6"/>
      <c r="C302" s="6"/>
      <c r="D302" s="3"/>
      <c r="E302" s="3"/>
      <c r="F302" s="3"/>
      <c r="G302" s="6"/>
      <c r="H302" s="6"/>
      <c r="I302" s="6"/>
      <c r="J302" s="6"/>
      <c r="K302" s="6"/>
      <c r="L302" s="6"/>
      <c r="M302" s="6"/>
      <c r="N302" s="6"/>
      <c r="O302" s="3"/>
      <c r="P302" s="8"/>
      <c r="Q302" s="8"/>
      <c r="R302" s="3"/>
      <c r="S302" s="3"/>
      <c r="T302" s="3"/>
      <c r="U302" s="8"/>
      <c r="V302" s="6"/>
      <c r="W302" s="6"/>
      <c r="X302" s="8"/>
      <c r="Y302" s="3"/>
      <c r="Z302" s="8"/>
      <c r="AA302" s="8"/>
      <c r="AB302" s="3"/>
      <c r="AC302" s="10"/>
    </row>
    <row r="303" spans="2:29" ht="13.2" x14ac:dyDescent="0.25">
      <c r="B303" s="6"/>
      <c r="C303" s="6"/>
      <c r="D303" s="3"/>
      <c r="E303" s="3"/>
      <c r="F303" s="3"/>
      <c r="G303" s="6"/>
      <c r="H303" s="6"/>
      <c r="I303" s="6"/>
      <c r="J303" s="6"/>
      <c r="K303" s="6"/>
      <c r="L303" s="6"/>
      <c r="M303" s="6"/>
      <c r="N303" s="6"/>
      <c r="O303" s="3"/>
      <c r="P303" s="8"/>
      <c r="Q303" s="8"/>
      <c r="R303" s="3"/>
      <c r="S303" s="3"/>
      <c r="T303" s="3"/>
      <c r="U303" s="8"/>
      <c r="V303" s="6"/>
      <c r="W303" s="6"/>
      <c r="X303" s="8"/>
      <c r="Y303" s="3"/>
      <c r="Z303" s="8"/>
      <c r="AA303" s="8"/>
      <c r="AB303" s="3"/>
      <c r="AC303" s="10"/>
    </row>
    <row r="304" spans="2:29" ht="13.2" x14ac:dyDescent="0.25">
      <c r="B304" s="6"/>
      <c r="C304" s="6"/>
      <c r="D304" s="3"/>
      <c r="E304" s="3"/>
      <c r="F304" s="3"/>
      <c r="G304" s="6"/>
      <c r="H304" s="6"/>
      <c r="I304" s="6"/>
      <c r="J304" s="6"/>
      <c r="K304" s="6"/>
      <c r="L304" s="6"/>
      <c r="M304" s="6"/>
      <c r="N304" s="6"/>
      <c r="O304" s="3"/>
      <c r="P304" s="8"/>
      <c r="Q304" s="8"/>
      <c r="R304" s="3"/>
      <c r="S304" s="3"/>
      <c r="T304" s="3"/>
      <c r="U304" s="8"/>
      <c r="V304" s="6"/>
      <c r="W304" s="6"/>
      <c r="X304" s="8"/>
      <c r="Y304" s="3"/>
      <c r="Z304" s="8"/>
      <c r="AA304" s="8"/>
      <c r="AB304" s="3"/>
      <c r="AC304" s="10"/>
    </row>
    <row r="305" spans="2:29" ht="13.2" x14ac:dyDescent="0.25">
      <c r="B305" s="6"/>
      <c r="C305" s="6"/>
      <c r="D305" s="3"/>
      <c r="E305" s="3"/>
      <c r="F305" s="3"/>
      <c r="G305" s="6"/>
      <c r="H305" s="6"/>
      <c r="I305" s="6"/>
      <c r="J305" s="6"/>
      <c r="K305" s="6"/>
      <c r="L305" s="6"/>
      <c r="M305" s="6"/>
      <c r="N305" s="6"/>
      <c r="O305" s="3"/>
      <c r="P305" s="8"/>
      <c r="Q305" s="8"/>
      <c r="R305" s="3"/>
      <c r="S305" s="3"/>
      <c r="T305" s="3"/>
      <c r="U305" s="8"/>
      <c r="V305" s="6"/>
      <c r="W305" s="6"/>
      <c r="X305" s="8"/>
      <c r="Y305" s="3"/>
      <c r="Z305" s="8"/>
      <c r="AA305" s="8"/>
      <c r="AB305" s="3"/>
      <c r="AC305" s="10"/>
    </row>
    <row r="306" spans="2:29" ht="13.2" x14ac:dyDescent="0.25">
      <c r="B306" s="6"/>
      <c r="C306" s="6"/>
      <c r="D306" s="3"/>
      <c r="E306" s="3"/>
      <c r="F306" s="3"/>
      <c r="G306" s="6"/>
      <c r="H306" s="6"/>
      <c r="I306" s="6"/>
      <c r="J306" s="6"/>
      <c r="K306" s="6"/>
      <c r="L306" s="6"/>
      <c r="M306" s="6"/>
      <c r="N306" s="6"/>
      <c r="O306" s="3"/>
      <c r="P306" s="8"/>
      <c r="Q306" s="8"/>
      <c r="R306" s="3"/>
      <c r="S306" s="3"/>
      <c r="T306" s="3"/>
      <c r="U306" s="8"/>
      <c r="V306" s="6"/>
      <c r="W306" s="6"/>
      <c r="X306" s="8"/>
      <c r="Y306" s="3"/>
      <c r="Z306" s="8"/>
      <c r="AA306" s="8"/>
      <c r="AB306" s="3"/>
      <c r="AC306" s="10"/>
    </row>
    <row r="307" spans="2:29" ht="13.2" x14ac:dyDescent="0.25">
      <c r="B307" s="6"/>
      <c r="C307" s="6"/>
      <c r="D307" s="3"/>
      <c r="E307" s="3"/>
      <c r="F307" s="3"/>
      <c r="G307" s="6"/>
      <c r="H307" s="6"/>
      <c r="I307" s="6"/>
      <c r="J307" s="6"/>
      <c r="K307" s="6"/>
      <c r="L307" s="6"/>
      <c r="M307" s="6"/>
      <c r="N307" s="6"/>
      <c r="O307" s="3"/>
      <c r="P307" s="8"/>
      <c r="Q307" s="8"/>
      <c r="R307" s="3"/>
      <c r="S307" s="3"/>
      <c r="T307" s="3"/>
      <c r="U307" s="8"/>
      <c r="V307" s="6"/>
      <c r="W307" s="6"/>
      <c r="X307" s="8"/>
      <c r="Y307" s="3"/>
      <c r="Z307" s="8"/>
      <c r="AA307" s="8"/>
      <c r="AB307" s="3"/>
      <c r="AC307" s="10"/>
    </row>
    <row r="308" spans="2:29" ht="13.2" x14ac:dyDescent="0.25">
      <c r="B308" s="6"/>
      <c r="C308" s="6"/>
      <c r="D308" s="3"/>
      <c r="E308" s="3"/>
      <c r="F308" s="3"/>
      <c r="G308" s="6"/>
      <c r="H308" s="6"/>
      <c r="I308" s="6"/>
      <c r="J308" s="6"/>
      <c r="K308" s="6"/>
      <c r="L308" s="6"/>
      <c r="M308" s="6"/>
      <c r="N308" s="6"/>
      <c r="O308" s="3"/>
      <c r="P308" s="8"/>
      <c r="Q308" s="8"/>
      <c r="R308" s="3"/>
      <c r="S308" s="3"/>
      <c r="T308" s="3"/>
      <c r="U308" s="8"/>
      <c r="V308" s="6"/>
      <c r="W308" s="6"/>
      <c r="X308" s="8"/>
      <c r="Y308" s="3"/>
      <c r="Z308" s="8"/>
      <c r="AA308" s="8"/>
      <c r="AB308" s="3"/>
      <c r="AC308" s="10"/>
    </row>
    <row r="309" spans="2:29" ht="13.2" x14ac:dyDescent="0.25">
      <c r="B309" s="6"/>
      <c r="C309" s="6"/>
      <c r="D309" s="3"/>
      <c r="E309" s="3"/>
      <c r="F309" s="3"/>
      <c r="G309" s="6"/>
      <c r="H309" s="6"/>
      <c r="I309" s="6"/>
      <c r="J309" s="6"/>
      <c r="K309" s="6"/>
      <c r="L309" s="6"/>
      <c r="M309" s="6"/>
      <c r="N309" s="6"/>
      <c r="O309" s="3"/>
      <c r="P309" s="8"/>
      <c r="Q309" s="8"/>
      <c r="R309" s="3"/>
      <c r="S309" s="3"/>
      <c r="T309" s="3"/>
      <c r="U309" s="8"/>
      <c r="V309" s="6"/>
      <c r="W309" s="6"/>
      <c r="X309" s="8"/>
      <c r="Y309" s="3"/>
      <c r="Z309" s="8"/>
      <c r="AA309" s="8"/>
      <c r="AB309" s="3"/>
      <c r="AC309" s="10"/>
    </row>
    <row r="310" spans="2:29" ht="13.2" x14ac:dyDescent="0.25">
      <c r="B310" s="6"/>
      <c r="C310" s="6"/>
      <c r="D310" s="3"/>
      <c r="E310" s="3"/>
      <c r="F310" s="3"/>
      <c r="G310" s="6"/>
      <c r="H310" s="6"/>
      <c r="I310" s="6"/>
      <c r="J310" s="6"/>
      <c r="K310" s="6"/>
      <c r="L310" s="6"/>
      <c r="M310" s="6"/>
      <c r="N310" s="6"/>
      <c r="O310" s="3"/>
      <c r="P310" s="8"/>
      <c r="Q310" s="8"/>
      <c r="R310" s="3"/>
      <c r="S310" s="3"/>
      <c r="T310" s="3"/>
      <c r="U310" s="8"/>
      <c r="V310" s="6"/>
      <c r="W310" s="6"/>
      <c r="X310" s="8"/>
      <c r="Y310" s="3"/>
      <c r="Z310" s="8"/>
      <c r="AA310" s="8"/>
      <c r="AB310" s="3"/>
      <c r="AC310" s="10"/>
    </row>
    <row r="311" spans="2:29" ht="13.2" x14ac:dyDescent="0.25">
      <c r="B311" s="6"/>
      <c r="C311" s="6"/>
      <c r="D311" s="3"/>
      <c r="E311" s="3"/>
      <c r="F311" s="3"/>
      <c r="G311" s="6"/>
      <c r="H311" s="6"/>
      <c r="I311" s="6"/>
      <c r="J311" s="6"/>
      <c r="K311" s="6"/>
      <c r="L311" s="6"/>
      <c r="M311" s="6"/>
      <c r="N311" s="6"/>
      <c r="O311" s="3"/>
      <c r="P311" s="8"/>
      <c r="Q311" s="8"/>
      <c r="R311" s="3"/>
      <c r="S311" s="3"/>
      <c r="T311" s="3"/>
      <c r="U311" s="8"/>
      <c r="V311" s="6"/>
      <c r="W311" s="6"/>
      <c r="X311" s="8"/>
      <c r="Y311" s="3"/>
      <c r="Z311" s="8"/>
      <c r="AA311" s="8"/>
      <c r="AB311" s="3"/>
      <c r="AC311" s="10"/>
    </row>
    <row r="312" spans="2:29" ht="13.2" x14ac:dyDescent="0.25">
      <c r="B312" s="6"/>
      <c r="C312" s="6"/>
      <c r="D312" s="3"/>
      <c r="E312" s="3"/>
      <c r="F312" s="3"/>
      <c r="G312" s="6"/>
      <c r="H312" s="6"/>
      <c r="I312" s="6"/>
      <c r="J312" s="6"/>
      <c r="K312" s="6"/>
      <c r="L312" s="6"/>
      <c r="M312" s="6"/>
      <c r="N312" s="6"/>
      <c r="O312" s="3"/>
      <c r="P312" s="8"/>
      <c r="Q312" s="8"/>
      <c r="R312" s="3"/>
      <c r="S312" s="3"/>
      <c r="T312" s="3"/>
      <c r="U312" s="8"/>
      <c r="V312" s="6"/>
      <c r="W312" s="6"/>
      <c r="X312" s="8"/>
      <c r="Y312" s="3"/>
      <c r="Z312" s="8"/>
      <c r="AA312" s="8"/>
      <c r="AB312" s="3"/>
      <c r="AC312" s="10"/>
    </row>
    <row r="313" spans="2:29" ht="13.2" x14ac:dyDescent="0.25">
      <c r="B313" s="6"/>
      <c r="C313" s="6"/>
      <c r="D313" s="3"/>
      <c r="E313" s="3"/>
      <c r="F313" s="3"/>
      <c r="G313" s="6"/>
      <c r="H313" s="6"/>
      <c r="I313" s="6"/>
      <c r="J313" s="6"/>
      <c r="K313" s="6"/>
      <c r="L313" s="6"/>
      <c r="M313" s="6"/>
      <c r="N313" s="6"/>
      <c r="O313" s="3"/>
      <c r="P313" s="8"/>
      <c r="Q313" s="8"/>
      <c r="R313" s="3"/>
      <c r="S313" s="3"/>
      <c r="T313" s="3"/>
      <c r="U313" s="8"/>
      <c r="V313" s="6"/>
      <c r="W313" s="6"/>
      <c r="X313" s="8"/>
      <c r="Y313" s="3"/>
      <c r="Z313" s="8"/>
      <c r="AA313" s="8"/>
      <c r="AB313" s="3"/>
      <c r="AC313" s="10"/>
    </row>
    <row r="314" spans="2:29" ht="13.2" x14ac:dyDescent="0.25">
      <c r="B314" s="6"/>
      <c r="C314" s="6"/>
      <c r="D314" s="3"/>
      <c r="E314" s="3"/>
      <c r="F314" s="3"/>
      <c r="G314" s="6"/>
      <c r="H314" s="6"/>
      <c r="I314" s="6"/>
      <c r="J314" s="6"/>
      <c r="K314" s="6"/>
      <c r="L314" s="6"/>
      <c r="M314" s="6"/>
      <c r="N314" s="6"/>
      <c r="O314" s="3"/>
      <c r="P314" s="8"/>
      <c r="Q314" s="8"/>
      <c r="R314" s="3"/>
      <c r="S314" s="3"/>
      <c r="T314" s="3"/>
      <c r="U314" s="8"/>
      <c r="V314" s="6"/>
      <c r="W314" s="6"/>
      <c r="X314" s="8"/>
      <c r="Y314" s="3"/>
      <c r="Z314" s="8"/>
      <c r="AA314" s="8"/>
      <c r="AB314" s="3"/>
      <c r="AC314" s="10"/>
    </row>
    <row r="315" spans="2:29" ht="13.2" x14ac:dyDescent="0.25">
      <c r="B315" s="6"/>
      <c r="C315" s="6"/>
      <c r="D315" s="3"/>
      <c r="E315" s="3"/>
      <c r="F315" s="3"/>
      <c r="G315" s="6"/>
      <c r="H315" s="6"/>
      <c r="I315" s="6"/>
      <c r="J315" s="6"/>
      <c r="K315" s="6"/>
      <c r="L315" s="6"/>
      <c r="M315" s="6"/>
      <c r="N315" s="6"/>
      <c r="O315" s="3"/>
      <c r="P315" s="8"/>
      <c r="Q315" s="8"/>
      <c r="R315" s="3"/>
      <c r="S315" s="3"/>
      <c r="T315" s="3"/>
      <c r="U315" s="8"/>
      <c r="V315" s="6"/>
      <c r="W315" s="6"/>
      <c r="X315" s="8"/>
      <c r="Y315" s="3"/>
      <c r="Z315" s="8"/>
      <c r="AA315" s="8"/>
      <c r="AB315" s="3"/>
      <c r="AC315" s="10"/>
    </row>
    <row r="316" spans="2:29" ht="13.2" x14ac:dyDescent="0.25">
      <c r="B316" s="6"/>
      <c r="C316" s="6"/>
      <c r="D316" s="3"/>
      <c r="E316" s="3"/>
      <c r="F316" s="3"/>
      <c r="G316" s="6"/>
      <c r="H316" s="6"/>
      <c r="I316" s="6"/>
      <c r="J316" s="6"/>
      <c r="K316" s="6"/>
      <c r="L316" s="6"/>
      <c r="M316" s="6"/>
      <c r="N316" s="6"/>
      <c r="O316" s="3"/>
      <c r="P316" s="8"/>
      <c r="Q316" s="8"/>
      <c r="R316" s="3"/>
      <c r="S316" s="3"/>
      <c r="T316" s="3"/>
      <c r="U316" s="8"/>
      <c r="V316" s="6"/>
      <c r="W316" s="6"/>
      <c r="X316" s="8"/>
      <c r="Y316" s="3"/>
      <c r="Z316" s="8"/>
      <c r="AA316" s="8"/>
      <c r="AB316" s="3"/>
      <c r="AC316" s="10"/>
    </row>
    <row r="317" spans="2:29" ht="13.2" x14ac:dyDescent="0.25">
      <c r="B317" s="6"/>
      <c r="C317" s="6"/>
      <c r="D317" s="3"/>
      <c r="E317" s="3"/>
      <c r="F317" s="3"/>
      <c r="G317" s="6"/>
      <c r="H317" s="6"/>
      <c r="I317" s="6"/>
      <c r="J317" s="6"/>
      <c r="K317" s="6"/>
      <c r="L317" s="6"/>
      <c r="M317" s="6"/>
      <c r="N317" s="6"/>
      <c r="O317" s="3"/>
      <c r="P317" s="8"/>
      <c r="Q317" s="8"/>
      <c r="R317" s="3"/>
      <c r="S317" s="3"/>
      <c r="T317" s="3"/>
      <c r="U317" s="8"/>
      <c r="V317" s="6"/>
      <c r="W317" s="6"/>
      <c r="X317" s="8"/>
      <c r="Y317" s="3"/>
      <c r="Z317" s="8"/>
      <c r="AA317" s="8"/>
      <c r="AB317" s="3"/>
      <c r="AC317" s="10"/>
    </row>
    <row r="318" spans="2:29" ht="13.2" x14ac:dyDescent="0.25">
      <c r="B318" s="6"/>
      <c r="C318" s="6"/>
      <c r="D318" s="3"/>
      <c r="E318" s="3"/>
      <c r="F318" s="3"/>
      <c r="G318" s="6"/>
      <c r="H318" s="6"/>
      <c r="I318" s="6"/>
      <c r="J318" s="6"/>
      <c r="K318" s="6"/>
      <c r="L318" s="6"/>
      <c r="M318" s="6"/>
      <c r="N318" s="6"/>
      <c r="O318" s="3"/>
      <c r="P318" s="8"/>
      <c r="Q318" s="8"/>
      <c r="R318" s="3"/>
      <c r="S318" s="3"/>
      <c r="T318" s="3"/>
      <c r="U318" s="8"/>
      <c r="V318" s="6"/>
      <c r="W318" s="6"/>
      <c r="X318" s="8"/>
      <c r="Y318" s="3"/>
      <c r="Z318" s="8"/>
      <c r="AA318" s="8"/>
      <c r="AB318" s="3"/>
      <c r="AC318" s="10"/>
    </row>
    <row r="319" spans="2:29" ht="13.2" x14ac:dyDescent="0.25">
      <c r="B319" s="6"/>
      <c r="C319" s="6"/>
      <c r="D319" s="3"/>
      <c r="E319" s="3"/>
      <c r="F319" s="3"/>
      <c r="G319" s="6"/>
      <c r="H319" s="6"/>
      <c r="I319" s="6"/>
      <c r="J319" s="6"/>
      <c r="K319" s="6"/>
      <c r="L319" s="6"/>
      <c r="M319" s="6"/>
      <c r="N319" s="6"/>
      <c r="O319" s="3"/>
      <c r="P319" s="8"/>
      <c r="Q319" s="8"/>
      <c r="R319" s="3"/>
      <c r="S319" s="3"/>
      <c r="T319" s="3"/>
      <c r="U319" s="8"/>
      <c r="V319" s="6"/>
      <c r="W319" s="6"/>
      <c r="X319" s="8"/>
      <c r="Y319" s="3"/>
      <c r="Z319" s="8"/>
      <c r="AA319" s="8"/>
      <c r="AB319" s="3"/>
      <c r="AC319" s="10"/>
    </row>
    <row r="320" spans="2:29" ht="13.2" x14ac:dyDescent="0.25">
      <c r="B320" s="6"/>
      <c r="C320" s="6"/>
      <c r="D320" s="3"/>
      <c r="E320" s="3"/>
      <c r="F320" s="3"/>
      <c r="G320" s="6"/>
      <c r="H320" s="6"/>
      <c r="I320" s="6"/>
      <c r="J320" s="6"/>
      <c r="K320" s="6"/>
      <c r="L320" s="6"/>
      <c r="M320" s="6"/>
      <c r="N320" s="6"/>
      <c r="O320" s="3"/>
      <c r="P320" s="8"/>
      <c r="Q320" s="8"/>
      <c r="R320" s="3"/>
      <c r="S320" s="3"/>
      <c r="T320" s="3"/>
      <c r="U320" s="8"/>
      <c r="V320" s="6"/>
      <c r="W320" s="6"/>
      <c r="X320" s="8"/>
      <c r="Y320" s="3"/>
      <c r="Z320" s="8"/>
      <c r="AA320" s="8"/>
      <c r="AB320" s="3"/>
      <c r="AC320" s="10"/>
    </row>
    <row r="321" spans="2:29" ht="13.2" x14ac:dyDescent="0.25">
      <c r="B321" s="6"/>
      <c r="C321" s="6"/>
      <c r="D321" s="3"/>
      <c r="E321" s="3"/>
      <c r="F321" s="3"/>
      <c r="G321" s="6"/>
      <c r="H321" s="6"/>
      <c r="I321" s="6"/>
      <c r="J321" s="6"/>
      <c r="K321" s="6"/>
      <c r="L321" s="6"/>
      <c r="M321" s="6"/>
      <c r="N321" s="6"/>
      <c r="O321" s="3"/>
      <c r="P321" s="8"/>
      <c r="Q321" s="8"/>
      <c r="R321" s="3"/>
      <c r="S321" s="3"/>
      <c r="T321" s="3"/>
      <c r="U321" s="8"/>
      <c r="V321" s="6"/>
      <c r="W321" s="6"/>
      <c r="X321" s="8"/>
      <c r="Y321" s="3"/>
      <c r="Z321" s="8"/>
      <c r="AA321" s="8"/>
      <c r="AB321" s="3"/>
      <c r="AC321" s="10"/>
    </row>
    <row r="322" spans="2:29" ht="13.2" x14ac:dyDescent="0.25">
      <c r="B322" s="6"/>
      <c r="C322" s="6"/>
      <c r="D322" s="3"/>
      <c r="E322" s="3"/>
      <c r="F322" s="3"/>
      <c r="G322" s="6"/>
      <c r="H322" s="6"/>
      <c r="I322" s="6"/>
      <c r="J322" s="6"/>
      <c r="K322" s="6"/>
      <c r="L322" s="6"/>
      <c r="M322" s="6"/>
      <c r="N322" s="6"/>
      <c r="O322" s="3"/>
      <c r="P322" s="8"/>
      <c r="Q322" s="8"/>
      <c r="R322" s="3"/>
      <c r="S322" s="3"/>
      <c r="T322" s="3"/>
      <c r="U322" s="8"/>
      <c r="V322" s="6"/>
      <c r="W322" s="6"/>
      <c r="X322" s="8"/>
      <c r="Y322" s="3"/>
      <c r="Z322" s="8"/>
      <c r="AA322" s="8"/>
      <c r="AB322" s="3"/>
      <c r="AC322" s="10"/>
    </row>
    <row r="323" spans="2:29" ht="13.2" x14ac:dyDescent="0.25">
      <c r="B323" s="6"/>
      <c r="C323" s="6"/>
      <c r="D323" s="3"/>
      <c r="E323" s="3"/>
      <c r="F323" s="3"/>
      <c r="G323" s="6"/>
      <c r="H323" s="6"/>
      <c r="I323" s="6"/>
      <c r="J323" s="6"/>
      <c r="K323" s="6"/>
      <c r="L323" s="6"/>
      <c r="M323" s="6"/>
      <c r="N323" s="6"/>
      <c r="O323" s="3"/>
      <c r="P323" s="8"/>
      <c r="Q323" s="8"/>
      <c r="R323" s="3"/>
      <c r="S323" s="3"/>
      <c r="T323" s="3"/>
      <c r="U323" s="8"/>
      <c r="V323" s="6"/>
      <c r="W323" s="6"/>
      <c r="X323" s="8"/>
      <c r="Y323" s="3"/>
      <c r="Z323" s="8"/>
      <c r="AA323" s="8"/>
      <c r="AB323" s="3"/>
      <c r="AC323" s="10"/>
    </row>
    <row r="324" spans="2:29" ht="13.2" x14ac:dyDescent="0.25">
      <c r="B324" s="6"/>
      <c r="C324" s="6"/>
      <c r="D324" s="3"/>
      <c r="E324" s="3"/>
      <c r="F324" s="3"/>
      <c r="G324" s="6"/>
      <c r="H324" s="6"/>
      <c r="I324" s="6"/>
      <c r="J324" s="6"/>
      <c r="K324" s="6"/>
      <c r="L324" s="6"/>
      <c r="M324" s="6"/>
      <c r="N324" s="6"/>
      <c r="O324" s="3"/>
      <c r="P324" s="8"/>
      <c r="Q324" s="8"/>
      <c r="R324" s="3"/>
      <c r="S324" s="3"/>
      <c r="T324" s="3"/>
      <c r="U324" s="8"/>
      <c r="V324" s="6"/>
      <c r="W324" s="6"/>
      <c r="X324" s="8"/>
      <c r="Y324" s="3"/>
      <c r="Z324" s="8"/>
      <c r="AA324" s="8"/>
      <c r="AB324" s="3"/>
      <c r="AC324" s="10"/>
    </row>
    <row r="325" spans="2:29" ht="13.2" x14ac:dyDescent="0.25">
      <c r="B325" s="6"/>
      <c r="C325" s="6"/>
      <c r="D325" s="3"/>
      <c r="E325" s="3"/>
      <c r="F325" s="3"/>
      <c r="G325" s="6"/>
      <c r="H325" s="6"/>
      <c r="I325" s="6"/>
      <c r="J325" s="6"/>
      <c r="K325" s="6"/>
      <c r="L325" s="6"/>
      <c r="M325" s="6"/>
      <c r="N325" s="6"/>
      <c r="O325" s="3"/>
      <c r="P325" s="8"/>
      <c r="Q325" s="8"/>
      <c r="R325" s="3"/>
      <c r="S325" s="3"/>
      <c r="T325" s="3"/>
      <c r="U325" s="8"/>
      <c r="V325" s="6"/>
      <c r="W325" s="6"/>
      <c r="X325" s="8"/>
      <c r="Y325" s="3"/>
      <c r="Z325" s="8"/>
      <c r="AA325" s="8"/>
      <c r="AB325" s="3"/>
      <c r="AC325" s="10"/>
    </row>
    <row r="326" spans="2:29" ht="13.2" x14ac:dyDescent="0.25">
      <c r="B326" s="6"/>
      <c r="C326" s="6"/>
      <c r="D326" s="3"/>
      <c r="E326" s="3"/>
      <c r="F326" s="3"/>
      <c r="G326" s="6"/>
      <c r="H326" s="6"/>
      <c r="I326" s="6"/>
      <c r="J326" s="6"/>
      <c r="K326" s="6"/>
      <c r="L326" s="6"/>
      <c r="M326" s="6"/>
      <c r="N326" s="6"/>
      <c r="O326" s="3"/>
      <c r="P326" s="8"/>
      <c r="Q326" s="8"/>
      <c r="R326" s="3"/>
      <c r="S326" s="3"/>
      <c r="T326" s="3"/>
      <c r="U326" s="8"/>
      <c r="V326" s="6"/>
      <c r="W326" s="6"/>
      <c r="X326" s="8"/>
      <c r="Y326" s="3"/>
      <c r="Z326" s="8"/>
      <c r="AA326" s="8"/>
      <c r="AB326" s="3"/>
      <c r="AC326" s="10"/>
    </row>
    <row r="327" spans="2:29" ht="13.2" x14ac:dyDescent="0.25">
      <c r="B327" s="6"/>
      <c r="C327" s="6"/>
      <c r="D327" s="3"/>
      <c r="E327" s="3"/>
      <c r="F327" s="3"/>
      <c r="G327" s="6"/>
      <c r="H327" s="6"/>
      <c r="I327" s="6"/>
      <c r="J327" s="6"/>
      <c r="K327" s="6"/>
      <c r="L327" s="6"/>
      <c r="M327" s="6"/>
      <c r="N327" s="6"/>
      <c r="O327" s="3"/>
      <c r="P327" s="8"/>
      <c r="Q327" s="8"/>
      <c r="R327" s="3"/>
      <c r="S327" s="3"/>
      <c r="T327" s="3"/>
      <c r="U327" s="8"/>
      <c r="V327" s="6"/>
      <c r="W327" s="6"/>
      <c r="X327" s="8"/>
      <c r="Y327" s="3"/>
      <c r="Z327" s="8"/>
      <c r="AA327" s="8"/>
      <c r="AB327" s="3"/>
      <c r="AC327" s="10"/>
    </row>
    <row r="328" spans="2:29" ht="13.2" x14ac:dyDescent="0.25">
      <c r="B328" s="6"/>
      <c r="C328" s="6"/>
      <c r="D328" s="3"/>
      <c r="E328" s="3"/>
      <c r="F328" s="3"/>
      <c r="G328" s="6"/>
      <c r="H328" s="6"/>
      <c r="I328" s="6"/>
      <c r="J328" s="6"/>
      <c r="K328" s="6"/>
      <c r="L328" s="6"/>
      <c r="M328" s="6"/>
      <c r="N328" s="6"/>
      <c r="O328" s="3"/>
      <c r="P328" s="8"/>
      <c r="Q328" s="8"/>
      <c r="R328" s="3"/>
      <c r="S328" s="3"/>
      <c r="T328" s="3"/>
      <c r="U328" s="8"/>
      <c r="V328" s="6"/>
      <c r="W328" s="6"/>
      <c r="X328" s="8"/>
      <c r="Y328" s="3"/>
      <c r="Z328" s="8"/>
      <c r="AA328" s="8"/>
      <c r="AB328" s="3"/>
      <c r="AC328" s="10"/>
    </row>
    <row r="329" spans="2:29" ht="13.2" x14ac:dyDescent="0.25">
      <c r="B329" s="6"/>
      <c r="C329" s="6"/>
      <c r="D329" s="3"/>
      <c r="E329" s="3"/>
      <c r="F329" s="3"/>
      <c r="G329" s="6"/>
      <c r="H329" s="6"/>
      <c r="I329" s="6"/>
      <c r="J329" s="6"/>
      <c r="K329" s="6"/>
      <c r="L329" s="6"/>
      <c r="M329" s="6"/>
      <c r="N329" s="6"/>
      <c r="O329" s="3"/>
      <c r="P329" s="8"/>
      <c r="Q329" s="8"/>
      <c r="R329" s="3"/>
      <c r="S329" s="3"/>
      <c r="T329" s="3"/>
      <c r="U329" s="8"/>
      <c r="V329" s="6"/>
      <c r="W329" s="6"/>
      <c r="X329" s="8"/>
      <c r="Y329" s="3"/>
      <c r="Z329" s="8"/>
      <c r="AA329" s="8"/>
      <c r="AB329" s="3"/>
      <c r="AC329" s="10"/>
    </row>
    <row r="330" spans="2:29" ht="13.2" x14ac:dyDescent="0.25">
      <c r="B330" s="6"/>
      <c r="C330" s="6"/>
      <c r="D330" s="3"/>
      <c r="E330" s="3"/>
      <c r="F330" s="3"/>
      <c r="G330" s="6"/>
      <c r="H330" s="6"/>
      <c r="I330" s="6"/>
      <c r="J330" s="6"/>
      <c r="K330" s="6"/>
      <c r="L330" s="6"/>
      <c r="M330" s="6"/>
      <c r="N330" s="6"/>
      <c r="O330" s="3"/>
      <c r="P330" s="8"/>
      <c r="Q330" s="8"/>
      <c r="R330" s="3"/>
      <c r="S330" s="3"/>
      <c r="T330" s="3"/>
      <c r="U330" s="8"/>
      <c r="V330" s="6"/>
      <c r="W330" s="6"/>
      <c r="X330" s="8"/>
      <c r="Y330" s="3"/>
      <c r="Z330" s="8"/>
      <c r="AA330" s="8"/>
      <c r="AB330" s="3"/>
      <c r="AC330" s="10"/>
    </row>
    <row r="331" spans="2:29" ht="13.2" x14ac:dyDescent="0.25">
      <c r="B331" s="6"/>
      <c r="C331" s="6"/>
      <c r="D331" s="3"/>
      <c r="E331" s="3"/>
      <c r="F331" s="3"/>
      <c r="G331" s="6"/>
      <c r="H331" s="6"/>
      <c r="I331" s="6"/>
      <c r="J331" s="6"/>
      <c r="K331" s="6"/>
      <c r="L331" s="6"/>
      <c r="M331" s="6"/>
      <c r="N331" s="6"/>
      <c r="O331" s="3"/>
      <c r="P331" s="8"/>
      <c r="Q331" s="8"/>
      <c r="R331" s="3"/>
      <c r="S331" s="3"/>
      <c r="T331" s="3"/>
      <c r="U331" s="8"/>
      <c r="V331" s="6"/>
      <c r="W331" s="6"/>
      <c r="X331" s="8"/>
      <c r="Y331" s="3"/>
      <c r="Z331" s="8"/>
      <c r="AA331" s="8"/>
      <c r="AB331" s="3"/>
      <c r="AC331" s="10"/>
    </row>
    <row r="332" spans="2:29" ht="13.2" x14ac:dyDescent="0.25">
      <c r="B332" s="6"/>
      <c r="C332" s="6"/>
      <c r="D332" s="3"/>
      <c r="E332" s="3"/>
      <c r="F332" s="3"/>
      <c r="G332" s="6"/>
      <c r="H332" s="6"/>
      <c r="I332" s="6"/>
      <c r="J332" s="6"/>
      <c r="K332" s="6"/>
      <c r="L332" s="6"/>
      <c r="M332" s="6"/>
      <c r="N332" s="6"/>
      <c r="O332" s="3"/>
      <c r="P332" s="8"/>
      <c r="Q332" s="8"/>
      <c r="R332" s="3"/>
      <c r="S332" s="3"/>
      <c r="T332" s="3"/>
      <c r="U332" s="8"/>
      <c r="V332" s="6"/>
      <c r="W332" s="6"/>
      <c r="X332" s="8"/>
      <c r="Y332" s="3"/>
      <c r="Z332" s="8"/>
      <c r="AA332" s="8"/>
      <c r="AB332" s="3"/>
      <c r="AC332" s="10"/>
    </row>
    <row r="333" spans="2:29" ht="13.2" x14ac:dyDescent="0.25">
      <c r="B333" s="6"/>
      <c r="C333" s="6"/>
      <c r="D333" s="3"/>
      <c r="E333" s="3"/>
      <c r="F333" s="3"/>
      <c r="G333" s="6"/>
      <c r="H333" s="6"/>
      <c r="I333" s="6"/>
      <c r="J333" s="6"/>
      <c r="K333" s="6"/>
      <c r="L333" s="6"/>
      <c r="M333" s="6"/>
      <c r="N333" s="6"/>
      <c r="O333" s="3"/>
      <c r="P333" s="8"/>
      <c r="Q333" s="8"/>
      <c r="R333" s="3"/>
      <c r="S333" s="3"/>
      <c r="T333" s="3"/>
      <c r="U333" s="8"/>
      <c r="V333" s="6"/>
      <c r="W333" s="6"/>
      <c r="X333" s="8"/>
      <c r="Y333" s="3"/>
      <c r="Z333" s="8"/>
      <c r="AA333" s="8"/>
      <c r="AB333" s="3"/>
      <c r="AC333" s="10"/>
    </row>
    <row r="334" spans="2:29" ht="13.2" x14ac:dyDescent="0.25">
      <c r="B334" s="6"/>
      <c r="C334" s="6"/>
      <c r="D334" s="3"/>
      <c r="E334" s="3"/>
      <c r="F334" s="3"/>
      <c r="G334" s="6"/>
      <c r="H334" s="6"/>
      <c r="I334" s="6"/>
      <c r="J334" s="6"/>
      <c r="K334" s="6"/>
      <c r="L334" s="6"/>
      <c r="M334" s="6"/>
      <c r="N334" s="6"/>
      <c r="O334" s="3"/>
      <c r="P334" s="8"/>
      <c r="Q334" s="8"/>
      <c r="R334" s="3"/>
      <c r="S334" s="3"/>
      <c r="T334" s="3"/>
      <c r="U334" s="8"/>
      <c r="V334" s="6"/>
      <c r="W334" s="6"/>
      <c r="X334" s="8"/>
      <c r="Y334" s="3"/>
      <c r="Z334" s="8"/>
      <c r="AA334" s="8"/>
      <c r="AB334" s="3"/>
      <c r="AC334" s="10"/>
    </row>
    <row r="335" spans="2:29" ht="13.2" x14ac:dyDescent="0.25">
      <c r="B335" s="6"/>
      <c r="C335" s="6"/>
      <c r="D335" s="3"/>
      <c r="E335" s="3"/>
      <c r="F335" s="3"/>
      <c r="G335" s="6"/>
      <c r="H335" s="6"/>
      <c r="I335" s="6"/>
      <c r="J335" s="6"/>
      <c r="K335" s="6"/>
      <c r="L335" s="6"/>
      <c r="M335" s="6"/>
      <c r="N335" s="6"/>
      <c r="O335" s="3"/>
      <c r="P335" s="8"/>
      <c r="Q335" s="8"/>
      <c r="R335" s="3"/>
      <c r="S335" s="3"/>
      <c r="T335" s="3"/>
      <c r="U335" s="8"/>
      <c r="V335" s="6"/>
      <c r="W335" s="6"/>
      <c r="X335" s="8"/>
      <c r="Y335" s="3"/>
      <c r="Z335" s="8"/>
      <c r="AA335" s="8"/>
      <c r="AB335" s="3"/>
      <c r="AC335" s="10"/>
    </row>
    <row r="336" spans="2:29" ht="13.2" x14ac:dyDescent="0.25">
      <c r="B336" s="6"/>
      <c r="C336" s="6"/>
      <c r="D336" s="3"/>
      <c r="E336" s="3"/>
      <c r="F336" s="3"/>
      <c r="G336" s="6"/>
      <c r="H336" s="6"/>
      <c r="I336" s="6"/>
      <c r="J336" s="6"/>
      <c r="K336" s="6"/>
      <c r="L336" s="6"/>
      <c r="M336" s="6"/>
      <c r="N336" s="6"/>
      <c r="O336" s="3"/>
      <c r="P336" s="8"/>
      <c r="Q336" s="8"/>
      <c r="R336" s="3"/>
      <c r="S336" s="3"/>
      <c r="T336" s="3"/>
      <c r="U336" s="8"/>
      <c r="V336" s="6"/>
      <c r="W336" s="6"/>
      <c r="X336" s="8"/>
      <c r="Y336" s="3"/>
      <c r="Z336" s="8"/>
      <c r="AA336" s="8"/>
      <c r="AB336" s="3"/>
      <c r="AC336" s="10"/>
    </row>
    <row r="337" spans="2:29" ht="13.2" x14ac:dyDescent="0.25">
      <c r="B337" s="6"/>
      <c r="C337" s="6"/>
      <c r="D337" s="3"/>
      <c r="E337" s="3"/>
      <c r="F337" s="3"/>
      <c r="G337" s="6"/>
      <c r="H337" s="6"/>
      <c r="I337" s="6"/>
      <c r="J337" s="6"/>
      <c r="K337" s="6"/>
      <c r="L337" s="6"/>
      <c r="M337" s="6"/>
      <c r="N337" s="6"/>
      <c r="O337" s="3"/>
      <c r="P337" s="8"/>
      <c r="Q337" s="8"/>
      <c r="R337" s="3"/>
      <c r="S337" s="3"/>
      <c r="T337" s="3"/>
      <c r="U337" s="8"/>
      <c r="V337" s="6"/>
      <c r="W337" s="6"/>
      <c r="X337" s="8"/>
      <c r="Y337" s="3"/>
      <c r="Z337" s="8"/>
      <c r="AA337" s="8"/>
      <c r="AB337" s="3"/>
      <c r="AC337" s="10"/>
    </row>
    <row r="338" spans="2:29" ht="13.2" x14ac:dyDescent="0.25">
      <c r="B338" s="6"/>
      <c r="C338" s="6"/>
      <c r="D338" s="3"/>
      <c r="E338" s="3"/>
      <c r="F338" s="3"/>
      <c r="G338" s="6"/>
      <c r="H338" s="6"/>
      <c r="I338" s="6"/>
      <c r="J338" s="6"/>
      <c r="K338" s="6"/>
      <c r="L338" s="6"/>
      <c r="M338" s="6"/>
      <c r="N338" s="6"/>
      <c r="O338" s="3"/>
      <c r="P338" s="8"/>
      <c r="Q338" s="8"/>
      <c r="R338" s="3"/>
      <c r="S338" s="3"/>
      <c r="T338" s="3"/>
      <c r="U338" s="8"/>
      <c r="V338" s="6"/>
      <c r="W338" s="6"/>
      <c r="X338" s="8"/>
      <c r="Y338" s="3"/>
      <c r="Z338" s="8"/>
      <c r="AA338" s="8"/>
      <c r="AB338" s="3"/>
      <c r="AC338" s="10"/>
    </row>
    <row r="339" spans="2:29" ht="13.2" x14ac:dyDescent="0.25">
      <c r="B339" s="6"/>
      <c r="C339" s="6"/>
      <c r="D339" s="3"/>
      <c r="E339" s="3"/>
      <c r="F339" s="3"/>
      <c r="G339" s="6"/>
      <c r="H339" s="6"/>
      <c r="I339" s="6"/>
      <c r="J339" s="6"/>
      <c r="K339" s="6"/>
      <c r="L339" s="6"/>
      <c r="M339" s="6"/>
      <c r="N339" s="6"/>
      <c r="O339" s="3"/>
      <c r="P339" s="8"/>
      <c r="Q339" s="8"/>
      <c r="R339" s="3"/>
      <c r="S339" s="3"/>
      <c r="T339" s="3"/>
      <c r="U339" s="8"/>
      <c r="V339" s="6"/>
      <c r="W339" s="6"/>
      <c r="X339" s="8"/>
      <c r="Y339" s="3"/>
      <c r="Z339" s="8"/>
      <c r="AA339" s="8"/>
      <c r="AB339" s="3"/>
      <c r="AC339" s="10"/>
    </row>
    <row r="340" spans="2:29" ht="13.2" x14ac:dyDescent="0.25">
      <c r="B340" s="6"/>
      <c r="C340" s="6"/>
      <c r="D340" s="3"/>
      <c r="E340" s="3"/>
      <c r="F340" s="3"/>
      <c r="G340" s="6"/>
      <c r="H340" s="6"/>
      <c r="I340" s="6"/>
      <c r="J340" s="6"/>
      <c r="K340" s="6"/>
      <c r="L340" s="6"/>
      <c r="M340" s="6"/>
      <c r="N340" s="6"/>
      <c r="O340" s="3"/>
      <c r="P340" s="8"/>
      <c r="Q340" s="8"/>
      <c r="R340" s="3"/>
      <c r="S340" s="3"/>
      <c r="T340" s="3"/>
      <c r="U340" s="8"/>
      <c r="V340" s="6"/>
      <c r="W340" s="6"/>
      <c r="X340" s="8"/>
      <c r="Y340" s="3"/>
      <c r="Z340" s="8"/>
      <c r="AA340" s="8"/>
      <c r="AB340" s="3"/>
      <c r="AC340" s="10"/>
    </row>
    <row r="341" spans="2:29" ht="13.2" x14ac:dyDescent="0.25">
      <c r="B341" s="6"/>
      <c r="C341" s="6"/>
      <c r="D341" s="3"/>
      <c r="E341" s="3"/>
      <c r="F341" s="3"/>
      <c r="G341" s="6"/>
      <c r="H341" s="6"/>
      <c r="I341" s="6"/>
      <c r="J341" s="6"/>
      <c r="K341" s="6"/>
      <c r="L341" s="6"/>
      <c r="M341" s="6"/>
      <c r="N341" s="6"/>
      <c r="O341" s="3"/>
      <c r="P341" s="8"/>
      <c r="Q341" s="8"/>
      <c r="R341" s="3"/>
      <c r="S341" s="3"/>
      <c r="T341" s="3"/>
      <c r="U341" s="8"/>
      <c r="V341" s="6"/>
      <c r="W341" s="6"/>
      <c r="X341" s="8"/>
      <c r="Y341" s="3"/>
      <c r="Z341" s="8"/>
      <c r="AA341" s="8"/>
      <c r="AB341" s="3"/>
      <c r="AC341" s="10"/>
    </row>
    <row r="342" spans="2:29" ht="13.2" x14ac:dyDescent="0.25">
      <c r="B342" s="6"/>
      <c r="C342" s="6"/>
      <c r="D342" s="3"/>
      <c r="E342" s="3"/>
      <c r="F342" s="3"/>
      <c r="G342" s="6"/>
      <c r="H342" s="6"/>
      <c r="I342" s="6"/>
      <c r="J342" s="6"/>
      <c r="K342" s="6"/>
      <c r="L342" s="6"/>
      <c r="M342" s="6"/>
      <c r="N342" s="6"/>
      <c r="O342" s="3"/>
      <c r="P342" s="8"/>
      <c r="Q342" s="8"/>
      <c r="R342" s="3"/>
      <c r="S342" s="3"/>
      <c r="T342" s="3"/>
      <c r="U342" s="8"/>
      <c r="V342" s="6"/>
      <c r="W342" s="6"/>
      <c r="X342" s="8"/>
      <c r="Y342" s="3"/>
      <c r="Z342" s="8"/>
      <c r="AA342" s="8"/>
      <c r="AB342" s="3"/>
      <c r="AC342" s="10"/>
    </row>
    <row r="343" spans="2:29" ht="13.2" x14ac:dyDescent="0.25">
      <c r="B343" s="6"/>
      <c r="C343" s="6"/>
      <c r="D343" s="3"/>
      <c r="E343" s="3"/>
      <c r="F343" s="3"/>
      <c r="G343" s="6"/>
      <c r="H343" s="6"/>
      <c r="I343" s="6"/>
      <c r="J343" s="6"/>
      <c r="K343" s="6"/>
      <c r="L343" s="6"/>
      <c r="M343" s="6"/>
      <c r="N343" s="6"/>
      <c r="O343" s="3"/>
      <c r="P343" s="8"/>
      <c r="Q343" s="8"/>
      <c r="R343" s="3"/>
      <c r="S343" s="3"/>
      <c r="T343" s="3"/>
      <c r="U343" s="8"/>
      <c r="V343" s="6"/>
      <c r="W343" s="6"/>
      <c r="X343" s="8"/>
      <c r="Y343" s="3"/>
      <c r="Z343" s="8"/>
      <c r="AA343" s="8"/>
      <c r="AB343" s="3"/>
      <c r="AC343" s="10"/>
    </row>
    <row r="344" spans="2:29" ht="13.2" x14ac:dyDescent="0.25">
      <c r="B344" s="6"/>
      <c r="C344" s="6"/>
      <c r="D344" s="3"/>
      <c r="E344" s="3"/>
      <c r="F344" s="3"/>
      <c r="G344" s="6"/>
      <c r="H344" s="6"/>
      <c r="I344" s="6"/>
      <c r="J344" s="6"/>
      <c r="K344" s="6"/>
      <c r="L344" s="6"/>
      <c r="M344" s="6"/>
      <c r="N344" s="6"/>
      <c r="O344" s="3"/>
      <c r="P344" s="8"/>
      <c r="Q344" s="8"/>
      <c r="R344" s="3"/>
      <c r="S344" s="3"/>
      <c r="T344" s="3"/>
      <c r="U344" s="8"/>
      <c r="V344" s="6"/>
      <c r="W344" s="6"/>
      <c r="X344" s="8"/>
      <c r="Y344" s="3"/>
      <c r="Z344" s="8"/>
      <c r="AA344" s="8"/>
      <c r="AB344" s="3"/>
      <c r="AC344" s="10"/>
    </row>
    <row r="345" spans="2:29" ht="13.2" x14ac:dyDescent="0.25">
      <c r="B345" s="6"/>
      <c r="C345" s="6"/>
      <c r="D345" s="3"/>
      <c r="E345" s="3"/>
      <c r="F345" s="3"/>
      <c r="G345" s="6"/>
      <c r="H345" s="6"/>
      <c r="I345" s="6"/>
      <c r="J345" s="6"/>
      <c r="K345" s="6"/>
      <c r="L345" s="6"/>
      <c r="M345" s="6"/>
      <c r="N345" s="6"/>
      <c r="O345" s="3"/>
      <c r="P345" s="8"/>
      <c r="Q345" s="8"/>
      <c r="R345" s="3"/>
      <c r="S345" s="3"/>
      <c r="T345" s="3"/>
      <c r="U345" s="8"/>
      <c r="V345" s="6"/>
      <c r="W345" s="6"/>
      <c r="X345" s="8"/>
      <c r="Y345" s="3"/>
      <c r="Z345" s="8"/>
      <c r="AA345" s="8"/>
      <c r="AB345" s="3"/>
      <c r="AC345" s="10"/>
    </row>
    <row r="346" spans="2:29" ht="13.2" x14ac:dyDescent="0.25">
      <c r="B346" s="6"/>
      <c r="C346" s="6"/>
      <c r="D346" s="3"/>
      <c r="E346" s="3"/>
      <c r="F346" s="3"/>
      <c r="G346" s="6"/>
      <c r="H346" s="6"/>
      <c r="I346" s="6"/>
      <c r="J346" s="6"/>
      <c r="K346" s="6"/>
      <c r="L346" s="6"/>
      <c r="M346" s="6"/>
      <c r="N346" s="6"/>
      <c r="O346" s="3"/>
      <c r="P346" s="8"/>
      <c r="Q346" s="8"/>
      <c r="R346" s="3"/>
      <c r="S346" s="3"/>
      <c r="T346" s="3"/>
      <c r="U346" s="8"/>
      <c r="V346" s="6"/>
      <c r="W346" s="6"/>
      <c r="X346" s="8"/>
      <c r="Y346" s="3"/>
      <c r="Z346" s="8"/>
      <c r="AA346" s="8"/>
      <c r="AB346" s="3"/>
      <c r="AC346" s="10"/>
    </row>
    <row r="347" spans="2:29" ht="13.2" x14ac:dyDescent="0.25">
      <c r="B347" s="6"/>
      <c r="C347" s="6"/>
      <c r="D347" s="3"/>
      <c r="E347" s="3"/>
      <c r="F347" s="3"/>
      <c r="G347" s="6"/>
      <c r="H347" s="6"/>
      <c r="I347" s="6"/>
      <c r="J347" s="6"/>
      <c r="K347" s="6"/>
      <c r="L347" s="6"/>
      <c r="M347" s="6"/>
      <c r="N347" s="6"/>
      <c r="O347" s="3"/>
      <c r="P347" s="8"/>
      <c r="Q347" s="8"/>
      <c r="R347" s="3"/>
      <c r="S347" s="3"/>
      <c r="T347" s="3"/>
      <c r="U347" s="8"/>
      <c r="V347" s="6"/>
      <c r="W347" s="6"/>
      <c r="X347" s="8"/>
      <c r="Y347" s="3"/>
      <c r="Z347" s="8"/>
      <c r="AA347" s="8"/>
      <c r="AB347" s="3"/>
      <c r="AC347" s="10"/>
    </row>
    <row r="348" spans="2:29" ht="13.2" x14ac:dyDescent="0.25">
      <c r="B348" s="6"/>
      <c r="C348" s="6"/>
      <c r="D348" s="3"/>
      <c r="E348" s="3"/>
      <c r="F348" s="3"/>
      <c r="G348" s="6"/>
      <c r="H348" s="6"/>
      <c r="I348" s="6"/>
      <c r="J348" s="6"/>
      <c r="K348" s="6"/>
      <c r="L348" s="6"/>
      <c r="M348" s="6"/>
      <c r="N348" s="6"/>
      <c r="O348" s="3"/>
      <c r="P348" s="8"/>
      <c r="Q348" s="8"/>
      <c r="R348" s="3"/>
      <c r="S348" s="3"/>
      <c r="T348" s="3"/>
      <c r="U348" s="8"/>
      <c r="V348" s="6"/>
      <c r="W348" s="6"/>
      <c r="X348" s="8"/>
      <c r="Y348" s="3"/>
      <c r="Z348" s="8"/>
      <c r="AA348" s="8"/>
      <c r="AB348" s="3"/>
      <c r="AC348" s="10"/>
    </row>
    <row r="349" spans="2:29" ht="13.2" x14ac:dyDescent="0.25">
      <c r="B349" s="6"/>
      <c r="C349" s="6"/>
      <c r="D349" s="3"/>
      <c r="E349" s="3"/>
      <c r="F349" s="3"/>
      <c r="G349" s="6"/>
      <c r="H349" s="6"/>
      <c r="I349" s="6"/>
      <c r="J349" s="6"/>
      <c r="K349" s="6"/>
      <c r="L349" s="6"/>
      <c r="M349" s="6"/>
      <c r="N349" s="6"/>
      <c r="O349" s="3"/>
      <c r="P349" s="8"/>
      <c r="Q349" s="8"/>
      <c r="R349" s="3"/>
      <c r="S349" s="3"/>
      <c r="T349" s="3"/>
      <c r="U349" s="8"/>
      <c r="V349" s="6"/>
      <c r="W349" s="6"/>
      <c r="X349" s="8"/>
      <c r="Y349" s="3"/>
      <c r="Z349" s="8"/>
      <c r="AA349" s="8"/>
      <c r="AB349" s="3"/>
      <c r="AC349" s="10"/>
    </row>
    <row r="350" spans="2:29" ht="13.2" x14ac:dyDescent="0.25">
      <c r="B350" s="6"/>
      <c r="C350" s="6"/>
      <c r="D350" s="3"/>
      <c r="E350" s="3"/>
      <c r="F350" s="3"/>
      <c r="G350" s="6"/>
      <c r="H350" s="6"/>
      <c r="I350" s="6"/>
      <c r="J350" s="6"/>
      <c r="K350" s="6"/>
      <c r="L350" s="6"/>
      <c r="M350" s="6"/>
      <c r="N350" s="6"/>
      <c r="O350" s="3"/>
      <c r="P350" s="8"/>
      <c r="Q350" s="8"/>
      <c r="R350" s="3"/>
      <c r="S350" s="3"/>
      <c r="T350" s="3"/>
      <c r="U350" s="8"/>
      <c r="V350" s="6"/>
      <c r="W350" s="6"/>
      <c r="X350" s="8"/>
      <c r="Y350" s="3"/>
      <c r="Z350" s="8"/>
      <c r="AA350" s="8"/>
      <c r="AB350" s="3"/>
      <c r="AC350" s="10"/>
    </row>
    <row r="351" spans="2:29" ht="13.2" x14ac:dyDescent="0.25">
      <c r="B351" s="6"/>
      <c r="C351" s="6"/>
      <c r="D351" s="3"/>
      <c r="E351" s="3"/>
      <c r="F351" s="3"/>
      <c r="G351" s="6"/>
      <c r="H351" s="6"/>
      <c r="I351" s="6"/>
      <c r="J351" s="6"/>
      <c r="K351" s="6"/>
      <c r="L351" s="6"/>
      <c r="M351" s="6"/>
      <c r="N351" s="6"/>
      <c r="O351" s="3"/>
      <c r="P351" s="8"/>
      <c r="Q351" s="8"/>
      <c r="R351" s="3"/>
      <c r="S351" s="3"/>
      <c r="T351" s="3"/>
      <c r="U351" s="8"/>
      <c r="V351" s="6"/>
      <c r="W351" s="6"/>
      <c r="X351" s="8"/>
      <c r="Y351" s="3"/>
      <c r="Z351" s="8"/>
      <c r="AA351" s="8"/>
      <c r="AB351" s="3"/>
      <c r="AC351" s="10"/>
    </row>
    <row r="352" spans="2:29" ht="13.2" x14ac:dyDescent="0.25">
      <c r="B352" s="6"/>
      <c r="C352" s="6"/>
      <c r="D352" s="3"/>
      <c r="E352" s="3"/>
      <c r="F352" s="3"/>
      <c r="G352" s="6"/>
      <c r="H352" s="6"/>
      <c r="I352" s="6"/>
      <c r="J352" s="6"/>
      <c r="K352" s="6"/>
      <c r="L352" s="6"/>
      <c r="M352" s="6"/>
      <c r="N352" s="6"/>
      <c r="O352" s="3"/>
      <c r="P352" s="8"/>
      <c r="Q352" s="8"/>
      <c r="R352" s="3"/>
      <c r="S352" s="3"/>
      <c r="T352" s="3"/>
      <c r="U352" s="8"/>
      <c r="V352" s="6"/>
      <c r="W352" s="6"/>
      <c r="X352" s="8"/>
      <c r="Y352" s="3"/>
      <c r="Z352" s="8"/>
      <c r="AA352" s="8"/>
      <c r="AB352" s="3"/>
      <c r="AC352" s="10"/>
    </row>
    <row r="353" spans="2:29" ht="13.2" x14ac:dyDescent="0.25">
      <c r="B353" s="6"/>
      <c r="C353" s="6"/>
      <c r="D353" s="3"/>
      <c r="E353" s="3"/>
      <c r="F353" s="3"/>
      <c r="G353" s="6"/>
      <c r="H353" s="6"/>
      <c r="I353" s="6"/>
      <c r="J353" s="6"/>
      <c r="K353" s="6"/>
      <c r="L353" s="6"/>
      <c r="M353" s="6"/>
      <c r="N353" s="6"/>
      <c r="O353" s="3"/>
      <c r="P353" s="8"/>
      <c r="Q353" s="8"/>
      <c r="R353" s="3"/>
      <c r="S353" s="3"/>
      <c r="T353" s="3"/>
      <c r="U353" s="8"/>
      <c r="V353" s="6"/>
      <c r="W353" s="6"/>
      <c r="X353" s="8"/>
      <c r="Y353" s="3"/>
      <c r="Z353" s="8"/>
      <c r="AA353" s="8"/>
      <c r="AB353" s="3"/>
      <c r="AC353" s="10"/>
    </row>
    <row r="354" spans="2:29" ht="13.2" x14ac:dyDescent="0.25">
      <c r="B354" s="6"/>
      <c r="C354" s="6"/>
      <c r="D354" s="3"/>
      <c r="E354" s="3"/>
      <c r="F354" s="3"/>
      <c r="G354" s="6"/>
      <c r="H354" s="6"/>
      <c r="I354" s="6"/>
      <c r="J354" s="6"/>
      <c r="K354" s="6"/>
      <c r="L354" s="6"/>
      <c r="M354" s="6"/>
      <c r="N354" s="6"/>
      <c r="O354" s="3"/>
      <c r="P354" s="8"/>
      <c r="Q354" s="8"/>
      <c r="R354" s="3"/>
      <c r="S354" s="3"/>
      <c r="T354" s="3"/>
      <c r="U354" s="8"/>
      <c r="V354" s="6"/>
      <c r="W354" s="6"/>
      <c r="X354" s="8"/>
      <c r="Y354" s="3"/>
      <c r="Z354" s="8"/>
      <c r="AA354" s="8"/>
      <c r="AB354" s="3"/>
      <c r="AC354" s="10"/>
    </row>
    <row r="355" spans="2:29" ht="13.2" x14ac:dyDescent="0.25">
      <c r="B355" s="6"/>
      <c r="C355" s="6"/>
      <c r="D355" s="3"/>
      <c r="E355" s="3"/>
      <c r="F355" s="3"/>
      <c r="G355" s="6"/>
      <c r="H355" s="6"/>
      <c r="I355" s="6"/>
      <c r="J355" s="6"/>
      <c r="K355" s="6"/>
      <c r="L355" s="6"/>
      <c r="M355" s="6"/>
      <c r="N355" s="6"/>
      <c r="O355" s="3"/>
      <c r="P355" s="8"/>
      <c r="Q355" s="8"/>
      <c r="R355" s="3"/>
      <c r="S355" s="3"/>
      <c r="T355" s="3"/>
      <c r="U355" s="8"/>
      <c r="V355" s="6"/>
      <c r="W355" s="6"/>
      <c r="X355" s="8"/>
      <c r="Y355" s="3"/>
      <c r="Z355" s="8"/>
      <c r="AA355" s="8"/>
      <c r="AB355" s="3"/>
      <c r="AC355" s="10"/>
    </row>
    <row r="356" spans="2:29" ht="13.2" x14ac:dyDescent="0.25">
      <c r="B356" s="6"/>
      <c r="C356" s="6"/>
      <c r="D356" s="3"/>
      <c r="E356" s="3"/>
      <c r="F356" s="3"/>
      <c r="G356" s="6"/>
      <c r="H356" s="6"/>
      <c r="I356" s="6"/>
      <c r="J356" s="6"/>
      <c r="K356" s="6"/>
      <c r="L356" s="6"/>
      <c r="M356" s="6"/>
      <c r="N356" s="6"/>
      <c r="O356" s="3"/>
      <c r="P356" s="8"/>
      <c r="Q356" s="8"/>
      <c r="R356" s="3"/>
      <c r="S356" s="3"/>
      <c r="T356" s="3"/>
      <c r="U356" s="8"/>
      <c r="V356" s="6"/>
      <c r="W356" s="6"/>
      <c r="X356" s="8"/>
      <c r="Y356" s="3"/>
      <c r="Z356" s="8"/>
      <c r="AA356" s="8"/>
      <c r="AB356" s="3"/>
      <c r="AC356" s="10"/>
    </row>
    <row r="357" spans="2:29" ht="13.2" x14ac:dyDescent="0.25">
      <c r="B357" s="6"/>
      <c r="C357" s="6"/>
      <c r="D357" s="3"/>
      <c r="E357" s="3"/>
      <c r="F357" s="3"/>
      <c r="G357" s="6"/>
      <c r="H357" s="6"/>
      <c r="I357" s="6"/>
      <c r="J357" s="6"/>
      <c r="K357" s="6"/>
      <c r="L357" s="6"/>
      <c r="M357" s="6"/>
      <c r="N357" s="6"/>
      <c r="O357" s="3"/>
      <c r="P357" s="8"/>
      <c r="Q357" s="8"/>
      <c r="R357" s="3"/>
      <c r="S357" s="3"/>
      <c r="T357" s="3"/>
      <c r="U357" s="8"/>
      <c r="V357" s="6"/>
      <c r="W357" s="6"/>
      <c r="X357" s="8"/>
      <c r="Y357" s="3"/>
      <c r="Z357" s="8"/>
      <c r="AA357" s="8"/>
      <c r="AB357" s="3"/>
      <c r="AC357" s="10"/>
    </row>
    <row r="358" spans="2:29" ht="13.2" x14ac:dyDescent="0.25">
      <c r="B358" s="6"/>
      <c r="C358" s="6"/>
      <c r="D358" s="3"/>
      <c r="E358" s="3"/>
      <c r="F358" s="3"/>
      <c r="G358" s="6"/>
      <c r="H358" s="6"/>
      <c r="I358" s="6"/>
      <c r="J358" s="6"/>
      <c r="K358" s="6"/>
      <c r="L358" s="6"/>
      <c r="M358" s="6"/>
      <c r="N358" s="6"/>
      <c r="O358" s="3"/>
      <c r="P358" s="8"/>
      <c r="Q358" s="8"/>
      <c r="R358" s="3"/>
      <c r="S358" s="3"/>
      <c r="T358" s="3"/>
      <c r="U358" s="8"/>
      <c r="V358" s="6"/>
      <c r="W358" s="6"/>
      <c r="X358" s="8"/>
      <c r="Y358" s="3"/>
      <c r="Z358" s="8"/>
      <c r="AA358" s="8"/>
      <c r="AB358" s="3"/>
      <c r="AC358" s="10"/>
    </row>
    <row r="359" spans="2:29" ht="13.2" x14ac:dyDescent="0.25">
      <c r="B359" s="6"/>
      <c r="C359" s="6"/>
      <c r="D359" s="3"/>
      <c r="E359" s="3"/>
      <c r="F359" s="3"/>
      <c r="G359" s="6"/>
      <c r="H359" s="6"/>
      <c r="I359" s="6"/>
      <c r="J359" s="6"/>
      <c r="K359" s="6"/>
      <c r="L359" s="6"/>
      <c r="M359" s="6"/>
      <c r="N359" s="6"/>
      <c r="O359" s="3"/>
      <c r="P359" s="8"/>
      <c r="Q359" s="8"/>
      <c r="R359" s="3"/>
      <c r="S359" s="3"/>
      <c r="T359" s="3"/>
      <c r="U359" s="8"/>
      <c r="V359" s="6"/>
      <c r="W359" s="6"/>
      <c r="X359" s="8"/>
      <c r="Y359" s="3"/>
      <c r="Z359" s="8"/>
      <c r="AA359" s="8"/>
      <c r="AB359" s="3"/>
      <c r="AC359" s="10"/>
    </row>
    <row r="360" spans="2:29" ht="13.2" x14ac:dyDescent="0.25">
      <c r="B360" s="6"/>
      <c r="C360" s="6"/>
      <c r="D360" s="3"/>
      <c r="E360" s="3"/>
      <c r="F360" s="3"/>
      <c r="G360" s="6"/>
      <c r="H360" s="6"/>
      <c r="I360" s="6"/>
      <c r="J360" s="6"/>
      <c r="K360" s="6"/>
      <c r="L360" s="6"/>
      <c r="M360" s="6"/>
      <c r="N360" s="6"/>
      <c r="O360" s="3"/>
      <c r="P360" s="8"/>
      <c r="Q360" s="8"/>
      <c r="R360" s="3"/>
      <c r="S360" s="3"/>
      <c r="T360" s="3"/>
      <c r="U360" s="8"/>
      <c r="V360" s="6"/>
      <c r="W360" s="6"/>
      <c r="X360" s="8"/>
      <c r="Y360" s="3"/>
      <c r="Z360" s="8"/>
      <c r="AA360" s="8"/>
      <c r="AB360" s="3"/>
      <c r="AC360" s="10"/>
    </row>
    <row r="361" spans="2:29" ht="13.2" x14ac:dyDescent="0.25">
      <c r="B361" s="6"/>
      <c r="C361" s="6"/>
      <c r="D361" s="3"/>
      <c r="E361" s="3"/>
      <c r="F361" s="3"/>
      <c r="G361" s="6"/>
      <c r="H361" s="6"/>
      <c r="I361" s="6"/>
      <c r="J361" s="6"/>
      <c r="K361" s="6"/>
      <c r="L361" s="6"/>
      <c r="M361" s="6"/>
      <c r="N361" s="6"/>
      <c r="O361" s="3"/>
      <c r="P361" s="8"/>
      <c r="Q361" s="8"/>
      <c r="R361" s="3"/>
      <c r="S361" s="3"/>
      <c r="T361" s="3"/>
      <c r="U361" s="8"/>
      <c r="V361" s="6"/>
      <c r="W361" s="6"/>
      <c r="X361" s="8"/>
      <c r="Y361" s="3"/>
      <c r="Z361" s="8"/>
      <c r="AA361" s="8"/>
      <c r="AB361" s="3"/>
      <c r="AC361" s="10"/>
    </row>
    <row r="362" spans="2:29" ht="13.2" x14ac:dyDescent="0.25">
      <c r="B362" s="6"/>
      <c r="C362" s="6"/>
      <c r="D362" s="3"/>
      <c r="E362" s="3"/>
      <c r="F362" s="3"/>
      <c r="G362" s="6"/>
      <c r="H362" s="6"/>
      <c r="I362" s="6"/>
      <c r="J362" s="6"/>
      <c r="K362" s="6"/>
      <c r="L362" s="6"/>
      <c r="M362" s="6"/>
      <c r="N362" s="6"/>
      <c r="O362" s="3"/>
      <c r="P362" s="8"/>
      <c r="Q362" s="8"/>
      <c r="R362" s="3"/>
      <c r="S362" s="3"/>
      <c r="T362" s="3"/>
      <c r="U362" s="8"/>
      <c r="V362" s="6"/>
      <c r="W362" s="6"/>
      <c r="X362" s="8"/>
      <c r="Y362" s="3"/>
      <c r="Z362" s="8"/>
      <c r="AA362" s="8"/>
      <c r="AB362" s="3"/>
      <c r="AC362" s="10"/>
    </row>
    <row r="363" spans="2:29" ht="13.2" x14ac:dyDescent="0.25">
      <c r="B363" s="6"/>
      <c r="C363" s="6"/>
      <c r="D363" s="3"/>
      <c r="E363" s="3"/>
      <c r="F363" s="3"/>
      <c r="G363" s="6"/>
      <c r="H363" s="6"/>
      <c r="I363" s="6"/>
      <c r="J363" s="6"/>
      <c r="K363" s="6"/>
      <c r="L363" s="6"/>
      <c r="M363" s="6"/>
      <c r="N363" s="6"/>
      <c r="O363" s="3"/>
      <c r="P363" s="8"/>
      <c r="Q363" s="8"/>
      <c r="R363" s="3"/>
      <c r="S363" s="3"/>
      <c r="T363" s="3"/>
      <c r="U363" s="8"/>
      <c r="V363" s="6"/>
      <c r="W363" s="6"/>
      <c r="X363" s="8"/>
      <c r="Y363" s="3"/>
      <c r="Z363" s="8"/>
      <c r="AA363" s="8"/>
      <c r="AB363" s="3"/>
      <c r="AC363" s="10"/>
    </row>
    <row r="364" spans="2:29" ht="13.2" x14ac:dyDescent="0.25">
      <c r="B364" s="6"/>
      <c r="C364" s="6"/>
      <c r="D364" s="3"/>
      <c r="E364" s="3"/>
      <c r="F364" s="3"/>
      <c r="G364" s="6"/>
      <c r="H364" s="6"/>
      <c r="I364" s="6"/>
      <c r="J364" s="6"/>
      <c r="K364" s="6"/>
      <c r="L364" s="6"/>
      <c r="M364" s="6"/>
      <c r="N364" s="6"/>
      <c r="O364" s="3"/>
      <c r="P364" s="8"/>
      <c r="Q364" s="8"/>
      <c r="R364" s="3"/>
      <c r="S364" s="3"/>
      <c r="T364" s="3"/>
      <c r="U364" s="8"/>
      <c r="V364" s="6"/>
      <c r="W364" s="6"/>
      <c r="X364" s="8"/>
      <c r="Y364" s="3"/>
      <c r="Z364" s="8"/>
      <c r="AA364" s="8"/>
      <c r="AB364" s="3"/>
      <c r="AC364" s="10"/>
    </row>
    <row r="365" spans="2:29" ht="13.2" x14ac:dyDescent="0.25">
      <c r="B365" s="6"/>
      <c r="C365" s="6"/>
      <c r="D365" s="3"/>
      <c r="E365" s="3"/>
      <c r="F365" s="3"/>
      <c r="G365" s="6"/>
      <c r="H365" s="6"/>
      <c r="I365" s="6"/>
      <c r="J365" s="6"/>
      <c r="K365" s="6"/>
      <c r="L365" s="6"/>
      <c r="M365" s="6"/>
      <c r="N365" s="6"/>
      <c r="O365" s="3"/>
      <c r="P365" s="8"/>
      <c r="Q365" s="8"/>
      <c r="R365" s="3"/>
      <c r="S365" s="3"/>
      <c r="T365" s="3"/>
      <c r="U365" s="8"/>
      <c r="V365" s="6"/>
      <c r="W365" s="6"/>
      <c r="X365" s="8"/>
      <c r="Y365" s="3"/>
      <c r="Z365" s="8"/>
      <c r="AA365" s="8"/>
      <c r="AB365" s="3"/>
      <c r="AC365" s="10"/>
    </row>
    <row r="366" spans="2:29" ht="13.2" x14ac:dyDescent="0.25">
      <c r="B366" s="6"/>
      <c r="C366" s="6"/>
      <c r="D366" s="3"/>
      <c r="E366" s="3"/>
      <c r="F366" s="3"/>
      <c r="G366" s="6"/>
      <c r="H366" s="6"/>
      <c r="I366" s="6"/>
      <c r="J366" s="6"/>
      <c r="K366" s="6"/>
      <c r="L366" s="6"/>
      <c r="M366" s="6"/>
      <c r="N366" s="6"/>
      <c r="O366" s="3"/>
      <c r="P366" s="8"/>
      <c r="Q366" s="8"/>
      <c r="R366" s="3"/>
      <c r="S366" s="3"/>
      <c r="T366" s="3"/>
      <c r="U366" s="8"/>
      <c r="V366" s="6"/>
      <c r="W366" s="6"/>
      <c r="X366" s="8"/>
      <c r="Y366" s="3"/>
      <c r="Z366" s="8"/>
      <c r="AA366" s="8"/>
      <c r="AB366" s="3"/>
      <c r="AC366" s="10"/>
    </row>
    <row r="367" spans="2:29" ht="13.2" x14ac:dyDescent="0.25">
      <c r="B367" s="6"/>
      <c r="C367" s="6"/>
      <c r="D367" s="3"/>
      <c r="E367" s="3"/>
      <c r="F367" s="3"/>
      <c r="G367" s="6"/>
      <c r="H367" s="6"/>
      <c r="I367" s="6"/>
      <c r="J367" s="6"/>
      <c r="K367" s="6"/>
      <c r="L367" s="6"/>
      <c r="M367" s="6"/>
      <c r="N367" s="6"/>
      <c r="O367" s="3"/>
      <c r="P367" s="8"/>
      <c r="Q367" s="8"/>
      <c r="R367" s="3"/>
      <c r="S367" s="3"/>
      <c r="T367" s="3"/>
      <c r="U367" s="8"/>
      <c r="V367" s="6"/>
      <c r="W367" s="6"/>
      <c r="X367" s="8"/>
      <c r="Y367" s="3"/>
      <c r="Z367" s="8"/>
      <c r="AA367" s="8"/>
      <c r="AB367" s="3"/>
      <c r="AC367" s="10"/>
    </row>
    <row r="368" spans="2:29" ht="13.2" x14ac:dyDescent="0.25">
      <c r="B368" s="6"/>
      <c r="C368" s="6"/>
      <c r="D368" s="3"/>
      <c r="E368" s="3"/>
      <c r="F368" s="3"/>
      <c r="G368" s="6"/>
      <c r="H368" s="6"/>
      <c r="I368" s="6"/>
      <c r="J368" s="6"/>
      <c r="K368" s="6"/>
      <c r="L368" s="6"/>
      <c r="M368" s="6"/>
      <c r="N368" s="6"/>
      <c r="O368" s="3"/>
      <c r="P368" s="8"/>
      <c r="Q368" s="8"/>
      <c r="R368" s="3"/>
      <c r="S368" s="3"/>
      <c r="T368" s="3"/>
      <c r="U368" s="8"/>
      <c r="V368" s="6"/>
      <c r="W368" s="6"/>
      <c r="X368" s="8"/>
      <c r="Y368" s="3"/>
      <c r="Z368" s="8"/>
      <c r="AA368" s="8"/>
      <c r="AB368" s="3"/>
      <c r="AC368" s="10"/>
    </row>
    <row r="369" spans="2:29" ht="13.2" x14ac:dyDescent="0.25">
      <c r="B369" s="6"/>
      <c r="C369" s="6"/>
      <c r="D369" s="3"/>
      <c r="E369" s="3"/>
      <c r="F369" s="3"/>
      <c r="G369" s="6"/>
      <c r="H369" s="6"/>
      <c r="I369" s="6"/>
      <c r="J369" s="6"/>
      <c r="K369" s="6"/>
      <c r="L369" s="6"/>
      <c r="M369" s="6"/>
      <c r="N369" s="6"/>
      <c r="O369" s="3"/>
      <c r="P369" s="8"/>
      <c r="Q369" s="8"/>
      <c r="R369" s="3"/>
      <c r="S369" s="3"/>
      <c r="T369" s="3"/>
      <c r="U369" s="8"/>
      <c r="V369" s="6"/>
      <c r="W369" s="6"/>
      <c r="X369" s="8"/>
      <c r="Y369" s="3"/>
      <c r="Z369" s="8"/>
      <c r="AA369" s="8"/>
      <c r="AB369" s="3"/>
      <c r="AC369" s="10"/>
    </row>
    <row r="370" spans="2:29" ht="13.2" x14ac:dyDescent="0.25">
      <c r="B370" s="6"/>
      <c r="C370" s="6"/>
      <c r="D370" s="3"/>
      <c r="E370" s="3"/>
      <c r="F370" s="3"/>
      <c r="G370" s="6"/>
      <c r="H370" s="6"/>
      <c r="I370" s="6"/>
      <c r="J370" s="6"/>
      <c r="K370" s="6"/>
      <c r="L370" s="6"/>
      <c r="M370" s="6"/>
      <c r="N370" s="6"/>
      <c r="O370" s="3"/>
      <c r="P370" s="8"/>
      <c r="Q370" s="8"/>
      <c r="R370" s="3"/>
      <c r="S370" s="3"/>
      <c r="T370" s="3"/>
      <c r="U370" s="8"/>
      <c r="V370" s="6"/>
      <c r="W370" s="6"/>
      <c r="X370" s="8"/>
      <c r="Y370" s="3"/>
      <c r="Z370" s="8"/>
      <c r="AA370" s="8"/>
      <c r="AB370" s="3"/>
      <c r="AC370" s="10"/>
    </row>
    <row r="371" spans="2:29" ht="13.2" x14ac:dyDescent="0.25">
      <c r="B371" s="6"/>
      <c r="C371" s="6"/>
      <c r="D371" s="3"/>
      <c r="E371" s="3"/>
      <c r="F371" s="3"/>
      <c r="G371" s="6"/>
      <c r="H371" s="6"/>
      <c r="I371" s="6"/>
      <c r="J371" s="6"/>
      <c r="K371" s="6"/>
      <c r="L371" s="6"/>
      <c r="M371" s="6"/>
      <c r="N371" s="6"/>
      <c r="O371" s="3"/>
      <c r="P371" s="8"/>
      <c r="Q371" s="8"/>
      <c r="R371" s="3"/>
      <c r="S371" s="3"/>
      <c r="T371" s="3"/>
      <c r="U371" s="8"/>
      <c r="V371" s="6"/>
      <c r="W371" s="6"/>
      <c r="X371" s="8"/>
      <c r="Y371" s="3"/>
      <c r="Z371" s="8"/>
      <c r="AA371" s="8"/>
      <c r="AB371" s="3"/>
      <c r="AC371" s="10"/>
    </row>
    <row r="372" spans="2:29" ht="13.2" x14ac:dyDescent="0.25">
      <c r="B372" s="6"/>
      <c r="C372" s="6"/>
      <c r="D372" s="3"/>
      <c r="E372" s="3"/>
      <c r="F372" s="3"/>
      <c r="G372" s="6"/>
      <c r="H372" s="6"/>
      <c r="I372" s="6"/>
      <c r="J372" s="6"/>
      <c r="K372" s="6"/>
      <c r="L372" s="6"/>
      <c r="M372" s="6"/>
      <c r="N372" s="6"/>
      <c r="O372" s="3"/>
      <c r="P372" s="8"/>
      <c r="Q372" s="8"/>
      <c r="R372" s="3"/>
      <c r="S372" s="3"/>
      <c r="T372" s="3"/>
      <c r="U372" s="8"/>
      <c r="V372" s="6"/>
      <c r="W372" s="6"/>
      <c r="X372" s="8"/>
      <c r="Y372" s="3"/>
      <c r="Z372" s="8"/>
      <c r="AA372" s="8"/>
      <c r="AB372" s="3"/>
      <c r="AC372" s="10"/>
    </row>
    <row r="373" spans="2:29" ht="13.2" x14ac:dyDescent="0.25">
      <c r="B373" s="6"/>
      <c r="C373" s="6"/>
      <c r="D373" s="3"/>
      <c r="E373" s="3"/>
      <c r="F373" s="3"/>
      <c r="G373" s="6"/>
      <c r="H373" s="6"/>
      <c r="I373" s="6"/>
      <c r="J373" s="6"/>
      <c r="K373" s="6"/>
      <c r="L373" s="6"/>
      <c r="M373" s="6"/>
      <c r="N373" s="6"/>
      <c r="O373" s="3"/>
      <c r="P373" s="8"/>
      <c r="Q373" s="8"/>
      <c r="R373" s="3"/>
      <c r="S373" s="3"/>
      <c r="T373" s="3"/>
      <c r="U373" s="8"/>
      <c r="V373" s="6"/>
      <c r="W373" s="6"/>
      <c r="X373" s="8"/>
      <c r="Y373" s="3"/>
      <c r="Z373" s="8"/>
      <c r="AA373" s="8"/>
      <c r="AB373" s="3"/>
      <c r="AC373" s="10"/>
    </row>
    <row r="374" spans="2:29" ht="13.2" x14ac:dyDescent="0.25">
      <c r="B374" s="6"/>
      <c r="C374" s="6"/>
      <c r="D374" s="3"/>
      <c r="E374" s="3"/>
      <c r="F374" s="3"/>
      <c r="G374" s="6"/>
      <c r="H374" s="6"/>
      <c r="I374" s="6"/>
      <c r="J374" s="6"/>
      <c r="K374" s="6"/>
      <c r="L374" s="6"/>
      <c r="M374" s="6"/>
      <c r="N374" s="6"/>
      <c r="O374" s="3"/>
      <c r="P374" s="8"/>
      <c r="Q374" s="8"/>
      <c r="R374" s="3"/>
      <c r="S374" s="3"/>
      <c r="T374" s="3"/>
      <c r="U374" s="8"/>
      <c r="V374" s="6"/>
      <c r="W374" s="6"/>
      <c r="X374" s="8"/>
      <c r="Y374" s="3"/>
      <c r="Z374" s="8"/>
      <c r="AA374" s="8"/>
      <c r="AB374" s="3"/>
      <c r="AC374" s="10"/>
    </row>
    <row r="375" spans="2:29" ht="13.2" x14ac:dyDescent="0.25">
      <c r="B375" s="6"/>
      <c r="C375" s="6"/>
      <c r="D375" s="3"/>
      <c r="E375" s="3"/>
      <c r="F375" s="3"/>
      <c r="G375" s="6"/>
      <c r="H375" s="6"/>
      <c r="I375" s="6"/>
      <c r="J375" s="6"/>
      <c r="K375" s="6"/>
      <c r="L375" s="6"/>
      <c r="M375" s="6"/>
      <c r="N375" s="6"/>
      <c r="O375" s="3"/>
      <c r="P375" s="8"/>
      <c r="Q375" s="8"/>
      <c r="R375" s="3"/>
      <c r="S375" s="3"/>
      <c r="T375" s="3"/>
      <c r="U375" s="8"/>
      <c r="V375" s="6"/>
      <c r="W375" s="6"/>
      <c r="X375" s="8"/>
      <c r="Y375" s="3"/>
      <c r="Z375" s="8"/>
      <c r="AA375" s="8"/>
      <c r="AB375" s="3"/>
      <c r="AC375" s="10"/>
    </row>
    <row r="376" spans="2:29" ht="13.2" x14ac:dyDescent="0.25">
      <c r="B376" s="6"/>
      <c r="C376" s="6"/>
      <c r="D376" s="3"/>
      <c r="E376" s="3"/>
      <c r="F376" s="3"/>
      <c r="G376" s="6"/>
      <c r="H376" s="6"/>
      <c r="I376" s="6"/>
      <c r="J376" s="6"/>
      <c r="K376" s="6"/>
      <c r="L376" s="6"/>
      <c r="M376" s="6"/>
      <c r="N376" s="6"/>
      <c r="O376" s="3"/>
      <c r="P376" s="8"/>
      <c r="Q376" s="8"/>
      <c r="R376" s="3"/>
      <c r="S376" s="3"/>
      <c r="T376" s="3"/>
      <c r="U376" s="8"/>
      <c r="V376" s="6"/>
      <c r="W376" s="6"/>
      <c r="X376" s="8"/>
      <c r="Y376" s="3"/>
      <c r="Z376" s="8"/>
      <c r="AA376" s="8"/>
      <c r="AB376" s="3"/>
      <c r="AC376" s="10"/>
    </row>
    <row r="377" spans="2:29" ht="13.2" x14ac:dyDescent="0.25">
      <c r="B377" s="6"/>
      <c r="C377" s="6"/>
      <c r="D377" s="3"/>
      <c r="E377" s="3"/>
      <c r="F377" s="3"/>
      <c r="G377" s="6"/>
      <c r="H377" s="6"/>
      <c r="I377" s="6"/>
      <c r="J377" s="6"/>
      <c r="K377" s="6"/>
      <c r="L377" s="6"/>
      <c r="M377" s="6"/>
      <c r="N377" s="6"/>
      <c r="O377" s="3"/>
      <c r="P377" s="8"/>
      <c r="Q377" s="8"/>
      <c r="R377" s="3"/>
      <c r="S377" s="3"/>
      <c r="T377" s="3"/>
      <c r="U377" s="8"/>
      <c r="V377" s="6"/>
      <c r="W377" s="6"/>
      <c r="X377" s="8"/>
      <c r="Y377" s="3"/>
      <c r="Z377" s="8"/>
      <c r="AA377" s="8"/>
      <c r="AB377" s="3"/>
      <c r="AC377" s="10"/>
    </row>
    <row r="378" spans="2:29" ht="13.2" x14ac:dyDescent="0.25">
      <c r="B378" s="6"/>
      <c r="C378" s="6"/>
      <c r="D378" s="3"/>
      <c r="E378" s="3"/>
      <c r="F378" s="3"/>
      <c r="G378" s="6"/>
      <c r="H378" s="6"/>
      <c r="I378" s="6"/>
      <c r="J378" s="6"/>
      <c r="K378" s="6"/>
      <c r="L378" s="6"/>
      <c r="M378" s="6"/>
      <c r="N378" s="6"/>
      <c r="O378" s="3"/>
      <c r="P378" s="8"/>
      <c r="Q378" s="8"/>
      <c r="R378" s="3"/>
      <c r="S378" s="3"/>
      <c r="T378" s="3"/>
      <c r="U378" s="8"/>
      <c r="V378" s="6"/>
      <c r="W378" s="6"/>
      <c r="X378" s="8"/>
      <c r="Y378" s="3"/>
      <c r="Z378" s="8"/>
      <c r="AA378" s="8"/>
      <c r="AB378" s="3"/>
      <c r="AC378" s="10"/>
    </row>
    <row r="379" spans="2:29" ht="13.2" x14ac:dyDescent="0.25">
      <c r="B379" s="6"/>
      <c r="C379" s="6"/>
      <c r="D379" s="3"/>
      <c r="E379" s="3"/>
      <c r="F379" s="3"/>
      <c r="G379" s="6"/>
      <c r="H379" s="6"/>
      <c r="I379" s="6"/>
      <c r="J379" s="6"/>
      <c r="K379" s="6"/>
      <c r="L379" s="6"/>
      <c r="M379" s="6"/>
      <c r="N379" s="6"/>
      <c r="O379" s="3"/>
      <c r="P379" s="8"/>
      <c r="Q379" s="8"/>
      <c r="R379" s="3"/>
      <c r="S379" s="3"/>
      <c r="T379" s="3"/>
      <c r="U379" s="8"/>
      <c r="V379" s="6"/>
      <c r="W379" s="6"/>
      <c r="X379" s="8"/>
      <c r="Y379" s="3"/>
      <c r="Z379" s="8"/>
      <c r="AA379" s="8"/>
      <c r="AB379" s="3"/>
      <c r="AC379" s="10"/>
    </row>
    <row r="380" spans="2:29" ht="13.2" x14ac:dyDescent="0.25">
      <c r="B380" s="6"/>
      <c r="C380" s="6"/>
      <c r="D380" s="3"/>
      <c r="E380" s="3"/>
      <c r="F380" s="3"/>
      <c r="G380" s="6"/>
      <c r="H380" s="6"/>
      <c r="I380" s="6"/>
      <c r="J380" s="6"/>
      <c r="K380" s="6"/>
      <c r="L380" s="6"/>
      <c r="M380" s="6"/>
      <c r="N380" s="6"/>
      <c r="O380" s="3"/>
      <c r="P380" s="8"/>
      <c r="Q380" s="8"/>
      <c r="R380" s="3"/>
      <c r="S380" s="3"/>
      <c r="T380" s="3"/>
      <c r="U380" s="8"/>
      <c r="V380" s="6"/>
      <c r="W380" s="6"/>
      <c r="X380" s="8"/>
      <c r="Y380" s="3"/>
      <c r="Z380" s="8"/>
      <c r="AA380" s="8"/>
      <c r="AB380" s="3"/>
      <c r="AC380" s="10"/>
    </row>
    <row r="381" spans="2:29" ht="13.2" x14ac:dyDescent="0.25">
      <c r="B381" s="6"/>
      <c r="C381" s="6"/>
      <c r="D381" s="3"/>
      <c r="E381" s="3"/>
      <c r="F381" s="3"/>
      <c r="G381" s="6"/>
      <c r="H381" s="6"/>
      <c r="I381" s="6"/>
      <c r="J381" s="6"/>
      <c r="K381" s="6"/>
      <c r="L381" s="6"/>
      <c r="M381" s="6"/>
      <c r="N381" s="6"/>
      <c r="O381" s="3"/>
      <c r="P381" s="8"/>
      <c r="Q381" s="8"/>
      <c r="R381" s="3"/>
      <c r="S381" s="3"/>
      <c r="T381" s="3"/>
      <c r="U381" s="8"/>
      <c r="V381" s="6"/>
      <c r="W381" s="6"/>
      <c r="X381" s="8"/>
      <c r="Y381" s="3"/>
      <c r="Z381" s="8"/>
      <c r="AA381" s="8"/>
      <c r="AB381" s="3"/>
      <c r="AC381" s="10"/>
    </row>
    <row r="382" spans="2:29" ht="13.2" x14ac:dyDescent="0.25">
      <c r="B382" s="6"/>
      <c r="C382" s="6"/>
      <c r="D382" s="3"/>
      <c r="E382" s="3"/>
      <c r="F382" s="3"/>
      <c r="G382" s="6"/>
      <c r="H382" s="6"/>
      <c r="I382" s="6"/>
      <c r="J382" s="6"/>
      <c r="K382" s="6"/>
      <c r="L382" s="6"/>
      <c r="M382" s="6"/>
      <c r="N382" s="6"/>
      <c r="O382" s="3"/>
      <c r="P382" s="8"/>
      <c r="Q382" s="8"/>
      <c r="R382" s="3"/>
      <c r="S382" s="3"/>
      <c r="T382" s="3"/>
      <c r="U382" s="8"/>
      <c r="V382" s="6"/>
      <c r="W382" s="6"/>
      <c r="X382" s="8"/>
      <c r="Y382" s="3"/>
      <c r="Z382" s="8"/>
      <c r="AA382" s="8"/>
      <c r="AB382" s="3"/>
      <c r="AC382" s="10"/>
    </row>
    <row r="383" spans="2:29" ht="13.2" x14ac:dyDescent="0.25">
      <c r="B383" s="6"/>
      <c r="C383" s="6"/>
      <c r="D383" s="3"/>
      <c r="E383" s="3"/>
      <c r="F383" s="3"/>
      <c r="G383" s="6"/>
      <c r="H383" s="6"/>
      <c r="I383" s="6"/>
      <c r="J383" s="6"/>
      <c r="K383" s="6"/>
      <c r="L383" s="6"/>
      <c r="M383" s="6"/>
      <c r="N383" s="6"/>
      <c r="O383" s="3"/>
      <c r="P383" s="8"/>
      <c r="Q383" s="8"/>
      <c r="R383" s="3"/>
      <c r="S383" s="3"/>
      <c r="T383" s="3"/>
      <c r="U383" s="8"/>
      <c r="V383" s="6"/>
      <c r="W383" s="6"/>
      <c r="X383" s="8"/>
      <c r="Y383" s="3"/>
      <c r="Z383" s="8"/>
      <c r="AA383" s="8"/>
      <c r="AB383" s="3"/>
      <c r="AC383" s="10"/>
    </row>
    <row r="384" spans="2:29" ht="13.2" x14ac:dyDescent="0.25">
      <c r="B384" s="6"/>
      <c r="C384" s="6"/>
      <c r="D384" s="3"/>
      <c r="E384" s="3"/>
      <c r="F384" s="3"/>
      <c r="G384" s="6"/>
      <c r="H384" s="6"/>
      <c r="I384" s="6"/>
      <c r="J384" s="6"/>
      <c r="K384" s="6"/>
      <c r="L384" s="6"/>
      <c r="M384" s="6"/>
      <c r="N384" s="6"/>
      <c r="O384" s="3"/>
      <c r="P384" s="8"/>
      <c r="Q384" s="8"/>
      <c r="R384" s="3"/>
      <c r="S384" s="3"/>
      <c r="T384" s="3"/>
      <c r="U384" s="8"/>
      <c r="V384" s="6"/>
      <c r="W384" s="6"/>
      <c r="X384" s="8"/>
      <c r="Y384" s="3"/>
      <c r="Z384" s="8"/>
      <c r="AA384" s="8"/>
      <c r="AB384" s="3"/>
      <c r="AC384" s="10"/>
    </row>
    <row r="385" spans="2:29" ht="13.2" x14ac:dyDescent="0.25">
      <c r="B385" s="6"/>
      <c r="C385" s="6"/>
      <c r="D385" s="3"/>
      <c r="E385" s="3"/>
      <c r="F385" s="3"/>
      <c r="G385" s="6"/>
      <c r="H385" s="6"/>
      <c r="I385" s="6"/>
      <c r="J385" s="6"/>
      <c r="K385" s="6"/>
      <c r="L385" s="6"/>
      <c r="M385" s="6"/>
      <c r="N385" s="6"/>
      <c r="O385" s="3"/>
      <c r="P385" s="8"/>
      <c r="Q385" s="8"/>
      <c r="R385" s="3"/>
      <c r="S385" s="3"/>
      <c r="T385" s="3"/>
      <c r="U385" s="8"/>
      <c r="V385" s="6"/>
      <c r="W385" s="6"/>
      <c r="X385" s="8"/>
      <c r="Y385" s="3"/>
      <c r="Z385" s="8"/>
      <c r="AA385" s="8"/>
      <c r="AB385" s="3"/>
      <c r="AC385" s="10"/>
    </row>
    <row r="386" spans="2:29" ht="13.2" x14ac:dyDescent="0.25">
      <c r="B386" s="6"/>
      <c r="C386" s="6"/>
      <c r="D386" s="3"/>
      <c r="E386" s="3"/>
      <c r="F386" s="3"/>
      <c r="G386" s="6"/>
      <c r="H386" s="6"/>
      <c r="I386" s="6"/>
      <c r="J386" s="6"/>
      <c r="K386" s="6"/>
      <c r="L386" s="6"/>
      <c r="M386" s="6"/>
      <c r="N386" s="6"/>
      <c r="O386" s="3"/>
      <c r="P386" s="8"/>
      <c r="Q386" s="8"/>
      <c r="R386" s="3"/>
      <c r="S386" s="3"/>
      <c r="T386" s="3"/>
      <c r="U386" s="8"/>
      <c r="V386" s="6"/>
      <c r="W386" s="6"/>
      <c r="X386" s="8"/>
      <c r="Y386" s="3"/>
      <c r="Z386" s="8"/>
      <c r="AA386" s="8"/>
      <c r="AB386" s="3"/>
      <c r="AC386" s="10"/>
    </row>
    <row r="387" spans="2:29" ht="13.2" x14ac:dyDescent="0.25">
      <c r="B387" s="6"/>
      <c r="C387" s="6"/>
      <c r="D387" s="3"/>
      <c r="E387" s="3"/>
      <c r="F387" s="3"/>
      <c r="G387" s="6"/>
      <c r="H387" s="6"/>
      <c r="I387" s="6"/>
      <c r="J387" s="6"/>
      <c r="K387" s="6"/>
      <c r="L387" s="6"/>
      <c r="M387" s="6"/>
      <c r="N387" s="6"/>
      <c r="O387" s="3"/>
      <c r="P387" s="8"/>
      <c r="Q387" s="8"/>
      <c r="R387" s="3"/>
      <c r="S387" s="3"/>
      <c r="T387" s="3"/>
      <c r="U387" s="8"/>
      <c r="V387" s="6"/>
      <c r="W387" s="6"/>
      <c r="X387" s="8"/>
      <c r="Y387" s="3"/>
      <c r="Z387" s="8"/>
      <c r="AA387" s="8"/>
      <c r="AB387" s="3"/>
      <c r="AC387" s="10"/>
    </row>
    <row r="388" spans="2:29" ht="13.2" x14ac:dyDescent="0.25">
      <c r="B388" s="6"/>
      <c r="C388" s="6"/>
      <c r="D388" s="3"/>
      <c r="E388" s="3"/>
      <c r="F388" s="3"/>
      <c r="G388" s="6"/>
      <c r="H388" s="6"/>
      <c r="I388" s="6"/>
      <c r="J388" s="6"/>
      <c r="K388" s="6"/>
      <c r="L388" s="6"/>
      <c r="M388" s="6"/>
      <c r="N388" s="6"/>
      <c r="O388" s="3"/>
      <c r="P388" s="8"/>
      <c r="Q388" s="8"/>
      <c r="R388" s="3"/>
      <c r="S388" s="3"/>
      <c r="T388" s="3"/>
      <c r="U388" s="8"/>
      <c r="V388" s="6"/>
      <c r="W388" s="6"/>
      <c r="X388" s="8"/>
      <c r="Y388" s="3"/>
      <c r="Z388" s="8"/>
      <c r="AA388" s="8"/>
      <c r="AB388" s="3"/>
      <c r="AC388" s="10"/>
    </row>
    <row r="389" spans="2:29" ht="13.2" x14ac:dyDescent="0.25">
      <c r="B389" s="6"/>
      <c r="C389" s="6"/>
      <c r="D389" s="3"/>
      <c r="E389" s="3"/>
      <c r="F389" s="3"/>
      <c r="G389" s="6"/>
      <c r="H389" s="6"/>
      <c r="I389" s="6"/>
      <c r="J389" s="6"/>
      <c r="K389" s="6"/>
      <c r="L389" s="6"/>
      <c r="M389" s="6"/>
      <c r="N389" s="6"/>
      <c r="O389" s="3"/>
      <c r="P389" s="8"/>
      <c r="Q389" s="8"/>
      <c r="R389" s="3"/>
      <c r="S389" s="3"/>
      <c r="T389" s="3"/>
      <c r="U389" s="8"/>
      <c r="V389" s="6"/>
      <c r="W389" s="6"/>
      <c r="X389" s="8"/>
      <c r="Y389" s="3"/>
      <c r="Z389" s="8"/>
      <c r="AA389" s="8"/>
      <c r="AB389" s="3"/>
      <c r="AC389" s="10"/>
    </row>
    <row r="390" spans="2:29" ht="13.2" x14ac:dyDescent="0.25">
      <c r="B390" s="6"/>
      <c r="C390" s="6"/>
      <c r="D390" s="3"/>
      <c r="E390" s="3"/>
      <c r="F390" s="3"/>
      <c r="G390" s="6"/>
      <c r="H390" s="6"/>
      <c r="I390" s="6"/>
      <c r="J390" s="6"/>
      <c r="K390" s="6"/>
      <c r="L390" s="6"/>
      <c r="M390" s="6"/>
      <c r="N390" s="6"/>
      <c r="O390" s="3"/>
      <c r="P390" s="8"/>
      <c r="Q390" s="8"/>
      <c r="R390" s="3"/>
      <c r="S390" s="3"/>
      <c r="T390" s="3"/>
      <c r="U390" s="8"/>
      <c r="V390" s="6"/>
      <c r="W390" s="6"/>
      <c r="X390" s="8"/>
      <c r="Y390" s="3"/>
      <c r="Z390" s="8"/>
      <c r="AA390" s="8"/>
      <c r="AB390" s="3"/>
      <c r="AC390" s="10"/>
    </row>
    <row r="391" spans="2:29" ht="13.2" x14ac:dyDescent="0.25">
      <c r="B391" s="6"/>
      <c r="C391" s="6"/>
      <c r="D391" s="3"/>
      <c r="E391" s="3"/>
      <c r="F391" s="3"/>
      <c r="G391" s="6"/>
      <c r="H391" s="6"/>
      <c r="I391" s="6"/>
      <c r="J391" s="6"/>
      <c r="K391" s="6"/>
      <c r="L391" s="6"/>
      <c r="M391" s="6"/>
      <c r="N391" s="6"/>
      <c r="O391" s="3"/>
      <c r="P391" s="8"/>
      <c r="Q391" s="8"/>
      <c r="R391" s="3"/>
      <c r="S391" s="3"/>
      <c r="T391" s="3"/>
      <c r="U391" s="8"/>
      <c r="V391" s="6"/>
      <c r="W391" s="6"/>
      <c r="X391" s="8"/>
      <c r="Y391" s="3"/>
      <c r="Z391" s="8"/>
      <c r="AA391" s="8"/>
      <c r="AB391" s="3"/>
      <c r="AC391" s="10"/>
    </row>
    <row r="392" spans="2:29" ht="13.2" x14ac:dyDescent="0.25">
      <c r="B392" s="6"/>
      <c r="C392" s="6"/>
      <c r="D392" s="3"/>
      <c r="E392" s="3"/>
      <c r="F392" s="3"/>
      <c r="G392" s="6"/>
      <c r="H392" s="6"/>
      <c r="I392" s="6"/>
      <c r="J392" s="6"/>
      <c r="K392" s="6"/>
      <c r="L392" s="6"/>
      <c r="M392" s="6"/>
      <c r="N392" s="6"/>
      <c r="O392" s="3"/>
      <c r="P392" s="8"/>
      <c r="Q392" s="8"/>
      <c r="R392" s="3"/>
      <c r="S392" s="3"/>
      <c r="T392" s="3"/>
      <c r="U392" s="8"/>
      <c r="V392" s="6"/>
      <c r="W392" s="6"/>
      <c r="X392" s="8"/>
      <c r="Y392" s="3"/>
      <c r="Z392" s="8"/>
      <c r="AA392" s="8"/>
      <c r="AB392" s="3"/>
      <c r="AC392" s="10"/>
    </row>
    <row r="393" spans="2:29" ht="13.2" x14ac:dyDescent="0.25">
      <c r="B393" s="6"/>
      <c r="C393" s="6"/>
      <c r="D393" s="3"/>
      <c r="E393" s="3"/>
      <c r="F393" s="3"/>
      <c r="G393" s="6"/>
      <c r="H393" s="6"/>
      <c r="I393" s="6"/>
      <c r="J393" s="6"/>
      <c r="K393" s="6"/>
      <c r="L393" s="6"/>
      <c r="M393" s="6"/>
      <c r="N393" s="6"/>
      <c r="O393" s="3"/>
      <c r="P393" s="8"/>
      <c r="Q393" s="8"/>
      <c r="R393" s="3"/>
      <c r="S393" s="3"/>
      <c r="T393" s="3"/>
      <c r="U393" s="8"/>
      <c r="V393" s="6"/>
      <c r="W393" s="6"/>
      <c r="X393" s="8"/>
      <c r="Y393" s="3"/>
      <c r="Z393" s="8"/>
      <c r="AA393" s="8"/>
      <c r="AB393" s="3"/>
      <c r="AC393" s="10"/>
    </row>
    <row r="394" spans="2:29" ht="13.2" x14ac:dyDescent="0.25">
      <c r="B394" s="6"/>
      <c r="C394" s="6"/>
      <c r="D394" s="3"/>
      <c r="E394" s="3"/>
      <c r="F394" s="3"/>
      <c r="G394" s="6"/>
      <c r="H394" s="6"/>
      <c r="I394" s="6"/>
      <c r="J394" s="6"/>
      <c r="K394" s="6"/>
      <c r="L394" s="6"/>
      <c r="M394" s="6"/>
      <c r="N394" s="6"/>
      <c r="O394" s="3"/>
      <c r="P394" s="8"/>
      <c r="Q394" s="8"/>
      <c r="R394" s="3"/>
      <c r="S394" s="3"/>
      <c r="T394" s="3"/>
      <c r="U394" s="8"/>
      <c r="V394" s="6"/>
      <c r="W394" s="6"/>
      <c r="X394" s="8"/>
      <c r="Y394" s="3"/>
      <c r="Z394" s="8"/>
      <c r="AA394" s="8"/>
      <c r="AB394" s="3"/>
      <c r="AC394" s="10"/>
    </row>
    <row r="395" spans="2:29" ht="13.2" x14ac:dyDescent="0.25">
      <c r="B395" s="6"/>
      <c r="C395" s="6"/>
      <c r="D395" s="3"/>
      <c r="E395" s="3"/>
      <c r="F395" s="3"/>
      <c r="G395" s="6"/>
      <c r="H395" s="6"/>
      <c r="I395" s="6"/>
      <c r="J395" s="6"/>
      <c r="K395" s="6"/>
      <c r="L395" s="6"/>
      <c r="M395" s="6"/>
      <c r="N395" s="6"/>
      <c r="O395" s="3"/>
      <c r="P395" s="8"/>
      <c r="Q395" s="8"/>
      <c r="R395" s="3"/>
      <c r="S395" s="3"/>
      <c r="T395" s="3"/>
      <c r="U395" s="8"/>
      <c r="V395" s="6"/>
      <c r="W395" s="6"/>
      <c r="X395" s="8"/>
      <c r="Y395" s="3"/>
      <c r="Z395" s="8"/>
      <c r="AA395" s="8"/>
      <c r="AB395" s="3"/>
      <c r="AC395" s="10"/>
    </row>
    <row r="396" spans="2:29" ht="13.2" x14ac:dyDescent="0.25">
      <c r="B396" s="6"/>
      <c r="C396" s="6"/>
      <c r="D396" s="3"/>
      <c r="E396" s="3"/>
      <c r="F396" s="3"/>
      <c r="G396" s="6"/>
      <c r="H396" s="6"/>
      <c r="I396" s="6"/>
      <c r="J396" s="6"/>
      <c r="K396" s="6"/>
      <c r="L396" s="6"/>
      <c r="M396" s="6"/>
      <c r="N396" s="6"/>
      <c r="O396" s="3"/>
      <c r="P396" s="8"/>
      <c r="Q396" s="8"/>
      <c r="R396" s="3"/>
      <c r="S396" s="3"/>
      <c r="T396" s="3"/>
      <c r="U396" s="8"/>
      <c r="V396" s="6"/>
      <c r="W396" s="6"/>
      <c r="X396" s="8"/>
      <c r="Y396" s="3"/>
      <c r="Z396" s="8"/>
      <c r="AA396" s="8"/>
      <c r="AB396" s="3"/>
      <c r="AC396" s="10"/>
    </row>
    <row r="397" spans="2:29" ht="13.2" x14ac:dyDescent="0.25">
      <c r="B397" s="6"/>
      <c r="C397" s="6"/>
      <c r="D397" s="3"/>
      <c r="E397" s="3"/>
      <c r="F397" s="3"/>
      <c r="G397" s="6"/>
      <c r="H397" s="6"/>
      <c r="I397" s="6"/>
      <c r="J397" s="6"/>
      <c r="K397" s="6"/>
      <c r="L397" s="6"/>
      <c r="M397" s="6"/>
      <c r="N397" s="6"/>
      <c r="O397" s="3"/>
      <c r="P397" s="8"/>
      <c r="Q397" s="8"/>
      <c r="R397" s="3"/>
      <c r="S397" s="3"/>
      <c r="T397" s="3"/>
      <c r="U397" s="8"/>
      <c r="V397" s="6"/>
      <c r="W397" s="6"/>
      <c r="X397" s="8"/>
      <c r="Y397" s="3"/>
      <c r="Z397" s="8"/>
      <c r="AA397" s="8"/>
      <c r="AB397" s="3"/>
      <c r="AC397" s="10"/>
    </row>
    <row r="398" spans="2:29" ht="13.2" x14ac:dyDescent="0.25">
      <c r="B398" s="6"/>
      <c r="C398" s="6"/>
      <c r="D398" s="3"/>
      <c r="E398" s="3"/>
      <c r="F398" s="3"/>
      <c r="G398" s="6"/>
      <c r="H398" s="6"/>
      <c r="I398" s="6"/>
      <c r="J398" s="6"/>
      <c r="K398" s="6"/>
      <c r="L398" s="6"/>
      <c r="M398" s="6"/>
      <c r="N398" s="6"/>
      <c r="O398" s="3"/>
      <c r="P398" s="8"/>
      <c r="Q398" s="8"/>
      <c r="R398" s="3"/>
      <c r="S398" s="3"/>
      <c r="T398" s="3"/>
      <c r="U398" s="8"/>
      <c r="V398" s="6"/>
      <c r="W398" s="6"/>
      <c r="X398" s="8"/>
      <c r="Y398" s="3"/>
      <c r="Z398" s="8"/>
      <c r="AA398" s="8"/>
      <c r="AB398" s="3"/>
      <c r="AC398" s="10"/>
    </row>
    <row r="399" spans="2:29" ht="13.2" x14ac:dyDescent="0.25">
      <c r="B399" s="6"/>
      <c r="C399" s="6"/>
      <c r="D399" s="3"/>
      <c r="E399" s="3"/>
      <c r="F399" s="3"/>
      <c r="G399" s="6"/>
      <c r="H399" s="6"/>
      <c r="I399" s="6"/>
      <c r="J399" s="6"/>
      <c r="K399" s="6"/>
      <c r="L399" s="6"/>
      <c r="M399" s="6"/>
      <c r="N399" s="6"/>
      <c r="O399" s="3"/>
      <c r="P399" s="8"/>
      <c r="Q399" s="8"/>
      <c r="R399" s="3"/>
      <c r="S399" s="3"/>
      <c r="T399" s="3"/>
      <c r="U399" s="8"/>
      <c r="V399" s="6"/>
      <c r="W399" s="6"/>
      <c r="X399" s="8"/>
      <c r="Y399" s="3"/>
      <c r="Z399" s="8"/>
      <c r="AA399" s="8"/>
      <c r="AB399" s="3"/>
      <c r="AC399" s="10"/>
    </row>
    <row r="400" spans="2:29" ht="13.2" x14ac:dyDescent="0.25">
      <c r="B400" s="6"/>
      <c r="C400" s="6"/>
      <c r="D400" s="3"/>
      <c r="E400" s="3"/>
      <c r="F400" s="3"/>
      <c r="G400" s="6"/>
      <c r="H400" s="6"/>
      <c r="I400" s="6"/>
      <c r="J400" s="6"/>
      <c r="K400" s="6"/>
      <c r="L400" s="6"/>
      <c r="M400" s="6"/>
      <c r="N400" s="6"/>
      <c r="O400" s="3"/>
      <c r="P400" s="8"/>
      <c r="Q400" s="8"/>
      <c r="R400" s="3"/>
      <c r="S400" s="3"/>
      <c r="T400" s="3"/>
      <c r="U400" s="8"/>
      <c r="V400" s="6"/>
      <c r="W400" s="6"/>
      <c r="X400" s="8"/>
      <c r="Y400" s="3"/>
      <c r="Z400" s="8"/>
      <c r="AA400" s="8"/>
      <c r="AB400" s="3"/>
      <c r="AC400" s="10"/>
    </row>
    <row r="401" spans="2:29" ht="13.2" x14ac:dyDescent="0.25">
      <c r="B401" s="6"/>
      <c r="C401" s="6"/>
      <c r="D401" s="3"/>
      <c r="E401" s="3"/>
      <c r="F401" s="3"/>
      <c r="G401" s="6"/>
      <c r="H401" s="6"/>
      <c r="I401" s="6"/>
      <c r="J401" s="6"/>
      <c r="K401" s="6"/>
      <c r="L401" s="6"/>
      <c r="M401" s="6"/>
      <c r="N401" s="6"/>
      <c r="O401" s="3"/>
      <c r="P401" s="8"/>
      <c r="Q401" s="8"/>
      <c r="R401" s="3"/>
      <c r="S401" s="3"/>
      <c r="T401" s="3"/>
      <c r="U401" s="8"/>
      <c r="V401" s="6"/>
      <c r="W401" s="6"/>
      <c r="X401" s="8"/>
      <c r="Y401" s="3"/>
      <c r="Z401" s="8"/>
      <c r="AA401" s="8"/>
      <c r="AB401" s="3"/>
      <c r="AC401" s="10"/>
    </row>
    <row r="402" spans="2:29" ht="13.2" x14ac:dyDescent="0.25">
      <c r="B402" s="6"/>
      <c r="C402" s="6"/>
      <c r="D402" s="3"/>
      <c r="E402" s="3"/>
      <c r="F402" s="3"/>
      <c r="G402" s="6"/>
      <c r="H402" s="6"/>
      <c r="I402" s="6"/>
      <c r="J402" s="6"/>
      <c r="K402" s="6"/>
      <c r="L402" s="6"/>
      <c r="M402" s="6"/>
      <c r="N402" s="6"/>
      <c r="O402" s="3"/>
      <c r="P402" s="8"/>
      <c r="Q402" s="8"/>
      <c r="R402" s="3"/>
      <c r="S402" s="3"/>
      <c r="T402" s="3"/>
      <c r="U402" s="8"/>
      <c r="V402" s="6"/>
      <c r="W402" s="6"/>
      <c r="X402" s="8"/>
      <c r="Y402" s="3"/>
      <c r="Z402" s="8"/>
      <c r="AA402" s="8"/>
      <c r="AB402" s="3"/>
      <c r="AC402" s="10"/>
    </row>
    <row r="403" spans="2:29" ht="13.2" x14ac:dyDescent="0.25">
      <c r="B403" s="6"/>
      <c r="C403" s="6"/>
      <c r="D403" s="3"/>
      <c r="E403" s="3"/>
      <c r="F403" s="3"/>
      <c r="G403" s="6"/>
      <c r="H403" s="6"/>
      <c r="I403" s="6"/>
      <c r="J403" s="6"/>
      <c r="K403" s="6"/>
      <c r="L403" s="6"/>
      <c r="M403" s="6"/>
      <c r="N403" s="6"/>
      <c r="O403" s="3"/>
      <c r="P403" s="8"/>
      <c r="Q403" s="8"/>
      <c r="R403" s="3"/>
      <c r="S403" s="3"/>
      <c r="T403" s="3"/>
      <c r="U403" s="8"/>
      <c r="V403" s="6"/>
      <c r="W403" s="6"/>
      <c r="X403" s="8"/>
      <c r="Y403" s="3"/>
      <c r="Z403" s="8"/>
      <c r="AA403" s="8"/>
      <c r="AB403" s="3"/>
      <c r="AC403" s="10"/>
    </row>
    <row r="404" spans="2:29" ht="13.2" x14ac:dyDescent="0.25">
      <c r="B404" s="6"/>
      <c r="C404" s="6"/>
      <c r="D404" s="3"/>
      <c r="E404" s="3"/>
      <c r="F404" s="3"/>
      <c r="G404" s="6"/>
      <c r="H404" s="6"/>
      <c r="I404" s="6"/>
      <c r="J404" s="6"/>
      <c r="K404" s="6"/>
      <c r="L404" s="6"/>
      <c r="M404" s="6"/>
      <c r="N404" s="6"/>
      <c r="O404" s="3"/>
      <c r="P404" s="8"/>
      <c r="Q404" s="8"/>
      <c r="R404" s="3"/>
      <c r="S404" s="3"/>
      <c r="T404" s="3"/>
      <c r="U404" s="8"/>
      <c r="V404" s="6"/>
      <c r="W404" s="6"/>
      <c r="X404" s="8"/>
      <c r="Y404" s="3"/>
      <c r="Z404" s="8"/>
      <c r="AA404" s="8"/>
      <c r="AB404" s="3"/>
      <c r="AC404" s="10"/>
    </row>
    <row r="405" spans="2:29" ht="13.2" x14ac:dyDescent="0.25">
      <c r="B405" s="6"/>
      <c r="C405" s="6"/>
      <c r="D405" s="3"/>
      <c r="E405" s="3"/>
      <c r="F405" s="3"/>
      <c r="G405" s="6"/>
      <c r="H405" s="6"/>
      <c r="I405" s="6"/>
      <c r="J405" s="6"/>
      <c r="K405" s="6"/>
      <c r="L405" s="6"/>
      <c r="M405" s="6"/>
      <c r="N405" s="6"/>
      <c r="O405" s="3"/>
      <c r="P405" s="8"/>
      <c r="Q405" s="8"/>
      <c r="R405" s="3"/>
      <c r="S405" s="3"/>
      <c r="T405" s="3"/>
      <c r="U405" s="8"/>
      <c r="V405" s="6"/>
      <c r="W405" s="6"/>
      <c r="X405" s="8"/>
      <c r="Y405" s="3"/>
      <c r="Z405" s="8"/>
      <c r="AA405" s="8"/>
      <c r="AB405" s="3"/>
      <c r="AC405" s="10"/>
    </row>
    <row r="406" spans="2:29" ht="13.2" x14ac:dyDescent="0.25">
      <c r="B406" s="6"/>
      <c r="C406" s="6"/>
      <c r="D406" s="3"/>
      <c r="E406" s="3"/>
      <c r="F406" s="3"/>
      <c r="G406" s="6"/>
      <c r="H406" s="6"/>
      <c r="I406" s="6"/>
      <c r="J406" s="6"/>
      <c r="K406" s="6"/>
      <c r="L406" s="6"/>
      <c r="M406" s="6"/>
      <c r="N406" s="6"/>
      <c r="O406" s="3"/>
      <c r="P406" s="8"/>
      <c r="Q406" s="8"/>
      <c r="R406" s="3"/>
      <c r="S406" s="3"/>
      <c r="T406" s="3"/>
      <c r="U406" s="8"/>
      <c r="V406" s="6"/>
      <c r="W406" s="6"/>
      <c r="X406" s="8"/>
      <c r="Y406" s="3"/>
      <c r="Z406" s="8"/>
      <c r="AA406" s="8"/>
      <c r="AB406" s="3"/>
      <c r="AC406" s="10"/>
    </row>
    <row r="407" spans="2:29" ht="13.2" x14ac:dyDescent="0.25">
      <c r="B407" s="6"/>
      <c r="C407" s="6"/>
      <c r="D407" s="3"/>
      <c r="E407" s="3"/>
      <c r="F407" s="3"/>
      <c r="G407" s="6"/>
      <c r="H407" s="6"/>
      <c r="I407" s="6"/>
      <c r="J407" s="6"/>
      <c r="K407" s="6"/>
      <c r="L407" s="6"/>
      <c r="M407" s="6"/>
      <c r="N407" s="6"/>
      <c r="O407" s="3"/>
      <c r="P407" s="8"/>
      <c r="Q407" s="8"/>
      <c r="R407" s="3"/>
      <c r="S407" s="3"/>
      <c r="T407" s="3"/>
      <c r="U407" s="8"/>
      <c r="V407" s="6"/>
      <c r="W407" s="6"/>
      <c r="X407" s="8"/>
      <c r="Y407" s="3"/>
      <c r="Z407" s="8"/>
      <c r="AA407" s="8"/>
      <c r="AB407" s="3"/>
      <c r="AC407" s="10"/>
    </row>
    <row r="408" spans="2:29" ht="13.2" x14ac:dyDescent="0.25">
      <c r="B408" s="6"/>
      <c r="C408" s="6"/>
      <c r="D408" s="3"/>
      <c r="E408" s="3"/>
      <c r="F408" s="3"/>
      <c r="G408" s="6"/>
      <c r="H408" s="6"/>
      <c r="I408" s="6"/>
      <c r="J408" s="6"/>
      <c r="K408" s="6"/>
      <c r="L408" s="6"/>
      <c r="M408" s="6"/>
      <c r="N408" s="6"/>
      <c r="O408" s="3"/>
      <c r="P408" s="8"/>
      <c r="Q408" s="8"/>
      <c r="R408" s="3"/>
      <c r="S408" s="3"/>
      <c r="T408" s="3"/>
      <c r="U408" s="8"/>
      <c r="V408" s="6"/>
      <c r="W408" s="6"/>
      <c r="X408" s="8"/>
      <c r="Y408" s="3"/>
      <c r="Z408" s="8"/>
      <c r="AA408" s="8"/>
      <c r="AB408" s="3"/>
      <c r="AC408" s="10"/>
    </row>
    <row r="409" spans="2:29" ht="13.2" x14ac:dyDescent="0.25">
      <c r="B409" s="6"/>
      <c r="C409" s="6"/>
      <c r="D409" s="3"/>
      <c r="E409" s="3"/>
      <c r="F409" s="3"/>
      <c r="G409" s="6"/>
      <c r="H409" s="6"/>
      <c r="I409" s="6"/>
      <c r="J409" s="6"/>
      <c r="K409" s="6"/>
      <c r="L409" s="6"/>
      <c r="M409" s="6"/>
      <c r="N409" s="6"/>
      <c r="O409" s="3"/>
      <c r="P409" s="8"/>
      <c r="Q409" s="8"/>
      <c r="R409" s="3"/>
      <c r="S409" s="3"/>
      <c r="T409" s="3"/>
      <c r="U409" s="8"/>
      <c r="V409" s="6"/>
      <c r="W409" s="6"/>
      <c r="X409" s="8"/>
      <c r="Y409" s="3"/>
      <c r="Z409" s="8"/>
      <c r="AA409" s="8"/>
      <c r="AB409" s="3"/>
      <c r="AC409" s="10"/>
    </row>
    <row r="410" spans="2:29" ht="13.2" x14ac:dyDescent="0.25">
      <c r="B410" s="6"/>
      <c r="C410" s="6"/>
      <c r="D410" s="3"/>
      <c r="E410" s="3"/>
      <c r="F410" s="3"/>
      <c r="G410" s="6"/>
      <c r="H410" s="6"/>
      <c r="I410" s="6"/>
      <c r="J410" s="6"/>
      <c r="K410" s="6"/>
      <c r="L410" s="6"/>
      <c r="M410" s="6"/>
      <c r="N410" s="6"/>
      <c r="O410" s="3"/>
      <c r="P410" s="8"/>
      <c r="Q410" s="8"/>
      <c r="R410" s="3"/>
      <c r="S410" s="3"/>
      <c r="T410" s="3"/>
      <c r="U410" s="8"/>
      <c r="V410" s="6"/>
      <c r="W410" s="6"/>
      <c r="X410" s="8"/>
      <c r="Y410" s="3"/>
      <c r="Z410" s="8"/>
      <c r="AA410" s="8"/>
      <c r="AB410" s="3"/>
      <c r="AC410" s="10"/>
    </row>
    <row r="411" spans="2:29" ht="13.2" x14ac:dyDescent="0.25">
      <c r="B411" s="6"/>
      <c r="C411" s="6"/>
      <c r="D411" s="3"/>
      <c r="E411" s="3"/>
      <c r="F411" s="3"/>
      <c r="G411" s="6"/>
      <c r="H411" s="6"/>
      <c r="I411" s="6"/>
      <c r="J411" s="6"/>
      <c r="K411" s="6"/>
      <c r="L411" s="6"/>
      <c r="M411" s="6"/>
      <c r="N411" s="6"/>
      <c r="O411" s="3"/>
      <c r="P411" s="8"/>
      <c r="Q411" s="8"/>
      <c r="R411" s="3"/>
      <c r="S411" s="3"/>
      <c r="T411" s="3"/>
      <c r="U411" s="8"/>
      <c r="V411" s="6"/>
      <c r="W411" s="6"/>
      <c r="X411" s="8"/>
      <c r="Y411" s="3"/>
      <c r="Z411" s="8"/>
      <c r="AA411" s="8"/>
      <c r="AB411" s="3"/>
      <c r="AC411" s="10"/>
    </row>
    <row r="412" spans="2:29" ht="13.2" x14ac:dyDescent="0.25">
      <c r="B412" s="6"/>
      <c r="C412" s="6"/>
      <c r="D412" s="3"/>
      <c r="E412" s="3"/>
      <c r="F412" s="3"/>
      <c r="G412" s="6"/>
      <c r="H412" s="6"/>
      <c r="I412" s="6"/>
      <c r="J412" s="6"/>
      <c r="K412" s="6"/>
      <c r="L412" s="6"/>
      <c r="M412" s="6"/>
      <c r="N412" s="6"/>
      <c r="O412" s="3"/>
      <c r="P412" s="8"/>
      <c r="Q412" s="8"/>
      <c r="R412" s="3"/>
      <c r="S412" s="3"/>
      <c r="T412" s="3"/>
      <c r="U412" s="8"/>
      <c r="V412" s="6"/>
      <c r="W412" s="6"/>
      <c r="X412" s="8"/>
      <c r="Y412" s="3"/>
      <c r="Z412" s="8"/>
      <c r="AA412" s="8"/>
      <c r="AB412" s="3"/>
      <c r="AC412" s="10"/>
    </row>
    <row r="413" spans="2:29" ht="13.2" x14ac:dyDescent="0.25">
      <c r="B413" s="6"/>
      <c r="C413" s="6"/>
      <c r="D413" s="3"/>
      <c r="E413" s="3"/>
      <c r="F413" s="3"/>
      <c r="G413" s="6"/>
      <c r="H413" s="6"/>
      <c r="I413" s="6"/>
      <c r="J413" s="6"/>
      <c r="K413" s="6"/>
      <c r="L413" s="6"/>
      <c r="M413" s="6"/>
      <c r="N413" s="6"/>
      <c r="O413" s="3"/>
      <c r="P413" s="8"/>
      <c r="Q413" s="8"/>
      <c r="R413" s="3"/>
      <c r="S413" s="3"/>
      <c r="T413" s="3"/>
      <c r="U413" s="8"/>
      <c r="V413" s="6"/>
      <c r="W413" s="6"/>
      <c r="X413" s="8"/>
      <c r="Y413" s="3"/>
      <c r="Z413" s="8"/>
      <c r="AA413" s="8"/>
      <c r="AB413" s="3"/>
      <c r="AC413" s="10"/>
    </row>
    <row r="414" spans="2:29" ht="13.2" x14ac:dyDescent="0.25">
      <c r="B414" s="6"/>
      <c r="C414" s="6"/>
      <c r="D414" s="3"/>
      <c r="E414" s="3"/>
      <c r="F414" s="3"/>
      <c r="G414" s="6"/>
      <c r="H414" s="6"/>
      <c r="I414" s="6"/>
      <c r="J414" s="6"/>
      <c r="K414" s="6"/>
      <c r="L414" s="6"/>
      <c r="M414" s="6"/>
      <c r="N414" s="6"/>
      <c r="O414" s="3"/>
      <c r="P414" s="8"/>
      <c r="Q414" s="8"/>
      <c r="R414" s="3"/>
      <c r="S414" s="3"/>
      <c r="T414" s="3"/>
      <c r="U414" s="8"/>
      <c r="V414" s="6"/>
      <c r="W414" s="6"/>
      <c r="X414" s="8"/>
      <c r="Y414" s="3"/>
      <c r="Z414" s="8"/>
      <c r="AA414" s="8"/>
      <c r="AB414" s="3"/>
      <c r="AC414" s="10"/>
    </row>
    <row r="415" spans="2:29" ht="13.2" x14ac:dyDescent="0.25">
      <c r="B415" s="6"/>
      <c r="C415" s="6"/>
      <c r="D415" s="3"/>
      <c r="E415" s="3"/>
      <c r="F415" s="3"/>
      <c r="G415" s="6"/>
      <c r="H415" s="6"/>
      <c r="I415" s="6"/>
      <c r="J415" s="6"/>
      <c r="K415" s="6"/>
      <c r="L415" s="6"/>
      <c r="M415" s="6"/>
      <c r="N415" s="6"/>
      <c r="O415" s="3"/>
      <c r="P415" s="8"/>
      <c r="Q415" s="8"/>
      <c r="R415" s="3"/>
      <c r="S415" s="3"/>
      <c r="T415" s="3"/>
      <c r="U415" s="8"/>
      <c r="V415" s="6"/>
      <c r="W415" s="6"/>
      <c r="X415" s="8"/>
      <c r="Y415" s="3"/>
      <c r="Z415" s="8"/>
      <c r="AA415" s="8"/>
      <c r="AB415" s="3"/>
      <c r="AC415" s="10"/>
    </row>
    <row r="416" spans="2:29" ht="13.2" x14ac:dyDescent="0.25">
      <c r="B416" s="6"/>
      <c r="C416" s="6"/>
      <c r="D416" s="3"/>
      <c r="E416" s="3"/>
      <c r="F416" s="3"/>
      <c r="G416" s="6"/>
      <c r="H416" s="6"/>
      <c r="I416" s="6"/>
      <c r="J416" s="6"/>
      <c r="K416" s="6"/>
      <c r="L416" s="6"/>
      <c r="M416" s="6"/>
      <c r="N416" s="6"/>
      <c r="O416" s="3"/>
      <c r="P416" s="8"/>
      <c r="Q416" s="8"/>
      <c r="R416" s="3"/>
      <c r="S416" s="3"/>
      <c r="T416" s="3"/>
      <c r="U416" s="8"/>
      <c r="V416" s="6"/>
      <c r="W416" s="6"/>
      <c r="X416" s="8"/>
      <c r="Y416" s="3"/>
      <c r="Z416" s="8"/>
      <c r="AA416" s="8"/>
      <c r="AB416" s="3"/>
      <c r="AC416" s="10"/>
    </row>
    <row r="417" spans="2:29" ht="13.2" x14ac:dyDescent="0.25">
      <c r="B417" s="6"/>
      <c r="C417" s="6"/>
      <c r="D417" s="3"/>
      <c r="E417" s="3"/>
      <c r="F417" s="3"/>
      <c r="G417" s="6"/>
      <c r="H417" s="6"/>
      <c r="I417" s="6"/>
      <c r="J417" s="6"/>
      <c r="K417" s="6"/>
      <c r="L417" s="6"/>
      <c r="M417" s="6"/>
      <c r="N417" s="6"/>
      <c r="O417" s="3"/>
      <c r="P417" s="8"/>
      <c r="Q417" s="8"/>
      <c r="R417" s="3"/>
      <c r="S417" s="3"/>
      <c r="T417" s="3"/>
      <c r="U417" s="8"/>
      <c r="V417" s="6"/>
      <c r="W417" s="6"/>
      <c r="X417" s="8"/>
      <c r="Y417" s="3"/>
      <c r="Z417" s="8"/>
      <c r="AA417" s="8"/>
      <c r="AB417" s="3"/>
      <c r="AC417" s="10"/>
    </row>
    <row r="418" spans="2:29" ht="13.2" x14ac:dyDescent="0.25">
      <c r="B418" s="6"/>
      <c r="C418" s="6"/>
      <c r="D418" s="3"/>
      <c r="E418" s="3"/>
      <c r="F418" s="3"/>
      <c r="G418" s="6"/>
      <c r="H418" s="6"/>
      <c r="I418" s="6"/>
      <c r="J418" s="6"/>
      <c r="K418" s="6"/>
      <c r="L418" s="6"/>
      <c r="M418" s="6"/>
      <c r="N418" s="6"/>
      <c r="O418" s="3"/>
      <c r="P418" s="8"/>
      <c r="Q418" s="8"/>
      <c r="R418" s="3"/>
      <c r="S418" s="3"/>
      <c r="T418" s="3"/>
      <c r="U418" s="8"/>
      <c r="V418" s="6"/>
      <c r="W418" s="6"/>
      <c r="X418" s="8"/>
      <c r="Y418" s="3"/>
      <c r="Z418" s="8"/>
      <c r="AA418" s="8"/>
      <c r="AB418" s="3"/>
      <c r="AC418" s="10"/>
    </row>
    <row r="419" spans="2:29" ht="13.2" x14ac:dyDescent="0.25">
      <c r="B419" s="6"/>
      <c r="C419" s="6"/>
      <c r="D419" s="3"/>
      <c r="E419" s="3"/>
      <c r="F419" s="3"/>
      <c r="G419" s="6"/>
      <c r="H419" s="6"/>
      <c r="I419" s="6"/>
      <c r="J419" s="6"/>
      <c r="K419" s="6"/>
      <c r="L419" s="6"/>
      <c r="M419" s="6"/>
      <c r="N419" s="6"/>
      <c r="O419" s="3"/>
      <c r="P419" s="8"/>
      <c r="Q419" s="8"/>
      <c r="R419" s="3"/>
      <c r="S419" s="3"/>
      <c r="T419" s="3"/>
      <c r="U419" s="8"/>
      <c r="V419" s="6"/>
      <c r="W419" s="6"/>
      <c r="X419" s="8"/>
      <c r="Y419" s="3"/>
      <c r="Z419" s="8"/>
      <c r="AA419" s="8"/>
      <c r="AB419" s="3"/>
      <c r="AC419" s="10"/>
    </row>
    <row r="420" spans="2:29" ht="13.2" x14ac:dyDescent="0.25">
      <c r="B420" s="6"/>
      <c r="C420" s="6"/>
      <c r="D420" s="3"/>
      <c r="E420" s="3"/>
      <c r="F420" s="3"/>
      <c r="G420" s="6"/>
      <c r="H420" s="6"/>
      <c r="I420" s="6"/>
      <c r="J420" s="6"/>
      <c r="K420" s="6"/>
      <c r="L420" s="6"/>
      <c r="M420" s="6"/>
      <c r="N420" s="6"/>
      <c r="O420" s="3"/>
      <c r="P420" s="8"/>
      <c r="Q420" s="8"/>
      <c r="R420" s="3"/>
      <c r="S420" s="3"/>
      <c r="T420" s="3"/>
      <c r="U420" s="8"/>
      <c r="V420" s="6"/>
      <c r="W420" s="6"/>
      <c r="X420" s="8"/>
      <c r="Y420" s="3"/>
      <c r="Z420" s="8"/>
      <c r="AA420" s="8"/>
      <c r="AB420" s="3"/>
      <c r="AC420" s="10"/>
    </row>
    <row r="421" spans="2:29" ht="13.2" x14ac:dyDescent="0.25">
      <c r="B421" s="6"/>
      <c r="C421" s="6"/>
      <c r="D421" s="3"/>
      <c r="E421" s="3"/>
      <c r="F421" s="3"/>
      <c r="G421" s="6"/>
      <c r="H421" s="6"/>
      <c r="I421" s="6"/>
      <c r="J421" s="6"/>
      <c r="K421" s="6"/>
      <c r="L421" s="6"/>
      <c r="M421" s="6"/>
      <c r="N421" s="6"/>
      <c r="O421" s="3"/>
      <c r="P421" s="8"/>
      <c r="Q421" s="8"/>
      <c r="R421" s="3"/>
      <c r="S421" s="3"/>
      <c r="T421" s="3"/>
      <c r="U421" s="8"/>
      <c r="V421" s="6"/>
      <c r="W421" s="6"/>
      <c r="X421" s="8"/>
      <c r="Y421" s="3"/>
      <c r="Z421" s="8"/>
      <c r="AA421" s="8"/>
      <c r="AB421" s="3"/>
      <c r="AC421" s="10"/>
    </row>
    <row r="422" spans="2:29" ht="13.2" x14ac:dyDescent="0.25">
      <c r="B422" s="6"/>
      <c r="C422" s="6"/>
      <c r="D422" s="3"/>
      <c r="E422" s="3"/>
      <c r="F422" s="3"/>
      <c r="G422" s="6"/>
      <c r="H422" s="6"/>
      <c r="I422" s="6"/>
      <c r="J422" s="6"/>
      <c r="K422" s="6"/>
      <c r="L422" s="6"/>
      <c r="M422" s="6"/>
      <c r="N422" s="6"/>
      <c r="O422" s="3"/>
      <c r="P422" s="8"/>
      <c r="Q422" s="8"/>
      <c r="R422" s="3"/>
      <c r="S422" s="3"/>
      <c r="T422" s="3"/>
      <c r="U422" s="8"/>
      <c r="V422" s="6"/>
      <c r="W422" s="6"/>
      <c r="X422" s="8"/>
      <c r="Y422" s="3"/>
      <c r="Z422" s="8"/>
      <c r="AA422" s="8"/>
      <c r="AB422" s="3"/>
      <c r="AC422" s="10"/>
    </row>
    <row r="423" spans="2:29" ht="13.2" x14ac:dyDescent="0.25">
      <c r="B423" s="6"/>
      <c r="C423" s="6"/>
      <c r="D423" s="3"/>
      <c r="E423" s="3"/>
      <c r="F423" s="3"/>
      <c r="G423" s="6"/>
      <c r="H423" s="6"/>
      <c r="I423" s="6"/>
      <c r="J423" s="6"/>
      <c r="K423" s="6"/>
      <c r="L423" s="6"/>
      <c r="M423" s="6"/>
      <c r="N423" s="6"/>
      <c r="O423" s="3"/>
      <c r="P423" s="8"/>
      <c r="Q423" s="8"/>
      <c r="R423" s="3"/>
      <c r="S423" s="3"/>
      <c r="T423" s="3"/>
      <c r="U423" s="8"/>
      <c r="V423" s="6"/>
      <c r="W423" s="6"/>
      <c r="X423" s="8"/>
      <c r="Y423" s="3"/>
      <c r="Z423" s="8"/>
      <c r="AA423" s="8"/>
      <c r="AB423" s="3"/>
      <c r="AC423" s="10"/>
    </row>
    <row r="424" spans="2:29" ht="13.2" x14ac:dyDescent="0.25">
      <c r="B424" s="6"/>
      <c r="C424" s="6"/>
      <c r="D424" s="3"/>
      <c r="E424" s="3"/>
      <c r="F424" s="3"/>
      <c r="G424" s="6"/>
      <c r="H424" s="6"/>
      <c r="I424" s="6"/>
      <c r="J424" s="6"/>
      <c r="K424" s="6"/>
      <c r="L424" s="6"/>
      <c r="M424" s="6"/>
      <c r="N424" s="6"/>
      <c r="O424" s="3"/>
      <c r="P424" s="8"/>
      <c r="Q424" s="8"/>
      <c r="R424" s="3"/>
      <c r="S424" s="3"/>
      <c r="T424" s="3"/>
      <c r="U424" s="8"/>
      <c r="V424" s="6"/>
      <c r="W424" s="6"/>
      <c r="X424" s="8"/>
      <c r="Y424" s="3"/>
      <c r="Z424" s="8"/>
      <c r="AA424" s="8"/>
      <c r="AB424" s="3"/>
      <c r="AC424" s="10"/>
    </row>
    <row r="425" spans="2:29" ht="13.2" x14ac:dyDescent="0.25">
      <c r="B425" s="6"/>
      <c r="C425" s="6"/>
      <c r="D425" s="3"/>
      <c r="E425" s="3"/>
      <c r="F425" s="3"/>
      <c r="G425" s="6"/>
      <c r="H425" s="6"/>
      <c r="I425" s="6"/>
      <c r="J425" s="6"/>
      <c r="K425" s="6"/>
      <c r="L425" s="6"/>
      <c r="M425" s="6"/>
      <c r="N425" s="6"/>
      <c r="O425" s="3"/>
      <c r="P425" s="8"/>
      <c r="Q425" s="8"/>
      <c r="R425" s="3"/>
      <c r="S425" s="3"/>
      <c r="T425" s="3"/>
      <c r="U425" s="8"/>
      <c r="V425" s="6"/>
      <c r="W425" s="6"/>
      <c r="X425" s="8"/>
      <c r="Y425" s="3"/>
      <c r="Z425" s="8"/>
      <c r="AA425" s="8"/>
      <c r="AB425" s="3"/>
      <c r="AC425" s="10"/>
    </row>
    <row r="426" spans="2:29" ht="13.2" x14ac:dyDescent="0.25">
      <c r="B426" s="6"/>
      <c r="C426" s="6"/>
      <c r="D426" s="3"/>
      <c r="E426" s="3"/>
      <c r="F426" s="3"/>
      <c r="G426" s="6"/>
      <c r="H426" s="6"/>
      <c r="I426" s="6"/>
      <c r="J426" s="6"/>
      <c r="K426" s="6"/>
      <c r="L426" s="6"/>
      <c r="M426" s="6"/>
      <c r="N426" s="6"/>
      <c r="O426" s="3"/>
      <c r="P426" s="8"/>
      <c r="Q426" s="8"/>
      <c r="R426" s="3"/>
      <c r="S426" s="3"/>
      <c r="T426" s="3"/>
      <c r="U426" s="8"/>
      <c r="V426" s="6"/>
      <c r="W426" s="6"/>
      <c r="X426" s="8"/>
      <c r="Y426" s="3"/>
      <c r="Z426" s="8"/>
      <c r="AA426" s="8"/>
      <c r="AB426" s="3"/>
      <c r="AC426" s="10"/>
    </row>
    <row r="427" spans="2:29" ht="13.2" x14ac:dyDescent="0.25">
      <c r="B427" s="6"/>
      <c r="C427" s="6"/>
      <c r="D427" s="3"/>
      <c r="E427" s="3"/>
      <c r="F427" s="3"/>
      <c r="G427" s="6"/>
      <c r="H427" s="6"/>
      <c r="I427" s="6"/>
      <c r="J427" s="6"/>
      <c r="K427" s="6"/>
      <c r="L427" s="6"/>
      <c r="M427" s="6"/>
      <c r="N427" s="6"/>
      <c r="O427" s="3"/>
      <c r="P427" s="8"/>
      <c r="Q427" s="8"/>
      <c r="R427" s="3"/>
      <c r="S427" s="3"/>
      <c r="T427" s="3"/>
      <c r="U427" s="8"/>
      <c r="V427" s="6"/>
      <c r="W427" s="6"/>
      <c r="X427" s="8"/>
      <c r="Y427" s="3"/>
      <c r="Z427" s="8"/>
      <c r="AA427" s="8"/>
      <c r="AB427" s="3"/>
      <c r="AC427" s="10"/>
    </row>
    <row r="428" spans="2:29" ht="13.2" x14ac:dyDescent="0.25">
      <c r="B428" s="6"/>
      <c r="C428" s="6"/>
      <c r="D428" s="3"/>
      <c r="E428" s="3"/>
      <c r="F428" s="3"/>
      <c r="G428" s="6"/>
      <c r="H428" s="6"/>
      <c r="I428" s="6"/>
      <c r="J428" s="6"/>
      <c r="K428" s="6"/>
      <c r="L428" s="6"/>
      <c r="M428" s="6"/>
      <c r="N428" s="6"/>
      <c r="O428" s="3"/>
      <c r="P428" s="8"/>
      <c r="Q428" s="8"/>
      <c r="R428" s="3"/>
      <c r="S428" s="3"/>
      <c r="T428" s="3"/>
      <c r="U428" s="8"/>
      <c r="V428" s="6"/>
      <c r="W428" s="6"/>
      <c r="X428" s="8"/>
      <c r="Y428" s="3"/>
      <c r="Z428" s="8"/>
      <c r="AA428" s="8"/>
      <c r="AB428" s="3"/>
      <c r="AC428" s="10"/>
    </row>
    <row r="429" spans="2:29" ht="13.2" x14ac:dyDescent="0.25">
      <c r="B429" s="6"/>
      <c r="C429" s="6"/>
      <c r="D429" s="3"/>
      <c r="E429" s="3"/>
      <c r="F429" s="3"/>
      <c r="G429" s="6"/>
      <c r="H429" s="6"/>
      <c r="I429" s="6"/>
      <c r="J429" s="6"/>
      <c r="K429" s="6"/>
      <c r="L429" s="6"/>
      <c r="M429" s="6"/>
      <c r="N429" s="6"/>
      <c r="O429" s="3"/>
      <c r="P429" s="8"/>
      <c r="Q429" s="8"/>
      <c r="R429" s="3"/>
      <c r="S429" s="3"/>
      <c r="T429" s="3"/>
      <c r="U429" s="8"/>
      <c r="V429" s="6"/>
      <c r="W429" s="6"/>
      <c r="X429" s="8"/>
      <c r="Y429" s="3"/>
      <c r="Z429" s="8"/>
      <c r="AA429" s="8"/>
      <c r="AB429" s="3"/>
      <c r="AC429" s="10"/>
    </row>
    <row r="430" spans="2:29" ht="13.2" x14ac:dyDescent="0.25">
      <c r="B430" s="6"/>
      <c r="C430" s="6"/>
      <c r="D430" s="3"/>
      <c r="E430" s="3"/>
      <c r="F430" s="3"/>
      <c r="G430" s="6"/>
      <c r="H430" s="6"/>
      <c r="I430" s="6"/>
      <c r="J430" s="6"/>
      <c r="K430" s="6"/>
      <c r="L430" s="6"/>
      <c r="M430" s="6"/>
      <c r="N430" s="6"/>
      <c r="O430" s="3"/>
      <c r="P430" s="8"/>
      <c r="Q430" s="8"/>
      <c r="R430" s="3"/>
      <c r="S430" s="3"/>
      <c r="T430" s="3"/>
      <c r="U430" s="8"/>
      <c r="V430" s="6"/>
      <c r="W430" s="6"/>
      <c r="X430" s="8"/>
      <c r="Y430" s="3"/>
      <c r="Z430" s="8"/>
      <c r="AA430" s="8"/>
      <c r="AB430" s="3"/>
      <c r="AC430" s="10"/>
    </row>
    <row r="431" spans="2:29" ht="13.2" x14ac:dyDescent="0.25">
      <c r="B431" s="6"/>
      <c r="C431" s="6"/>
      <c r="D431" s="3"/>
      <c r="E431" s="3"/>
      <c r="F431" s="3"/>
      <c r="G431" s="6"/>
      <c r="H431" s="6"/>
      <c r="I431" s="6"/>
      <c r="J431" s="6"/>
      <c r="K431" s="6"/>
      <c r="L431" s="6"/>
      <c r="M431" s="6"/>
      <c r="N431" s="6"/>
      <c r="O431" s="3"/>
      <c r="P431" s="8"/>
      <c r="Q431" s="8"/>
      <c r="R431" s="3"/>
      <c r="S431" s="3"/>
      <c r="T431" s="3"/>
      <c r="U431" s="8"/>
      <c r="V431" s="6"/>
      <c r="W431" s="6"/>
      <c r="X431" s="8"/>
      <c r="Y431" s="3"/>
      <c r="Z431" s="8"/>
      <c r="AA431" s="8"/>
      <c r="AB431" s="3"/>
      <c r="AC431" s="10"/>
    </row>
    <row r="432" spans="2:29" ht="13.2" x14ac:dyDescent="0.25">
      <c r="B432" s="6"/>
      <c r="C432" s="6"/>
      <c r="D432" s="3"/>
      <c r="E432" s="3"/>
      <c r="F432" s="3"/>
      <c r="G432" s="6"/>
      <c r="H432" s="6"/>
      <c r="I432" s="6"/>
      <c r="J432" s="6"/>
      <c r="K432" s="6"/>
      <c r="L432" s="6"/>
      <c r="M432" s="6"/>
      <c r="N432" s="6"/>
      <c r="O432" s="3"/>
      <c r="P432" s="8"/>
      <c r="Q432" s="8"/>
      <c r="R432" s="3"/>
      <c r="S432" s="3"/>
      <c r="T432" s="3"/>
      <c r="U432" s="8"/>
      <c r="V432" s="6"/>
      <c r="W432" s="6"/>
      <c r="X432" s="8"/>
      <c r="Y432" s="3"/>
      <c r="Z432" s="8"/>
      <c r="AA432" s="8"/>
      <c r="AB432" s="3"/>
      <c r="AC432" s="10"/>
    </row>
    <row r="433" spans="2:29" ht="13.2" x14ac:dyDescent="0.25">
      <c r="B433" s="6"/>
      <c r="C433" s="6"/>
      <c r="D433" s="3"/>
      <c r="E433" s="3"/>
      <c r="F433" s="3"/>
      <c r="G433" s="6"/>
      <c r="H433" s="6"/>
      <c r="I433" s="6"/>
      <c r="J433" s="6"/>
      <c r="K433" s="6"/>
      <c r="L433" s="6"/>
      <c r="M433" s="6"/>
      <c r="N433" s="6"/>
      <c r="O433" s="3"/>
      <c r="P433" s="8"/>
      <c r="Q433" s="8"/>
      <c r="R433" s="3"/>
      <c r="S433" s="3"/>
      <c r="T433" s="3"/>
      <c r="U433" s="8"/>
      <c r="V433" s="6"/>
      <c r="W433" s="6"/>
      <c r="X433" s="8"/>
      <c r="Y433" s="3"/>
      <c r="Z433" s="8"/>
      <c r="AA433" s="8"/>
      <c r="AB433" s="3"/>
      <c r="AC433" s="10"/>
    </row>
    <row r="434" spans="2:29" ht="13.2" x14ac:dyDescent="0.25">
      <c r="B434" s="6"/>
      <c r="C434" s="6"/>
      <c r="D434" s="3"/>
      <c r="E434" s="3"/>
      <c r="F434" s="3"/>
      <c r="G434" s="6"/>
      <c r="H434" s="6"/>
      <c r="I434" s="6"/>
      <c r="J434" s="6"/>
      <c r="K434" s="6"/>
      <c r="L434" s="6"/>
      <c r="M434" s="6"/>
      <c r="N434" s="6"/>
      <c r="O434" s="3"/>
      <c r="P434" s="8"/>
      <c r="Q434" s="8"/>
      <c r="R434" s="3"/>
      <c r="S434" s="3"/>
      <c r="T434" s="3"/>
      <c r="U434" s="8"/>
      <c r="V434" s="6"/>
      <c r="W434" s="6"/>
      <c r="X434" s="8"/>
      <c r="Y434" s="3"/>
      <c r="Z434" s="8"/>
      <c r="AA434" s="8"/>
      <c r="AB434" s="3"/>
      <c r="AC434" s="10"/>
    </row>
    <row r="435" spans="2:29" ht="13.2" x14ac:dyDescent="0.25">
      <c r="B435" s="6"/>
      <c r="C435" s="6"/>
      <c r="D435" s="3"/>
      <c r="E435" s="3"/>
      <c r="F435" s="3"/>
      <c r="G435" s="6"/>
      <c r="H435" s="6"/>
      <c r="I435" s="6"/>
      <c r="J435" s="6"/>
      <c r="K435" s="6"/>
      <c r="L435" s="6"/>
      <c r="M435" s="6"/>
      <c r="N435" s="6"/>
      <c r="O435" s="3"/>
      <c r="P435" s="8"/>
      <c r="Q435" s="8"/>
      <c r="R435" s="3"/>
      <c r="S435" s="3"/>
      <c r="T435" s="3"/>
      <c r="U435" s="8"/>
      <c r="V435" s="6"/>
      <c r="W435" s="6"/>
      <c r="X435" s="8"/>
      <c r="Y435" s="3"/>
      <c r="Z435" s="8"/>
      <c r="AA435" s="8"/>
      <c r="AB435" s="3"/>
      <c r="AC435" s="10"/>
    </row>
    <row r="436" spans="2:29" ht="13.2" x14ac:dyDescent="0.25">
      <c r="B436" s="6"/>
      <c r="C436" s="6"/>
      <c r="D436" s="3"/>
      <c r="E436" s="3"/>
      <c r="F436" s="3"/>
      <c r="G436" s="6"/>
      <c r="H436" s="6"/>
      <c r="I436" s="6"/>
      <c r="J436" s="6"/>
      <c r="K436" s="6"/>
      <c r="L436" s="6"/>
      <c r="M436" s="6"/>
      <c r="N436" s="6"/>
      <c r="O436" s="3"/>
      <c r="P436" s="8"/>
      <c r="Q436" s="8"/>
      <c r="R436" s="3"/>
      <c r="S436" s="3"/>
      <c r="T436" s="3"/>
      <c r="U436" s="8"/>
      <c r="V436" s="6"/>
      <c r="W436" s="6"/>
      <c r="X436" s="8"/>
      <c r="Y436" s="3"/>
      <c r="Z436" s="8"/>
      <c r="AA436" s="8"/>
      <c r="AB436" s="3"/>
      <c r="AC436" s="10"/>
    </row>
    <row r="437" spans="2:29" ht="13.2" x14ac:dyDescent="0.25">
      <c r="B437" s="6"/>
      <c r="C437" s="6"/>
      <c r="D437" s="3"/>
      <c r="E437" s="3"/>
      <c r="F437" s="3"/>
      <c r="G437" s="6"/>
      <c r="H437" s="6"/>
      <c r="I437" s="6"/>
      <c r="J437" s="6"/>
      <c r="K437" s="6"/>
      <c r="L437" s="6"/>
      <c r="M437" s="6"/>
      <c r="N437" s="6"/>
      <c r="O437" s="3"/>
      <c r="P437" s="8"/>
      <c r="Q437" s="8"/>
      <c r="R437" s="3"/>
      <c r="S437" s="3"/>
      <c r="T437" s="3"/>
      <c r="U437" s="8"/>
      <c r="V437" s="6"/>
      <c r="W437" s="6"/>
      <c r="X437" s="8"/>
      <c r="Y437" s="3"/>
      <c r="Z437" s="8"/>
      <c r="AA437" s="8"/>
      <c r="AB437" s="3"/>
      <c r="AC437" s="10"/>
    </row>
    <row r="438" spans="2:29" ht="13.2" x14ac:dyDescent="0.25">
      <c r="B438" s="6"/>
      <c r="C438" s="6"/>
      <c r="D438" s="3"/>
      <c r="E438" s="3"/>
      <c r="F438" s="3"/>
      <c r="G438" s="6"/>
      <c r="H438" s="6"/>
      <c r="I438" s="6"/>
      <c r="J438" s="6"/>
      <c r="K438" s="6"/>
      <c r="L438" s="6"/>
      <c r="M438" s="6"/>
      <c r="N438" s="6"/>
      <c r="O438" s="3"/>
      <c r="P438" s="8"/>
      <c r="Q438" s="8"/>
      <c r="R438" s="3"/>
      <c r="S438" s="3"/>
      <c r="T438" s="3"/>
      <c r="U438" s="8"/>
      <c r="V438" s="6"/>
      <c r="W438" s="6"/>
      <c r="X438" s="8"/>
      <c r="Y438" s="3"/>
      <c r="Z438" s="8"/>
      <c r="AA438" s="8"/>
      <c r="AB438" s="3"/>
      <c r="AC438" s="10"/>
    </row>
    <row r="439" spans="2:29" ht="13.2" x14ac:dyDescent="0.25">
      <c r="B439" s="6"/>
      <c r="C439" s="6"/>
      <c r="D439" s="3"/>
      <c r="E439" s="3"/>
      <c r="F439" s="3"/>
      <c r="G439" s="6"/>
      <c r="H439" s="6"/>
      <c r="I439" s="6"/>
      <c r="J439" s="6"/>
      <c r="K439" s="6"/>
      <c r="L439" s="6"/>
      <c r="M439" s="6"/>
      <c r="N439" s="6"/>
      <c r="O439" s="3"/>
      <c r="P439" s="8"/>
      <c r="Q439" s="8"/>
      <c r="R439" s="3"/>
      <c r="S439" s="3"/>
      <c r="T439" s="3"/>
      <c r="U439" s="8"/>
      <c r="V439" s="6"/>
      <c r="W439" s="6"/>
      <c r="X439" s="8"/>
      <c r="Y439" s="3"/>
      <c r="Z439" s="8"/>
      <c r="AA439" s="8"/>
      <c r="AB439" s="3"/>
      <c r="AC439" s="10"/>
    </row>
    <row r="440" spans="2:29" ht="13.2" x14ac:dyDescent="0.25">
      <c r="B440" s="6"/>
      <c r="C440" s="6"/>
      <c r="D440" s="3"/>
      <c r="E440" s="3"/>
      <c r="F440" s="3"/>
      <c r="G440" s="6"/>
      <c r="H440" s="6"/>
      <c r="I440" s="6"/>
      <c r="J440" s="6"/>
      <c r="K440" s="6"/>
      <c r="L440" s="6"/>
      <c r="M440" s="6"/>
      <c r="N440" s="6"/>
      <c r="O440" s="3"/>
      <c r="P440" s="8"/>
      <c r="Q440" s="8"/>
      <c r="R440" s="3"/>
      <c r="S440" s="3"/>
      <c r="T440" s="3"/>
      <c r="U440" s="8"/>
      <c r="V440" s="6"/>
      <c r="W440" s="6"/>
      <c r="X440" s="8"/>
      <c r="Y440" s="3"/>
      <c r="Z440" s="8"/>
      <c r="AA440" s="8"/>
      <c r="AB440" s="3"/>
      <c r="AC440" s="10"/>
    </row>
    <row r="441" spans="2:29" ht="13.2" x14ac:dyDescent="0.25">
      <c r="B441" s="6"/>
      <c r="C441" s="6"/>
      <c r="D441" s="3"/>
      <c r="E441" s="3"/>
      <c r="F441" s="3"/>
      <c r="G441" s="6"/>
      <c r="H441" s="6"/>
      <c r="I441" s="6"/>
      <c r="J441" s="6"/>
      <c r="K441" s="6"/>
      <c r="L441" s="6"/>
      <c r="M441" s="6"/>
      <c r="N441" s="6"/>
      <c r="O441" s="3"/>
      <c r="P441" s="8"/>
      <c r="Q441" s="8"/>
      <c r="R441" s="3"/>
      <c r="S441" s="3"/>
      <c r="T441" s="3"/>
      <c r="U441" s="8"/>
      <c r="V441" s="6"/>
      <c r="W441" s="6"/>
      <c r="X441" s="8"/>
      <c r="Y441" s="3"/>
      <c r="Z441" s="8"/>
      <c r="AA441" s="8"/>
      <c r="AB441" s="3"/>
      <c r="AC441" s="10"/>
    </row>
    <row r="442" spans="2:29" ht="13.2" x14ac:dyDescent="0.25">
      <c r="B442" s="6"/>
      <c r="C442" s="6"/>
      <c r="D442" s="3"/>
      <c r="E442" s="3"/>
      <c r="F442" s="3"/>
      <c r="G442" s="6"/>
      <c r="H442" s="6"/>
      <c r="I442" s="6"/>
      <c r="J442" s="6"/>
      <c r="K442" s="6"/>
      <c r="L442" s="6"/>
      <c r="M442" s="6"/>
      <c r="N442" s="6"/>
      <c r="O442" s="3"/>
      <c r="P442" s="8"/>
      <c r="Q442" s="8"/>
      <c r="R442" s="3"/>
      <c r="S442" s="3"/>
      <c r="T442" s="3"/>
      <c r="U442" s="8"/>
      <c r="V442" s="6"/>
      <c r="W442" s="6"/>
      <c r="X442" s="8"/>
      <c r="Y442" s="3"/>
      <c r="Z442" s="8"/>
      <c r="AA442" s="8"/>
      <c r="AB442" s="3"/>
      <c r="AC442" s="10"/>
    </row>
    <row r="443" spans="2:29" ht="13.2" x14ac:dyDescent="0.25">
      <c r="B443" s="6"/>
      <c r="C443" s="6"/>
      <c r="D443" s="3"/>
      <c r="E443" s="3"/>
      <c r="F443" s="3"/>
      <c r="G443" s="6"/>
      <c r="H443" s="6"/>
      <c r="I443" s="6"/>
      <c r="J443" s="6"/>
      <c r="K443" s="6"/>
      <c r="L443" s="6"/>
      <c r="M443" s="6"/>
      <c r="N443" s="6"/>
      <c r="O443" s="3"/>
      <c r="P443" s="8"/>
      <c r="Q443" s="8"/>
      <c r="R443" s="3"/>
      <c r="S443" s="3"/>
      <c r="T443" s="3"/>
      <c r="U443" s="8"/>
      <c r="V443" s="6"/>
      <c r="W443" s="6"/>
      <c r="X443" s="8"/>
      <c r="Y443" s="3"/>
      <c r="Z443" s="8"/>
      <c r="AA443" s="8"/>
      <c r="AB443" s="3"/>
      <c r="AC443" s="10"/>
    </row>
    <row r="444" spans="2:29" ht="13.2" x14ac:dyDescent="0.25">
      <c r="B444" s="6"/>
      <c r="C444" s="6"/>
      <c r="D444" s="3"/>
      <c r="E444" s="3"/>
      <c r="F444" s="3"/>
      <c r="G444" s="6"/>
      <c r="H444" s="6"/>
      <c r="I444" s="6"/>
      <c r="J444" s="6"/>
      <c r="K444" s="6"/>
      <c r="L444" s="6"/>
      <c r="M444" s="6"/>
      <c r="N444" s="6"/>
      <c r="O444" s="3"/>
      <c r="P444" s="8"/>
      <c r="Q444" s="8"/>
      <c r="R444" s="3"/>
      <c r="S444" s="3"/>
      <c r="T444" s="3"/>
      <c r="U444" s="8"/>
      <c r="V444" s="6"/>
      <c r="W444" s="6"/>
      <c r="X444" s="8"/>
      <c r="Y444" s="3"/>
      <c r="Z444" s="8"/>
      <c r="AA444" s="8"/>
      <c r="AB444" s="3"/>
      <c r="AC444" s="10"/>
    </row>
    <row r="445" spans="2:29" ht="13.2" x14ac:dyDescent="0.25">
      <c r="B445" s="6"/>
      <c r="C445" s="6"/>
      <c r="D445" s="3"/>
      <c r="E445" s="3"/>
      <c r="F445" s="3"/>
      <c r="G445" s="6"/>
      <c r="H445" s="6"/>
      <c r="I445" s="6"/>
      <c r="J445" s="6"/>
      <c r="K445" s="6"/>
      <c r="L445" s="6"/>
      <c r="M445" s="6"/>
      <c r="N445" s="6"/>
      <c r="O445" s="3"/>
      <c r="P445" s="8"/>
      <c r="Q445" s="8"/>
      <c r="R445" s="3"/>
      <c r="S445" s="3"/>
      <c r="T445" s="3"/>
      <c r="U445" s="8"/>
      <c r="V445" s="6"/>
      <c r="W445" s="6"/>
      <c r="X445" s="8"/>
      <c r="Y445" s="3"/>
      <c r="Z445" s="8"/>
      <c r="AA445" s="8"/>
      <c r="AB445" s="3"/>
      <c r="AC445" s="10"/>
    </row>
    <row r="446" spans="2:29" ht="13.2" x14ac:dyDescent="0.25">
      <c r="B446" s="6"/>
      <c r="C446" s="6"/>
      <c r="D446" s="3"/>
      <c r="E446" s="3"/>
      <c r="F446" s="3"/>
      <c r="G446" s="6"/>
      <c r="H446" s="6"/>
      <c r="I446" s="6"/>
      <c r="J446" s="6"/>
      <c r="K446" s="6"/>
      <c r="L446" s="6"/>
      <c r="M446" s="6"/>
      <c r="N446" s="6"/>
      <c r="O446" s="3"/>
      <c r="P446" s="8"/>
      <c r="Q446" s="8"/>
      <c r="R446" s="3"/>
      <c r="S446" s="3"/>
      <c r="T446" s="3"/>
      <c r="U446" s="8"/>
      <c r="V446" s="6"/>
      <c r="W446" s="6"/>
      <c r="X446" s="8"/>
      <c r="Y446" s="3"/>
      <c r="Z446" s="8"/>
      <c r="AA446" s="8"/>
      <c r="AB446" s="3"/>
      <c r="AC446" s="10"/>
    </row>
    <row r="447" spans="2:29" ht="13.2" x14ac:dyDescent="0.25">
      <c r="B447" s="6"/>
      <c r="C447" s="6"/>
      <c r="D447" s="3"/>
      <c r="E447" s="3"/>
      <c r="F447" s="3"/>
      <c r="G447" s="6"/>
      <c r="H447" s="6"/>
      <c r="I447" s="6"/>
      <c r="J447" s="6"/>
      <c r="K447" s="6"/>
      <c r="L447" s="6"/>
      <c r="M447" s="6"/>
      <c r="N447" s="6"/>
      <c r="O447" s="3"/>
      <c r="P447" s="8"/>
      <c r="Q447" s="8"/>
      <c r="R447" s="3"/>
      <c r="S447" s="3"/>
      <c r="T447" s="3"/>
      <c r="U447" s="8"/>
      <c r="V447" s="6"/>
      <c r="W447" s="6"/>
      <c r="X447" s="8"/>
      <c r="Y447" s="3"/>
      <c r="Z447" s="8"/>
      <c r="AA447" s="8"/>
      <c r="AB447" s="3"/>
      <c r="AC447" s="10"/>
    </row>
    <row r="448" spans="2:29" ht="13.2" x14ac:dyDescent="0.25">
      <c r="B448" s="6"/>
      <c r="C448" s="6"/>
      <c r="D448" s="3"/>
      <c r="E448" s="3"/>
      <c r="F448" s="3"/>
      <c r="G448" s="6"/>
      <c r="H448" s="6"/>
      <c r="I448" s="6"/>
      <c r="J448" s="6"/>
      <c r="K448" s="6"/>
      <c r="L448" s="6"/>
      <c r="M448" s="6"/>
      <c r="N448" s="6"/>
      <c r="O448" s="3"/>
      <c r="P448" s="8"/>
      <c r="Q448" s="8"/>
      <c r="R448" s="3"/>
      <c r="S448" s="3"/>
      <c r="T448" s="3"/>
      <c r="U448" s="8"/>
      <c r="V448" s="6"/>
      <c r="W448" s="6"/>
      <c r="X448" s="8"/>
      <c r="Y448" s="3"/>
      <c r="Z448" s="8"/>
      <c r="AA448" s="8"/>
      <c r="AB448" s="3"/>
      <c r="AC448" s="10"/>
    </row>
    <row r="449" spans="2:29" ht="13.2" x14ac:dyDescent="0.25">
      <c r="B449" s="6"/>
      <c r="C449" s="6"/>
      <c r="D449" s="3"/>
      <c r="E449" s="3"/>
      <c r="F449" s="3"/>
      <c r="G449" s="6"/>
      <c r="H449" s="6"/>
      <c r="I449" s="6"/>
      <c r="J449" s="6"/>
      <c r="K449" s="6"/>
      <c r="L449" s="6"/>
      <c r="M449" s="6"/>
      <c r="N449" s="6"/>
      <c r="O449" s="3"/>
      <c r="P449" s="8"/>
      <c r="Q449" s="8"/>
      <c r="R449" s="3"/>
      <c r="S449" s="3"/>
      <c r="T449" s="3"/>
      <c r="U449" s="8"/>
      <c r="V449" s="6"/>
      <c r="W449" s="6"/>
      <c r="X449" s="8"/>
      <c r="Y449" s="3"/>
      <c r="Z449" s="8"/>
      <c r="AA449" s="8"/>
      <c r="AB449" s="3"/>
      <c r="AC449" s="10"/>
    </row>
    <row r="450" spans="2:29" ht="13.2" x14ac:dyDescent="0.25">
      <c r="B450" s="6"/>
      <c r="C450" s="6"/>
      <c r="D450" s="3"/>
      <c r="E450" s="3"/>
      <c r="F450" s="3"/>
      <c r="G450" s="6"/>
      <c r="H450" s="6"/>
      <c r="I450" s="6"/>
      <c r="J450" s="6"/>
      <c r="K450" s="6"/>
      <c r="L450" s="6"/>
      <c r="M450" s="6"/>
      <c r="N450" s="6"/>
      <c r="O450" s="3"/>
      <c r="P450" s="8"/>
      <c r="Q450" s="8"/>
      <c r="R450" s="3"/>
      <c r="S450" s="3"/>
      <c r="T450" s="3"/>
      <c r="U450" s="8"/>
      <c r="V450" s="6"/>
      <c r="W450" s="6"/>
      <c r="X450" s="8"/>
      <c r="Y450" s="3"/>
      <c r="Z450" s="8"/>
      <c r="AA450" s="8"/>
      <c r="AB450" s="3"/>
      <c r="AC450" s="10"/>
    </row>
    <row r="451" spans="2:29" ht="13.2" x14ac:dyDescent="0.25">
      <c r="B451" s="6"/>
      <c r="C451" s="6"/>
      <c r="D451" s="3"/>
      <c r="E451" s="3"/>
      <c r="F451" s="3"/>
      <c r="G451" s="6"/>
      <c r="H451" s="6"/>
      <c r="I451" s="6"/>
      <c r="J451" s="6"/>
      <c r="K451" s="6"/>
      <c r="L451" s="6"/>
      <c r="M451" s="6"/>
      <c r="N451" s="6"/>
      <c r="O451" s="3"/>
      <c r="P451" s="8"/>
      <c r="Q451" s="8"/>
      <c r="R451" s="3"/>
      <c r="S451" s="3"/>
      <c r="T451" s="3"/>
      <c r="U451" s="8"/>
      <c r="V451" s="6"/>
      <c r="W451" s="6"/>
      <c r="X451" s="8"/>
      <c r="Y451" s="3"/>
      <c r="Z451" s="8"/>
      <c r="AA451" s="8"/>
      <c r="AB451" s="3"/>
      <c r="AC451" s="10"/>
    </row>
    <row r="452" spans="2:29" ht="13.2" x14ac:dyDescent="0.25">
      <c r="B452" s="6"/>
      <c r="C452" s="6"/>
      <c r="D452" s="3"/>
      <c r="E452" s="3"/>
      <c r="F452" s="3"/>
      <c r="G452" s="6"/>
      <c r="H452" s="6"/>
      <c r="I452" s="6"/>
      <c r="J452" s="6"/>
      <c r="K452" s="6"/>
      <c r="L452" s="6"/>
      <c r="M452" s="6"/>
      <c r="N452" s="6"/>
      <c r="O452" s="3"/>
      <c r="P452" s="8"/>
      <c r="Q452" s="8"/>
      <c r="R452" s="3"/>
      <c r="S452" s="3"/>
      <c r="T452" s="3"/>
      <c r="U452" s="8"/>
      <c r="V452" s="6"/>
      <c r="W452" s="6"/>
      <c r="X452" s="8"/>
      <c r="Y452" s="3"/>
      <c r="Z452" s="8"/>
      <c r="AA452" s="8"/>
      <c r="AB452" s="3"/>
      <c r="AC452" s="10"/>
    </row>
    <row r="453" spans="2:29" ht="13.2" x14ac:dyDescent="0.25">
      <c r="B453" s="6"/>
      <c r="C453" s="6"/>
      <c r="D453" s="3"/>
      <c r="E453" s="3"/>
      <c r="F453" s="3"/>
      <c r="G453" s="6"/>
      <c r="H453" s="6"/>
      <c r="I453" s="6"/>
      <c r="J453" s="6"/>
      <c r="K453" s="6"/>
      <c r="L453" s="6"/>
      <c r="M453" s="6"/>
      <c r="N453" s="6"/>
      <c r="O453" s="3"/>
      <c r="P453" s="8"/>
      <c r="Q453" s="8"/>
      <c r="R453" s="3"/>
      <c r="S453" s="3"/>
      <c r="T453" s="3"/>
      <c r="U453" s="8"/>
      <c r="V453" s="6"/>
      <c r="W453" s="6"/>
      <c r="X453" s="8"/>
      <c r="Y453" s="3"/>
      <c r="Z453" s="8"/>
      <c r="AA453" s="8"/>
      <c r="AB453" s="3"/>
      <c r="AC453" s="10"/>
    </row>
    <row r="454" spans="2:29" ht="13.2" x14ac:dyDescent="0.25">
      <c r="B454" s="6"/>
      <c r="C454" s="6"/>
      <c r="D454" s="3"/>
      <c r="E454" s="3"/>
      <c r="F454" s="3"/>
      <c r="G454" s="6"/>
      <c r="H454" s="6"/>
      <c r="I454" s="6"/>
      <c r="J454" s="6"/>
      <c r="K454" s="6"/>
      <c r="L454" s="6"/>
      <c r="M454" s="6"/>
      <c r="N454" s="6"/>
      <c r="O454" s="3"/>
      <c r="P454" s="8"/>
      <c r="Q454" s="8"/>
      <c r="R454" s="3"/>
      <c r="S454" s="3"/>
      <c r="T454" s="3"/>
      <c r="U454" s="8"/>
      <c r="V454" s="6"/>
      <c r="W454" s="6"/>
      <c r="X454" s="8"/>
      <c r="Y454" s="3"/>
      <c r="Z454" s="8"/>
      <c r="AA454" s="8"/>
      <c r="AB454" s="3"/>
      <c r="AC454" s="10"/>
    </row>
    <row r="455" spans="2:29" ht="13.2" x14ac:dyDescent="0.25">
      <c r="B455" s="6"/>
      <c r="C455" s="6"/>
      <c r="D455" s="3"/>
      <c r="E455" s="3"/>
      <c r="F455" s="3"/>
      <c r="G455" s="6"/>
      <c r="H455" s="6"/>
      <c r="I455" s="6"/>
      <c r="J455" s="6"/>
      <c r="K455" s="6"/>
      <c r="L455" s="6"/>
      <c r="M455" s="6"/>
      <c r="N455" s="6"/>
      <c r="O455" s="3"/>
      <c r="P455" s="8"/>
      <c r="Q455" s="8"/>
      <c r="R455" s="3"/>
      <c r="S455" s="3"/>
      <c r="T455" s="3"/>
      <c r="U455" s="8"/>
      <c r="V455" s="6"/>
      <c r="W455" s="6"/>
      <c r="X455" s="8"/>
      <c r="Y455" s="3"/>
      <c r="Z455" s="8"/>
      <c r="AA455" s="8"/>
      <c r="AB455" s="3"/>
      <c r="AC455" s="10"/>
    </row>
    <row r="456" spans="2:29" ht="13.2" x14ac:dyDescent="0.25">
      <c r="B456" s="6"/>
      <c r="C456" s="6"/>
      <c r="D456" s="3"/>
      <c r="E456" s="3"/>
      <c r="F456" s="3"/>
      <c r="G456" s="6"/>
      <c r="H456" s="6"/>
      <c r="I456" s="6"/>
      <c r="J456" s="6"/>
      <c r="K456" s="6"/>
      <c r="L456" s="6"/>
      <c r="M456" s="6"/>
      <c r="N456" s="6"/>
      <c r="O456" s="3"/>
      <c r="P456" s="8"/>
      <c r="Q456" s="8"/>
      <c r="R456" s="3"/>
      <c r="S456" s="3"/>
      <c r="T456" s="3"/>
      <c r="U456" s="8"/>
      <c r="V456" s="6"/>
      <c r="W456" s="6"/>
      <c r="X456" s="8"/>
      <c r="Y456" s="3"/>
      <c r="Z456" s="8"/>
      <c r="AA456" s="8"/>
      <c r="AB456" s="3"/>
      <c r="AC456" s="10"/>
    </row>
    <row r="457" spans="2:29" ht="13.2" x14ac:dyDescent="0.25">
      <c r="B457" s="6"/>
      <c r="C457" s="6"/>
      <c r="D457" s="3"/>
      <c r="E457" s="3"/>
      <c r="F457" s="3"/>
      <c r="G457" s="6"/>
      <c r="H457" s="6"/>
      <c r="I457" s="6"/>
      <c r="J457" s="6"/>
      <c r="K457" s="6"/>
      <c r="L457" s="6"/>
      <c r="M457" s="6"/>
      <c r="N457" s="6"/>
      <c r="O457" s="3"/>
      <c r="P457" s="8"/>
      <c r="Q457" s="8"/>
      <c r="R457" s="3"/>
      <c r="S457" s="3"/>
      <c r="T457" s="3"/>
      <c r="U457" s="8"/>
      <c r="V457" s="6"/>
      <c r="W457" s="6"/>
      <c r="X457" s="8"/>
      <c r="Y457" s="3"/>
      <c r="Z457" s="8"/>
      <c r="AA457" s="8"/>
      <c r="AB457" s="3"/>
      <c r="AC457" s="10"/>
    </row>
    <row r="458" spans="2:29" ht="13.2" x14ac:dyDescent="0.25">
      <c r="B458" s="6"/>
      <c r="C458" s="6"/>
      <c r="D458" s="3"/>
      <c r="E458" s="3"/>
      <c r="F458" s="3"/>
      <c r="G458" s="6"/>
      <c r="H458" s="6"/>
      <c r="I458" s="6"/>
      <c r="J458" s="6"/>
      <c r="K458" s="6"/>
      <c r="L458" s="6"/>
      <c r="M458" s="6"/>
      <c r="N458" s="6"/>
      <c r="O458" s="3"/>
      <c r="P458" s="8"/>
      <c r="Q458" s="8"/>
      <c r="R458" s="3"/>
      <c r="S458" s="3"/>
      <c r="T458" s="3"/>
      <c r="U458" s="8"/>
      <c r="V458" s="6"/>
      <c r="W458" s="6"/>
      <c r="X458" s="8"/>
      <c r="Y458" s="3"/>
      <c r="Z458" s="8"/>
      <c r="AA458" s="8"/>
      <c r="AB458" s="3"/>
      <c r="AC458" s="10"/>
    </row>
    <row r="459" spans="2:29" ht="13.2" x14ac:dyDescent="0.25">
      <c r="B459" s="6"/>
      <c r="C459" s="6"/>
      <c r="D459" s="3"/>
      <c r="E459" s="3"/>
      <c r="F459" s="3"/>
      <c r="G459" s="6"/>
      <c r="H459" s="6"/>
      <c r="I459" s="6"/>
      <c r="J459" s="6"/>
      <c r="K459" s="6"/>
      <c r="L459" s="6"/>
      <c r="M459" s="6"/>
      <c r="N459" s="6"/>
      <c r="O459" s="3"/>
      <c r="P459" s="8"/>
      <c r="Q459" s="8"/>
      <c r="R459" s="3"/>
      <c r="S459" s="3"/>
      <c r="T459" s="3"/>
      <c r="U459" s="8"/>
      <c r="V459" s="6"/>
      <c r="W459" s="6"/>
      <c r="X459" s="8"/>
      <c r="Y459" s="3"/>
      <c r="Z459" s="8"/>
      <c r="AA459" s="8"/>
      <c r="AB459" s="3"/>
      <c r="AC459" s="10"/>
    </row>
    <row r="460" spans="2:29" ht="13.2" x14ac:dyDescent="0.25">
      <c r="B460" s="6"/>
      <c r="C460" s="6"/>
      <c r="D460" s="3"/>
      <c r="E460" s="3"/>
      <c r="F460" s="3"/>
      <c r="G460" s="6"/>
      <c r="H460" s="6"/>
      <c r="I460" s="6"/>
      <c r="J460" s="6"/>
      <c r="K460" s="6"/>
      <c r="L460" s="6"/>
      <c r="M460" s="6"/>
      <c r="N460" s="6"/>
      <c r="O460" s="3"/>
      <c r="P460" s="8"/>
      <c r="Q460" s="8"/>
      <c r="R460" s="3"/>
      <c r="S460" s="3"/>
      <c r="T460" s="3"/>
      <c r="U460" s="8"/>
      <c r="V460" s="6"/>
      <c r="W460" s="6"/>
      <c r="X460" s="8"/>
      <c r="Y460" s="3"/>
      <c r="Z460" s="8"/>
      <c r="AA460" s="8"/>
      <c r="AB460" s="3"/>
      <c r="AC460" s="10"/>
    </row>
    <row r="461" spans="2:29" ht="13.2" x14ac:dyDescent="0.25">
      <c r="B461" s="6"/>
      <c r="C461" s="6"/>
      <c r="D461" s="3"/>
      <c r="E461" s="3"/>
      <c r="F461" s="3"/>
      <c r="G461" s="6"/>
      <c r="H461" s="6"/>
      <c r="I461" s="6"/>
      <c r="J461" s="6"/>
      <c r="K461" s="6"/>
      <c r="L461" s="6"/>
      <c r="M461" s="6"/>
      <c r="N461" s="6"/>
      <c r="O461" s="3"/>
      <c r="P461" s="8"/>
      <c r="Q461" s="8"/>
      <c r="R461" s="3"/>
      <c r="S461" s="3"/>
      <c r="T461" s="3"/>
      <c r="U461" s="8"/>
      <c r="V461" s="6"/>
      <c r="W461" s="6"/>
      <c r="X461" s="8"/>
      <c r="Y461" s="3"/>
      <c r="Z461" s="8"/>
      <c r="AA461" s="8"/>
      <c r="AB461" s="3"/>
      <c r="AC461" s="10"/>
    </row>
    <row r="462" spans="2:29" ht="13.2" x14ac:dyDescent="0.25">
      <c r="B462" s="6"/>
      <c r="C462" s="6"/>
      <c r="D462" s="3"/>
      <c r="E462" s="3"/>
      <c r="F462" s="3"/>
      <c r="G462" s="6"/>
      <c r="H462" s="6"/>
      <c r="I462" s="6"/>
      <c r="J462" s="6"/>
      <c r="K462" s="6"/>
      <c r="L462" s="6"/>
      <c r="M462" s="6"/>
      <c r="N462" s="6"/>
      <c r="O462" s="3"/>
      <c r="P462" s="8"/>
      <c r="Q462" s="8"/>
      <c r="R462" s="3"/>
      <c r="S462" s="3"/>
      <c r="T462" s="3"/>
      <c r="U462" s="8"/>
      <c r="V462" s="6"/>
      <c r="W462" s="6"/>
      <c r="X462" s="8"/>
      <c r="Y462" s="3"/>
      <c r="Z462" s="8"/>
      <c r="AA462" s="8"/>
      <c r="AB462" s="3"/>
      <c r="AC462" s="10"/>
    </row>
    <row r="463" spans="2:29" ht="13.2" x14ac:dyDescent="0.25">
      <c r="B463" s="6"/>
      <c r="C463" s="6"/>
      <c r="D463" s="3"/>
      <c r="E463" s="3"/>
      <c r="F463" s="3"/>
      <c r="G463" s="6"/>
      <c r="H463" s="6"/>
      <c r="I463" s="6"/>
      <c r="J463" s="6"/>
      <c r="K463" s="6"/>
      <c r="L463" s="6"/>
      <c r="M463" s="6"/>
      <c r="N463" s="6"/>
      <c r="O463" s="3"/>
      <c r="P463" s="8"/>
      <c r="Q463" s="8"/>
      <c r="R463" s="3"/>
      <c r="S463" s="3"/>
      <c r="T463" s="3"/>
      <c r="U463" s="8"/>
      <c r="V463" s="6"/>
      <c r="W463" s="6"/>
      <c r="X463" s="8"/>
      <c r="Y463" s="3"/>
      <c r="Z463" s="8"/>
      <c r="AA463" s="8"/>
      <c r="AB463" s="3"/>
      <c r="AC463" s="10"/>
    </row>
    <row r="464" spans="2:29" ht="13.2" x14ac:dyDescent="0.25">
      <c r="B464" s="6"/>
      <c r="C464" s="6"/>
      <c r="D464" s="3"/>
      <c r="E464" s="3"/>
      <c r="F464" s="3"/>
      <c r="G464" s="6"/>
      <c r="H464" s="6"/>
      <c r="I464" s="6"/>
      <c r="J464" s="6"/>
      <c r="K464" s="6"/>
      <c r="L464" s="6"/>
      <c r="M464" s="6"/>
      <c r="N464" s="6"/>
      <c r="O464" s="3"/>
      <c r="P464" s="8"/>
      <c r="Q464" s="8"/>
      <c r="R464" s="3"/>
      <c r="S464" s="3"/>
      <c r="T464" s="3"/>
      <c r="U464" s="8"/>
      <c r="V464" s="6"/>
      <c r="W464" s="6"/>
      <c r="X464" s="8"/>
      <c r="Y464" s="3"/>
      <c r="Z464" s="8"/>
      <c r="AA464" s="8"/>
      <c r="AB464" s="3"/>
      <c r="AC464" s="10"/>
    </row>
    <row r="465" spans="2:29" ht="13.2" x14ac:dyDescent="0.25">
      <c r="B465" s="6"/>
      <c r="C465" s="6"/>
      <c r="D465" s="3"/>
      <c r="E465" s="3"/>
      <c r="F465" s="3"/>
      <c r="G465" s="6"/>
      <c r="H465" s="6"/>
      <c r="I465" s="6"/>
      <c r="J465" s="6"/>
      <c r="K465" s="6"/>
      <c r="L465" s="6"/>
      <c r="M465" s="6"/>
      <c r="N465" s="6"/>
      <c r="O465" s="3"/>
      <c r="P465" s="8"/>
      <c r="Q465" s="8"/>
      <c r="R465" s="3"/>
      <c r="S465" s="3"/>
      <c r="T465" s="3"/>
      <c r="U465" s="8"/>
      <c r="V465" s="6"/>
      <c r="W465" s="6"/>
      <c r="X465" s="8"/>
      <c r="Y465" s="3"/>
      <c r="Z465" s="8"/>
      <c r="AA465" s="8"/>
      <c r="AB465" s="3"/>
      <c r="AC465" s="10"/>
    </row>
    <row r="466" spans="2:29" ht="13.2" x14ac:dyDescent="0.25">
      <c r="B466" s="6"/>
      <c r="C466" s="6"/>
      <c r="D466" s="3"/>
      <c r="E466" s="3"/>
      <c r="F466" s="3"/>
      <c r="G466" s="6"/>
      <c r="H466" s="6"/>
      <c r="I466" s="6"/>
      <c r="J466" s="6"/>
      <c r="K466" s="6"/>
      <c r="L466" s="6"/>
      <c r="M466" s="6"/>
      <c r="N466" s="6"/>
      <c r="O466" s="3"/>
      <c r="P466" s="8"/>
      <c r="Q466" s="8"/>
      <c r="R466" s="3"/>
      <c r="S466" s="3"/>
      <c r="T466" s="3"/>
      <c r="U466" s="8"/>
      <c r="V466" s="6"/>
      <c r="W466" s="6"/>
      <c r="X466" s="8"/>
      <c r="Y466" s="3"/>
      <c r="Z466" s="8"/>
      <c r="AA466" s="8"/>
      <c r="AB466" s="3"/>
      <c r="AC466" s="10"/>
    </row>
    <row r="467" spans="2:29" ht="13.2" x14ac:dyDescent="0.25">
      <c r="B467" s="6"/>
      <c r="C467" s="6"/>
      <c r="D467" s="3"/>
      <c r="E467" s="3"/>
      <c r="F467" s="3"/>
      <c r="G467" s="6"/>
      <c r="H467" s="6"/>
      <c r="I467" s="6"/>
      <c r="J467" s="6"/>
      <c r="K467" s="6"/>
      <c r="L467" s="6"/>
      <c r="M467" s="6"/>
      <c r="N467" s="6"/>
      <c r="O467" s="3"/>
      <c r="P467" s="8"/>
      <c r="Q467" s="8"/>
      <c r="R467" s="3"/>
      <c r="S467" s="3"/>
      <c r="T467" s="3"/>
      <c r="U467" s="8"/>
      <c r="V467" s="6"/>
      <c r="W467" s="6"/>
      <c r="X467" s="8"/>
      <c r="Y467" s="3"/>
      <c r="Z467" s="8"/>
      <c r="AA467" s="8"/>
      <c r="AB467" s="3"/>
      <c r="AC467" s="10"/>
    </row>
    <row r="468" spans="2:29" ht="13.2" x14ac:dyDescent="0.25">
      <c r="B468" s="6"/>
      <c r="C468" s="6"/>
      <c r="D468" s="3"/>
      <c r="E468" s="3"/>
      <c r="F468" s="3"/>
      <c r="G468" s="6"/>
      <c r="H468" s="6"/>
      <c r="I468" s="6"/>
      <c r="J468" s="6"/>
      <c r="K468" s="6"/>
      <c r="L468" s="6"/>
      <c r="M468" s="6"/>
      <c r="N468" s="6"/>
      <c r="O468" s="3"/>
      <c r="P468" s="8"/>
      <c r="Q468" s="8"/>
      <c r="R468" s="3"/>
      <c r="S468" s="3"/>
      <c r="T468" s="3"/>
      <c r="U468" s="8"/>
      <c r="V468" s="6"/>
      <c r="W468" s="6"/>
      <c r="X468" s="8"/>
      <c r="Y468" s="3"/>
      <c r="Z468" s="8"/>
      <c r="AA468" s="8"/>
      <c r="AB468" s="3"/>
      <c r="AC468" s="10"/>
    </row>
    <row r="469" spans="2:29" ht="13.2" x14ac:dyDescent="0.25">
      <c r="B469" s="6"/>
      <c r="C469" s="6"/>
      <c r="D469" s="3"/>
      <c r="E469" s="3"/>
      <c r="F469" s="3"/>
      <c r="G469" s="6"/>
      <c r="H469" s="6"/>
      <c r="I469" s="6"/>
      <c r="J469" s="6"/>
      <c r="K469" s="6"/>
      <c r="L469" s="6"/>
      <c r="M469" s="6"/>
      <c r="N469" s="6"/>
      <c r="O469" s="3"/>
      <c r="P469" s="8"/>
      <c r="Q469" s="8"/>
      <c r="R469" s="3"/>
      <c r="S469" s="3"/>
      <c r="T469" s="3"/>
      <c r="U469" s="8"/>
      <c r="V469" s="6"/>
      <c r="W469" s="6"/>
      <c r="X469" s="8"/>
      <c r="Y469" s="3"/>
      <c r="Z469" s="8"/>
      <c r="AA469" s="8"/>
      <c r="AB469" s="3"/>
      <c r="AC469" s="10"/>
    </row>
    <row r="470" spans="2:29" ht="13.2" x14ac:dyDescent="0.25">
      <c r="B470" s="6"/>
      <c r="C470" s="6"/>
      <c r="D470" s="3"/>
      <c r="E470" s="3"/>
      <c r="F470" s="3"/>
      <c r="G470" s="6"/>
      <c r="H470" s="6"/>
      <c r="I470" s="6"/>
      <c r="J470" s="6"/>
      <c r="K470" s="6"/>
      <c r="L470" s="6"/>
      <c r="M470" s="6"/>
      <c r="N470" s="6"/>
      <c r="O470" s="3"/>
      <c r="P470" s="8"/>
      <c r="Q470" s="8"/>
      <c r="R470" s="3"/>
      <c r="S470" s="3"/>
      <c r="T470" s="3"/>
      <c r="U470" s="8"/>
      <c r="V470" s="6"/>
      <c r="W470" s="6"/>
      <c r="X470" s="8"/>
      <c r="Y470" s="3"/>
      <c r="Z470" s="8"/>
      <c r="AA470" s="8"/>
      <c r="AB470" s="3"/>
      <c r="AC470" s="10"/>
    </row>
    <row r="471" spans="2:29" ht="13.2" x14ac:dyDescent="0.25">
      <c r="B471" s="6"/>
      <c r="C471" s="6"/>
      <c r="D471" s="3"/>
      <c r="E471" s="3"/>
      <c r="F471" s="3"/>
      <c r="G471" s="6"/>
      <c r="H471" s="6"/>
      <c r="I471" s="6"/>
      <c r="J471" s="6"/>
      <c r="K471" s="6"/>
      <c r="L471" s="6"/>
      <c r="M471" s="6"/>
      <c r="N471" s="6"/>
      <c r="O471" s="3"/>
      <c r="P471" s="8"/>
      <c r="Q471" s="8"/>
      <c r="R471" s="3"/>
      <c r="S471" s="3"/>
      <c r="T471" s="3"/>
      <c r="U471" s="8"/>
      <c r="V471" s="6"/>
      <c r="W471" s="6"/>
      <c r="X471" s="8"/>
      <c r="Y471" s="3"/>
      <c r="Z471" s="8"/>
      <c r="AA471" s="8"/>
      <c r="AB471" s="3"/>
      <c r="AC471" s="10"/>
    </row>
    <row r="472" spans="2:29" ht="13.2" x14ac:dyDescent="0.25">
      <c r="B472" s="6"/>
      <c r="C472" s="6"/>
      <c r="D472" s="3"/>
      <c r="E472" s="3"/>
      <c r="F472" s="3"/>
      <c r="G472" s="6"/>
      <c r="H472" s="6"/>
      <c r="I472" s="6"/>
      <c r="J472" s="6"/>
      <c r="K472" s="6"/>
      <c r="L472" s="6"/>
      <c r="M472" s="6"/>
      <c r="N472" s="6"/>
      <c r="O472" s="3"/>
      <c r="P472" s="8"/>
      <c r="Q472" s="8"/>
      <c r="R472" s="3"/>
      <c r="S472" s="3"/>
      <c r="T472" s="3"/>
      <c r="U472" s="8"/>
      <c r="V472" s="6"/>
      <c r="W472" s="6"/>
      <c r="X472" s="8"/>
      <c r="Y472" s="3"/>
      <c r="Z472" s="8"/>
      <c r="AA472" s="8"/>
      <c r="AB472" s="3"/>
      <c r="AC472" s="10"/>
    </row>
    <row r="473" spans="2:29" ht="13.2" x14ac:dyDescent="0.25">
      <c r="B473" s="6"/>
      <c r="C473" s="6"/>
      <c r="D473" s="3"/>
      <c r="E473" s="3"/>
      <c r="F473" s="3"/>
      <c r="G473" s="6"/>
      <c r="H473" s="6"/>
      <c r="I473" s="6"/>
      <c r="J473" s="6"/>
      <c r="K473" s="6"/>
      <c r="L473" s="6"/>
      <c r="M473" s="6"/>
      <c r="N473" s="6"/>
      <c r="O473" s="3"/>
      <c r="P473" s="8"/>
      <c r="Q473" s="8"/>
      <c r="R473" s="3"/>
      <c r="S473" s="3"/>
      <c r="T473" s="3"/>
      <c r="U473" s="8"/>
      <c r="V473" s="6"/>
      <c r="W473" s="6"/>
      <c r="X473" s="8"/>
      <c r="Y473" s="3"/>
      <c r="Z473" s="8"/>
      <c r="AA473" s="8"/>
      <c r="AB473" s="3"/>
      <c r="AC473" s="10"/>
    </row>
    <row r="474" spans="2:29" ht="13.2" x14ac:dyDescent="0.25">
      <c r="B474" s="6"/>
      <c r="C474" s="6"/>
      <c r="D474" s="3"/>
      <c r="E474" s="3"/>
      <c r="F474" s="3"/>
      <c r="G474" s="6"/>
      <c r="H474" s="6"/>
      <c r="I474" s="6"/>
      <c r="J474" s="6"/>
      <c r="K474" s="6"/>
      <c r="L474" s="6"/>
      <c r="M474" s="6"/>
      <c r="N474" s="6"/>
      <c r="O474" s="3"/>
      <c r="P474" s="8"/>
      <c r="Q474" s="8"/>
      <c r="R474" s="3"/>
      <c r="S474" s="3"/>
      <c r="T474" s="3"/>
      <c r="U474" s="8"/>
      <c r="V474" s="6"/>
      <c r="W474" s="6"/>
      <c r="X474" s="8"/>
      <c r="Y474" s="3"/>
      <c r="Z474" s="8"/>
      <c r="AA474" s="8"/>
      <c r="AB474" s="3"/>
      <c r="AC474" s="10"/>
    </row>
    <row r="475" spans="2:29" ht="13.2" x14ac:dyDescent="0.25">
      <c r="B475" s="6"/>
      <c r="C475" s="6"/>
      <c r="D475" s="3"/>
      <c r="E475" s="3"/>
      <c r="F475" s="3"/>
      <c r="G475" s="6"/>
      <c r="H475" s="6"/>
      <c r="I475" s="6"/>
      <c r="J475" s="6"/>
      <c r="K475" s="6"/>
      <c r="L475" s="6"/>
      <c r="M475" s="6"/>
      <c r="N475" s="6"/>
      <c r="O475" s="3"/>
      <c r="P475" s="8"/>
      <c r="Q475" s="8"/>
      <c r="R475" s="3"/>
      <c r="S475" s="3"/>
      <c r="T475" s="3"/>
      <c r="U475" s="8"/>
      <c r="V475" s="6"/>
      <c r="W475" s="6"/>
      <c r="X475" s="8"/>
      <c r="Y475" s="3"/>
      <c r="Z475" s="8"/>
      <c r="AA475" s="8"/>
      <c r="AB475" s="3"/>
      <c r="AC475" s="10"/>
    </row>
    <row r="476" spans="2:29" ht="13.2" x14ac:dyDescent="0.25">
      <c r="B476" s="6"/>
      <c r="C476" s="6"/>
      <c r="D476" s="3"/>
      <c r="E476" s="3"/>
      <c r="F476" s="3"/>
      <c r="G476" s="6"/>
      <c r="H476" s="6"/>
      <c r="I476" s="6"/>
      <c r="J476" s="6"/>
      <c r="K476" s="6"/>
      <c r="L476" s="6"/>
      <c r="M476" s="6"/>
      <c r="N476" s="6"/>
      <c r="O476" s="3"/>
      <c r="P476" s="8"/>
      <c r="Q476" s="8"/>
      <c r="R476" s="3"/>
      <c r="S476" s="3"/>
      <c r="T476" s="3"/>
      <c r="U476" s="8"/>
      <c r="V476" s="6"/>
      <c r="W476" s="6"/>
      <c r="X476" s="8"/>
      <c r="Y476" s="3"/>
      <c r="Z476" s="8"/>
      <c r="AA476" s="8"/>
      <c r="AB476" s="3"/>
      <c r="AC476" s="10"/>
    </row>
    <row r="477" spans="2:29" ht="13.2" x14ac:dyDescent="0.25">
      <c r="B477" s="6"/>
      <c r="C477" s="6"/>
      <c r="D477" s="3"/>
      <c r="E477" s="3"/>
      <c r="F477" s="3"/>
      <c r="G477" s="6"/>
      <c r="H477" s="6"/>
      <c r="I477" s="6"/>
      <c r="J477" s="6"/>
      <c r="K477" s="6"/>
      <c r="L477" s="6"/>
      <c r="M477" s="6"/>
      <c r="N477" s="6"/>
      <c r="O477" s="3"/>
      <c r="P477" s="8"/>
      <c r="Q477" s="8"/>
      <c r="R477" s="3"/>
      <c r="S477" s="3"/>
      <c r="T477" s="3"/>
      <c r="U477" s="8"/>
      <c r="V477" s="6"/>
      <c r="W477" s="6"/>
      <c r="X477" s="8"/>
      <c r="Y477" s="3"/>
      <c r="Z477" s="8"/>
      <c r="AA477" s="8"/>
      <c r="AB477" s="3"/>
      <c r="AC477" s="10"/>
    </row>
    <row r="478" spans="2:29" ht="13.2" x14ac:dyDescent="0.25">
      <c r="B478" s="6"/>
      <c r="C478" s="6"/>
      <c r="D478" s="3"/>
      <c r="E478" s="3"/>
      <c r="F478" s="3"/>
      <c r="G478" s="6"/>
      <c r="H478" s="6"/>
      <c r="I478" s="6"/>
      <c r="J478" s="6"/>
      <c r="K478" s="6"/>
      <c r="L478" s="6"/>
      <c r="M478" s="6"/>
      <c r="N478" s="6"/>
      <c r="O478" s="3"/>
      <c r="P478" s="8"/>
      <c r="Q478" s="8"/>
      <c r="R478" s="3"/>
      <c r="S478" s="3"/>
      <c r="T478" s="3"/>
      <c r="U478" s="8"/>
      <c r="V478" s="6"/>
      <c r="W478" s="6"/>
      <c r="X478" s="8"/>
      <c r="Y478" s="3"/>
      <c r="Z478" s="8"/>
      <c r="AA478" s="8"/>
      <c r="AB478" s="3"/>
      <c r="AC478" s="10"/>
    </row>
    <row r="479" spans="2:29" ht="13.2" x14ac:dyDescent="0.25">
      <c r="B479" s="6"/>
      <c r="C479" s="6"/>
      <c r="D479" s="3"/>
      <c r="E479" s="3"/>
      <c r="F479" s="3"/>
      <c r="G479" s="6"/>
      <c r="H479" s="6"/>
      <c r="I479" s="6"/>
      <c r="J479" s="6"/>
      <c r="K479" s="6"/>
      <c r="L479" s="6"/>
      <c r="M479" s="6"/>
      <c r="N479" s="6"/>
      <c r="O479" s="3"/>
      <c r="P479" s="8"/>
      <c r="Q479" s="8"/>
      <c r="R479" s="3"/>
      <c r="S479" s="3"/>
      <c r="T479" s="3"/>
      <c r="U479" s="8"/>
      <c r="V479" s="6"/>
      <c r="W479" s="6"/>
      <c r="X479" s="8"/>
      <c r="Y479" s="3"/>
      <c r="Z479" s="8"/>
      <c r="AA479" s="8"/>
      <c r="AB479" s="3"/>
      <c r="AC479" s="10"/>
    </row>
    <row r="480" spans="2:29" ht="13.2" x14ac:dyDescent="0.25">
      <c r="B480" s="6"/>
      <c r="C480" s="6"/>
      <c r="D480" s="3"/>
      <c r="E480" s="3"/>
      <c r="F480" s="3"/>
      <c r="G480" s="6"/>
      <c r="H480" s="6"/>
      <c r="I480" s="6"/>
      <c r="J480" s="6"/>
      <c r="K480" s="6"/>
      <c r="L480" s="6"/>
      <c r="M480" s="6"/>
      <c r="N480" s="6"/>
      <c r="O480" s="3"/>
      <c r="P480" s="8"/>
      <c r="Q480" s="8"/>
      <c r="R480" s="3"/>
      <c r="S480" s="3"/>
      <c r="T480" s="3"/>
      <c r="U480" s="8"/>
      <c r="V480" s="6"/>
      <c r="W480" s="6"/>
      <c r="X480" s="8"/>
      <c r="Y480" s="3"/>
      <c r="Z480" s="8"/>
      <c r="AA480" s="8"/>
      <c r="AB480" s="3"/>
      <c r="AC480" s="10"/>
    </row>
    <row r="481" spans="2:29" ht="13.2" x14ac:dyDescent="0.25">
      <c r="B481" s="6"/>
      <c r="C481" s="6"/>
      <c r="D481" s="3"/>
      <c r="E481" s="3"/>
      <c r="F481" s="3"/>
      <c r="G481" s="6"/>
      <c r="H481" s="6"/>
      <c r="I481" s="6"/>
      <c r="J481" s="6"/>
      <c r="K481" s="6"/>
      <c r="L481" s="6"/>
      <c r="M481" s="6"/>
      <c r="N481" s="6"/>
      <c r="O481" s="3"/>
      <c r="P481" s="8"/>
      <c r="Q481" s="8"/>
      <c r="R481" s="3"/>
      <c r="S481" s="3"/>
      <c r="T481" s="3"/>
      <c r="U481" s="8"/>
      <c r="V481" s="6"/>
      <c r="W481" s="6"/>
      <c r="X481" s="8"/>
      <c r="Y481" s="3"/>
      <c r="Z481" s="8"/>
      <c r="AA481" s="8"/>
      <c r="AB481" s="3"/>
      <c r="AC481" s="10"/>
    </row>
    <row r="482" spans="2:29" ht="13.2" x14ac:dyDescent="0.25">
      <c r="B482" s="6"/>
      <c r="C482" s="6"/>
      <c r="D482" s="3"/>
      <c r="E482" s="3"/>
      <c r="F482" s="3"/>
      <c r="G482" s="6"/>
      <c r="H482" s="6"/>
      <c r="I482" s="6"/>
      <c r="J482" s="6"/>
      <c r="K482" s="6"/>
      <c r="L482" s="6"/>
      <c r="M482" s="6"/>
      <c r="N482" s="6"/>
      <c r="O482" s="3"/>
      <c r="P482" s="8"/>
      <c r="Q482" s="8"/>
      <c r="R482" s="3"/>
      <c r="S482" s="3"/>
      <c r="T482" s="3"/>
      <c r="U482" s="8"/>
      <c r="V482" s="6"/>
      <c r="W482" s="6"/>
      <c r="X482" s="8"/>
      <c r="Y482" s="3"/>
      <c r="Z482" s="8"/>
      <c r="AA482" s="8"/>
      <c r="AB482" s="3"/>
      <c r="AC482" s="10"/>
    </row>
    <row r="483" spans="2:29" ht="13.2" x14ac:dyDescent="0.25">
      <c r="B483" s="6"/>
      <c r="C483" s="6"/>
      <c r="D483" s="3"/>
      <c r="E483" s="3"/>
      <c r="F483" s="3"/>
      <c r="G483" s="6"/>
      <c r="H483" s="6"/>
      <c r="I483" s="6"/>
      <c r="J483" s="6"/>
      <c r="K483" s="6"/>
      <c r="L483" s="6"/>
      <c r="M483" s="6"/>
      <c r="N483" s="6"/>
      <c r="O483" s="3"/>
      <c r="P483" s="8"/>
      <c r="Q483" s="8"/>
      <c r="R483" s="3"/>
      <c r="S483" s="3"/>
      <c r="T483" s="3"/>
      <c r="U483" s="8"/>
      <c r="V483" s="6"/>
      <c r="W483" s="6"/>
      <c r="X483" s="8"/>
      <c r="Y483" s="3"/>
      <c r="Z483" s="8"/>
      <c r="AA483" s="8"/>
      <c r="AB483" s="3"/>
      <c r="AC483" s="10"/>
    </row>
    <row r="484" spans="2:29" ht="13.2" x14ac:dyDescent="0.25">
      <c r="B484" s="6"/>
      <c r="C484" s="6"/>
      <c r="D484" s="3"/>
      <c r="E484" s="3"/>
      <c r="F484" s="3"/>
      <c r="G484" s="6"/>
      <c r="H484" s="6"/>
      <c r="I484" s="6"/>
      <c r="J484" s="6"/>
      <c r="K484" s="6"/>
      <c r="L484" s="6"/>
      <c r="M484" s="6"/>
      <c r="N484" s="6"/>
      <c r="O484" s="3"/>
      <c r="P484" s="8"/>
      <c r="Q484" s="8"/>
      <c r="R484" s="3"/>
      <c r="S484" s="3"/>
      <c r="T484" s="3"/>
      <c r="U484" s="8"/>
      <c r="V484" s="6"/>
      <c r="W484" s="6"/>
      <c r="X484" s="8"/>
      <c r="Y484" s="3"/>
      <c r="Z484" s="8"/>
      <c r="AA484" s="8"/>
      <c r="AB484" s="3"/>
      <c r="AC484" s="10"/>
    </row>
    <row r="485" spans="2:29" ht="13.2" x14ac:dyDescent="0.25">
      <c r="B485" s="6"/>
      <c r="C485" s="6"/>
      <c r="D485" s="3"/>
      <c r="E485" s="3"/>
      <c r="F485" s="3"/>
      <c r="G485" s="6"/>
      <c r="H485" s="6"/>
      <c r="I485" s="6"/>
      <c r="J485" s="6"/>
      <c r="K485" s="6"/>
      <c r="L485" s="6"/>
      <c r="M485" s="6"/>
      <c r="N485" s="6"/>
      <c r="O485" s="3"/>
      <c r="P485" s="8"/>
      <c r="Q485" s="8"/>
      <c r="R485" s="3"/>
      <c r="S485" s="3"/>
      <c r="T485" s="3"/>
      <c r="U485" s="8"/>
      <c r="V485" s="6"/>
      <c r="W485" s="6"/>
      <c r="X485" s="8"/>
      <c r="Y485" s="3"/>
      <c r="Z485" s="8"/>
      <c r="AA485" s="8"/>
      <c r="AB485" s="3"/>
      <c r="AC485" s="10"/>
    </row>
    <row r="486" spans="2:29" ht="13.2" x14ac:dyDescent="0.25">
      <c r="B486" s="6"/>
      <c r="C486" s="6"/>
      <c r="D486" s="3"/>
      <c r="E486" s="3"/>
      <c r="F486" s="3"/>
      <c r="G486" s="6"/>
      <c r="H486" s="6"/>
      <c r="I486" s="6"/>
      <c r="J486" s="6"/>
      <c r="K486" s="6"/>
      <c r="L486" s="6"/>
      <c r="M486" s="6"/>
      <c r="N486" s="6"/>
      <c r="O486" s="3"/>
      <c r="P486" s="8"/>
      <c r="Q486" s="8"/>
      <c r="R486" s="3"/>
      <c r="S486" s="3"/>
      <c r="T486" s="3"/>
      <c r="U486" s="8"/>
      <c r="V486" s="6"/>
      <c r="W486" s="6"/>
      <c r="X486" s="8"/>
      <c r="Y486" s="3"/>
      <c r="Z486" s="8"/>
      <c r="AA486" s="8"/>
      <c r="AB486" s="3"/>
      <c r="AC486" s="10"/>
    </row>
    <row r="487" spans="2:29" ht="13.2" x14ac:dyDescent="0.25">
      <c r="B487" s="6"/>
      <c r="C487" s="6"/>
      <c r="D487" s="3"/>
      <c r="E487" s="3"/>
      <c r="F487" s="3"/>
      <c r="G487" s="6"/>
      <c r="H487" s="6"/>
      <c r="I487" s="6"/>
      <c r="J487" s="6"/>
      <c r="K487" s="6"/>
      <c r="L487" s="6"/>
      <c r="M487" s="6"/>
      <c r="N487" s="6"/>
      <c r="O487" s="3"/>
      <c r="P487" s="8"/>
      <c r="Q487" s="8"/>
      <c r="R487" s="3"/>
      <c r="S487" s="3"/>
      <c r="T487" s="3"/>
      <c r="U487" s="8"/>
      <c r="V487" s="6"/>
      <c r="W487" s="6"/>
      <c r="X487" s="8"/>
      <c r="Y487" s="3"/>
      <c r="Z487" s="8"/>
      <c r="AA487" s="8"/>
      <c r="AB487" s="3"/>
      <c r="AC487" s="10"/>
    </row>
    <row r="488" spans="2:29" ht="13.2" x14ac:dyDescent="0.25">
      <c r="B488" s="6"/>
      <c r="C488" s="6"/>
      <c r="D488" s="3"/>
      <c r="E488" s="3"/>
      <c r="F488" s="3"/>
      <c r="G488" s="6"/>
      <c r="H488" s="6"/>
      <c r="I488" s="6"/>
      <c r="J488" s="6"/>
      <c r="K488" s="6"/>
      <c r="L488" s="6"/>
      <c r="M488" s="6"/>
      <c r="N488" s="6"/>
      <c r="O488" s="3"/>
      <c r="P488" s="8"/>
      <c r="Q488" s="8"/>
      <c r="R488" s="3"/>
      <c r="S488" s="3"/>
      <c r="T488" s="3"/>
      <c r="U488" s="8"/>
      <c r="V488" s="6"/>
      <c r="W488" s="6"/>
      <c r="X488" s="8"/>
      <c r="Y488" s="3"/>
      <c r="Z488" s="8"/>
      <c r="AA488" s="8"/>
      <c r="AB488" s="3"/>
      <c r="AC488" s="10"/>
    </row>
    <row r="489" spans="2:29" ht="13.2" x14ac:dyDescent="0.25">
      <c r="B489" s="6"/>
      <c r="C489" s="6"/>
      <c r="D489" s="3"/>
      <c r="E489" s="3"/>
      <c r="F489" s="3"/>
      <c r="G489" s="6"/>
      <c r="H489" s="6"/>
      <c r="I489" s="6"/>
      <c r="J489" s="6"/>
      <c r="K489" s="6"/>
      <c r="L489" s="6"/>
      <c r="M489" s="6"/>
      <c r="N489" s="6"/>
      <c r="O489" s="3"/>
      <c r="P489" s="8"/>
      <c r="Q489" s="8"/>
      <c r="R489" s="3"/>
      <c r="S489" s="3"/>
      <c r="T489" s="3"/>
      <c r="U489" s="8"/>
      <c r="V489" s="6"/>
      <c r="W489" s="6"/>
      <c r="X489" s="8"/>
      <c r="Y489" s="3"/>
      <c r="Z489" s="8"/>
      <c r="AA489" s="8"/>
      <c r="AB489" s="3"/>
      <c r="AC489" s="10"/>
    </row>
    <row r="490" spans="2:29" ht="13.2" x14ac:dyDescent="0.25">
      <c r="B490" s="6"/>
      <c r="C490" s="6"/>
      <c r="D490" s="3"/>
      <c r="E490" s="3"/>
      <c r="F490" s="3"/>
      <c r="G490" s="6"/>
      <c r="H490" s="6"/>
      <c r="I490" s="6"/>
      <c r="J490" s="6"/>
      <c r="K490" s="6"/>
      <c r="L490" s="6"/>
      <c r="M490" s="6"/>
      <c r="N490" s="6"/>
      <c r="O490" s="3"/>
      <c r="P490" s="8"/>
      <c r="Q490" s="8"/>
      <c r="R490" s="3"/>
      <c r="S490" s="3"/>
      <c r="T490" s="3"/>
      <c r="U490" s="8"/>
      <c r="V490" s="6"/>
      <c r="W490" s="6"/>
      <c r="X490" s="8"/>
      <c r="Y490" s="3"/>
      <c r="Z490" s="8"/>
      <c r="AA490" s="8"/>
      <c r="AB490" s="3"/>
      <c r="AC490" s="10"/>
    </row>
    <row r="491" spans="2:29" ht="13.2" x14ac:dyDescent="0.25">
      <c r="B491" s="6"/>
      <c r="C491" s="6"/>
      <c r="D491" s="3"/>
      <c r="E491" s="3"/>
      <c r="F491" s="3"/>
      <c r="G491" s="6"/>
      <c r="H491" s="6"/>
      <c r="I491" s="6"/>
      <c r="J491" s="6"/>
      <c r="K491" s="6"/>
      <c r="L491" s="6"/>
      <c r="M491" s="6"/>
      <c r="N491" s="6"/>
      <c r="O491" s="3"/>
      <c r="P491" s="8"/>
      <c r="Q491" s="8"/>
      <c r="R491" s="3"/>
      <c r="S491" s="3"/>
      <c r="T491" s="3"/>
      <c r="U491" s="8"/>
      <c r="V491" s="6"/>
      <c r="W491" s="6"/>
      <c r="X491" s="8"/>
      <c r="Y491" s="3"/>
      <c r="Z491" s="8"/>
      <c r="AA491" s="8"/>
      <c r="AB491" s="3"/>
      <c r="AC491" s="10"/>
    </row>
    <row r="492" spans="2:29" ht="13.2" x14ac:dyDescent="0.25">
      <c r="B492" s="6"/>
      <c r="C492" s="6"/>
      <c r="D492" s="3"/>
      <c r="E492" s="3"/>
      <c r="F492" s="3"/>
      <c r="G492" s="6"/>
      <c r="H492" s="6"/>
      <c r="I492" s="6"/>
      <c r="J492" s="6"/>
      <c r="K492" s="6"/>
      <c r="L492" s="6"/>
      <c r="M492" s="6"/>
      <c r="N492" s="6"/>
      <c r="O492" s="3"/>
      <c r="P492" s="8"/>
      <c r="Q492" s="8"/>
      <c r="R492" s="3"/>
      <c r="S492" s="3"/>
      <c r="T492" s="3"/>
      <c r="U492" s="8"/>
      <c r="V492" s="6"/>
      <c r="W492" s="6"/>
      <c r="X492" s="8"/>
      <c r="Y492" s="3"/>
      <c r="Z492" s="8"/>
      <c r="AA492" s="8"/>
      <c r="AB492" s="3"/>
      <c r="AC492" s="10"/>
    </row>
    <row r="493" spans="2:29" ht="13.2" x14ac:dyDescent="0.25">
      <c r="B493" s="6"/>
      <c r="C493" s="6"/>
      <c r="D493" s="3"/>
      <c r="E493" s="3"/>
      <c r="F493" s="3"/>
      <c r="G493" s="6"/>
      <c r="H493" s="6"/>
      <c r="I493" s="6"/>
      <c r="J493" s="6"/>
      <c r="K493" s="6"/>
      <c r="L493" s="6"/>
      <c r="M493" s="6"/>
      <c r="N493" s="6"/>
      <c r="O493" s="3"/>
      <c r="P493" s="8"/>
      <c r="Q493" s="8"/>
      <c r="R493" s="3"/>
      <c r="S493" s="3"/>
      <c r="T493" s="3"/>
      <c r="U493" s="8"/>
      <c r="V493" s="6"/>
      <c r="W493" s="6"/>
      <c r="X493" s="8"/>
      <c r="Y493" s="3"/>
      <c r="Z493" s="8"/>
      <c r="AA493" s="8"/>
      <c r="AB493" s="3"/>
      <c r="AC493" s="10"/>
    </row>
    <row r="494" spans="2:29" ht="13.2" x14ac:dyDescent="0.25">
      <c r="B494" s="6"/>
      <c r="C494" s="6"/>
      <c r="D494" s="3"/>
      <c r="E494" s="3"/>
      <c r="F494" s="3"/>
      <c r="G494" s="6"/>
      <c r="H494" s="6"/>
      <c r="I494" s="6"/>
      <c r="J494" s="6"/>
      <c r="K494" s="6"/>
      <c r="L494" s="6"/>
      <c r="M494" s="6"/>
      <c r="N494" s="6"/>
      <c r="O494" s="3"/>
      <c r="P494" s="8"/>
      <c r="Q494" s="8"/>
      <c r="R494" s="3"/>
      <c r="S494" s="3"/>
      <c r="T494" s="3"/>
      <c r="U494" s="8"/>
      <c r="V494" s="6"/>
      <c r="W494" s="6"/>
      <c r="X494" s="8"/>
      <c r="Y494" s="3"/>
      <c r="Z494" s="8"/>
      <c r="AA494" s="8"/>
      <c r="AB494" s="3"/>
      <c r="AC494" s="10"/>
    </row>
    <row r="495" spans="2:29" ht="13.2" x14ac:dyDescent="0.25">
      <c r="B495" s="6"/>
      <c r="C495" s="6"/>
      <c r="D495" s="3"/>
      <c r="E495" s="3"/>
      <c r="F495" s="3"/>
      <c r="G495" s="6"/>
      <c r="H495" s="6"/>
      <c r="I495" s="6"/>
      <c r="J495" s="6"/>
      <c r="K495" s="6"/>
      <c r="L495" s="6"/>
      <c r="M495" s="6"/>
      <c r="N495" s="6"/>
      <c r="O495" s="3"/>
      <c r="P495" s="8"/>
      <c r="Q495" s="8"/>
      <c r="R495" s="3"/>
      <c r="S495" s="3"/>
      <c r="T495" s="3"/>
      <c r="U495" s="8"/>
      <c r="V495" s="6"/>
      <c r="W495" s="6"/>
      <c r="X495" s="8"/>
      <c r="Y495" s="3"/>
      <c r="Z495" s="8"/>
      <c r="AA495" s="8"/>
      <c r="AB495" s="3"/>
      <c r="AC495" s="10"/>
    </row>
    <row r="496" spans="2:29" ht="13.2" x14ac:dyDescent="0.25">
      <c r="B496" s="6"/>
      <c r="C496" s="6"/>
      <c r="D496" s="3"/>
      <c r="E496" s="3"/>
      <c r="F496" s="3"/>
      <c r="G496" s="6"/>
      <c r="H496" s="6"/>
      <c r="I496" s="6"/>
      <c r="J496" s="6"/>
      <c r="K496" s="6"/>
      <c r="L496" s="6"/>
      <c r="M496" s="6"/>
      <c r="N496" s="6"/>
      <c r="O496" s="3"/>
      <c r="P496" s="8"/>
      <c r="Q496" s="8"/>
      <c r="R496" s="3"/>
      <c r="S496" s="3"/>
      <c r="T496" s="3"/>
      <c r="U496" s="8"/>
      <c r="V496" s="6"/>
      <c r="W496" s="6"/>
      <c r="X496" s="8"/>
      <c r="Y496" s="3"/>
      <c r="Z496" s="8"/>
      <c r="AA496" s="8"/>
      <c r="AB496" s="3"/>
      <c r="AC496" s="10"/>
    </row>
    <row r="497" spans="2:29" ht="13.2" x14ac:dyDescent="0.25">
      <c r="B497" s="6"/>
      <c r="C497" s="6"/>
      <c r="D497" s="3"/>
      <c r="E497" s="3"/>
      <c r="F497" s="3"/>
      <c r="G497" s="6"/>
      <c r="H497" s="6"/>
      <c r="I497" s="6"/>
      <c r="J497" s="6"/>
      <c r="K497" s="6"/>
      <c r="L497" s="6"/>
      <c r="M497" s="6"/>
      <c r="N497" s="6"/>
      <c r="O497" s="3"/>
      <c r="P497" s="8"/>
      <c r="Q497" s="8"/>
      <c r="R497" s="3"/>
      <c r="S497" s="3"/>
      <c r="T497" s="3"/>
      <c r="U497" s="8"/>
      <c r="V497" s="6"/>
      <c r="W497" s="6"/>
      <c r="X497" s="8"/>
      <c r="Y497" s="3"/>
      <c r="Z497" s="8"/>
      <c r="AA497" s="8"/>
      <c r="AB497" s="3"/>
      <c r="AC497" s="10"/>
    </row>
    <row r="498" spans="2:29" ht="13.2" x14ac:dyDescent="0.25">
      <c r="B498" s="6"/>
      <c r="C498" s="6"/>
      <c r="D498" s="3"/>
      <c r="E498" s="3"/>
      <c r="F498" s="3"/>
      <c r="G498" s="6"/>
      <c r="H498" s="6"/>
      <c r="I498" s="6"/>
      <c r="J498" s="6"/>
      <c r="K498" s="6"/>
      <c r="L498" s="6"/>
      <c r="M498" s="6"/>
      <c r="N498" s="6"/>
      <c r="O498" s="3"/>
      <c r="P498" s="8"/>
      <c r="Q498" s="8"/>
      <c r="R498" s="3"/>
      <c r="S498" s="3"/>
      <c r="T498" s="3"/>
      <c r="U498" s="8"/>
      <c r="V498" s="6"/>
      <c r="W498" s="6"/>
      <c r="X498" s="8"/>
      <c r="Y498" s="3"/>
      <c r="Z498" s="8"/>
      <c r="AA498" s="8"/>
      <c r="AB498" s="3"/>
      <c r="AC498" s="10"/>
    </row>
    <row r="499" spans="2:29" ht="13.2" x14ac:dyDescent="0.25">
      <c r="B499" s="6"/>
      <c r="C499" s="6"/>
      <c r="D499" s="3"/>
      <c r="E499" s="3"/>
      <c r="F499" s="3"/>
      <c r="G499" s="6"/>
      <c r="H499" s="6"/>
      <c r="I499" s="6"/>
      <c r="J499" s="6"/>
      <c r="K499" s="6"/>
      <c r="L499" s="6"/>
      <c r="M499" s="6"/>
      <c r="N499" s="6"/>
      <c r="O499" s="3"/>
      <c r="P499" s="8"/>
      <c r="Q499" s="8"/>
      <c r="R499" s="3"/>
      <c r="S499" s="3"/>
      <c r="T499" s="3"/>
      <c r="U499" s="8"/>
      <c r="V499" s="6"/>
      <c r="W499" s="6"/>
      <c r="X499" s="8"/>
      <c r="Y499" s="3"/>
      <c r="Z499" s="8"/>
      <c r="AA499" s="8"/>
      <c r="AB499" s="3"/>
      <c r="AC499" s="10"/>
    </row>
    <row r="500" spans="2:29" ht="13.2" x14ac:dyDescent="0.25">
      <c r="B500" s="6"/>
      <c r="C500" s="6"/>
      <c r="D500" s="3"/>
      <c r="E500" s="3"/>
      <c r="F500" s="3"/>
      <c r="G500" s="6"/>
      <c r="H500" s="6"/>
      <c r="I500" s="6"/>
      <c r="J500" s="6"/>
      <c r="K500" s="6"/>
      <c r="L500" s="6"/>
      <c r="M500" s="6"/>
      <c r="N500" s="6"/>
      <c r="O500" s="3"/>
      <c r="P500" s="8"/>
      <c r="Q500" s="8"/>
      <c r="R500" s="3"/>
      <c r="S500" s="3"/>
      <c r="T500" s="3"/>
      <c r="U500" s="8"/>
      <c r="V500" s="6"/>
      <c r="W500" s="6"/>
      <c r="X500" s="8"/>
      <c r="Y500" s="3"/>
      <c r="Z500" s="8"/>
      <c r="AA500" s="8"/>
      <c r="AB500" s="3"/>
      <c r="AC500" s="10"/>
    </row>
    <row r="501" spans="2:29" ht="13.2" x14ac:dyDescent="0.25">
      <c r="B501" s="6"/>
      <c r="C501" s="6"/>
      <c r="D501" s="3"/>
      <c r="E501" s="3"/>
      <c r="F501" s="3"/>
      <c r="G501" s="6"/>
      <c r="H501" s="6"/>
      <c r="I501" s="6"/>
      <c r="J501" s="6"/>
      <c r="K501" s="6"/>
      <c r="L501" s="6"/>
      <c r="M501" s="6"/>
      <c r="N501" s="6"/>
      <c r="O501" s="3"/>
      <c r="P501" s="8"/>
      <c r="Q501" s="8"/>
      <c r="R501" s="3"/>
      <c r="S501" s="3"/>
      <c r="T501" s="3"/>
      <c r="U501" s="8"/>
      <c r="V501" s="6"/>
      <c r="W501" s="6"/>
      <c r="X501" s="8"/>
      <c r="Y501" s="3"/>
      <c r="Z501" s="8"/>
      <c r="AA501" s="8"/>
      <c r="AB501" s="3"/>
      <c r="AC501" s="10"/>
    </row>
    <row r="502" spans="2:29" ht="13.2" x14ac:dyDescent="0.25">
      <c r="B502" s="6"/>
      <c r="C502" s="6"/>
      <c r="D502" s="3"/>
      <c r="E502" s="3"/>
      <c r="F502" s="3"/>
      <c r="G502" s="6"/>
      <c r="H502" s="6"/>
      <c r="I502" s="6"/>
      <c r="J502" s="6"/>
      <c r="K502" s="6"/>
      <c r="L502" s="6"/>
      <c r="M502" s="6"/>
      <c r="N502" s="6"/>
      <c r="O502" s="3"/>
      <c r="P502" s="8"/>
      <c r="Q502" s="8"/>
      <c r="R502" s="3"/>
      <c r="S502" s="3"/>
      <c r="T502" s="3"/>
      <c r="U502" s="8"/>
      <c r="V502" s="6"/>
      <c r="W502" s="6"/>
      <c r="X502" s="8"/>
      <c r="Y502" s="3"/>
      <c r="Z502" s="8"/>
      <c r="AA502" s="8"/>
      <c r="AB502" s="3"/>
      <c r="AC502" s="10"/>
    </row>
    <row r="503" spans="2:29" ht="13.2" x14ac:dyDescent="0.25">
      <c r="B503" s="6"/>
      <c r="C503" s="6"/>
      <c r="D503" s="3"/>
      <c r="E503" s="3"/>
      <c r="F503" s="3"/>
      <c r="G503" s="6"/>
      <c r="H503" s="6"/>
      <c r="I503" s="6"/>
      <c r="J503" s="6"/>
      <c r="K503" s="6"/>
      <c r="L503" s="6"/>
      <c r="M503" s="6"/>
      <c r="N503" s="6"/>
      <c r="O503" s="3"/>
      <c r="P503" s="8"/>
      <c r="Q503" s="8"/>
      <c r="R503" s="3"/>
      <c r="S503" s="3"/>
      <c r="T503" s="3"/>
      <c r="U503" s="8"/>
      <c r="V503" s="6"/>
      <c r="W503" s="6"/>
      <c r="X503" s="8"/>
      <c r="Y503" s="3"/>
      <c r="Z503" s="8"/>
      <c r="AA503" s="8"/>
      <c r="AB503" s="3"/>
      <c r="AC503" s="10"/>
    </row>
    <row r="504" spans="2:29" ht="13.2" x14ac:dyDescent="0.25">
      <c r="B504" s="6"/>
      <c r="C504" s="6"/>
      <c r="D504" s="3"/>
      <c r="E504" s="3"/>
      <c r="F504" s="3"/>
      <c r="G504" s="6"/>
      <c r="H504" s="6"/>
      <c r="I504" s="6"/>
      <c r="J504" s="6"/>
      <c r="K504" s="6"/>
      <c r="L504" s="6"/>
      <c r="M504" s="6"/>
      <c r="N504" s="6"/>
      <c r="O504" s="3"/>
      <c r="P504" s="8"/>
      <c r="Q504" s="8"/>
      <c r="R504" s="3"/>
      <c r="S504" s="3"/>
      <c r="T504" s="3"/>
      <c r="U504" s="8"/>
      <c r="V504" s="6"/>
      <c r="W504" s="6"/>
      <c r="X504" s="8"/>
      <c r="Y504" s="3"/>
      <c r="Z504" s="8"/>
      <c r="AA504" s="8"/>
      <c r="AB504" s="3"/>
      <c r="AC504" s="10"/>
    </row>
    <row r="505" spans="2:29" ht="13.2" x14ac:dyDescent="0.25">
      <c r="B505" s="6"/>
      <c r="C505" s="6"/>
      <c r="D505" s="3"/>
      <c r="E505" s="3"/>
      <c r="F505" s="3"/>
      <c r="G505" s="6"/>
      <c r="H505" s="6"/>
      <c r="I505" s="6"/>
      <c r="J505" s="6"/>
      <c r="K505" s="6"/>
      <c r="L505" s="6"/>
      <c r="M505" s="6"/>
      <c r="N505" s="6"/>
      <c r="O505" s="3"/>
      <c r="P505" s="8"/>
      <c r="Q505" s="8"/>
      <c r="R505" s="3"/>
      <c r="S505" s="3"/>
      <c r="T505" s="3"/>
      <c r="U505" s="8"/>
      <c r="V505" s="6"/>
      <c r="W505" s="6"/>
      <c r="X505" s="8"/>
      <c r="Y505" s="3"/>
      <c r="Z505" s="8"/>
      <c r="AA505" s="8"/>
      <c r="AB505" s="3"/>
      <c r="AC505" s="10"/>
    </row>
    <row r="506" spans="2:29" ht="13.2" x14ac:dyDescent="0.25">
      <c r="B506" s="6"/>
      <c r="C506" s="6"/>
      <c r="D506" s="3"/>
      <c r="E506" s="3"/>
      <c r="F506" s="3"/>
      <c r="G506" s="6"/>
      <c r="H506" s="6"/>
      <c r="I506" s="6"/>
      <c r="J506" s="6"/>
      <c r="K506" s="6"/>
      <c r="L506" s="6"/>
      <c r="M506" s="6"/>
      <c r="N506" s="6"/>
      <c r="O506" s="3"/>
      <c r="P506" s="8"/>
      <c r="Q506" s="8"/>
      <c r="R506" s="3"/>
      <c r="S506" s="3"/>
      <c r="T506" s="3"/>
      <c r="U506" s="8"/>
      <c r="V506" s="6"/>
      <c r="W506" s="6"/>
      <c r="X506" s="8"/>
      <c r="Y506" s="3"/>
      <c r="Z506" s="8"/>
      <c r="AA506" s="8"/>
      <c r="AB506" s="3"/>
      <c r="AC506" s="10"/>
    </row>
    <row r="507" spans="2:29" ht="13.2" x14ac:dyDescent="0.25">
      <c r="B507" s="6"/>
      <c r="C507" s="6"/>
      <c r="D507" s="3"/>
      <c r="E507" s="3"/>
      <c r="F507" s="3"/>
      <c r="G507" s="6"/>
      <c r="H507" s="6"/>
      <c r="I507" s="6"/>
      <c r="J507" s="6"/>
      <c r="K507" s="6"/>
      <c r="L507" s="6"/>
      <c r="M507" s="6"/>
      <c r="N507" s="6"/>
      <c r="O507" s="3"/>
      <c r="P507" s="8"/>
      <c r="Q507" s="8"/>
      <c r="R507" s="3"/>
      <c r="S507" s="3"/>
      <c r="T507" s="3"/>
      <c r="U507" s="8"/>
      <c r="V507" s="6"/>
      <c r="W507" s="6"/>
      <c r="X507" s="8"/>
      <c r="Y507" s="3"/>
      <c r="Z507" s="8"/>
      <c r="AA507" s="8"/>
      <c r="AB507" s="3"/>
      <c r="AC507" s="10"/>
    </row>
    <row r="508" spans="2:29" ht="13.2" x14ac:dyDescent="0.25">
      <c r="B508" s="6"/>
      <c r="C508" s="6"/>
      <c r="D508" s="3"/>
      <c r="E508" s="3"/>
      <c r="F508" s="3"/>
      <c r="G508" s="6"/>
      <c r="H508" s="6"/>
      <c r="I508" s="6"/>
      <c r="J508" s="6"/>
      <c r="K508" s="6"/>
      <c r="L508" s="6"/>
      <c r="M508" s="6"/>
      <c r="N508" s="6"/>
      <c r="O508" s="3"/>
      <c r="P508" s="8"/>
      <c r="Q508" s="8"/>
      <c r="R508" s="3"/>
      <c r="S508" s="3"/>
      <c r="T508" s="3"/>
      <c r="U508" s="8"/>
      <c r="V508" s="6"/>
      <c r="W508" s="6"/>
      <c r="X508" s="8"/>
      <c r="Y508" s="3"/>
      <c r="Z508" s="8"/>
      <c r="AA508" s="8"/>
      <c r="AB508" s="3"/>
      <c r="AC508" s="10"/>
    </row>
    <row r="509" spans="2:29" ht="13.2" x14ac:dyDescent="0.25">
      <c r="B509" s="6"/>
      <c r="C509" s="6"/>
      <c r="D509" s="3"/>
      <c r="E509" s="3"/>
      <c r="F509" s="3"/>
      <c r="G509" s="6"/>
      <c r="H509" s="6"/>
      <c r="I509" s="6"/>
      <c r="J509" s="6"/>
      <c r="K509" s="6"/>
      <c r="L509" s="6"/>
      <c r="M509" s="6"/>
      <c r="N509" s="6"/>
      <c r="O509" s="3"/>
      <c r="P509" s="8"/>
      <c r="Q509" s="8"/>
      <c r="R509" s="3"/>
      <c r="S509" s="3"/>
      <c r="T509" s="3"/>
      <c r="U509" s="8"/>
      <c r="V509" s="6"/>
      <c r="W509" s="6"/>
      <c r="X509" s="8"/>
      <c r="Y509" s="3"/>
      <c r="Z509" s="8"/>
      <c r="AA509" s="8"/>
      <c r="AB509" s="3"/>
      <c r="AC509" s="10"/>
    </row>
    <row r="510" spans="2:29" ht="13.2" x14ac:dyDescent="0.25">
      <c r="B510" s="6"/>
      <c r="C510" s="6"/>
      <c r="D510" s="3"/>
      <c r="E510" s="3"/>
      <c r="F510" s="3"/>
      <c r="G510" s="6"/>
      <c r="H510" s="6"/>
      <c r="I510" s="6"/>
      <c r="J510" s="6"/>
      <c r="K510" s="6"/>
      <c r="L510" s="6"/>
      <c r="M510" s="6"/>
      <c r="N510" s="6"/>
      <c r="O510" s="3"/>
      <c r="P510" s="8"/>
      <c r="Q510" s="8"/>
      <c r="R510" s="3"/>
      <c r="S510" s="3"/>
      <c r="T510" s="3"/>
      <c r="U510" s="8"/>
      <c r="V510" s="6"/>
      <c r="W510" s="6"/>
      <c r="X510" s="8"/>
      <c r="Y510" s="3"/>
      <c r="Z510" s="8"/>
      <c r="AA510" s="8"/>
      <c r="AB510" s="3"/>
      <c r="AC510" s="10"/>
    </row>
    <row r="511" spans="2:29" ht="13.2" x14ac:dyDescent="0.25">
      <c r="B511" s="6"/>
      <c r="C511" s="6"/>
      <c r="D511" s="3"/>
      <c r="E511" s="3"/>
      <c r="F511" s="3"/>
      <c r="G511" s="6"/>
      <c r="H511" s="6"/>
      <c r="I511" s="6"/>
      <c r="J511" s="6"/>
      <c r="K511" s="6"/>
      <c r="L511" s="6"/>
      <c r="M511" s="6"/>
      <c r="N511" s="6"/>
      <c r="O511" s="3"/>
      <c r="P511" s="8"/>
      <c r="Q511" s="8"/>
      <c r="R511" s="3"/>
      <c r="S511" s="3"/>
      <c r="T511" s="3"/>
      <c r="U511" s="8"/>
      <c r="V511" s="6"/>
      <c r="W511" s="6"/>
      <c r="X511" s="8"/>
      <c r="Y511" s="3"/>
      <c r="Z511" s="8"/>
      <c r="AA511" s="8"/>
      <c r="AB511" s="3"/>
      <c r="AC511" s="10"/>
    </row>
    <row r="512" spans="2:29" ht="13.2" x14ac:dyDescent="0.25">
      <c r="B512" s="6"/>
      <c r="C512" s="6"/>
      <c r="D512" s="3"/>
      <c r="E512" s="3"/>
      <c r="F512" s="3"/>
      <c r="G512" s="6"/>
      <c r="H512" s="6"/>
      <c r="I512" s="6"/>
      <c r="J512" s="6"/>
      <c r="K512" s="6"/>
      <c r="L512" s="6"/>
      <c r="M512" s="6"/>
      <c r="N512" s="6"/>
      <c r="O512" s="3"/>
      <c r="P512" s="8"/>
      <c r="Q512" s="8"/>
      <c r="R512" s="3"/>
      <c r="S512" s="3"/>
      <c r="T512" s="3"/>
      <c r="U512" s="8"/>
      <c r="V512" s="6"/>
      <c r="W512" s="6"/>
      <c r="X512" s="8"/>
      <c r="Y512" s="3"/>
      <c r="Z512" s="8"/>
      <c r="AA512" s="8"/>
      <c r="AB512" s="3"/>
      <c r="AC512" s="10"/>
    </row>
    <row r="513" spans="2:29" ht="13.2" x14ac:dyDescent="0.25">
      <c r="B513" s="6"/>
      <c r="C513" s="6"/>
      <c r="D513" s="3"/>
      <c r="E513" s="3"/>
      <c r="F513" s="3"/>
      <c r="G513" s="6"/>
      <c r="H513" s="6"/>
      <c r="I513" s="6"/>
      <c r="J513" s="6"/>
      <c r="K513" s="6"/>
      <c r="L513" s="6"/>
      <c r="M513" s="6"/>
      <c r="N513" s="6"/>
      <c r="O513" s="3"/>
      <c r="P513" s="8"/>
      <c r="Q513" s="8"/>
      <c r="R513" s="3"/>
      <c r="S513" s="3"/>
      <c r="T513" s="3"/>
      <c r="U513" s="8"/>
      <c r="V513" s="6"/>
      <c r="W513" s="6"/>
      <c r="X513" s="8"/>
      <c r="Y513" s="3"/>
      <c r="Z513" s="8"/>
      <c r="AA513" s="8"/>
      <c r="AB513" s="3"/>
      <c r="AC513" s="10"/>
    </row>
    <row r="514" spans="2:29" ht="13.2" x14ac:dyDescent="0.25">
      <c r="B514" s="6"/>
      <c r="C514" s="6"/>
      <c r="D514" s="3"/>
      <c r="E514" s="3"/>
      <c r="F514" s="3"/>
      <c r="G514" s="6"/>
      <c r="H514" s="6"/>
      <c r="I514" s="6"/>
      <c r="J514" s="6"/>
      <c r="K514" s="6"/>
      <c r="L514" s="6"/>
      <c r="M514" s="6"/>
      <c r="N514" s="6"/>
      <c r="O514" s="3"/>
      <c r="P514" s="8"/>
      <c r="Q514" s="8"/>
      <c r="R514" s="3"/>
      <c r="S514" s="3"/>
      <c r="T514" s="3"/>
      <c r="U514" s="8"/>
      <c r="V514" s="6"/>
      <c r="W514" s="6"/>
      <c r="X514" s="8"/>
      <c r="Y514" s="3"/>
      <c r="Z514" s="8"/>
      <c r="AA514" s="8"/>
      <c r="AB514" s="3"/>
      <c r="AC514" s="10"/>
    </row>
    <row r="515" spans="2:29" ht="13.2" x14ac:dyDescent="0.25">
      <c r="B515" s="6"/>
      <c r="C515" s="6"/>
      <c r="D515" s="3"/>
      <c r="E515" s="3"/>
      <c r="F515" s="3"/>
      <c r="G515" s="6"/>
      <c r="H515" s="6"/>
      <c r="I515" s="6"/>
      <c r="J515" s="6"/>
      <c r="K515" s="6"/>
      <c r="L515" s="6"/>
      <c r="M515" s="6"/>
      <c r="N515" s="6"/>
      <c r="O515" s="3"/>
      <c r="P515" s="8"/>
      <c r="Q515" s="8"/>
      <c r="R515" s="3"/>
      <c r="S515" s="3"/>
      <c r="T515" s="3"/>
      <c r="U515" s="8"/>
      <c r="V515" s="6"/>
      <c r="W515" s="6"/>
      <c r="X515" s="8"/>
      <c r="Y515" s="3"/>
      <c r="Z515" s="8"/>
      <c r="AA515" s="8"/>
      <c r="AB515" s="3"/>
      <c r="AC515" s="10"/>
    </row>
    <row r="516" spans="2:29" ht="13.2" x14ac:dyDescent="0.25">
      <c r="B516" s="6"/>
      <c r="C516" s="6"/>
      <c r="D516" s="3"/>
      <c r="E516" s="3"/>
      <c r="F516" s="3"/>
      <c r="G516" s="6"/>
      <c r="H516" s="6"/>
      <c r="I516" s="6"/>
      <c r="J516" s="6"/>
      <c r="K516" s="6"/>
      <c r="L516" s="6"/>
      <c r="M516" s="6"/>
      <c r="N516" s="6"/>
      <c r="O516" s="3"/>
      <c r="P516" s="8"/>
      <c r="Q516" s="8"/>
      <c r="R516" s="3"/>
      <c r="S516" s="3"/>
      <c r="T516" s="3"/>
      <c r="U516" s="8"/>
      <c r="V516" s="6"/>
      <c r="W516" s="6"/>
      <c r="X516" s="8"/>
      <c r="Y516" s="3"/>
      <c r="Z516" s="8"/>
      <c r="AA516" s="8"/>
      <c r="AB516" s="3"/>
      <c r="AC516" s="10"/>
    </row>
    <row r="517" spans="2:29" ht="13.2" x14ac:dyDescent="0.25">
      <c r="B517" s="6"/>
      <c r="C517" s="6"/>
      <c r="D517" s="3"/>
      <c r="E517" s="3"/>
      <c r="F517" s="3"/>
      <c r="G517" s="6"/>
      <c r="H517" s="6"/>
      <c r="I517" s="6"/>
      <c r="J517" s="6"/>
      <c r="K517" s="6"/>
      <c r="L517" s="6"/>
      <c r="M517" s="6"/>
      <c r="N517" s="6"/>
      <c r="O517" s="3"/>
      <c r="P517" s="8"/>
      <c r="Q517" s="8"/>
      <c r="R517" s="3"/>
      <c r="S517" s="3"/>
      <c r="T517" s="3"/>
      <c r="U517" s="8"/>
      <c r="V517" s="6"/>
      <c r="W517" s="6"/>
      <c r="X517" s="8"/>
      <c r="Y517" s="3"/>
      <c r="Z517" s="8"/>
      <c r="AA517" s="8"/>
      <c r="AB517" s="3"/>
      <c r="AC517" s="10"/>
    </row>
    <row r="518" spans="2:29" ht="13.2" x14ac:dyDescent="0.25">
      <c r="B518" s="6"/>
      <c r="C518" s="6"/>
      <c r="D518" s="3"/>
      <c r="E518" s="3"/>
      <c r="F518" s="3"/>
      <c r="G518" s="6"/>
      <c r="H518" s="6"/>
      <c r="I518" s="6"/>
      <c r="J518" s="6"/>
      <c r="K518" s="6"/>
      <c r="L518" s="6"/>
      <c r="M518" s="6"/>
      <c r="N518" s="6"/>
      <c r="O518" s="3"/>
      <c r="P518" s="8"/>
      <c r="Q518" s="8"/>
      <c r="R518" s="3"/>
      <c r="S518" s="3"/>
      <c r="T518" s="3"/>
      <c r="U518" s="8"/>
      <c r="V518" s="6"/>
      <c r="W518" s="6"/>
      <c r="X518" s="8"/>
      <c r="Y518" s="3"/>
      <c r="Z518" s="8"/>
      <c r="AA518" s="8"/>
      <c r="AB518" s="3"/>
      <c r="AC518" s="10"/>
    </row>
    <row r="519" spans="2:29" ht="13.2" x14ac:dyDescent="0.25">
      <c r="B519" s="6"/>
      <c r="C519" s="6"/>
      <c r="D519" s="3"/>
      <c r="E519" s="3"/>
      <c r="F519" s="3"/>
      <c r="G519" s="6"/>
      <c r="H519" s="6"/>
      <c r="I519" s="6"/>
      <c r="J519" s="6"/>
      <c r="K519" s="6"/>
      <c r="L519" s="6"/>
      <c r="M519" s="6"/>
      <c r="N519" s="6"/>
      <c r="O519" s="3"/>
      <c r="P519" s="8"/>
      <c r="Q519" s="8"/>
      <c r="R519" s="3"/>
      <c r="S519" s="3"/>
      <c r="T519" s="3"/>
      <c r="U519" s="8"/>
      <c r="V519" s="6"/>
      <c r="W519" s="6"/>
      <c r="X519" s="8"/>
      <c r="Y519" s="3"/>
      <c r="Z519" s="8"/>
      <c r="AA519" s="8"/>
      <c r="AB519" s="3"/>
      <c r="AC519" s="10"/>
    </row>
    <row r="520" spans="2:29" ht="13.2" x14ac:dyDescent="0.25">
      <c r="B520" s="6"/>
      <c r="C520" s="6"/>
      <c r="D520" s="3"/>
      <c r="E520" s="3"/>
      <c r="F520" s="3"/>
      <c r="G520" s="6"/>
      <c r="H520" s="6"/>
      <c r="I520" s="6"/>
      <c r="J520" s="6"/>
      <c r="K520" s="6"/>
      <c r="L520" s="6"/>
      <c r="M520" s="6"/>
      <c r="N520" s="6"/>
      <c r="O520" s="3"/>
      <c r="P520" s="8"/>
      <c r="Q520" s="8"/>
      <c r="R520" s="3"/>
      <c r="S520" s="3"/>
      <c r="T520" s="3"/>
      <c r="U520" s="8"/>
      <c r="V520" s="6"/>
      <c r="W520" s="6"/>
      <c r="X520" s="8"/>
      <c r="Y520" s="3"/>
      <c r="Z520" s="8"/>
      <c r="AA520" s="8"/>
      <c r="AB520" s="3"/>
      <c r="AC520" s="10"/>
    </row>
    <row r="521" spans="2:29" ht="13.2" x14ac:dyDescent="0.25">
      <c r="B521" s="6"/>
      <c r="C521" s="6"/>
      <c r="D521" s="3"/>
      <c r="E521" s="3"/>
      <c r="F521" s="3"/>
      <c r="G521" s="6"/>
      <c r="H521" s="6"/>
      <c r="I521" s="6"/>
      <c r="J521" s="6"/>
      <c r="K521" s="6"/>
      <c r="L521" s="6"/>
      <c r="M521" s="6"/>
      <c r="N521" s="6"/>
      <c r="O521" s="3"/>
      <c r="P521" s="8"/>
      <c r="Q521" s="8"/>
      <c r="R521" s="3"/>
      <c r="S521" s="3"/>
      <c r="T521" s="3"/>
      <c r="U521" s="8"/>
      <c r="V521" s="6"/>
      <c r="W521" s="6"/>
      <c r="X521" s="8"/>
      <c r="Y521" s="3"/>
      <c r="Z521" s="8"/>
      <c r="AA521" s="8"/>
      <c r="AB521" s="3"/>
      <c r="AC521" s="10"/>
    </row>
    <row r="522" spans="2:29" ht="13.2" x14ac:dyDescent="0.25">
      <c r="B522" s="6"/>
      <c r="C522" s="6"/>
      <c r="D522" s="3"/>
      <c r="E522" s="3"/>
      <c r="F522" s="3"/>
      <c r="G522" s="6"/>
      <c r="H522" s="6"/>
      <c r="I522" s="6"/>
      <c r="J522" s="6"/>
      <c r="K522" s="6"/>
      <c r="L522" s="6"/>
      <c r="M522" s="6"/>
      <c r="N522" s="6"/>
      <c r="O522" s="3"/>
      <c r="P522" s="8"/>
      <c r="Q522" s="8"/>
      <c r="R522" s="3"/>
      <c r="S522" s="3"/>
      <c r="T522" s="3"/>
      <c r="U522" s="8"/>
      <c r="V522" s="6"/>
      <c r="W522" s="6"/>
      <c r="X522" s="8"/>
      <c r="Y522" s="3"/>
      <c r="Z522" s="8"/>
      <c r="AA522" s="8"/>
      <c r="AB522" s="3"/>
      <c r="AC522" s="10"/>
    </row>
    <row r="523" spans="2:29" ht="13.2" x14ac:dyDescent="0.25">
      <c r="B523" s="6"/>
      <c r="C523" s="6"/>
      <c r="D523" s="3"/>
      <c r="E523" s="3"/>
      <c r="F523" s="3"/>
      <c r="G523" s="6"/>
      <c r="H523" s="6"/>
      <c r="I523" s="6"/>
      <c r="J523" s="6"/>
      <c r="K523" s="6"/>
      <c r="L523" s="6"/>
      <c r="M523" s="6"/>
      <c r="N523" s="6"/>
      <c r="O523" s="3"/>
      <c r="P523" s="8"/>
      <c r="Q523" s="8"/>
      <c r="R523" s="3"/>
      <c r="S523" s="3"/>
      <c r="T523" s="3"/>
      <c r="U523" s="8"/>
      <c r="V523" s="6"/>
      <c r="W523" s="6"/>
      <c r="X523" s="8"/>
      <c r="Y523" s="3"/>
      <c r="Z523" s="8"/>
      <c r="AA523" s="8"/>
      <c r="AB523" s="3"/>
      <c r="AC523" s="10"/>
    </row>
    <row r="524" spans="2:29" ht="13.2" x14ac:dyDescent="0.25">
      <c r="B524" s="6"/>
      <c r="C524" s="6"/>
      <c r="D524" s="3"/>
      <c r="E524" s="3"/>
      <c r="F524" s="3"/>
      <c r="G524" s="6"/>
      <c r="H524" s="6"/>
      <c r="I524" s="6"/>
      <c r="J524" s="6"/>
      <c r="K524" s="6"/>
      <c r="L524" s="6"/>
      <c r="M524" s="6"/>
      <c r="N524" s="6"/>
      <c r="O524" s="3"/>
      <c r="P524" s="8"/>
      <c r="Q524" s="8"/>
      <c r="R524" s="3"/>
      <c r="S524" s="3"/>
      <c r="T524" s="3"/>
      <c r="U524" s="8"/>
      <c r="V524" s="6"/>
      <c r="W524" s="6"/>
      <c r="X524" s="8"/>
      <c r="Y524" s="3"/>
      <c r="Z524" s="8"/>
      <c r="AA524" s="8"/>
      <c r="AB524" s="3"/>
      <c r="AC524" s="10"/>
    </row>
    <row r="525" spans="2:29" ht="13.2" x14ac:dyDescent="0.25">
      <c r="B525" s="6"/>
      <c r="C525" s="6"/>
      <c r="D525" s="3"/>
      <c r="E525" s="3"/>
      <c r="F525" s="3"/>
      <c r="G525" s="6"/>
      <c r="H525" s="6"/>
      <c r="I525" s="6"/>
      <c r="J525" s="6"/>
      <c r="K525" s="6"/>
      <c r="L525" s="6"/>
      <c r="M525" s="6"/>
      <c r="N525" s="6"/>
      <c r="O525" s="3"/>
      <c r="P525" s="8"/>
      <c r="Q525" s="8"/>
      <c r="R525" s="3"/>
      <c r="S525" s="3"/>
      <c r="T525" s="3"/>
      <c r="U525" s="8"/>
      <c r="V525" s="6"/>
      <c r="W525" s="6"/>
      <c r="X525" s="8"/>
      <c r="Y525" s="3"/>
      <c r="Z525" s="8"/>
      <c r="AA525" s="8"/>
      <c r="AB525" s="3"/>
      <c r="AC525" s="10"/>
    </row>
    <row r="526" spans="2:29" ht="13.2" x14ac:dyDescent="0.25">
      <c r="B526" s="6"/>
      <c r="C526" s="6"/>
      <c r="D526" s="3"/>
      <c r="E526" s="3"/>
      <c r="F526" s="3"/>
      <c r="G526" s="6"/>
      <c r="H526" s="6"/>
      <c r="I526" s="6"/>
      <c r="J526" s="6"/>
      <c r="K526" s="6"/>
      <c r="L526" s="6"/>
      <c r="M526" s="6"/>
      <c r="N526" s="6"/>
      <c r="O526" s="3"/>
      <c r="P526" s="8"/>
      <c r="Q526" s="8"/>
      <c r="R526" s="3"/>
      <c r="S526" s="3"/>
      <c r="T526" s="3"/>
      <c r="U526" s="8"/>
      <c r="V526" s="6"/>
      <c r="W526" s="6"/>
      <c r="X526" s="8"/>
      <c r="Y526" s="3"/>
      <c r="Z526" s="8"/>
      <c r="AA526" s="8"/>
      <c r="AB526" s="3"/>
      <c r="AC526" s="10"/>
    </row>
    <row r="527" spans="2:29" ht="13.2" x14ac:dyDescent="0.25">
      <c r="B527" s="6"/>
      <c r="C527" s="6"/>
      <c r="D527" s="3"/>
      <c r="E527" s="3"/>
      <c r="F527" s="3"/>
      <c r="G527" s="6"/>
      <c r="H527" s="6"/>
      <c r="I527" s="6"/>
      <c r="J527" s="6"/>
      <c r="K527" s="6"/>
      <c r="L527" s="6"/>
      <c r="M527" s="6"/>
      <c r="N527" s="6"/>
      <c r="O527" s="3"/>
      <c r="P527" s="8"/>
      <c r="Q527" s="8"/>
      <c r="R527" s="3"/>
      <c r="S527" s="3"/>
      <c r="T527" s="3"/>
      <c r="U527" s="8"/>
      <c r="V527" s="6"/>
      <c r="W527" s="6"/>
      <c r="X527" s="8"/>
      <c r="Y527" s="3"/>
      <c r="Z527" s="8"/>
      <c r="AA527" s="8"/>
      <c r="AB527" s="3"/>
      <c r="AC527" s="10"/>
    </row>
    <row r="528" spans="2:29" ht="13.2" x14ac:dyDescent="0.25">
      <c r="B528" s="6"/>
      <c r="C528" s="6"/>
      <c r="D528" s="3"/>
      <c r="E528" s="3"/>
      <c r="F528" s="3"/>
      <c r="G528" s="6"/>
      <c r="H528" s="6"/>
      <c r="I528" s="6"/>
      <c r="J528" s="6"/>
      <c r="K528" s="6"/>
      <c r="L528" s="6"/>
      <c r="M528" s="6"/>
      <c r="N528" s="6"/>
      <c r="O528" s="3"/>
      <c r="P528" s="8"/>
      <c r="Q528" s="8"/>
      <c r="R528" s="3"/>
      <c r="S528" s="3"/>
      <c r="T528" s="3"/>
      <c r="U528" s="8"/>
      <c r="V528" s="6"/>
      <c r="W528" s="6"/>
      <c r="X528" s="8"/>
      <c r="Y528" s="3"/>
      <c r="Z528" s="8"/>
      <c r="AA528" s="8"/>
      <c r="AB528" s="3"/>
      <c r="AC528" s="10"/>
    </row>
    <row r="529" spans="2:29" ht="13.2" x14ac:dyDescent="0.25">
      <c r="B529" s="6"/>
      <c r="C529" s="6"/>
      <c r="D529" s="3"/>
      <c r="E529" s="3"/>
      <c r="F529" s="3"/>
      <c r="G529" s="6"/>
      <c r="H529" s="6"/>
      <c r="I529" s="6"/>
      <c r="J529" s="6"/>
      <c r="K529" s="6"/>
      <c r="L529" s="6"/>
      <c r="M529" s="6"/>
      <c r="N529" s="6"/>
      <c r="O529" s="3"/>
      <c r="P529" s="8"/>
      <c r="Q529" s="8"/>
      <c r="R529" s="3"/>
      <c r="S529" s="3"/>
      <c r="T529" s="3"/>
      <c r="U529" s="8"/>
      <c r="V529" s="6"/>
      <c r="W529" s="6"/>
      <c r="X529" s="8"/>
      <c r="Y529" s="3"/>
      <c r="Z529" s="8"/>
      <c r="AA529" s="8"/>
      <c r="AB529" s="3"/>
      <c r="AC529" s="10"/>
    </row>
    <row r="530" spans="2:29" ht="13.2" x14ac:dyDescent="0.25">
      <c r="B530" s="6"/>
      <c r="C530" s="6"/>
      <c r="D530" s="3"/>
      <c r="E530" s="3"/>
      <c r="F530" s="3"/>
      <c r="G530" s="6"/>
      <c r="H530" s="6"/>
      <c r="I530" s="6"/>
      <c r="J530" s="6"/>
      <c r="K530" s="6"/>
      <c r="L530" s="6"/>
      <c r="M530" s="6"/>
      <c r="N530" s="6"/>
      <c r="O530" s="3"/>
      <c r="P530" s="8"/>
      <c r="Q530" s="8"/>
      <c r="R530" s="3"/>
      <c r="S530" s="3"/>
      <c r="T530" s="3"/>
      <c r="U530" s="8"/>
      <c r="V530" s="6"/>
      <c r="W530" s="6"/>
      <c r="X530" s="8"/>
      <c r="Y530" s="3"/>
      <c r="Z530" s="8"/>
      <c r="AA530" s="8"/>
      <c r="AB530" s="3"/>
      <c r="AC530" s="10"/>
    </row>
    <row r="531" spans="2:29" ht="13.2" x14ac:dyDescent="0.25">
      <c r="B531" s="6"/>
      <c r="C531" s="6"/>
      <c r="D531" s="3"/>
      <c r="E531" s="3"/>
      <c r="F531" s="3"/>
      <c r="G531" s="6"/>
      <c r="H531" s="6"/>
      <c r="I531" s="6"/>
      <c r="J531" s="6"/>
      <c r="K531" s="6"/>
      <c r="L531" s="6"/>
      <c r="M531" s="6"/>
      <c r="N531" s="6"/>
      <c r="O531" s="3"/>
      <c r="P531" s="8"/>
      <c r="Q531" s="8"/>
      <c r="R531" s="3"/>
      <c r="S531" s="3"/>
      <c r="T531" s="3"/>
      <c r="U531" s="8"/>
      <c r="V531" s="6"/>
      <c r="W531" s="6"/>
      <c r="X531" s="8"/>
      <c r="Y531" s="3"/>
      <c r="Z531" s="8"/>
      <c r="AA531" s="8"/>
      <c r="AB531" s="3"/>
      <c r="AC531" s="10"/>
    </row>
    <row r="532" spans="2:29" ht="13.2" x14ac:dyDescent="0.25">
      <c r="B532" s="6"/>
      <c r="C532" s="6"/>
      <c r="D532" s="3"/>
      <c r="E532" s="3"/>
      <c r="F532" s="3"/>
      <c r="G532" s="6"/>
      <c r="H532" s="6"/>
      <c r="I532" s="6"/>
      <c r="J532" s="6"/>
      <c r="K532" s="6"/>
      <c r="L532" s="6"/>
      <c r="M532" s="6"/>
      <c r="N532" s="6"/>
      <c r="O532" s="3"/>
      <c r="P532" s="8"/>
      <c r="Q532" s="8"/>
      <c r="R532" s="3"/>
      <c r="S532" s="3"/>
      <c r="T532" s="3"/>
      <c r="U532" s="8"/>
      <c r="V532" s="6"/>
      <c r="W532" s="6"/>
      <c r="X532" s="8"/>
      <c r="Y532" s="3"/>
      <c r="Z532" s="8"/>
      <c r="AA532" s="8"/>
      <c r="AB532" s="3"/>
      <c r="AC532" s="10"/>
    </row>
    <row r="533" spans="2:29" ht="13.2" x14ac:dyDescent="0.25">
      <c r="B533" s="6"/>
      <c r="C533" s="6"/>
      <c r="D533" s="3"/>
      <c r="E533" s="3"/>
      <c r="F533" s="3"/>
      <c r="G533" s="6"/>
      <c r="H533" s="6"/>
      <c r="I533" s="6"/>
      <c r="J533" s="6"/>
      <c r="K533" s="6"/>
      <c r="L533" s="6"/>
      <c r="M533" s="6"/>
      <c r="N533" s="6"/>
      <c r="O533" s="3"/>
      <c r="P533" s="8"/>
      <c r="Q533" s="8"/>
      <c r="R533" s="3"/>
      <c r="S533" s="3"/>
      <c r="T533" s="3"/>
      <c r="U533" s="8"/>
      <c r="V533" s="6"/>
      <c r="W533" s="6"/>
      <c r="X533" s="8"/>
      <c r="Y533" s="3"/>
      <c r="Z533" s="8"/>
      <c r="AA533" s="8"/>
      <c r="AB533" s="3"/>
      <c r="AC533" s="10"/>
    </row>
    <row r="534" spans="2:29" ht="13.2" x14ac:dyDescent="0.25">
      <c r="B534" s="6"/>
      <c r="C534" s="6"/>
      <c r="D534" s="3"/>
      <c r="E534" s="3"/>
      <c r="F534" s="3"/>
      <c r="G534" s="6"/>
      <c r="H534" s="6"/>
      <c r="I534" s="6"/>
      <c r="J534" s="6"/>
      <c r="K534" s="6"/>
      <c r="L534" s="6"/>
      <c r="M534" s="6"/>
      <c r="N534" s="6"/>
      <c r="O534" s="3"/>
      <c r="P534" s="8"/>
      <c r="Q534" s="8"/>
      <c r="R534" s="3"/>
      <c r="S534" s="3"/>
      <c r="T534" s="3"/>
      <c r="U534" s="8"/>
      <c r="V534" s="6"/>
      <c r="W534" s="6"/>
      <c r="X534" s="8"/>
      <c r="Y534" s="3"/>
      <c r="Z534" s="8"/>
      <c r="AA534" s="8"/>
      <c r="AB534" s="3"/>
      <c r="AC534" s="10"/>
    </row>
    <row r="535" spans="2:29" ht="13.2" x14ac:dyDescent="0.25">
      <c r="B535" s="6"/>
      <c r="C535" s="6"/>
      <c r="D535" s="3"/>
      <c r="E535" s="3"/>
      <c r="F535" s="3"/>
      <c r="G535" s="6"/>
      <c r="H535" s="6"/>
      <c r="I535" s="6"/>
      <c r="J535" s="6"/>
      <c r="K535" s="6"/>
      <c r="L535" s="6"/>
      <c r="M535" s="6"/>
      <c r="N535" s="6"/>
      <c r="O535" s="3"/>
      <c r="P535" s="8"/>
      <c r="Q535" s="8"/>
      <c r="R535" s="3"/>
      <c r="S535" s="3"/>
      <c r="T535" s="3"/>
      <c r="U535" s="8"/>
      <c r="V535" s="6"/>
      <c r="W535" s="6"/>
      <c r="X535" s="8"/>
      <c r="Y535" s="3"/>
      <c r="Z535" s="8"/>
      <c r="AA535" s="8"/>
      <c r="AB535" s="3"/>
      <c r="AC535" s="10"/>
    </row>
    <row r="536" spans="2:29" ht="13.2" x14ac:dyDescent="0.25">
      <c r="B536" s="6"/>
      <c r="C536" s="6"/>
      <c r="D536" s="3"/>
      <c r="E536" s="3"/>
      <c r="F536" s="3"/>
      <c r="G536" s="6"/>
      <c r="H536" s="6"/>
      <c r="I536" s="6"/>
      <c r="J536" s="6"/>
      <c r="K536" s="6"/>
      <c r="L536" s="6"/>
      <c r="M536" s="6"/>
      <c r="N536" s="6"/>
      <c r="O536" s="3"/>
      <c r="P536" s="8"/>
      <c r="Q536" s="8"/>
      <c r="R536" s="3"/>
      <c r="S536" s="3"/>
      <c r="T536" s="3"/>
      <c r="U536" s="8"/>
      <c r="V536" s="6"/>
      <c r="W536" s="6"/>
      <c r="X536" s="8"/>
      <c r="Y536" s="3"/>
      <c r="Z536" s="8"/>
      <c r="AA536" s="8"/>
      <c r="AB536" s="3"/>
      <c r="AC536" s="10"/>
    </row>
    <row r="537" spans="2:29" ht="13.2" x14ac:dyDescent="0.25">
      <c r="B537" s="6"/>
      <c r="C537" s="6"/>
      <c r="D537" s="3"/>
      <c r="E537" s="3"/>
      <c r="F537" s="3"/>
      <c r="G537" s="6"/>
      <c r="H537" s="6"/>
      <c r="I537" s="6"/>
      <c r="J537" s="6"/>
      <c r="K537" s="6"/>
      <c r="L537" s="6"/>
      <c r="M537" s="6"/>
      <c r="N537" s="6"/>
      <c r="O537" s="3"/>
      <c r="P537" s="8"/>
      <c r="Q537" s="8"/>
      <c r="R537" s="3"/>
      <c r="S537" s="3"/>
      <c r="T537" s="3"/>
      <c r="U537" s="8"/>
      <c r="V537" s="6"/>
      <c r="W537" s="6"/>
      <c r="X537" s="8"/>
      <c r="Y537" s="3"/>
      <c r="Z537" s="8"/>
      <c r="AA537" s="8"/>
      <c r="AB537" s="3"/>
      <c r="AC537" s="10"/>
    </row>
    <row r="538" spans="2:29" ht="13.2" x14ac:dyDescent="0.25">
      <c r="B538" s="6"/>
      <c r="C538" s="6"/>
      <c r="D538" s="3"/>
      <c r="E538" s="3"/>
      <c r="F538" s="3"/>
      <c r="G538" s="6"/>
      <c r="H538" s="6"/>
      <c r="I538" s="6"/>
      <c r="J538" s="6"/>
      <c r="K538" s="6"/>
      <c r="L538" s="6"/>
      <c r="M538" s="6"/>
      <c r="N538" s="6"/>
      <c r="O538" s="3"/>
      <c r="P538" s="8"/>
      <c r="Q538" s="8"/>
      <c r="R538" s="3"/>
      <c r="S538" s="3"/>
      <c r="T538" s="3"/>
      <c r="U538" s="8"/>
      <c r="V538" s="6"/>
      <c r="W538" s="6"/>
      <c r="X538" s="8"/>
      <c r="Y538" s="3"/>
      <c r="Z538" s="8"/>
      <c r="AA538" s="8"/>
      <c r="AB538" s="3"/>
      <c r="AC538" s="10"/>
    </row>
    <row r="539" spans="2:29" ht="13.2" x14ac:dyDescent="0.25">
      <c r="B539" s="6"/>
      <c r="C539" s="6"/>
      <c r="D539" s="3"/>
      <c r="E539" s="3"/>
      <c r="F539" s="3"/>
      <c r="G539" s="6"/>
      <c r="H539" s="6"/>
      <c r="I539" s="6"/>
      <c r="J539" s="6"/>
      <c r="K539" s="6"/>
      <c r="L539" s="6"/>
      <c r="M539" s="6"/>
      <c r="N539" s="6"/>
      <c r="O539" s="3"/>
      <c r="P539" s="8"/>
      <c r="Q539" s="8"/>
      <c r="R539" s="3"/>
      <c r="S539" s="3"/>
      <c r="T539" s="3"/>
      <c r="U539" s="8"/>
      <c r="V539" s="6"/>
      <c r="W539" s="6"/>
      <c r="X539" s="8"/>
      <c r="Y539" s="3"/>
      <c r="Z539" s="8"/>
      <c r="AA539" s="8"/>
      <c r="AB539" s="3"/>
      <c r="AC539" s="10"/>
    </row>
    <row r="540" spans="2:29" ht="13.2" x14ac:dyDescent="0.25">
      <c r="B540" s="6"/>
      <c r="C540" s="6"/>
      <c r="D540" s="3"/>
      <c r="E540" s="3"/>
      <c r="F540" s="3"/>
      <c r="G540" s="6"/>
      <c r="H540" s="6"/>
      <c r="I540" s="6"/>
      <c r="J540" s="6"/>
      <c r="K540" s="6"/>
      <c r="L540" s="6"/>
      <c r="M540" s="6"/>
      <c r="N540" s="6"/>
      <c r="O540" s="3"/>
      <c r="P540" s="8"/>
      <c r="Q540" s="8"/>
      <c r="R540" s="3"/>
      <c r="S540" s="3"/>
      <c r="T540" s="3"/>
      <c r="U540" s="8"/>
      <c r="V540" s="6"/>
      <c r="W540" s="6"/>
      <c r="X540" s="8"/>
      <c r="Y540" s="3"/>
      <c r="Z540" s="8"/>
      <c r="AA540" s="8"/>
      <c r="AB540" s="3"/>
      <c r="AC540" s="10"/>
    </row>
    <row r="541" spans="2:29" ht="13.2" x14ac:dyDescent="0.25">
      <c r="B541" s="6"/>
      <c r="C541" s="6"/>
      <c r="D541" s="3"/>
      <c r="E541" s="3"/>
      <c r="F541" s="3"/>
      <c r="G541" s="6"/>
      <c r="H541" s="6"/>
      <c r="I541" s="6"/>
      <c r="J541" s="6"/>
      <c r="K541" s="6"/>
      <c r="L541" s="6"/>
      <c r="M541" s="6"/>
      <c r="N541" s="6"/>
      <c r="O541" s="3"/>
      <c r="P541" s="8"/>
      <c r="Q541" s="8"/>
      <c r="R541" s="3"/>
      <c r="S541" s="3"/>
      <c r="T541" s="3"/>
      <c r="U541" s="8"/>
      <c r="V541" s="6"/>
      <c r="W541" s="6"/>
      <c r="X541" s="8"/>
      <c r="Y541" s="3"/>
      <c r="Z541" s="8"/>
      <c r="AA541" s="8"/>
      <c r="AB541" s="3"/>
      <c r="AC541" s="10"/>
    </row>
    <row r="542" spans="2:29" ht="13.2" x14ac:dyDescent="0.25">
      <c r="B542" s="6"/>
      <c r="C542" s="6"/>
      <c r="D542" s="3"/>
      <c r="E542" s="3"/>
      <c r="F542" s="3"/>
      <c r="G542" s="6"/>
      <c r="H542" s="6"/>
      <c r="I542" s="6"/>
      <c r="J542" s="6"/>
      <c r="K542" s="6"/>
      <c r="L542" s="6"/>
      <c r="M542" s="6"/>
      <c r="N542" s="6"/>
      <c r="O542" s="3"/>
      <c r="P542" s="8"/>
      <c r="Q542" s="8"/>
      <c r="R542" s="3"/>
      <c r="S542" s="3"/>
      <c r="T542" s="3"/>
      <c r="U542" s="8"/>
      <c r="V542" s="6"/>
      <c r="W542" s="6"/>
      <c r="X542" s="8"/>
      <c r="Y542" s="3"/>
      <c r="Z542" s="8"/>
      <c r="AA542" s="8"/>
      <c r="AB542" s="3"/>
      <c r="AC542" s="10"/>
    </row>
    <row r="543" spans="2:29" ht="13.2" x14ac:dyDescent="0.25">
      <c r="B543" s="6"/>
      <c r="C543" s="6"/>
      <c r="D543" s="3"/>
      <c r="E543" s="3"/>
      <c r="F543" s="3"/>
      <c r="G543" s="6"/>
      <c r="H543" s="6"/>
      <c r="I543" s="6"/>
      <c r="J543" s="6"/>
      <c r="K543" s="6"/>
      <c r="L543" s="6"/>
      <c r="M543" s="6"/>
      <c r="N543" s="6"/>
      <c r="O543" s="3"/>
      <c r="P543" s="8"/>
      <c r="Q543" s="8"/>
      <c r="R543" s="3"/>
      <c r="S543" s="3"/>
      <c r="T543" s="3"/>
      <c r="U543" s="8"/>
      <c r="V543" s="6"/>
      <c r="W543" s="6"/>
      <c r="X543" s="8"/>
      <c r="Y543" s="3"/>
      <c r="Z543" s="8"/>
      <c r="AA543" s="8"/>
      <c r="AB543" s="3"/>
      <c r="AC543" s="10"/>
    </row>
    <row r="544" spans="2:29" ht="13.2" x14ac:dyDescent="0.25">
      <c r="B544" s="6"/>
      <c r="C544" s="6"/>
      <c r="D544" s="3"/>
      <c r="E544" s="3"/>
      <c r="F544" s="3"/>
      <c r="G544" s="6"/>
      <c r="H544" s="6"/>
      <c r="I544" s="6"/>
      <c r="J544" s="6"/>
      <c r="K544" s="6"/>
      <c r="L544" s="6"/>
      <c r="M544" s="6"/>
      <c r="N544" s="6"/>
      <c r="O544" s="3"/>
      <c r="P544" s="8"/>
      <c r="Q544" s="8"/>
      <c r="R544" s="3"/>
      <c r="S544" s="3"/>
      <c r="T544" s="3"/>
      <c r="U544" s="8"/>
      <c r="V544" s="6"/>
      <c r="W544" s="6"/>
      <c r="X544" s="8"/>
      <c r="Y544" s="3"/>
      <c r="Z544" s="8"/>
      <c r="AA544" s="8"/>
      <c r="AB544" s="3"/>
      <c r="AC544" s="10"/>
    </row>
    <row r="545" spans="2:29" ht="13.2" x14ac:dyDescent="0.25">
      <c r="B545" s="6"/>
      <c r="C545" s="6"/>
      <c r="D545" s="3"/>
      <c r="E545" s="3"/>
      <c r="F545" s="3"/>
      <c r="G545" s="6"/>
      <c r="H545" s="6"/>
      <c r="I545" s="6"/>
      <c r="J545" s="6"/>
      <c r="K545" s="6"/>
      <c r="L545" s="6"/>
      <c r="M545" s="6"/>
      <c r="N545" s="6"/>
      <c r="O545" s="3"/>
      <c r="P545" s="8"/>
      <c r="Q545" s="8"/>
      <c r="R545" s="3"/>
      <c r="S545" s="3"/>
      <c r="T545" s="3"/>
      <c r="U545" s="8"/>
      <c r="V545" s="6"/>
      <c r="W545" s="6"/>
      <c r="X545" s="8"/>
      <c r="Y545" s="3"/>
      <c r="Z545" s="8"/>
      <c r="AA545" s="8"/>
      <c r="AB545" s="3"/>
      <c r="AC545" s="10"/>
    </row>
    <row r="546" spans="2:29" ht="13.2" x14ac:dyDescent="0.25">
      <c r="B546" s="6"/>
      <c r="C546" s="6"/>
      <c r="D546" s="3"/>
      <c r="E546" s="3"/>
      <c r="F546" s="3"/>
      <c r="G546" s="6"/>
      <c r="H546" s="6"/>
      <c r="I546" s="6"/>
      <c r="J546" s="6"/>
      <c r="K546" s="6"/>
      <c r="L546" s="6"/>
      <c r="M546" s="6"/>
      <c r="N546" s="6"/>
      <c r="O546" s="3"/>
      <c r="P546" s="8"/>
      <c r="Q546" s="8"/>
      <c r="R546" s="3"/>
      <c r="S546" s="3"/>
      <c r="T546" s="3"/>
      <c r="U546" s="8"/>
      <c r="V546" s="6"/>
      <c r="W546" s="6"/>
      <c r="X546" s="8"/>
      <c r="Y546" s="3"/>
      <c r="Z546" s="8"/>
      <c r="AA546" s="8"/>
      <c r="AB546" s="3"/>
      <c r="AC546" s="10"/>
    </row>
    <row r="547" spans="2:29" ht="13.2" x14ac:dyDescent="0.25">
      <c r="B547" s="6"/>
      <c r="C547" s="6"/>
      <c r="D547" s="3"/>
      <c r="E547" s="3"/>
      <c r="F547" s="3"/>
      <c r="G547" s="6"/>
      <c r="H547" s="6"/>
      <c r="I547" s="6"/>
      <c r="J547" s="6"/>
      <c r="K547" s="6"/>
      <c r="L547" s="6"/>
      <c r="M547" s="6"/>
      <c r="N547" s="6"/>
      <c r="O547" s="3"/>
      <c r="P547" s="8"/>
      <c r="Q547" s="8"/>
      <c r="R547" s="3"/>
      <c r="S547" s="3"/>
      <c r="T547" s="3"/>
      <c r="U547" s="8"/>
      <c r="V547" s="6"/>
      <c r="W547" s="6"/>
      <c r="X547" s="8"/>
      <c r="Y547" s="3"/>
      <c r="Z547" s="8"/>
      <c r="AA547" s="8"/>
      <c r="AB547" s="3"/>
      <c r="AC547" s="10"/>
    </row>
    <row r="548" spans="2:29" ht="13.2" x14ac:dyDescent="0.25">
      <c r="B548" s="6"/>
      <c r="C548" s="6"/>
      <c r="D548" s="3"/>
      <c r="E548" s="3"/>
      <c r="F548" s="3"/>
      <c r="G548" s="6"/>
      <c r="H548" s="6"/>
      <c r="I548" s="6"/>
      <c r="J548" s="6"/>
      <c r="K548" s="6"/>
      <c r="L548" s="6"/>
      <c r="M548" s="6"/>
      <c r="N548" s="6"/>
      <c r="O548" s="3"/>
      <c r="P548" s="8"/>
      <c r="Q548" s="8"/>
      <c r="R548" s="3"/>
      <c r="S548" s="3"/>
      <c r="T548" s="3"/>
      <c r="U548" s="8"/>
      <c r="V548" s="6"/>
      <c r="W548" s="6"/>
      <c r="X548" s="8"/>
      <c r="Y548" s="3"/>
      <c r="Z548" s="8"/>
      <c r="AA548" s="8"/>
      <c r="AB548" s="3"/>
      <c r="AC548" s="10"/>
    </row>
    <row r="549" spans="2:29" ht="13.2" x14ac:dyDescent="0.25">
      <c r="B549" s="6"/>
      <c r="C549" s="6"/>
      <c r="D549" s="3"/>
      <c r="E549" s="3"/>
      <c r="F549" s="3"/>
      <c r="G549" s="6"/>
      <c r="H549" s="6"/>
      <c r="I549" s="6"/>
      <c r="J549" s="6"/>
      <c r="K549" s="6"/>
      <c r="L549" s="6"/>
      <c r="M549" s="6"/>
      <c r="N549" s="6"/>
      <c r="O549" s="3"/>
      <c r="P549" s="8"/>
      <c r="Q549" s="8"/>
      <c r="R549" s="3"/>
      <c r="S549" s="3"/>
      <c r="T549" s="3"/>
      <c r="U549" s="8"/>
      <c r="V549" s="6"/>
      <c r="W549" s="6"/>
      <c r="X549" s="8"/>
      <c r="Y549" s="3"/>
      <c r="Z549" s="8"/>
      <c r="AA549" s="8"/>
      <c r="AB549" s="3"/>
      <c r="AC549" s="10"/>
    </row>
    <row r="550" spans="2:29" ht="13.2" x14ac:dyDescent="0.25">
      <c r="B550" s="6"/>
      <c r="C550" s="6"/>
      <c r="D550" s="3"/>
      <c r="E550" s="3"/>
      <c r="F550" s="3"/>
      <c r="G550" s="6"/>
      <c r="H550" s="6"/>
      <c r="I550" s="6"/>
      <c r="J550" s="6"/>
      <c r="K550" s="6"/>
      <c r="L550" s="6"/>
      <c r="M550" s="6"/>
      <c r="N550" s="6"/>
      <c r="O550" s="3"/>
      <c r="P550" s="8"/>
      <c r="Q550" s="8"/>
      <c r="R550" s="3"/>
      <c r="S550" s="3"/>
      <c r="T550" s="3"/>
      <c r="U550" s="8"/>
      <c r="V550" s="6"/>
      <c r="W550" s="6"/>
      <c r="X550" s="8"/>
      <c r="Y550" s="3"/>
      <c r="Z550" s="8"/>
      <c r="AA550" s="8"/>
      <c r="AB550" s="3"/>
      <c r="AC550" s="10"/>
    </row>
    <row r="551" spans="2:29" ht="13.2" x14ac:dyDescent="0.25">
      <c r="B551" s="6"/>
      <c r="C551" s="6"/>
      <c r="D551" s="3"/>
      <c r="E551" s="3"/>
      <c r="F551" s="3"/>
      <c r="G551" s="6"/>
      <c r="H551" s="6"/>
      <c r="I551" s="6"/>
      <c r="J551" s="6"/>
      <c r="K551" s="6"/>
      <c r="L551" s="6"/>
      <c r="M551" s="6"/>
      <c r="N551" s="6"/>
      <c r="O551" s="3"/>
      <c r="P551" s="8"/>
      <c r="Q551" s="8"/>
      <c r="R551" s="3"/>
      <c r="S551" s="3"/>
      <c r="T551" s="3"/>
      <c r="U551" s="8"/>
      <c r="V551" s="6"/>
      <c r="W551" s="6"/>
      <c r="X551" s="8"/>
      <c r="Y551" s="3"/>
      <c r="Z551" s="8"/>
      <c r="AA551" s="8"/>
      <c r="AB551" s="3"/>
      <c r="AC551" s="10"/>
    </row>
    <row r="552" spans="2:29" ht="13.2" x14ac:dyDescent="0.25">
      <c r="B552" s="6"/>
      <c r="C552" s="6"/>
      <c r="D552" s="3"/>
      <c r="E552" s="3"/>
      <c r="F552" s="3"/>
      <c r="G552" s="6"/>
      <c r="H552" s="6"/>
      <c r="I552" s="6"/>
      <c r="J552" s="6"/>
      <c r="K552" s="6"/>
      <c r="L552" s="6"/>
      <c r="M552" s="6"/>
      <c r="N552" s="6"/>
      <c r="O552" s="3"/>
      <c r="P552" s="8"/>
      <c r="Q552" s="8"/>
      <c r="R552" s="3"/>
      <c r="S552" s="3"/>
      <c r="T552" s="3"/>
      <c r="U552" s="8"/>
      <c r="V552" s="6"/>
      <c r="W552" s="6"/>
      <c r="X552" s="8"/>
      <c r="Y552" s="3"/>
      <c r="Z552" s="8"/>
      <c r="AA552" s="8"/>
      <c r="AB552" s="3"/>
      <c r="AC552" s="10"/>
    </row>
    <row r="553" spans="2:29" ht="13.2" x14ac:dyDescent="0.25">
      <c r="B553" s="6"/>
      <c r="C553" s="6"/>
      <c r="D553" s="3"/>
      <c r="E553" s="3"/>
      <c r="F553" s="3"/>
      <c r="G553" s="6"/>
      <c r="H553" s="6"/>
      <c r="I553" s="6"/>
      <c r="J553" s="6"/>
      <c r="K553" s="6"/>
      <c r="L553" s="6"/>
      <c r="M553" s="6"/>
      <c r="N553" s="6"/>
      <c r="O553" s="3"/>
      <c r="P553" s="8"/>
      <c r="Q553" s="8"/>
      <c r="R553" s="3"/>
      <c r="S553" s="3"/>
      <c r="T553" s="3"/>
      <c r="U553" s="8"/>
      <c r="V553" s="6"/>
      <c r="W553" s="6"/>
      <c r="X553" s="8"/>
      <c r="Y553" s="3"/>
      <c r="Z553" s="8"/>
      <c r="AA553" s="8"/>
      <c r="AB553" s="3"/>
      <c r="AC553" s="10"/>
    </row>
    <row r="554" spans="2:29" ht="13.2" x14ac:dyDescent="0.25">
      <c r="B554" s="6"/>
      <c r="C554" s="6"/>
      <c r="D554" s="3"/>
      <c r="E554" s="3"/>
      <c r="F554" s="3"/>
      <c r="G554" s="6"/>
      <c r="H554" s="6"/>
      <c r="I554" s="6"/>
      <c r="J554" s="6"/>
      <c r="K554" s="6"/>
      <c r="L554" s="6"/>
      <c r="M554" s="6"/>
      <c r="N554" s="6"/>
      <c r="O554" s="3"/>
      <c r="P554" s="8"/>
      <c r="Q554" s="8"/>
      <c r="R554" s="3"/>
      <c r="S554" s="3"/>
      <c r="T554" s="3"/>
      <c r="U554" s="8"/>
      <c r="V554" s="6"/>
      <c r="W554" s="6"/>
      <c r="X554" s="8"/>
      <c r="Y554" s="3"/>
      <c r="Z554" s="8"/>
      <c r="AA554" s="8"/>
      <c r="AB554" s="3"/>
      <c r="AC554" s="10"/>
    </row>
    <row r="555" spans="2:29" ht="13.2" x14ac:dyDescent="0.25">
      <c r="B555" s="6"/>
      <c r="C555" s="6"/>
      <c r="D555" s="3"/>
      <c r="E555" s="3"/>
      <c r="F555" s="3"/>
      <c r="G555" s="6"/>
      <c r="H555" s="6"/>
      <c r="I555" s="6"/>
      <c r="J555" s="6"/>
      <c r="K555" s="6"/>
      <c r="L555" s="6"/>
      <c r="M555" s="6"/>
      <c r="N555" s="6"/>
      <c r="O555" s="3"/>
      <c r="P555" s="8"/>
      <c r="Q555" s="8"/>
      <c r="R555" s="3"/>
      <c r="S555" s="3"/>
      <c r="T555" s="3"/>
      <c r="U555" s="8"/>
      <c r="V555" s="6"/>
      <c r="W555" s="6"/>
      <c r="X555" s="8"/>
      <c r="Y555" s="3"/>
      <c r="Z555" s="8"/>
      <c r="AA555" s="8"/>
      <c r="AB555" s="3"/>
      <c r="AC555" s="10"/>
    </row>
    <row r="556" spans="2:29" ht="13.2" x14ac:dyDescent="0.25">
      <c r="B556" s="6"/>
      <c r="C556" s="6"/>
      <c r="D556" s="3"/>
      <c r="E556" s="3"/>
      <c r="F556" s="3"/>
      <c r="G556" s="6"/>
      <c r="H556" s="6"/>
      <c r="I556" s="6"/>
      <c r="J556" s="6"/>
      <c r="K556" s="6"/>
      <c r="L556" s="6"/>
      <c r="M556" s="6"/>
      <c r="N556" s="6"/>
      <c r="O556" s="3"/>
      <c r="P556" s="8"/>
      <c r="Q556" s="8"/>
      <c r="R556" s="3"/>
      <c r="S556" s="3"/>
      <c r="T556" s="3"/>
      <c r="U556" s="8"/>
      <c r="V556" s="6"/>
      <c r="W556" s="6"/>
      <c r="X556" s="8"/>
      <c r="Y556" s="3"/>
      <c r="Z556" s="8"/>
      <c r="AA556" s="8"/>
      <c r="AB556" s="3"/>
      <c r="AC556" s="10"/>
    </row>
    <row r="557" spans="2:29" ht="13.2" x14ac:dyDescent="0.25">
      <c r="B557" s="6"/>
      <c r="C557" s="6"/>
      <c r="D557" s="3"/>
      <c r="E557" s="3"/>
      <c r="F557" s="3"/>
      <c r="G557" s="6"/>
      <c r="H557" s="6"/>
      <c r="I557" s="6"/>
      <c r="J557" s="6"/>
      <c r="K557" s="6"/>
      <c r="L557" s="6"/>
      <c r="M557" s="6"/>
      <c r="N557" s="6"/>
      <c r="O557" s="3"/>
      <c r="P557" s="8"/>
      <c r="Q557" s="8"/>
      <c r="R557" s="3"/>
      <c r="S557" s="3"/>
      <c r="T557" s="3"/>
      <c r="U557" s="8"/>
      <c r="V557" s="6"/>
      <c r="W557" s="6"/>
      <c r="X557" s="8"/>
      <c r="Y557" s="3"/>
      <c r="Z557" s="8"/>
      <c r="AA557" s="8"/>
      <c r="AB557" s="3"/>
      <c r="AC557" s="10"/>
    </row>
    <row r="558" spans="2:29" ht="13.2" x14ac:dyDescent="0.25">
      <c r="B558" s="6"/>
      <c r="C558" s="6"/>
      <c r="D558" s="3"/>
      <c r="E558" s="3"/>
      <c r="F558" s="3"/>
      <c r="G558" s="6"/>
      <c r="H558" s="6"/>
      <c r="I558" s="6"/>
      <c r="J558" s="6"/>
      <c r="K558" s="6"/>
      <c r="L558" s="6"/>
      <c r="M558" s="6"/>
      <c r="N558" s="6"/>
      <c r="O558" s="3"/>
      <c r="P558" s="8"/>
      <c r="Q558" s="8"/>
      <c r="R558" s="3"/>
      <c r="S558" s="3"/>
      <c r="T558" s="3"/>
      <c r="U558" s="8"/>
      <c r="V558" s="6"/>
      <c r="W558" s="6"/>
      <c r="X558" s="8"/>
      <c r="Y558" s="3"/>
      <c r="Z558" s="8"/>
      <c r="AA558" s="8"/>
      <c r="AB558" s="3"/>
      <c r="AC558" s="10"/>
    </row>
    <row r="559" spans="2:29" ht="13.2" x14ac:dyDescent="0.25">
      <c r="B559" s="6"/>
      <c r="C559" s="6"/>
      <c r="D559" s="3"/>
      <c r="E559" s="3"/>
      <c r="F559" s="3"/>
      <c r="G559" s="6"/>
      <c r="H559" s="6"/>
      <c r="I559" s="6"/>
      <c r="J559" s="6"/>
      <c r="K559" s="6"/>
      <c r="L559" s="6"/>
      <c r="M559" s="6"/>
      <c r="N559" s="6"/>
      <c r="O559" s="3"/>
      <c r="P559" s="8"/>
      <c r="Q559" s="8"/>
      <c r="R559" s="3"/>
      <c r="S559" s="3"/>
      <c r="T559" s="3"/>
      <c r="U559" s="8"/>
      <c r="V559" s="6"/>
      <c r="W559" s="6"/>
      <c r="X559" s="8"/>
      <c r="Y559" s="3"/>
      <c r="Z559" s="8"/>
      <c r="AA559" s="8"/>
      <c r="AB559" s="3"/>
      <c r="AC559" s="10"/>
    </row>
    <row r="560" spans="2:29" ht="13.2" x14ac:dyDescent="0.25">
      <c r="B560" s="6"/>
      <c r="C560" s="6"/>
      <c r="D560" s="3"/>
      <c r="E560" s="3"/>
      <c r="F560" s="3"/>
      <c r="G560" s="6"/>
      <c r="H560" s="6"/>
      <c r="I560" s="6"/>
      <c r="J560" s="6"/>
      <c r="K560" s="6"/>
      <c r="L560" s="6"/>
      <c r="M560" s="6"/>
      <c r="N560" s="6"/>
      <c r="O560" s="3"/>
      <c r="P560" s="8"/>
      <c r="Q560" s="8"/>
      <c r="R560" s="3"/>
      <c r="S560" s="3"/>
      <c r="T560" s="3"/>
      <c r="U560" s="8"/>
      <c r="V560" s="6"/>
      <c r="W560" s="6"/>
      <c r="X560" s="8"/>
      <c r="Y560" s="3"/>
      <c r="Z560" s="8"/>
      <c r="AA560" s="8"/>
      <c r="AB560" s="3"/>
      <c r="AC560" s="10"/>
    </row>
    <row r="561" spans="2:29" ht="13.2" x14ac:dyDescent="0.25">
      <c r="B561" s="6"/>
      <c r="C561" s="6"/>
      <c r="D561" s="3"/>
      <c r="E561" s="3"/>
      <c r="F561" s="3"/>
      <c r="G561" s="6"/>
      <c r="H561" s="6"/>
      <c r="I561" s="6"/>
      <c r="J561" s="6"/>
      <c r="K561" s="6"/>
      <c r="L561" s="6"/>
      <c r="M561" s="6"/>
      <c r="N561" s="6"/>
      <c r="O561" s="3"/>
      <c r="P561" s="8"/>
      <c r="Q561" s="8"/>
      <c r="R561" s="3"/>
      <c r="S561" s="3"/>
      <c r="T561" s="3"/>
      <c r="U561" s="8"/>
      <c r="V561" s="6"/>
      <c r="W561" s="6"/>
      <c r="X561" s="8"/>
      <c r="Y561" s="3"/>
      <c r="Z561" s="8"/>
      <c r="AA561" s="8"/>
      <c r="AB561" s="3"/>
      <c r="AC561" s="10"/>
    </row>
    <row r="562" spans="2:29" ht="13.2" x14ac:dyDescent="0.25">
      <c r="B562" s="6"/>
      <c r="C562" s="6"/>
      <c r="D562" s="3"/>
      <c r="E562" s="3"/>
      <c r="F562" s="3"/>
      <c r="G562" s="6"/>
      <c r="H562" s="6"/>
      <c r="I562" s="6"/>
      <c r="J562" s="6"/>
      <c r="K562" s="6"/>
      <c r="L562" s="6"/>
      <c r="M562" s="6"/>
      <c r="N562" s="6"/>
      <c r="O562" s="3"/>
      <c r="P562" s="8"/>
      <c r="Q562" s="8"/>
      <c r="R562" s="3"/>
      <c r="S562" s="3"/>
      <c r="T562" s="3"/>
      <c r="U562" s="8"/>
      <c r="V562" s="6"/>
      <c r="W562" s="6"/>
      <c r="X562" s="8"/>
      <c r="Y562" s="3"/>
      <c r="Z562" s="8"/>
      <c r="AA562" s="8"/>
      <c r="AB562" s="3"/>
      <c r="AC562" s="10"/>
    </row>
    <row r="563" spans="2:29" ht="13.2" x14ac:dyDescent="0.25">
      <c r="B563" s="6"/>
      <c r="C563" s="6"/>
      <c r="D563" s="3"/>
      <c r="E563" s="3"/>
      <c r="F563" s="3"/>
      <c r="G563" s="6"/>
      <c r="H563" s="6"/>
      <c r="I563" s="6"/>
      <c r="J563" s="6"/>
      <c r="K563" s="6"/>
      <c r="L563" s="6"/>
      <c r="M563" s="6"/>
      <c r="N563" s="6"/>
      <c r="O563" s="3"/>
      <c r="P563" s="8"/>
      <c r="Q563" s="8"/>
      <c r="R563" s="3"/>
      <c r="S563" s="3"/>
      <c r="T563" s="3"/>
      <c r="U563" s="8"/>
      <c r="V563" s="6"/>
      <c r="W563" s="6"/>
      <c r="X563" s="8"/>
      <c r="Y563" s="3"/>
      <c r="Z563" s="8"/>
      <c r="AA563" s="8"/>
      <c r="AB563" s="3"/>
      <c r="AC563" s="10"/>
    </row>
    <row r="564" spans="2:29" ht="13.2" x14ac:dyDescent="0.25">
      <c r="B564" s="6"/>
      <c r="C564" s="6"/>
      <c r="D564" s="3"/>
      <c r="E564" s="3"/>
      <c r="F564" s="3"/>
      <c r="G564" s="6"/>
      <c r="H564" s="6"/>
      <c r="I564" s="6"/>
      <c r="J564" s="6"/>
      <c r="K564" s="6"/>
      <c r="L564" s="6"/>
      <c r="M564" s="6"/>
      <c r="N564" s="6"/>
      <c r="O564" s="3"/>
      <c r="P564" s="8"/>
      <c r="Q564" s="8"/>
      <c r="R564" s="3"/>
      <c r="S564" s="3"/>
      <c r="T564" s="3"/>
      <c r="U564" s="8"/>
      <c r="V564" s="6"/>
      <c r="W564" s="6"/>
      <c r="X564" s="8"/>
      <c r="Y564" s="3"/>
      <c r="Z564" s="8"/>
      <c r="AA564" s="8"/>
      <c r="AB564" s="3"/>
      <c r="AC564" s="10"/>
    </row>
    <row r="565" spans="2:29" ht="13.2" x14ac:dyDescent="0.25">
      <c r="B565" s="6"/>
      <c r="C565" s="6"/>
      <c r="D565" s="3"/>
      <c r="E565" s="3"/>
      <c r="F565" s="3"/>
      <c r="G565" s="6"/>
      <c r="H565" s="6"/>
      <c r="I565" s="6"/>
      <c r="J565" s="6"/>
      <c r="K565" s="6"/>
      <c r="L565" s="6"/>
      <c r="M565" s="6"/>
      <c r="N565" s="6"/>
      <c r="O565" s="3"/>
      <c r="P565" s="8"/>
      <c r="Q565" s="8"/>
      <c r="R565" s="3"/>
      <c r="S565" s="3"/>
      <c r="T565" s="3"/>
      <c r="U565" s="8"/>
      <c r="V565" s="6"/>
      <c r="W565" s="6"/>
      <c r="X565" s="8"/>
      <c r="Y565" s="3"/>
      <c r="Z565" s="8"/>
      <c r="AA565" s="8"/>
      <c r="AB565" s="3"/>
      <c r="AC565" s="10"/>
    </row>
    <row r="566" spans="2:29" ht="13.2" x14ac:dyDescent="0.25">
      <c r="B566" s="6"/>
      <c r="C566" s="6"/>
      <c r="D566" s="3"/>
      <c r="E566" s="3"/>
      <c r="F566" s="3"/>
      <c r="G566" s="6"/>
      <c r="H566" s="6"/>
      <c r="I566" s="6"/>
      <c r="J566" s="6"/>
      <c r="K566" s="6"/>
      <c r="L566" s="6"/>
      <c r="M566" s="6"/>
      <c r="N566" s="6"/>
      <c r="O566" s="3"/>
      <c r="P566" s="8"/>
      <c r="Q566" s="8"/>
      <c r="R566" s="3"/>
      <c r="S566" s="3"/>
      <c r="T566" s="3"/>
      <c r="U566" s="8"/>
      <c r="V566" s="6"/>
      <c r="W566" s="6"/>
      <c r="X566" s="8"/>
      <c r="Y566" s="3"/>
      <c r="Z566" s="8"/>
      <c r="AA566" s="8"/>
      <c r="AB566" s="3"/>
      <c r="AC566" s="10"/>
    </row>
    <row r="567" spans="2:29" ht="13.2" x14ac:dyDescent="0.25">
      <c r="B567" s="6"/>
      <c r="C567" s="6"/>
      <c r="D567" s="3"/>
      <c r="E567" s="3"/>
      <c r="F567" s="3"/>
      <c r="G567" s="6"/>
      <c r="H567" s="6"/>
      <c r="I567" s="6"/>
      <c r="J567" s="6"/>
      <c r="K567" s="6"/>
      <c r="L567" s="6"/>
      <c r="M567" s="6"/>
      <c r="N567" s="6"/>
      <c r="O567" s="3"/>
      <c r="P567" s="8"/>
      <c r="Q567" s="8"/>
      <c r="R567" s="3"/>
      <c r="S567" s="3"/>
      <c r="T567" s="3"/>
      <c r="U567" s="8"/>
      <c r="V567" s="6"/>
      <c r="W567" s="6"/>
      <c r="X567" s="8"/>
      <c r="Y567" s="3"/>
      <c r="Z567" s="8"/>
      <c r="AA567" s="8"/>
      <c r="AB567" s="3"/>
      <c r="AC567" s="10"/>
    </row>
    <row r="568" spans="2:29" ht="13.2" x14ac:dyDescent="0.25">
      <c r="B568" s="6"/>
      <c r="C568" s="6"/>
      <c r="D568" s="3"/>
      <c r="E568" s="3"/>
      <c r="F568" s="3"/>
      <c r="G568" s="6"/>
      <c r="H568" s="6"/>
      <c r="I568" s="6"/>
      <c r="J568" s="6"/>
      <c r="K568" s="6"/>
      <c r="L568" s="6"/>
      <c r="M568" s="6"/>
      <c r="N568" s="6"/>
      <c r="O568" s="3"/>
      <c r="P568" s="8"/>
      <c r="Q568" s="8"/>
      <c r="R568" s="3"/>
      <c r="S568" s="3"/>
      <c r="T568" s="3"/>
      <c r="U568" s="8"/>
      <c r="V568" s="6"/>
      <c r="W568" s="6"/>
      <c r="X568" s="8"/>
      <c r="Y568" s="3"/>
      <c r="Z568" s="8"/>
      <c r="AA568" s="8"/>
      <c r="AB568" s="3"/>
      <c r="AC568" s="10"/>
    </row>
    <row r="569" spans="2:29" ht="13.2" x14ac:dyDescent="0.25">
      <c r="B569" s="6"/>
      <c r="C569" s="6"/>
      <c r="D569" s="3"/>
      <c r="E569" s="3"/>
      <c r="F569" s="3"/>
      <c r="G569" s="6"/>
      <c r="H569" s="6"/>
      <c r="I569" s="6"/>
      <c r="J569" s="6"/>
      <c r="K569" s="6"/>
      <c r="L569" s="6"/>
      <c r="M569" s="6"/>
      <c r="N569" s="6"/>
      <c r="O569" s="3"/>
      <c r="P569" s="8"/>
      <c r="Q569" s="8"/>
      <c r="R569" s="3"/>
      <c r="S569" s="3"/>
      <c r="T569" s="3"/>
      <c r="U569" s="8"/>
      <c r="V569" s="6"/>
      <c r="W569" s="6"/>
      <c r="X569" s="8"/>
      <c r="Y569" s="3"/>
      <c r="Z569" s="8"/>
      <c r="AA569" s="8"/>
      <c r="AB569" s="3"/>
      <c r="AC569" s="10"/>
    </row>
    <row r="570" spans="2:29" ht="13.2" x14ac:dyDescent="0.25">
      <c r="B570" s="6"/>
      <c r="C570" s="6"/>
      <c r="D570" s="3"/>
      <c r="E570" s="3"/>
      <c r="F570" s="3"/>
      <c r="G570" s="6"/>
      <c r="H570" s="6"/>
      <c r="I570" s="6"/>
      <c r="J570" s="6"/>
      <c r="K570" s="6"/>
      <c r="L570" s="6"/>
      <c r="M570" s="6"/>
      <c r="N570" s="6"/>
      <c r="O570" s="3"/>
      <c r="P570" s="8"/>
      <c r="Q570" s="8"/>
      <c r="R570" s="3"/>
      <c r="S570" s="3"/>
      <c r="T570" s="3"/>
      <c r="U570" s="8"/>
      <c r="V570" s="6"/>
      <c r="W570" s="6"/>
      <c r="X570" s="8"/>
      <c r="Y570" s="3"/>
      <c r="Z570" s="8"/>
      <c r="AA570" s="8"/>
      <c r="AB570" s="3"/>
      <c r="AC570" s="10"/>
    </row>
    <row r="571" spans="2:29" ht="13.2" x14ac:dyDescent="0.25">
      <c r="B571" s="6"/>
      <c r="C571" s="6"/>
      <c r="D571" s="3"/>
      <c r="E571" s="3"/>
      <c r="F571" s="3"/>
      <c r="G571" s="6"/>
      <c r="H571" s="6"/>
      <c r="I571" s="6"/>
      <c r="J571" s="6"/>
      <c r="K571" s="6"/>
      <c r="L571" s="6"/>
      <c r="M571" s="6"/>
      <c r="N571" s="6"/>
      <c r="O571" s="3"/>
      <c r="P571" s="8"/>
      <c r="Q571" s="8"/>
      <c r="R571" s="3"/>
      <c r="S571" s="3"/>
      <c r="T571" s="3"/>
      <c r="U571" s="8"/>
      <c r="V571" s="6"/>
      <c r="W571" s="6"/>
      <c r="X571" s="8"/>
      <c r="Y571" s="3"/>
      <c r="Z571" s="8"/>
      <c r="AA571" s="8"/>
      <c r="AB571" s="3"/>
      <c r="AC571" s="10"/>
    </row>
    <row r="572" spans="2:29" ht="13.2" x14ac:dyDescent="0.25">
      <c r="B572" s="6"/>
      <c r="C572" s="6"/>
      <c r="D572" s="3"/>
      <c r="E572" s="3"/>
      <c r="F572" s="3"/>
      <c r="G572" s="6"/>
      <c r="H572" s="6"/>
      <c r="I572" s="6"/>
      <c r="J572" s="6"/>
      <c r="K572" s="6"/>
      <c r="L572" s="6"/>
      <c r="M572" s="6"/>
      <c r="N572" s="6"/>
      <c r="O572" s="3"/>
      <c r="P572" s="8"/>
      <c r="Q572" s="8"/>
      <c r="R572" s="3"/>
      <c r="S572" s="3"/>
      <c r="T572" s="3"/>
      <c r="U572" s="8"/>
      <c r="V572" s="6"/>
      <c r="W572" s="6"/>
      <c r="X572" s="8"/>
      <c r="Y572" s="3"/>
      <c r="Z572" s="8"/>
      <c r="AA572" s="8"/>
      <c r="AB572" s="3"/>
      <c r="AC572" s="10"/>
    </row>
    <row r="573" spans="2:29" ht="13.2" x14ac:dyDescent="0.25">
      <c r="B573" s="6"/>
      <c r="C573" s="6"/>
      <c r="D573" s="3"/>
      <c r="E573" s="3"/>
      <c r="F573" s="3"/>
      <c r="G573" s="6"/>
      <c r="H573" s="6"/>
      <c r="I573" s="6"/>
      <c r="J573" s="6"/>
      <c r="K573" s="6"/>
      <c r="L573" s="6"/>
      <c r="M573" s="6"/>
      <c r="N573" s="6"/>
      <c r="O573" s="3"/>
      <c r="P573" s="8"/>
      <c r="Q573" s="8"/>
      <c r="R573" s="3"/>
      <c r="S573" s="3"/>
      <c r="T573" s="3"/>
      <c r="U573" s="8"/>
      <c r="V573" s="6"/>
      <c r="W573" s="6"/>
      <c r="X573" s="8"/>
      <c r="Y573" s="3"/>
      <c r="Z573" s="8"/>
      <c r="AA573" s="8"/>
      <c r="AB573" s="3"/>
      <c r="AC573" s="10"/>
    </row>
    <row r="574" spans="2:29" ht="13.2" x14ac:dyDescent="0.25">
      <c r="B574" s="6"/>
      <c r="C574" s="6"/>
      <c r="D574" s="3"/>
      <c r="E574" s="3"/>
      <c r="F574" s="3"/>
      <c r="G574" s="6"/>
      <c r="H574" s="6"/>
      <c r="I574" s="6"/>
      <c r="J574" s="6"/>
      <c r="K574" s="6"/>
      <c r="L574" s="6"/>
      <c r="M574" s="6"/>
      <c r="N574" s="6"/>
      <c r="O574" s="3"/>
      <c r="P574" s="8"/>
      <c r="Q574" s="8"/>
      <c r="R574" s="3"/>
      <c r="S574" s="3"/>
      <c r="T574" s="3"/>
      <c r="U574" s="8"/>
      <c r="V574" s="6"/>
      <c r="W574" s="6"/>
      <c r="X574" s="8"/>
      <c r="Y574" s="3"/>
      <c r="Z574" s="8"/>
      <c r="AA574" s="8"/>
      <c r="AB574" s="3"/>
      <c r="AC574" s="10"/>
    </row>
    <row r="575" spans="2:29" ht="13.2" x14ac:dyDescent="0.25">
      <c r="B575" s="6"/>
      <c r="C575" s="6"/>
      <c r="D575" s="3"/>
      <c r="E575" s="3"/>
      <c r="F575" s="3"/>
      <c r="G575" s="6"/>
      <c r="H575" s="6"/>
      <c r="I575" s="6"/>
      <c r="J575" s="6"/>
      <c r="K575" s="6"/>
      <c r="L575" s="6"/>
      <c r="M575" s="6"/>
      <c r="N575" s="6"/>
      <c r="O575" s="3"/>
      <c r="P575" s="8"/>
      <c r="Q575" s="8"/>
      <c r="R575" s="3"/>
      <c r="S575" s="3"/>
      <c r="T575" s="3"/>
      <c r="U575" s="8"/>
      <c r="V575" s="6"/>
      <c r="W575" s="6"/>
      <c r="X575" s="8"/>
      <c r="Y575" s="3"/>
      <c r="Z575" s="8"/>
      <c r="AA575" s="8"/>
      <c r="AB575" s="3"/>
      <c r="AC575" s="10"/>
    </row>
    <row r="576" spans="2:29" ht="13.2" x14ac:dyDescent="0.25">
      <c r="B576" s="6"/>
      <c r="C576" s="6"/>
      <c r="D576" s="3"/>
      <c r="E576" s="3"/>
      <c r="F576" s="3"/>
      <c r="G576" s="6"/>
      <c r="H576" s="6"/>
      <c r="I576" s="6"/>
      <c r="J576" s="6"/>
      <c r="K576" s="6"/>
      <c r="L576" s="6"/>
      <c r="M576" s="6"/>
      <c r="N576" s="6"/>
      <c r="O576" s="3"/>
      <c r="P576" s="8"/>
      <c r="Q576" s="8"/>
      <c r="R576" s="3"/>
      <c r="S576" s="3"/>
      <c r="T576" s="3"/>
      <c r="U576" s="8"/>
      <c r="V576" s="6"/>
      <c r="W576" s="6"/>
      <c r="X576" s="8"/>
      <c r="Y576" s="3"/>
      <c r="Z576" s="8"/>
      <c r="AA576" s="8"/>
      <c r="AB576" s="3"/>
      <c r="AC576" s="10"/>
    </row>
    <row r="577" spans="2:29" ht="13.2" x14ac:dyDescent="0.25">
      <c r="B577" s="6"/>
      <c r="C577" s="6"/>
      <c r="D577" s="3"/>
      <c r="E577" s="3"/>
      <c r="F577" s="3"/>
      <c r="G577" s="6"/>
      <c r="H577" s="6"/>
      <c r="I577" s="6"/>
      <c r="J577" s="6"/>
      <c r="K577" s="6"/>
      <c r="L577" s="6"/>
      <c r="M577" s="6"/>
      <c r="N577" s="6"/>
      <c r="O577" s="3"/>
      <c r="P577" s="8"/>
      <c r="Q577" s="8"/>
      <c r="R577" s="3"/>
      <c r="S577" s="3"/>
      <c r="T577" s="3"/>
      <c r="U577" s="8"/>
      <c r="V577" s="6"/>
      <c r="W577" s="6"/>
      <c r="X577" s="8"/>
      <c r="Y577" s="3"/>
      <c r="Z577" s="8"/>
      <c r="AA577" s="8"/>
      <c r="AB577" s="3"/>
      <c r="AC577" s="10"/>
    </row>
    <row r="578" spans="2:29" ht="13.2" x14ac:dyDescent="0.25">
      <c r="B578" s="6"/>
      <c r="C578" s="6"/>
      <c r="D578" s="3"/>
      <c r="E578" s="3"/>
      <c r="F578" s="3"/>
      <c r="G578" s="6"/>
      <c r="H578" s="6"/>
      <c r="I578" s="6"/>
      <c r="J578" s="6"/>
      <c r="K578" s="6"/>
      <c r="L578" s="6"/>
      <c r="M578" s="6"/>
      <c r="N578" s="6"/>
      <c r="O578" s="3"/>
      <c r="P578" s="8"/>
      <c r="Q578" s="8"/>
      <c r="R578" s="3"/>
      <c r="S578" s="3"/>
      <c r="T578" s="3"/>
      <c r="U578" s="8"/>
      <c r="V578" s="6"/>
      <c r="W578" s="6"/>
      <c r="X578" s="8"/>
      <c r="Y578" s="3"/>
      <c r="Z578" s="8"/>
      <c r="AA578" s="8"/>
      <c r="AB578" s="3"/>
      <c r="AC578" s="10"/>
    </row>
    <row r="579" spans="2:29" ht="13.2" x14ac:dyDescent="0.25">
      <c r="B579" s="6"/>
      <c r="C579" s="6"/>
      <c r="D579" s="3"/>
      <c r="E579" s="3"/>
      <c r="F579" s="3"/>
      <c r="G579" s="6"/>
      <c r="H579" s="6"/>
      <c r="I579" s="6"/>
      <c r="J579" s="6"/>
      <c r="K579" s="6"/>
      <c r="L579" s="6"/>
      <c r="M579" s="6"/>
      <c r="N579" s="6"/>
      <c r="O579" s="3"/>
      <c r="P579" s="8"/>
      <c r="Q579" s="8"/>
      <c r="R579" s="3"/>
      <c r="S579" s="3"/>
      <c r="T579" s="3"/>
      <c r="U579" s="8"/>
      <c r="V579" s="6"/>
      <c r="W579" s="6"/>
      <c r="X579" s="8"/>
      <c r="Y579" s="3"/>
      <c r="Z579" s="8"/>
      <c r="AA579" s="8"/>
      <c r="AB579" s="3"/>
      <c r="AC579" s="10"/>
    </row>
    <row r="580" spans="2:29" ht="13.2" x14ac:dyDescent="0.25">
      <c r="B580" s="6"/>
      <c r="C580" s="6"/>
      <c r="D580" s="3"/>
      <c r="E580" s="3"/>
      <c r="F580" s="3"/>
      <c r="G580" s="6"/>
      <c r="H580" s="6"/>
      <c r="I580" s="6"/>
      <c r="J580" s="6"/>
      <c r="K580" s="6"/>
      <c r="L580" s="6"/>
      <c r="M580" s="6"/>
      <c r="N580" s="6"/>
      <c r="O580" s="3"/>
      <c r="P580" s="8"/>
      <c r="Q580" s="8"/>
      <c r="R580" s="3"/>
      <c r="S580" s="3"/>
      <c r="T580" s="3"/>
      <c r="U580" s="8"/>
      <c r="V580" s="6"/>
      <c r="W580" s="6"/>
      <c r="X580" s="8"/>
      <c r="Y580" s="3"/>
      <c r="Z580" s="8"/>
      <c r="AA580" s="8"/>
      <c r="AB580" s="3"/>
      <c r="AC580" s="10"/>
    </row>
    <row r="581" spans="2:29" ht="13.2" x14ac:dyDescent="0.25">
      <c r="B581" s="6"/>
      <c r="C581" s="6"/>
      <c r="D581" s="3"/>
      <c r="E581" s="3"/>
      <c r="F581" s="3"/>
      <c r="G581" s="6"/>
      <c r="H581" s="6"/>
      <c r="I581" s="6"/>
      <c r="J581" s="6"/>
      <c r="K581" s="6"/>
      <c r="L581" s="6"/>
      <c r="M581" s="6"/>
      <c r="N581" s="6"/>
      <c r="O581" s="3"/>
      <c r="P581" s="8"/>
      <c r="Q581" s="8"/>
      <c r="R581" s="3"/>
      <c r="S581" s="3"/>
      <c r="T581" s="3"/>
      <c r="U581" s="8"/>
      <c r="V581" s="6"/>
      <c r="W581" s="6"/>
      <c r="X581" s="8"/>
      <c r="Y581" s="3"/>
      <c r="Z581" s="8"/>
      <c r="AA581" s="8"/>
      <c r="AB581" s="3"/>
      <c r="AC581" s="10"/>
    </row>
    <row r="582" spans="2:29" ht="13.2" x14ac:dyDescent="0.25">
      <c r="B582" s="6"/>
      <c r="C582" s="6"/>
      <c r="D582" s="3"/>
      <c r="E582" s="3"/>
      <c r="F582" s="3"/>
      <c r="G582" s="6"/>
      <c r="H582" s="6"/>
      <c r="I582" s="6"/>
      <c r="J582" s="6"/>
      <c r="K582" s="6"/>
      <c r="L582" s="6"/>
      <c r="M582" s="6"/>
      <c r="N582" s="6"/>
      <c r="O582" s="3"/>
      <c r="P582" s="8"/>
      <c r="Q582" s="8"/>
      <c r="R582" s="3"/>
      <c r="S582" s="3"/>
      <c r="T582" s="3"/>
      <c r="U582" s="8"/>
      <c r="V582" s="6"/>
      <c r="W582" s="6"/>
      <c r="X582" s="8"/>
      <c r="Y582" s="3"/>
      <c r="Z582" s="8"/>
      <c r="AA582" s="8"/>
      <c r="AB582" s="3"/>
      <c r="AC582" s="10"/>
    </row>
    <row r="583" spans="2:29" ht="13.2" x14ac:dyDescent="0.25">
      <c r="B583" s="6"/>
      <c r="C583" s="6"/>
      <c r="D583" s="3"/>
      <c r="E583" s="3"/>
      <c r="F583" s="3"/>
      <c r="G583" s="6"/>
      <c r="H583" s="6"/>
      <c r="I583" s="6"/>
      <c r="J583" s="6"/>
      <c r="K583" s="6"/>
      <c r="L583" s="6"/>
      <c r="M583" s="6"/>
      <c r="N583" s="6"/>
      <c r="O583" s="3"/>
      <c r="P583" s="8"/>
      <c r="Q583" s="8"/>
      <c r="R583" s="3"/>
      <c r="S583" s="3"/>
      <c r="T583" s="3"/>
      <c r="U583" s="8"/>
      <c r="V583" s="6"/>
      <c r="W583" s="6"/>
      <c r="X583" s="8"/>
      <c r="Y583" s="3"/>
      <c r="Z583" s="8"/>
      <c r="AA583" s="8"/>
      <c r="AB583" s="3"/>
      <c r="AC583" s="10"/>
    </row>
    <row r="584" spans="2:29" ht="13.2" x14ac:dyDescent="0.25">
      <c r="B584" s="6"/>
      <c r="C584" s="6"/>
      <c r="D584" s="3"/>
      <c r="E584" s="3"/>
      <c r="F584" s="3"/>
      <c r="G584" s="6"/>
      <c r="H584" s="6"/>
      <c r="I584" s="6"/>
      <c r="J584" s="6"/>
      <c r="K584" s="6"/>
      <c r="L584" s="6"/>
      <c r="M584" s="6"/>
      <c r="N584" s="6"/>
      <c r="O584" s="3"/>
      <c r="P584" s="8"/>
      <c r="Q584" s="8"/>
      <c r="R584" s="3"/>
      <c r="S584" s="3"/>
      <c r="T584" s="3"/>
      <c r="U584" s="8"/>
      <c r="V584" s="6"/>
      <c r="W584" s="6"/>
      <c r="X584" s="8"/>
      <c r="Y584" s="3"/>
      <c r="Z584" s="8"/>
      <c r="AA584" s="8"/>
      <c r="AB584" s="3"/>
      <c r="AC584" s="10"/>
    </row>
    <row r="585" spans="2:29" ht="13.2" x14ac:dyDescent="0.25">
      <c r="B585" s="6"/>
      <c r="C585" s="6"/>
      <c r="D585" s="3"/>
      <c r="E585" s="3"/>
      <c r="F585" s="3"/>
      <c r="G585" s="6"/>
      <c r="H585" s="6"/>
      <c r="I585" s="6"/>
      <c r="J585" s="6"/>
      <c r="K585" s="6"/>
      <c r="L585" s="6"/>
      <c r="M585" s="6"/>
      <c r="N585" s="6"/>
      <c r="O585" s="3"/>
      <c r="P585" s="8"/>
      <c r="Q585" s="8"/>
      <c r="R585" s="3"/>
      <c r="S585" s="3"/>
      <c r="T585" s="3"/>
      <c r="U585" s="8"/>
      <c r="V585" s="6"/>
      <c r="W585" s="6"/>
      <c r="X585" s="8"/>
      <c r="Y585" s="3"/>
      <c r="Z585" s="8"/>
      <c r="AA585" s="8"/>
      <c r="AB585" s="3"/>
      <c r="AC585" s="10"/>
    </row>
    <row r="586" spans="2:29" ht="13.2" x14ac:dyDescent="0.25">
      <c r="B586" s="6"/>
      <c r="C586" s="6"/>
      <c r="D586" s="3"/>
      <c r="E586" s="3"/>
      <c r="F586" s="3"/>
      <c r="G586" s="6"/>
      <c r="H586" s="6"/>
      <c r="I586" s="6"/>
      <c r="J586" s="6"/>
      <c r="K586" s="6"/>
      <c r="L586" s="6"/>
      <c r="M586" s="6"/>
      <c r="N586" s="6"/>
      <c r="O586" s="3"/>
      <c r="P586" s="8"/>
      <c r="Q586" s="8"/>
      <c r="R586" s="3"/>
      <c r="S586" s="3"/>
      <c r="T586" s="3"/>
      <c r="U586" s="8"/>
      <c r="V586" s="6"/>
      <c r="W586" s="6"/>
      <c r="X586" s="8"/>
      <c r="Y586" s="3"/>
      <c r="Z586" s="8"/>
      <c r="AA586" s="8"/>
      <c r="AB586" s="3"/>
      <c r="AC586" s="10"/>
    </row>
    <row r="587" spans="2:29" ht="13.2" x14ac:dyDescent="0.25">
      <c r="B587" s="6"/>
      <c r="C587" s="6"/>
      <c r="D587" s="3"/>
      <c r="E587" s="3"/>
      <c r="F587" s="3"/>
      <c r="G587" s="6"/>
      <c r="H587" s="6"/>
      <c r="I587" s="6"/>
      <c r="J587" s="6"/>
      <c r="K587" s="6"/>
      <c r="L587" s="6"/>
      <c r="M587" s="6"/>
      <c r="N587" s="6"/>
      <c r="O587" s="3"/>
      <c r="P587" s="8"/>
      <c r="Q587" s="8"/>
      <c r="R587" s="3"/>
      <c r="S587" s="3"/>
      <c r="T587" s="3"/>
      <c r="U587" s="8"/>
      <c r="V587" s="6"/>
      <c r="W587" s="6"/>
      <c r="X587" s="8"/>
      <c r="Y587" s="3"/>
      <c r="Z587" s="8"/>
      <c r="AA587" s="8"/>
      <c r="AB587" s="3"/>
      <c r="AC587" s="10"/>
    </row>
    <row r="588" spans="2:29" ht="13.2" x14ac:dyDescent="0.25">
      <c r="B588" s="6"/>
      <c r="C588" s="6"/>
      <c r="D588" s="3"/>
      <c r="E588" s="3"/>
      <c r="F588" s="3"/>
      <c r="G588" s="6"/>
      <c r="H588" s="6"/>
      <c r="I588" s="6"/>
      <c r="J588" s="6"/>
      <c r="K588" s="6"/>
      <c r="L588" s="6"/>
      <c r="M588" s="6"/>
      <c r="N588" s="6"/>
      <c r="O588" s="3"/>
      <c r="P588" s="8"/>
      <c r="Q588" s="8"/>
      <c r="R588" s="3"/>
      <c r="S588" s="3"/>
      <c r="T588" s="3"/>
      <c r="U588" s="8"/>
      <c r="V588" s="6"/>
      <c r="W588" s="6"/>
      <c r="X588" s="8"/>
      <c r="Y588" s="3"/>
      <c r="Z588" s="8"/>
      <c r="AA588" s="8"/>
      <c r="AB588" s="3"/>
      <c r="AC588" s="10"/>
    </row>
    <row r="589" spans="2:29" ht="13.2" x14ac:dyDescent="0.25">
      <c r="B589" s="6"/>
      <c r="C589" s="6"/>
      <c r="D589" s="3"/>
      <c r="E589" s="3"/>
      <c r="F589" s="3"/>
      <c r="G589" s="6"/>
      <c r="H589" s="6"/>
      <c r="I589" s="6"/>
      <c r="J589" s="6"/>
      <c r="K589" s="6"/>
      <c r="L589" s="6"/>
      <c r="M589" s="6"/>
      <c r="N589" s="6"/>
      <c r="O589" s="3"/>
      <c r="P589" s="8"/>
      <c r="Q589" s="8"/>
      <c r="R589" s="3"/>
      <c r="S589" s="3"/>
      <c r="T589" s="3"/>
      <c r="U589" s="8"/>
      <c r="V589" s="6"/>
      <c r="W589" s="6"/>
      <c r="X589" s="8"/>
      <c r="Y589" s="3"/>
      <c r="Z589" s="8"/>
      <c r="AA589" s="8"/>
      <c r="AB589" s="3"/>
      <c r="AC589" s="10"/>
    </row>
    <row r="590" spans="2:29" ht="13.2" x14ac:dyDescent="0.25">
      <c r="B590" s="6"/>
      <c r="C590" s="6"/>
      <c r="D590" s="3"/>
      <c r="E590" s="3"/>
      <c r="F590" s="3"/>
      <c r="G590" s="6"/>
      <c r="H590" s="6"/>
      <c r="I590" s="6"/>
      <c r="J590" s="6"/>
      <c r="K590" s="6"/>
      <c r="L590" s="6"/>
      <c r="M590" s="6"/>
      <c r="N590" s="6"/>
      <c r="O590" s="3"/>
      <c r="P590" s="8"/>
      <c r="Q590" s="8"/>
      <c r="R590" s="3"/>
      <c r="S590" s="3"/>
      <c r="T590" s="3"/>
      <c r="U590" s="8"/>
      <c r="V590" s="6"/>
      <c r="W590" s="6"/>
      <c r="X590" s="8"/>
      <c r="Y590" s="3"/>
      <c r="Z590" s="8"/>
      <c r="AA590" s="8"/>
      <c r="AB590" s="3"/>
      <c r="AC590" s="10"/>
    </row>
    <row r="591" spans="2:29" ht="13.2" x14ac:dyDescent="0.25">
      <c r="B591" s="6"/>
      <c r="C591" s="6"/>
      <c r="D591" s="3"/>
      <c r="E591" s="3"/>
      <c r="F591" s="3"/>
      <c r="G591" s="6"/>
      <c r="H591" s="6"/>
      <c r="I591" s="6"/>
      <c r="J591" s="6"/>
      <c r="K591" s="6"/>
      <c r="L591" s="6"/>
      <c r="M591" s="6"/>
      <c r="N591" s="6"/>
      <c r="O591" s="3"/>
      <c r="P591" s="8"/>
      <c r="Q591" s="8"/>
      <c r="R591" s="3"/>
      <c r="S591" s="3"/>
      <c r="T591" s="3"/>
      <c r="U591" s="8"/>
      <c r="V591" s="6"/>
      <c r="W591" s="6"/>
      <c r="X591" s="8"/>
      <c r="Y591" s="3"/>
      <c r="Z591" s="8"/>
      <c r="AA591" s="8"/>
      <c r="AB591" s="3"/>
      <c r="AC591" s="10"/>
    </row>
    <row r="592" spans="2:29" ht="13.2" x14ac:dyDescent="0.25">
      <c r="B592" s="6"/>
      <c r="C592" s="6"/>
      <c r="D592" s="3"/>
      <c r="E592" s="3"/>
      <c r="F592" s="3"/>
      <c r="G592" s="6"/>
      <c r="H592" s="6"/>
      <c r="I592" s="6"/>
      <c r="J592" s="6"/>
      <c r="K592" s="6"/>
      <c r="L592" s="6"/>
      <c r="M592" s="6"/>
      <c r="N592" s="6"/>
      <c r="O592" s="3"/>
      <c r="P592" s="8"/>
      <c r="Q592" s="8"/>
      <c r="R592" s="3"/>
      <c r="S592" s="3"/>
      <c r="T592" s="3"/>
      <c r="U592" s="8"/>
      <c r="V592" s="6"/>
      <c r="W592" s="6"/>
      <c r="X592" s="8"/>
      <c r="Y592" s="3"/>
      <c r="Z592" s="8"/>
      <c r="AA592" s="8"/>
      <c r="AB592" s="3"/>
      <c r="AC592" s="10"/>
    </row>
    <row r="593" spans="2:29" ht="13.2" x14ac:dyDescent="0.25">
      <c r="B593" s="6"/>
      <c r="C593" s="6"/>
      <c r="D593" s="3"/>
      <c r="E593" s="3"/>
      <c r="F593" s="3"/>
      <c r="G593" s="6"/>
      <c r="H593" s="6"/>
      <c r="I593" s="6"/>
      <c r="J593" s="6"/>
      <c r="K593" s="6"/>
      <c r="L593" s="6"/>
      <c r="M593" s="6"/>
      <c r="N593" s="6"/>
      <c r="O593" s="3"/>
      <c r="P593" s="8"/>
      <c r="Q593" s="8"/>
      <c r="R593" s="3"/>
      <c r="S593" s="3"/>
      <c r="T593" s="3"/>
      <c r="U593" s="8"/>
      <c r="V593" s="6"/>
      <c r="W593" s="6"/>
      <c r="X593" s="8"/>
      <c r="Y593" s="3"/>
      <c r="Z593" s="8"/>
      <c r="AA593" s="8"/>
      <c r="AB593" s="3"/>
      <c r="AC593" s="10"/>
    </row>
    <row r="594" spans="2:29" ht="13.2" x14ac:dyDescent="0.25">
      <c r="B594" s="6"/>
      <c r="C594" s="6"/>
      <c r="D594" s="3"/>
      <c r="E594" s="3"/>
      <c r="F594" s="3"/>
      <c r="G594" s="6"/>
      <c r="H594" s="6"/>
      <c r="I594" s="6"/>
      <c r="J594" s="6"/>
      <c r="K594" s="6"/>
      <c r="L594" s="6"/>
      <c r="M594" s="6"/>
      <c r="N594" s="6"/>
      <c r="O594" s="3"/>
      <c r="P594" s="8"/>
      <c r="Q594" s="8"/>
      <c r="R594" s="3"/>
      <c r="S594" s="3"/>
      <c r="T594" s="3"/>
      <c r="U594" s="8"/>
      <c r="V594" s="6"/>
      <c r="W594" s="6"/>
      <c r="X594" s="8"/>
      <c r="Y594" s="3"/>
      <c r="Z594" s="8"/>
      <c r="AA594" s="8"/>
      <c r="AB594" s="3"/>
      <c r="AC594" s="10"/>
    </row>
    <row r="595" spans="2:29" ht="13.2" x14ac:dyDescent="0.25">
      <c r="B595" s="6"/>
      <c r="C595" s="6"/>
      <c r="D595" s="3"/>
      <c r="E595" s="3"/>
      <c r="F595" s="3"/>
      <c r="G595" s="6"/>
      <c r="H595" s="6"/>
      <c r="I595" s="6"/>
      <c r="J595" s="6"/>
      <c r="K595" s="6"/>
      <c r="L595" s="6"/>
      <c r="M595" s="6"/>
      <c r="N595" s="6"/>
      <c r="O595" s="3"/>
      <c r="P595" s="8"/>
      <c r="Q595" s="8"/>
      <c r="R595" s="3"/>
      <c r="S595" s="3"/>
      <c r="T595" s="3"/>
      <c r="U595" s="8"/>
      <c r="V595" s="6"/>
      <c r="W595" s="6"/>
      <c r="X595" s="8"/>
      <c r="Y595" s="3"/>
      <c r="Z595" s="8"/>
      <c r="AA595" s="8"/>
      <c r="AB595" s="3"/>
      <c r="AC595" s="10"/>
    </row>
    <row r="596" spans="2:29" ht="13.2" x14ac:dyDescent="0.25">
      <c r="B596" s="6"/>
      <c r="C596" s="6"/>
      <c r="D596" s="3"/>
      <c r="E596" s="3"/>
      <c r="F596" s="3"/>
      <c r="G596" s="6"/>
      <c r="H596" s="6"/>
      <c r="I596" s="6"/>
      <c r="J596" s="6"/>
      <c r="K596" s="6"/>
      <c r="L596" s="6"/>
      <c r="M596" s="6"/>
      <c r="N596" s="6"/>
      <c r="O596" s="3"/>
      <c r="P596" s="8"/>
      <c r="Q596" s="8"/>
      <c r="R596" s="3"/>
      <c r="S596" s="3"/>
      <c r="T596" s="3"/>
      <c r="U596" s="8"/>
      <c r="V596" s="6"/>
      <c r="W596" s="6"/>
      <c r="X596" s="8"/>
      <c r="Y596" s="3"/>
      <c r="Z596" s="8"/>
      <c r="AA596" s="8"/>
      <c r="AB596" s="3"/>
      <c r="AC596" s="10"/>
    </row>
    <row r="597" spans="2:29" ht="13.2" x14ac:dyDescent="0.25">
      <c r="B597" s="6"/>
      <c r="C597" s="6"/>
      <c r="D597" s="3"/>
      <c r="E597" s="3"/>
      <c r="F597" s="3"/>
      <c r="G597" s="6"/>
      <c r="H597" s="6"/>
      <c r="I597" s="6"/>
      <c r="J597" s="6"/>
      <c r="K597" s="6"/>
      <c r="L597" s="6"/>
      <c r="M597" s="6"/>
      <c r="N597" s="6"/>
      <c r="O597" s="3"/>
      <c r="P597" s="8"/>
      <c r="Q597" s="8"/>
      <c r="R597" s="3"/>
      <c r="S597" s="3"/>
      <c r="T597" s="3"/>
      <c r="U597" s="8"/>
      <c r="V597" s="6"/>
      <c r="W597" s="6"/>
      <c r="X597" s="8"/>
      <c r="Y597" s="3"/>
      <c r="Z597" s="8"/>
      <c r="AA597" s="8"/>
      <c r="AB597" s="3"/>
      <c r="AC597" s="10"/>
    </row>
    <row r="598" spans="2:29" ht="13.2" x14ac:dyDescent="0.25">
      <c r="B598" s="6"/>
      <c r="C598" s="6"/>
      <c r="D598" s="3"/>
      <c r="E598" s="3"/>
      <c r="F598" s="3"/>
      <c r="G598" s="6"/>
      <c r="H598" s="6"/>
      <c r="I598" s="6"/>
      <c r="J598" s="6"/>
      <c r="K598" s="6"/>
      <c r="L598" s="6"/>
      <c r="M598" s="6"/>
      <c r="N598" s="6"/>
      <c r="O598" s="3"/>
      <c r="P598" s="8"/>
      <c r="Q598" s="8"/>
      <c r="R598" s="3"/>
      <c r="S598" s="3"/>
      <c r="T598" s="3"/>
      <c r="U598" s="8"/>
      <c r="V598" s="6"/>
      <c r="W598" s="6"/>
      <c r="X598" s="8"/>
      <c r="Y598" s="3"/>
      <c r="Z598" s="8"/>
      <c r="AA598" s="8"/>
      <c r="AB598" s="3"/>
      <c r="AC598" s="10"/>
    </row>
    <row r="599" spans="2:29" ht="13.2" x14ac:dyDescent="0.25">
      <c r="B599" s="6"/>
      <c r="C599" s="6"/>
      <c r="D599" s="3"/>
      <c r="E599" s="3"/>
      <c r="F599" s="3"/>
      <c r="G599" s="6"/>
      <c r="H599" s="6"/>
      <c r="I599" s="6"/>
      <c r="J599" s="6"/>
      <c r="K599" s="6"/>
      <c r="L599" s="6"/>
      <c r="M599" s="6"/>
      <c r="N599" s="6"/>
      <c r="O599" s="3"/>
      <c r="P599" s="8"/>
      <c r="Q599" s="8"/>
      <c r="R599" s="3"/>
      <c r="S599" s="3"/>
      <c r="T599" s="3"/>
      <c r="U599" s="8"/>
      <c r="V599" s="6"/>
      <c r="W599" s="6"/>
      <c r="X599" s="8"/>
      <c r="Y599" s="3"/>
      <c r="Z599" s="8"/>
      <c r="AA599" s="8"/>
      <c r="AB599" s="3"/>
      <c r="AC599" s="10"/>
    </row>
    <row r="600" spans="2:29" ht="13.2" x14ac:dyDescent="0.25">
      <c r="B600" s="6"/>
      <c r="C600" s="6"/>
      <c r="D600" s="3"/>
      <c r="E600" s="3"/>
      <c r="F600" s="3"/>
      <c r="G600" s="6"/>
      <c r="H600" s="6"/>
      <c r="I600" s="6"/>
      <c r="J600" s="6"/>
      <c r="K600" s="6"/>
      <c r="L600" s="6"/>
      <c r="M600" s="6"/>
      <c r="N600" s="6"/>
      <c r="O600" s="3"/>
      <c r="P600" s="8"/>
      <c r="Q600" s="8"/>
      <c r="R600" s="3"/>
      <c r="S600" s="3"/>
      <c r="T600" s="3"/>
      <c r="U600" s="8"/>
      <c r="V600" s="6"/>
      <c r="W600" s="6"/>
      <c r="X600" s="8"/>
      <c r="Y600" s="3"/>
      <c r="Z600" s="8"/>
      <c r="AA600" s="8"/>
      <c r="AB600" s="3"/>
      <c r="AC600" s="10"/>
    </row>
    <row r="601" spans="2:29" ht="13.2" x14ac:dyDescent="0.25">
      <c r="B601" s="6"/>
      <c r="C601" s="6"/>
      <c r="D601" s="3"/>
      <c r="E601" s="3"/>
      <c r="F601" s="3"/>
      <c r="G601" s="6"/>
      <c r="H601" s="6"/>
      <c r="I601" s="6"/>
      <c r="J601" s="6"/>
      <c r="K601" s="6"/>
      <c r="L601" s="6"/>
      <c r="M601" s="6"/>
      <c r="N601" s="6"/>
      <c r="O601" s="3"/>
      <c r="P601" s="8"/>
      <c r="Q601" s="8"/>
      <c r="R601" s="3"/>
      <c r="S601" s="3"/>
      <c r="T601" s="3"/>
      <c r="U601" s="8"/>
      <c r="V601" s="6"/>
      <c r="W601" s="6"/>
      <c r="X601" s="8"/>
      <c r="Y601" s="3"/>
      <c r="Z601" s="8"/>
      <c r="AA601" s="8"/>
      <c r="AB601" s="3"/>
      <c r="AC601" s="10"/>
    </row>
    <row r="602" spans="2:29" ht="13.2" x14ac:dyDescent="0.25">
      <c r="B602" s="6"/>
      <c r="C602" s="6"/>
      <c r="D602" s="3"/>
      <c r="E602" s="3"/>
      <c r="F602" s="3"/>
      <c r="G602" s="6"/>
      <c r="H602" s="6"/>
      <c r="I602" s="6"/>
      <c r="J602" s="6"/>
      <c r="K602" s="6"/>
      <c r="L602" s="6"/>
      <c r="M602" s="6"/>
      <c r="N602" s="6"/>
      <c r="O602" s="3"/>
      <c r="P602" s="8"/>
      <c r="Q602" s="8"/>
      <c r="R602" s="3"/>
      <c r="S602" s="3"/>
      <c r="T602" s="3"/>
      <c r="U602" s="8"/>
      <c r="V602" s="6"/>
      <c r="W602" s="6"/>
      <c r="X602" s="8"/>
      <c r="Y602" s="3"/>
      <c r="Z602" s="8"/>
      <c r="AA602" s="8"/>
      <c r="AB602" s="3"/>
      <c r="AC602" s="10"/>
    </row>
    <row r="603" spans="2:29" ht="13.2" x14ac:dyDescent="0.25">
      <c r="B603" s="6"/>
      <c r="C603" s="6"/>
      <c r="D603" s="3"/>
      <c r="E603" s="3"/>
      <c r="F603" s="3"/>
      <c r="G603" s="6"/>
      <c r="H603" s="6"/>
      <c r="I603" s="6"/>
      <c r="J603" s="6"/>
      <c r="K603" s="6"/>
      <c r="L603" s="6"/>
      <c r="M603" s="6"/>
      <c r="N603" s="6"/>
      <c r="O603" s="3"/>
      <c r="P603" s="8"/>
      <c r="Q603" s="8"/>
      <c r="R603" s="3"/>
      <c r="S603" s="3"/>
      <c r="T603" s="3"/>
      <c r="U603" s="8"/>
      <c r="V603" s="6"/>
      <c r="W603" s="6"/>
      <c r="X603" s="8"/>
      <c r="Y603" s="3"/>
      <c r="Z603" s="8"/>
      <c r="AA603" s="8"/>
      <c r="AB603" s="3"/>
      <c r="AC603" s="10"/>
    </row>
    <row r="604" spans="2:29" ht="13.2" x14ac:dyDescent="0.25">
      <c r="B604" s="6"/>
      <c r="C604" s="6"/>
      <c r="D604" s="3"/>
      <c r="E604" s="3"/>
      <c r="F604" s="3"/>
      <c r="G604" s="6"/>
      <c r="H604" s="6"/>
      <c r="I604" s="6"/>
      <c r="J604" s="6"/>
      <c r="K604" s="6"/>
      <c r="L604" s="6"/>
      <c r="M604" s="6"/>
      <c r="N604" s="6"/>
      <c r="O604" s="3"/>
      <c r="P604" s="8"/>
      <c r="Q604" s="8"/>
      <c r="R604" s="3"/>
      <c r="S604" s="3"/>
      <c r="T604" s="3"/>
      <c r="U604" s="8"/>
      <c r="V604" s="6"/>
      <c r="W604" s="6"/>
      <c r="X604" s="8"/>
      <c r="Y604" s="3"/>
      <c r="Z604" s="8"/>
      <c r="AA604" s="8"/>
      <c r="AB604" s="3"/>
      <c r="AC604" s="10"/>
    </row>
    <row r="605" spans="2:29" ht="13.2" x14ac:dyDescent="0.25">
      <c r="B605" s="6"/>
      <c r="C605" s="6"/>
      <c r="D605" s="3"/>
      <c r="E605" s="3"/>
      <c r="F605" s="3"/>
      <c r="G605" s="6"/>
      <c r="H605" s="6"/>
      <c r="I605" s="6"/>
      <c r="J605" s="6"/>
      <c r="K605" s="6"/>
      <c r="L605" s="6"/>
      <c r="M605" s="6"/>
      <c r="N605" s="6"/>
      <c r="O605" s="3"/>
      <c r="P605" s="8"/>
      <c r="Q605" s="8"/>
      <c r="R605" s="3"/>
      <c r="S605" s="3"/>
      <c r="T605" s="3"/>
      <c r="U605" s="8"/>
      <c r="V605" s="6"/>
      <c r="W605" s="6"/>
      <c r="X605" s="8"/>
      <c r="Y605" s="3"/>
      <c r="Z605" s="8"/>
      <c r="AA605" s="8"/>
      <c r="AB605" s="3"/>
      <c r="AC605" s="10"/>
    </row>
    <row r="606" spans="2:29" ht="13.2" x14ac:dyDescent="0.25">
      <c r="B606" s="6"/>
      <c r="C606" s="6"/>
      <c r="D606" s="3"/>
      <c r="E606" s="3"/>
      <c r="F606" s="3"/>
      <c r="G606" s="6"/>
      <c r="H606" s="6"/>
      <c r="I606" s="6"/>
      <c r="J606" s="6"/>
      <c r="K606" s="6"/>
      <c r="L606" s="6"/>
      <c r="M606" s="6"/>
      <c r="N606" s="6"/>
      <c r="O606" s="3"/>
      <c r="P606" s="8"/>
      <c r="Q606" s="8"/>
      <c r="R606" s="3"/>
      <c r="S606" s="3"/>
      <c r="T606" s="3"/>
      <c r="U606" s="8"/>
      <c r="V606" s="6"/>
      <c r="W606" s="6"/>
      <c r="X606" s="8"/>
      <c r="Y606" s="3"/>
      <c r="Z606" s="8"/>
      <c r="AA606" s="8"/>
      <c r="AB606" s="3"/>
      <c r="AC606" s="10"/>
    </row>
    <row r="607" spans="2:29" ht="13.2" x14ac:dyDescent="0.25">
      <c r="B607" s="6"/>
      <c r="C607" s="6"/>
      <c r="D607" s="3"/>
      <c r="E607" s="3"/>
      <c r="F607" s="3"/>
      <c r="G607" s="6"/>
      <c r="H607" s="6"/>
      <c r="I607" s="6"/>
      <c r="J607" s="6"/>
      <c r="K607" s="6"/>
      <c r="L607" s="6"/>
      <c r="M607" s="6"/>
      <c r="N607" s="6"/>
      <c r="O607" s="3"/>
      <c r="P607" s="8"/>
      <c r="Q607" s="8"/>
      <c r="R607" s="3"/>
      <c r="S607" s="3"/>
      <c r="T607" s="3"/>
      <c r="U607" s="8"/>
      <c r="V607" s="6"/>
      <c r="W607" s="6"/>
      <c r="X607" s="8"/>
      <c r="Y607" s="3"/>
      <c r="Z607" s="8"/>
      <c r="AA607" s="8"/>
      <c r="AB607" s="3"/>
      <c r="AC607" s="10"/>
    </row>
    <row r="608" spans="2:29" ht="13.2" x14ac:dyDescent="0.25">
      <c r="B608" s="6"/>
      <c r="C608" s="6"/>
      <c r="D608" s="3"/>
      <c r="E608" s="3"/>
      <c r="F608" s="3"/>
      <c r="G608" s="6"/>
      <c r="H608" s="6"/>
      <c r="I608" s="6"/>
      <c r="J608" s="6"/>
      <c r="K608" s="6"/>
      <c r="L608" s="6"/>
      <c r="M608" s="6"/>
      <c r="N608" s="6"/>
      <c r="O608" s="3"/>
      <c r="P608" s="8"/>
      <c r="Q608" s="8"/>
      <c r="R608" s="3"/>
      <c r="S608" s="3"/>
      <c r="T608" s="3"/>
      <c r="U608" s="8"/>
      <c r="V608" s="6"/>
      <c r="W608" s="6"/>
      <c r="X608" s="8"/>
      <c r="Y608" s="3"/>
      <c r="Z608" s="8"/>
      <c r="AA608" s="8"/>
      <c r="AB608" s="3"/>
      <c r="AC608" s="10"/>
    </row>
    <row r="609" spans="2:29" ht="13.2" x14ac:dyDescent="0.25">
      <c r="B609" s="6"/>
      <c r="C609" s="6"/>
      <c r="D609" s="3"/>
      <c r="E609" s="3"/>
      <c r="F609" s="3"/>
      <c r="G609" s="6"/>
      <c r="H609" s="6"/>
      <c r="I609" s="6"/>
      <c r="J609" s="6"/>
      <c r="K609" s="6"/>
      <c r="L609" s="6"/>
      <c r="M609" s="6"/>
      <c r="N609" s="6"/>
      <c r="O609" s="3"/>
      <c r="P609" s="8"/>
      <c r="Q609" s="8"/>
      <c r="R609" s="3"/>
      <c r="S609" s="3"/>
      <c r="T609" s="3"/>
      <c r="U609" s="8"/>
      <c r="V609" s="6"/>
      <c r="W609" s="6"/>
      <c r="X609" s="8"/>
      <c r="Y609" s="3"/>
      <c r="Z609" s="8"/>
      <c r="AA609" s="8"/>
      <c r="AB609" s="3"/>
      <c r="AC609" s="10"/>
    </row>
    <row r="610" spans="2:29" ht="13.2" x14ac:dyDescent="0.25">
      <c r="B610" s="6"/>
      <c r="C610" s="6"/>
      <c r="D610" s="3"/>
      <c r="E610" s="3"/>
      <c r="F610" s="3"/>
      <c r="G610" s="6"/>
      <c r="H610" s="6"/>
      <c r="I610" s="6"/>
      <c r="J610" s="6"/>
      <c r="K610" s="6"/>
      <c r="L610" s="6"/>
      <c r="M610" s="6"/>
      <c r="N610" s="6"/>
      <c r="O610" s="3"/>
      <c r="P610" s="8"/>
      <c r="Q610" s="8"/>
      <c r="R610" s="3"/>
      <c r="S610" s="3"/>
      <c r="T610" s="3"/>
      <c r="U610" s="8"/>
      <c r="V610" s="6"/>
      <c r="W610" s="6"/>
      <c r="X610" s="8"/>
      <c r="Y610" s="3"/>
      <c r="Z610" s="8"/>
      <c r="AA610" s="8"/>
      <c r="AB610" s="3"/>
      <c r="AC610" s="10"/>
    </row>
    <row r="611" spans="2:29" ht="13.2" x14ac:dyDescent="0.25">
      <c r="B611" s="6"/>
      <c r="C611" s="6"/>
      <c r="D611" s="3"/>
      <c r="E611" s="3"/>
      <c r="F611" s="3"/>
      <c r="G611" s="6"/>
      <c r="H611" s="6"/>
      <c r="I611" s="6"/>
      <c r="J611" s="6"/>
      <c r="K611" s="6"/>
      <c r="L611" s="6"/>
      <c r="M611" s="6"/>
      <c r="N611" s="6"/>
      <c r="O611" s="3"/>
      <c r="P611" s="8"/>
      <c r="Q611" s="8"/>
      <c r="R611" s="3"/>
      <c r="S611" s="3"/>
      <c r="T611" s="3"/>
      <c r="U611" s="8"/>
      <c r="V611" s="6"/>
      <c r="W611" s="6"/>
      <c r="X611" s="8"/>
      <c r="Y611" s="3"/>
      <c r="Z611" s="8"/>
      <c r="AA611" s="8"/>
      <c r="AB611" s="3"/>
      <c r="AC611" s="10"/>
    </row>
    <row r="612" spans="2:29" ht="13.2" x14ac:dyDescent="0.25">
      <c r="B612" s="6"/>
      <c r="C612" s="6"/>
      <c r="D612" s="3"/>
      <c r="E612" s="3"/>
      <c r="F612" s="3"/>
      <c r="G612" s="6"/>
      <c r="H612" s="6"/>
      <c r="I612" s="6"/>
      <c r="J612" s="6"/>
      <c r="K612" s="6"/>
      <c r="L612" s="6"/>
      <c r="M612" s="6"/>
      <c r="N612" s="6"/>
      <c r="O612" s="3"/>
      <c r="P612" s="8"/>
      <c r="Q612" s="8"/>
      <c r="R612" s="3"/>
      <c r="S612" s="3"/>
      <c r="T612" s="3"/>
      <c r="U612" s="8"/>
      <c r="V612" s="6"/>
      <c r="W612" s="6"/>
      <c r="X612" s="8"/>
      <c r="Y612" s="3"/>
      <c r="Z612" s="8"/>
      <c r="AA612" s="8"/>
      <c r="AB612" s="3"/>
      <c r="AC612" s="10"/>
    </row>
    <row r="613" spans="2:29" ht="13.2" x14ac:dyDescent="0.25">
      <c r="B613" s="6"/>
      <c r="C613" s="6"/>
      <c r="D613" s="3"/>
      <c r="E613" s="3"/>
      <c r="F613" s="3"/>
      <c r="G613" s="6"/>
      <c r="H613" s="6"/>
      <c r="I613" s="6"/>
      <c r="J613" s="6"/>
      <c r="K613" s="6"/>
      <c r="L613" s="6"/>
      <c r="M613" s="6"/>
      <c r="N613" s="6"/>
      <c r="O613" s="3"/>
      <c r="P613" s="8"/>
      <c r="Q613" s="8"/>
      <c r="R613" s="3"/>
      <c r="S613" s="3"/>
      <c r="T613" s="3"/>
      <c r="U613" s="8"/>
      <c r="V613" s="6"/>
      <c r="W613" s="6"/>
      <c r="X613" s="8"/>
      <c r="Y613" s="3"/>
      <c r="Z613" s="8"/>
      <c r="AA613" s="8"/>
      <c r="AB613" s="3"/>
      <c r="AC613" s="10"/>
    </row>
    <row r="614" spans="2:29" ht="13.2" x14ac:dyDescent="0.25">
      <c r="B614" s="6"/>
      <c r="C614" s="6"/>
      <c r="D614" s="3"/>
      <c r="E614" s="3"/>
      <c r="F614" s="3"/>
      <c r="G614" s="6"/>
      <c r="H614" s="6"/>
      <c r="I614" s="6"/>
      <c r="J614" s="6"/>
      <c r="K614" s="6"/>
      <c r="L614" s="6"/>
      <c r="M614" s="6"/>
      <c r="N614" s="6"/>
      <c r="O614" s="3"/>
      <c r="P614" s="8"/>
      <c r="Q614" s="8"/>
      <c r="R614" s="3"/>
      <c r="S614" s="3"/>
      <c r="T614" s="3"/>
      <c r="U614" s="8"/>
      <c r="V614" s="6"/>
      <c r="W614" s="6"/>
      <c r="X614" s="8"/>
      <c r="Y614" s="3"/>
      <c r="Z614" s="8"/>
      <c r="AA614" s="8"/>
      <c r="AB614" s="3"/>
      <c r="AC614" s="10"/>
    </row>
    <row r="615" spans="2:29" ht="13.2" x14ac:dyDescent="0.25">
      <c r="B615" s="6"/>
      <c r="C615" s="6"/>
      <c r="D615" s="3"/>
      <c r="E615" s="3"/>
      <c r="F615" s="3"/>
      <c r="G615" s="6"/>
      <c r="H615" s="6"/>
      <c r="I615" s="6"/>
      <c r="J615" s="6"/>
      <c r="K615" s="6"/>
      <c r="L615" s="6"/>
      <c r="M615" s="6"/>
      <c r="N615" s="6"/>
      <c r="O615" s="3"/>
      <c r="P615" s="8"/>
      <c r="Q615" s="8"/>
      <c r="R615" s="3"/>
      <c r="S615" s="3"/>
      <c r="T615" s="3"/>
      <c r="U615" s="8"/>
      <c r="V615" s="6"/>
      <c r="W615" s="6"/>
      <c r="X615" s="8"/>
      <c r="Y615" s="3"/>
      <c r="Z615" s="8"/>
      <c r="AA615" s="8"/>
      <c r="AB615" s="3"/>
      <c r="AC615" s="10"/>
    </row>
    <row r="616" spans="2:29" ht="13.2" x14ac:dyDescent="0.25">
      <c r="B616" s="6"/>
      <c r="C616" s="6"/>
      <c r="D616" s="3"/>
      <c r="E616" s="3"/>
      <c r="F616" s="3"/>
      <c r="G616" s="6"/>
      <c r="H616" s="6"/>
      <c r="I616" s="6"/>
      <c r="J616" s="6"/>
      <c r="K616" s="6"/>
      <c r="L616" s="6"/>
      <c r="M616" s="6"/>
      <c r="N616" s="6"/>
      <c r="O616" s="3"/>
      <c r="P616" s="8"/>
      <c r="Q616" s="8"/>
      <c r="R616" s="3"/>
      <c r="S616" s="3"/>
      <c r="T616" s="3"/>
      <c r="U616" s="8"/>
      <c r="V616" s="6"/>
      <c r="W616" s="6"/>
      <c r="X616" s="8"/>
      <c r="Y616" s="3"/>
      <c r="Z616" s="8"/>
      <c r="AA616" s="8"/>
      <c r="AB616" s="3"/>
      <c r="AC616" s="10"/>
    </row>
    <row r="617" spans="2:29" ht="13.2" x14ac:dyDescent="0.25">
      <c r="B617" s="6"/>
      <c r="C617" s="6"/>
      <c r="D617" s="3"/>
      <c r="E617" s="3"/>
      <c r="F617" s="3"/>
      <c r="G617" s="6"/>
      <c r="H617" s="6"/>
      <c r="I617" s="6"/>
      <c r="J617" s="6"/>
      <c r="K617" s="6"/>
      <c r="L617" s="6"/>
      <c r="M617" s="6"/>
      <c r="N617" s="6"/>
      <c r="O617" s="3"/>
      <c r="P617" s="8"/>
      <c r="Q617" s="8"/>
      <c r="R617" s="3"/>
      <c r="S617" s="3"/>
      <c r="T617" s="3"/>
      <c r="U617" s="8"/>
      <c r="V617" s="6"/>
      <c r="W617" s="6"/>
      <c r="X617" s="8"/>
      <c r="Y617" s="3"/>
      <c r="Z617" s="8"/>
      <c r="AA617" s="8"/>
      <c r="AB617" s="3"/>
      <c r="AC617" s="10"/>
    </row>
    <row r="618" spans="2:29" ht="13.2" x14ac:dyDescent="0.25">
      <c r="B618" s="6"/>
      <c r="C618" s="6"/>
      <c r="D618" s="3"/>
      <c r="E618" s="3"/>
      <c r="F618" s="3"/>
      <c r="G618" s="6"/>
      <c r="H618" s="6"/>
      <c r="I618" s="6"/>
      <c r="J618" s="6"/>
      <c r="K618" s="6"/>
      <c r="L618" s="6"/>
      <c r="M618" s="6"/>
      <c r="N618" s="6"/>
      <c r="O618" s="3"/>
      <c r="P618" s="8"/>
      <c r="Q618" s="8"/>
      <c r="R618" s="3"/>
      <c r="S618" s="3"/>
      <c r="T618" s="3"/>
      <c r="U618" s="8"/>
      <c r="V618" s="6"/>
      <c r="W618" s="6"/>
      <c r="X618" s="8"/>
      <c r="Y618" s="3"/>
      <c r="Z618" s="8"/>
      <c r="AA618" s="8"/>
      <c r="AB618" s="3"/>
      <c r="AC618" s="10"/>
    </row>
    <row r="619" spans="2:29" ht="13.2" x14ac:dyDescent="0.25">
      <c r="B619" s="6"/>
      <c r="C619" s="6"/>
      <c r="D619" s="3"/>
      <c r="E619" s="3"/>
      <c r="F619" s="3"/>
      <c r="G619" s="6"/>
      <c r="H619" s="6"/>
      <c r="I619" s="6"/>
      <c r="J619" s="6"/>
      <c r="K619" s="6"/>
      <c r="L619" s="6"/>
      <c r="M619" s="6"/>
      <c r="N619" s="6"/>
      <c r="O619" s="3"/>
      <c r="P619" s="8"/>
      <c r="Q619" s="8"/>
      <c r="R619" s="3"/>
      <c r="S619" s="3"/>
      <c r="T619" s="3"/>
      <c r="U619" s="8"/>
      <c r="V619" s="6"/>
      <c r="W619" s="6"/>
      <c r="X619" s="8"/>
      <c r="Y619" s="3"/>
      <c r="Z619" s="8"/>
      <c r="AA619" s="8"/>
      <c r="AB619" s="3"/>
      <c r="AC619" s="10"/>
    </row>
    <row r="620" spans="2:29" ht="13.2" x14ac:dyDescent="0.25">
      <c r="B620" s="6"/>
      <c r="C620" s="6"/>
      <c r="D620" s="3"/>
      <c r="E620" s="3"/>
      <c r="F620" s="3"/>
      <c r="G620" s="6"/>
      <c r="H620" s="6"/>
      <c r="I620" s="6"/>
      <c r="J620" s="6"/>
      <c r="K620" s="6"/>
      <c r="L620" s="6"/>
      <c r="M620" s="6"/>
      <c r="N620" s="6"/>
      <c r="O620" s="3"/>
      <c r="P620" s="8"/>
      <c r="Q620" s="8"/>
      <c r="R620" s="3"/>
      <c r="S620" s="3"/>
      <c r="T620" s="3"/>
      <c r="U620" s="8"/>
      <c r="V620" s="6"/>
      <c r="W620" s="6"/>
      <c r="X620" s="8"/>
      <c r="Y620" s="3"/>
      <c r="Z620" s="8"/>
      <c r="AA620" s="8"/>
      <c r="AB620" s="3"/>
      <c r="AC620" s="10"/>
    </row>
    <row r="621" spans="2:29" ht="13.2" x14ac:dyDescent="0.25">
      <c r="B621" s="6"/>
      <c r="C621" s="6"/>
      <c r="D621" s="3"/>
      <c r="E621" s="3"/>
      <c r="F621" s="3"/>
      <c r="G621" s="6"/>
      <c r="H621" s="6"/>
      <c r="I621" s="6"/>
      <c r="J621" s="6"/>
      <c r="K621" s="6"/>
      <c r="L621" s="6"/>
      <c r="M621" s="6"/>
      <c r="N621" s="6"/>
      <c r="O621" s="3"/>
      <c r="P621" s="8"/>
      <c r="Q621" s="8"/>
      <c r="R621" s="3"/>
      <c r="S621" s="3"/>
      <c r="T621" s="3"/>
      <c r="U621" s="8"/>
      <c r="V621" s="6"/>
      <c r="W621" s="6"/>
      <c r="X621" s="8"/>
      <c r="Y621" s="3"/>
      <c r="Z621" s="8"/>
      <c r="AA621" s="8"/>
      <c r="AB621" s="3"/>
      <c r="AC621" s="10"/>
    </row>
    <row r="622" spans="2:29" ht="13.2" x14ac:dyDescent="0.25">
      <c r="B622" s="6"/>
      <c r="C622" s="6"/>
      <c r="D622" s="3"/>
      <c r="E622" s="3"/>
      <c r="F622" s="3"/>
      <c r="G622" s="6"/>
      <c r="H622" s="6"/>
      <c r="I622" s="6"/>
      <c r="J622" s="6"/>
      <c r="K622" s="6"/>
      <c r="L622" s="6"/>
      <c r="M622" s="6"/>
      <c r="N622" s="6"/>
      <c r="O622" s="3"/>
      <c r="P622" s="8"/>
      <c r="Q622" s="8"/>
      <c r="R622" s="3"/>
      <c r="S622" s="3"/>
      <c r="T622" s="3"/>
      <c r="U622" s="8"/>
      <c r="V622" s="6"/>
      <c r="W622" s="6"/>
      <c r="X622" s="8"/>
      <c r="Y622" s="3"/>
      <c r="Z622" s="8"/>
      <c r="AA622" s="8"/>
      <c r="AB622" s="3"/>
      <c r="AC622" s="10"/>
    </row>
    <row r="623" spans="2:29" ht="13.2" x14ac:dyDescent="0.25">
      <c r="B623" s="6"/>
      <c r="C623" s="6"/>
      <c r="D623" s="3"/>
      <c r="E623" s="3"/>
      <c r="F623" s="3"/>
      <c r="G623" s="6"/>
      <c r="H623" s="6"/>
      <c r="I623" s="6"/>
      <c r="J623" s="6"/>
      <c r="K623" s="6"/>
      <c r="L623" s="6"/>
      <c r="M623" s="6"/>
      <c r="N623" s="6"/>
      <c r="O623" s="3"/>
      <c r="P623" s="8"/>
      <c r="Q623" s="8"/>
      <c r="R623" s="3"/>
      <c r="S623" s="3"/>
      <c r="T623" s="3"/>
      <c r="U623" s="8"/>
      <c r="V623" s="6"/>
      <c r="W623" s="6"/>
      <c r="X623" s="8"/>
      <c r="Y623" s="3"/>
      <c r="Z623" s="8"/>
      <c r="AA623" s="8"/>
      <c r="AB623" s="3"/>
      <c r="AC623" s="10"/>
    </row>
    <row r="624" spans="2:29" ht="13.2" x14ac:dyDescent="0.25">
      <c r="B624" s="6"/>
      <c r="C624" s="6"/>
      <c r="D624" s="3"/>
      <c r="E624" s="3"/>
      <c r="F624" s="3"/>
      <c r="G624" s="6"/>
      <c r="H624" s="6"/>
      <c r="I624" s="6"/>
      <c r="J624" s="6"/>
      <c r="K624" s="6"/>
      <c r="L624" s="6"/>
      <c r="M624" s="6"/>
      <c r="N624" s="6"/>
      <c r="O624" s="3"/>
      <c r="P624" s="8"/>
      <c r="Q624" s="8"/>
      <c r="R624" s="3"/>
      <c r="S624" s="3"/>
      <c r="T624" s="3"/>
      <c r="U624" s="8"/>
      <c r="V624" s="6"/>
      <c r="W624" s="6"/>
      <c r="X624" s="8"/>
      <c r="Y624" s="3"/>
      <c r="Z624" s="8"/>
      <c r="AA624" s="8"/>
      <c r="AB624" s="3"/>
      <c r="AC624" s="10"/>
    </row>
    <row r="625" spans="2:29" ht="13.2" x14ac:dyDescent="0.25">
      <c r="B625" s="6"/>
      <c r="C625" s="6"/>
      <c r="D625" s="3"/>
      <c r="E625" s="3"/>
      <c r="F625" s="3"/>
      <c r="G625" s="6"/>
      <c r="H625" s="6"/>
      <c r="I625" s="6"/>
      <c r="J625" s="6"/>
      <c r="K625" s="6"/>
      <c r="L625" s="6"/>
      <c r="M625" s="6"/>
      <c r="N625" s="6"/>
      <c r="O625" s="3"/>
      <c r="P625" s="8"/>
      <c r="Q625" s="8"/>
      <c r="R625" s="3"/>
      <c r="S625" s="3"/>
      <c r="T625" s="3"/>
      <c r="U625" s="8"/>
      <c r="V625" s="6"/>
      <c r="W625" s="6"/>
      <c r="X625" s="8"/>
      <c r="Y625" s="3"/>
      <c r="Z625" s="8"/>
      <c r="AA625" s="8"/>
      <c r="AB625" s="3"/>
      <c r="AC625" s="10"/>
    </row>
    <row r="626" spans="2:29" ht="13.2" x14ac:dyDescent="0.25">
      <c r="B626" s="6"/>
      <c r="C626" s="6"/>
      <c r="D626" s="3"/>
      <c r="E626" s="3"/>
      <c r="F626" s="3"/>
      <c r="G626" s="6"/>
      <c r="H626" s="6"/>
      <c r="I626" s="6"/>
      <c r="J626" s="6"/>
      <c r="K626" s="6"/>
      <c r="L626" s="6"/>
      <c r="M626" s="6"/>
      <c r="N626" s="6"/>
      <c r="O626" s="3"/>
      <c r="P626" s="8"/>
      <c r="Q626" s="8"/>
      <c r="R626" s="3"/>
      <c r="S626" s="3"/>
      <c r="T626" s="3"/>
      <c r="U626" s="8"/>
      <c r="V626" s="6"/>
      <c r="W626" s="6"/>
      <c r="X626" s="8"/>
      <c r="Y626" s="3"/>
      <c r="Z626" s="8"/>
      <c r="AA626" s="8"/>
      <c r="AB626" s="3"/>
      <c r="AC626" s="10"/>
    </row>
    <row r="627" spans="2:29" ht="13.2" x14ac:dyDescent="0.25">
      <c r="B627" s="6"/>
      <c r="C627" s="6"/>
      <c r="D627" s="3"/>
      <c r="E627" s="3"/>
      <c r="F627" s="3"/>
      <c r="G627" s="6"/>
      <c r="H627" s="6"/>
      <c r="I627" s="6"/>
      <c r="J627" s="6"/>
      <c r="K627" s="6"/>
      <c r="L627" s="6"/>
      <c r="M627" s="6"/>
      <c r="N627" s="6"/>
      <c r="O627" s="3"/>
      <c r="P627" s="8"/>
      <c r="Q627" s="8"/>
      <c r="R627" s="3"/>
      <c r="S627" s="3"/>
      <c r="T627" s="3"/>
      <c r="U627" s="8"/>
      <c r="V627" s="6"/>
      <c r="W627" s="6"/>
      <c r="X627" s="8"/>
      <c r="Y627" s="3"/>
      <c r="Z627" s="8"/>
      <c r="AA627" s="8"/>
      <c r="AB627" s="3"/>
      <c r="AC627" s="10"/>
    </row>
    <row r="628" spans="2:29" ht="13.2" x14ac:dyDescent="0.25">
      <c r="B628" s="6"/>
      <c r="C628" s="6"/>
      <c r="D628" s="3"/>
      <c r="E628" s="3"/>
      <c r="F628" s="3"/>
      <c r="G628" s="6"/>
      <c r="H628" s="6"/>
      <c r="I628" s="6"/>
      <c r="J628" s="6"/>
      <c r="K628" s="6"/>
      <c r="L628" s="6"/>
      <c r="M628" s="6"/>
      <c r="N628" s="6"/>
      <c r="O628" s="3"/>
      <c r="P628" s="8"/>
      <c r="Q628" s="8"/>
      <c r="R628" s="3"/>
      <c r="S628" s="3"/>
      <c r="T628" s="3"/>
      <c r="U628" s="8"/>
      <c r="V628" s="6"/>
      <c r="W628" s="6"/>
      <c r="X628" s="8"/>
      <c r="Y628" s="3"/>
      <c r="Z628" s="8"/>
      <c r="AA628" s="8"/>
      <c r="AB628" s="3"/>
      <c r="AC628" s="10"/>
    </row>
    <row r="629" spans="2:29" ht="13.2" x14ac:dyDescent="0.25">
      <c r="B629" s="6"/>
      <c r="C629" s="6"/>
      <c r="D629" s="3"/>
      <c r="E629" s="3"/>
      <c r="F629" s="3"/>
      <c r="G629" s="6"/>
      <c r="H629" s="6"/>
      <c r="I629" s="6"/>
      <c r="J629" s="6"/>
      <c r="K629" s="6"/>
      <c r="L629" s="6"/>
      <c r="M629" s="6"/>
      <c r="N629" s="6"/>
      <c r="O629" s="3"/>
      <c r="P629" s="8"/>
      <c r="Q629" s="8"/>
      <c r="R629" s="3"/>
      <c r="S629" s="3"/>
      <c r="T629" s="3"/>
      <c r="U629" s="8"/>
      <c r="V629" s="6"/>
      <c r="W629" s="6"/>
      <c r="X629" s="8"/>
      <c r="Y629" s="3"/>
      <c r="Z629" s="8"/>
      <c r="AA629" s="8"/>
      <c r="AB629" s="3"/>
      <c r="AC629" s="10"/>
    </row>
    <row r="630" spans="2:29" ht="13.2" x14ac:dyDescent="0.25">
      <c r="B630" s="6"/>
      <c r="C630" s="6"/>
      <c r="D630" s="3"/>
      <c r="E630" s="3"/>
      <c r="F630" s="3"/>
      <c r="G630" s="6"/>
      <c r="H630" s="6"/>
      <c r="I630" s="6"/>
      <c r="J630" s="6"/>
      <c r="K630" s="6"/>
      <c r="L630" s="6"/>
      <c r="M630" s="6"/>
      <c r="N630" s="6"/>
      <c r="O630" s="3"/>
      <c r="P630" s="8"/>
      <c r="Q630" s="8"/>
      <c r="R630" s="3"/>
      <c r="S630" s="3"/>
      <c r="T630" s="3"/>
      <c r="U630" s="8"/>
      <c r="V630" s="6"/>
      <c r="W630" s="6"/>
      <c r="X630" s="8"/>
      <c r="Y630" s="3"/>
      <c r="Z630" s="8"/>
      <c r="AA630" s="8"/>
      <c r="AB630" s="3"/>
      <c r="AC630" s="10"/>
    </row>
    <row r="631" spans="2:29" ht="13.2" x14ac:dyDescent="0.25">
      <c r="B631" s="6"/>
      <c r="C631" s="6"/>
      <c r="D631" s="3"/>
      <c r="E631" s="3"/>
      <c r="F631" s="3"/>
      <c r="G631" s="6"/>
      <c r="H631" s="6"/>
      <c r="I631" s="6"/>
      <c r="J631" s="6"/>
      <c r="K631" s="6"/>
      <c r="L631" s="6"/>
      <c r="M631" s="6"/>
      <c r="N631" s="6"/>
      <c r="O631" s="3"/>
      <c r="P631" s="8"/>
      <c r="Q631" s="8"/>
      <c r="R631" s="3"/>
      <c r="S631" s="3"/>
      <c r="T631" s="3"/>
      <c r="U631" s="8"/>
      <c r="V631" s="6"/>
      <c r="W631" s="6"/>
      <c r="X631" s="8"/>
      <c r="Y631" s="3"/>
      <c r="Z631" s="8"/>
      <c r="AA631" s="8"/>
      <c r="AB631" s="3"/>
      <c r="AC631" s="10"/>
    </row>
    <row r="632" spans="2:29" ht="13.2" x14ac:dyDescent="0.25">
      <c r="B632" s="6"/>
      <c r="C632" s="6"/>
      <c r="D632" s="3"/>
      <c r="E632" s="3"/>
      <c r="F632" s="3"/>
      <c r="G632" s="6"/>
      <c r="H632" s="6"/>
      <c r="I632" s="6"/>
      <c r="J632" s="6"/>
      <c r="K632" s="6"/>
      <c r="L632" s="6"/>
      <c r="M632" s="6"/>
      <c r="N632" s="6"/>
      <c r="O632" s="3"/>
      <c r="P632" s="8"/>
      <c r="Q632" s="8"/>
      <c r="R632" s="3"/>
      <c r="S632" s="3"/>
      <c r="T632" s="3"/>
      <c r="U632" s="8"/>
      <c r="V632" s="6"/>
      <c r="W632" s="6"/>
      <c r="X632" s="8"/>
      <c r="Y632" s="3"/>
      <c r="Z632" s="8"/>
      <c r="AA632" s="8"/>
      <c r="AB632" s="3"/>
      <c r="AC632" s="10"/>
    </row>
    <row r="633" spans="2:29" ht="13.2" x14ac:dyDescent="0.25">
      <c r="B633" s="6"/>
      <c r="C633" s="6"/>
      <c r="D633" s="3"/>
      <c r="E633" s="3"/>
      <c r="F633" s="3"/>
      <c r="G633" s="6"/>
      <c r="H633" s="6"/>
      <c r="I633" s="6"/>
      <c r="J633" s="6"/>
      <c r="K633" s="6"/>
      <c r="L633" s="6"/>
      <c r="M633" s="6"/>
      <c r="N633" s="6"/>
      <c r="O633" s="3"/>
      <c r="P633" s="8"/>
      <c r="Q633" s="8"/>
      <c r="R633" s="3"/>
      <c r="S633" s="3"/>
      <c r="T633" s="3"/>
      <c r="U633" s="8"/>
      <c r="V633" s="6"/>
      <c r="W633" s="6"/>
      <c r="X633" s="8"/>
      <c r="Y633" s="3"/>
      <c r="Z633" s="8"/>
      <c r="AA633" s="8"/>
      <c r="AB633" s="3"/>
      <c r="AC633" s="10"/>
    </row>
    <row r="634" spans="2:29" ht="13.2" x14ac:dyDescent="0.25">
      <c r="B634" s="6"/>
      <c r="C634" s="6"/>
      <c r="D634" s="3"/>
      <c r="E634" s="3"/>
      <c r="F634" s="3"/>
      <c r="G634" s="6"/>
      <c r="H634" s="6"/>
      <c r="I634" s="6"/>
      <c r="J634" s="6"/>
      <c r="K634" s="6"/>
      <c r="L634" s="6"/>
      <c r="M634" s="6"/>
      <c r="N634" s="6"/>
      <c r="O634" s="3"/>
      <c r="P634" s="8"/>
      <c r="Q634" s="8"/>
      <c r="R634" s="3"/>
      <c r="S634" s="3"/>
      <c r="T634" s="3"/>
      <c r="U634" s="8"/>
      <c r="V634" s="6"/>
      <c r="W634" s="6"/>
      <c r="X634" s="8"/>
      <c r="Y634" s="3"/>
      <c r="Z634" s="8"/>
      <c r="AA634" s="8"/>
      <c r="AB634" s="3"/>
      <c r="AC634" s="10"/>
    </row>
    <row r="635" spans="2:29" ht="13.2" x14ac:dyDescent="0.25">
      <c r="B635" s="6"/>
      <c r="C635" s="6"/>
      <c r="D635" s="3"/>
      <c r="E635" s="3"/>
      <c r="F635" s="3"/>
      <c r="G635" s="6"/>
      <c r="H635" s="6"/>
      <c r="I635" s="6"/>
      <c r="J635" s="6"/>
      <c r="K635" s="6"/>
      <c r="L635" s="6"/>
      <c r="M635" s="6"/>
      <c r="N635" s="6"/>
      <c r="O635" s="3"/>
      <c r="P635" s="8"/>
      <c r="Q635" s="8"/>
      <c r="R635" s="3"/>
      <c r="S635" s="3"/>
      <c r="T635" s="3"/>
      <c r="U635" s="8"/>
      <c r="V635" s="6"/>
      <c r="W635" s="6"/>
      <c r="X635" s="8"/>
      <c r="Y635" s="3"/>
      <c r="Z635" s="8"/>
      <c r="AA635" s="8"/>
      <c r="AB635" s="3"/>
      <c r="AC635" s="10"/>
    </row>
    <row r="636" spans="2:29" ht="13.2" x14ac:dyDescent="0.25">
      <c r="B636" s="6"/>
      <c r="C636" s="6"/>
      <c r="D636" s="3"/>
      <c r="E636" s="3"/>
      <c r="F636" s="3"/>
      <c r="G636" s="6"/>
      <c r="H636" s="6"/>
      <c r="I636" s="6"/>
      <c r="J636" s="6"/>
      <c r="K636" s="6"/>
      <c r="L636" s="6"/>
      <c r="M636" s="6"/>
      <c r="N636" s="6"/>
      <c r="O636" s="3"/>
      <c r="P636" s="8"/>
      <c r="Q636" s="8"/>
      <c r="R636" s="3"/>
      <c r="S636" s="3"/>
      <c r="T636" s="3"/>
      <c r="U636" s="8"/>
      <c r="V636" s="6"/>
      <c r="W636" s="6"/>
      <c r="X636" s="8"/>
      <c r="Y636" s="3"/>
      <c r="Z636" s="8"/>
      <c r="AA636" s="8"/>
      <c r="AB636" s="3"/>
      <c r="AC636" s="10"/>
    </row>
    <row r="637" spans="2:29" ht="13.2" x14ac:dyDescent="0.25">
      <c r="B637" s="6"/>
      <c r="C637" s="6"/>
      <c r="D637" s="3"/>
      <c r="E637" s="3"/>
      <c r="F637" s="3"/>
      <c r="G637" s="6"/>
      <c r="H637" s="6"/>
      <c r="I637" s="6"/>
      <c r="J637" s="6"/>
      <c r="K637" s="6"/>
      <c r="L637" s="6"/>
      <c r="M637" s="6"/>
      <c r="N637" s="6"/>
      <c r="O637" s="3"/>
      <c r="P637" s="8"/>
      <c r="Q637" s="8"/>
      <c r="R637" s="3"/>
      <c r="S637" s="3"/>
      <c r="T637" s="3"/>
      <c r="U637" s="8"/>
      <c r="V637" s="6"/>
      <c r="W637" s="6"/>
      <c r="X637" s="8"/>
      <c r="Y637" s="3"/>
      <c r="Z637" s="8"/>
      <c r="AA637" s="8"/>
      <c r="AB637" s="3"/>
      <c r="AC637" s="10"/>
    </row>
    <row r="638" spans="2:29" ht="13.2" x14ac:dyDescent="0.25">
      <c r="B638" s="6"/>
      <c r="C638" s="6"/>
      <c r="D638" s="3"/>
      <c r="E638" s="3"/>
      <c r="F638" s="3"/>
      <c r="G638" s="6"/>
      <c r="H638" s="6"/>
      <c r="I638" s="6"/>
      <c r="J638" s="6"/>
      <c r="K638" s="6"/>
      <c r="L638" s="6"/>
      <c r="M638" s="6"/>
      <c r="N638" s="6"/>
      <c r="O638" s="3"/>
      <c r="P638" s="8"/>
      <c r="Q638" s="8"/>
      <c r="R638" s="3"/>
      <c r="S638" s="3"/>
      <c r="T638" s="3"/>
      <c r="U638" s="8"/>
      <c r="V638" s="6"/>
      <c r="W638" s="6"/>
      <c r="X638" s="8"/>
      <c r="Y638" s="3"/>
      <c r="Z638" s="8"/>
      <c r="AA638" s="8"/>
      <c r="AB638" s="3"/>
      <c r="AC638" s="10"/>
    </row>
    <row r="639" spans="2:29" ht="13.2" x14ac:dyDescent="0.25">
      <c r="B639" s="6"/>
      <c r="C639" s="6"/>
      <c r="D639" s="3"/>
      <c r="E639" s="3"/>
      <c r="F639" s="3"/>
      <c r="G639" s="6"/>
      <c r="H639" s="6"/>
      <c r="I639" s="6"/>
      <c r="J639" s="6"/>
      <c r="K639" s="6"/>
      <c r="L639" s="6"/>
      <c r="M639" s="6"/>
      <c r="N639" s="6"/>
      <c r="O639" s="3"/>
      <c r="P639" s="8"/>
      <c r="Q639" s="8"/>
      <c r="R639" s="3"/>
      <c r="S639" s="3"/>
      <c r="T639" s="3"/>
      <c r="U639" s="8"/>
      <c r="V639" s="6"/>
      <c r="W639" s="6"/>
      <c r="X639" s="8"/>
      <c r="Y639" s="3"/>
      <c r="Z639" s="8"/>
      <c r="AA639" s="8"/>
      <c r="AB639" s="3"/>
      <c r="AC639" s="10"/>
    </row>
    <row r="640" spans="2:29" ht="13.2" x14ac:dyDescent="0.25">
      <c r="B640" s="6"/>
      <c r="C640" s="6"/>
      <c r="D640" s="3"/>
      <c r="E640" s="3"/>
      <c r="F640" s="3"/>
      <c r="G640" s="6"/>
      <c r="H640" s="6"/>
      <c r="I640" s="6"/>
      <c r="J640" s="6"/>
      <c r="K640" s="6"/>
      <c r="L640" s="6"/>
      <c r="M640" s="6"/>
      <c r="N640" s="6"/>
      <c r="O640" s="3"/>
      <c r="P640" s="8"/>
      <c r="Q640" s="8"/>
      <c r="R640" s="3"/>
      <c r="S640" s="3"/>
      <c r="T640" s="3"/>
      <c r="U640" s="8"/>
      <c r="V640" s="6"/>
      <c r="W640" s="6"/>
      <c r="X640" s="8"/>
      <c r="Y640" s="3"/>
      <c r="Z640" s="8"/>
      <c r="AA640" s="8"/>
      <c r="AB640" s="3"/>
      <c r="AC640" s="10"/>
    </row>
    <row r="641" spans="2:29" ht="13.2" x14ac:dyDescent="0.25">
      <c r="B641" s="6"/>
      <c r="C641" s="6"/>
      <c r="D641" s="3"/>
      <c r="E641" s="3"/>
      <c r="F641" s="3"/>
      <c r="G641" s="6"/>
      <c r="H641" s="6"/>
      <c r="I641" s="6"/>
      <c r="J641" s="6"/>
      <c r="K641" s="6"/>
      <c r="L641" s="6"/>
      <c r="M641" s="6"/>
      <c r="N641" s="6"/>
      <c r="O641" s="3"/>
      <c r="P641" s="8"/>
      <c r="Q641" s="8"/>
      <c r="R641" s="3"/>
      <c r="S641" s="3"/>
      <c r="T641" s="3"/>
      <c r="U641" s="8"/>
      <c r="V641" s="6"/>
      <c r="W641" s="6"/>
      <c r="X641" s="8"/>
      <c r="Y641" s="3"/>
      <c r="Z641" s="8"/>
      <c r="AA641" s="8"/>
      <c r="AB641" s="3"/>
      <c r="AC641" s="10"/>
    </row>
    <row r="642" spans="2:29" ht="13.2" x14ac:dyDescent="0.25">
      <c r="B642" s="6"/>
      <c r="C642" s="6"/>
      <c r="D642" s="3"/>
      <c r="E642" s="3"/>
      <c r="F642" s="3"/>
      <c r="G642" s="6"/>
      <c r="H642" s="6"/>
      <c r="I642" s="6"/>
      <c r="J642" s="6"/>
      <c r="K642" s="6"/>
      <c r="L642" s="6"/>
      <c r="M642" s="6"/>
      <c r="N642" s="6"/>
      <c r="O642" s="3"/>
      <c r="P642" s="8"/>
      <c r="Q642" s="8"/>
      <c r="R642" s="3"/>
      <c r="S642" s="3"/>
      <c r="T642" s="3"/>
      <c r="U642" s="8"/>
      <c r="V642" s="6"/>
      <c r="W642" s="6"/>
      <c r="X642" s="8"/>
      <c r="Y642" s="3"/>
      <c r="Z642" s="8"/>
      <c r="AA642" s="8"/>
      <c r="AB642" s="3"/>
      <c r="AC642" s="10"/>
    </row>
    <row r="643" spans="2:29" ht="13.2" x14ac:dyDescent="0.25">
      <c r="B643" s="6"/>
      <c r="C643" s="6"/>
      <c r="D643" s="3"/>
      <c r="E643" s="3"/>
      <c r="F643" s="3"/>
      <c r="G643" s="6"/>
      <c r="H643" s="6"/>
      <c r="I643" s="6"/>
      <c r="J643" s="6"/>
      <c r="K643" s="6"/>
      <c r="L643" s="6"/>
      <c r="M643" s="6"/>
      <c r="N643" s="6"/>
      <c r="O643" s="3"/>
      <c r="P643" s="8"/>
      <c r="Q643" s="8"/>
      <c r="R643" s="3"/>
      <c r="S643" s="3"/>
      <c r="T643" s="3"/>
      <c r="U643" s="8"/>
      <c r="V643" s="6"/>
      <c r="W643" s="6"/>
      <c r="X643" s="8"/>
      <c r="Y643" s="3"/>
      <c r="Z643" s="8"/>
      <c r="AA643" s="8"/>
      <c r="AB643" s="3"/>
      <c r="AC643" s="10"/>
    </row>
    <row r="644" spans="2:29" ht="13.2" x14ac:dyDescent="0.25">
      <c r="B644" s="6"/>
      <c r="C644" s="6"/>
      <c r="D644" s="3"/>
      <c r="E644" s="3"/>
      <c r="F644" s="3"/>
      <c r="G644" s="6"/>
      <c r="H644" s="6"/>
      <c r="I644" s="6"/>
      <c r="J644" s="6"/>
      <c r="K644" s="6"/>
      <c r="L644" s="6"/>
      <c r="M644" s="6"/>
      <c r="N644" s="6"/>
      <c r="O644" s="3"/>
      <c r="P644" s="8"/>
      <c r="Q644" s="8"/>
      <c r="R644" s="3"/>
      <c r="S644" s="3"/>
      <c r="T644" s="3"/>
      <c r="U644" s="8"/>
      <c r="V644" s="6"/>
      <c r="W644" s="6"/>
      <c r="X644" s="8"/>
      <c r="Y644" s="3"/>
      <c r="Z644" s="8"/>
      <c r="AA644" s="8"/>
      <c r="AB644" s="3"/>
      <c r="AC644" s="10"/>
    </row>
    <row r="645" spans="2:29" ht="13.2" x14ac:dyDescent="0.25">
      <c r="B645" s="6"/>
      <c r="C645" s="6"/>
      <c r="D645" s="3"/>
      <c r="E645" s="3"/>
      <c r="F645" s="3"/>
      <c r="G645" s="6"/>
      <c r="H645" s="6"/>
      <c r="I645" s="6"/>
      <c r="J645" s="6"/>
      <c r="K645" s="6"/>
      <c r="L645" s="6"/>
      <c r="M645" s="6"/>
      <c r="N645" s="6"/>
      <c r="O645" s="3"/>
      <c r="P645" s="8"/>
      <c r="Q645" s="8"/>
      <c r="R645" s="3"/>
      <c r="S645" s="3"/>
      <c r="T645" s="3"/>
      <c r="U645" s="8"/>
      <c r="V645" s="6"/>
      <c r="W645" s="6"/>
      <c r="X645" s="8"/>
      <c r="Y645" s="3"/>
      <c r="Z645" s="8"/>
      <c r="AA645" s="8"/>
      <c r="AB645" s="3"/>
      <c r="AC645" s="10"/>
    </row>
    <row r="646" spans="2:29" ht="13.2" x14ac:dyDescent="0.25">
      <c r="B646" s="6"/>
      <c r="C646" s="6"/>
      <c r="D646" s="3"/>
      <c r="E646" s="3"/>
      <c r="F646" s="3"/>
      <c r="G646" s="6"/>
      <c r="H646" s="6"/>
      <c r="I646" s="6"/>
      <c r="J646" s="6"/>
      <c r="K646" s="6"/>
      <c r="L646" s="6"/>
      <c r="M646" s="6"/>
      <c r="N646" s="6"/>
      <c r="O646" s="3"/>
      <c r="P646" s="8"/>
      <c r="Q646" s="8"/>
      <c r="R646" s="3"/>
      <c r="S646" s="3"/>
      <c r="T646" s="3"/>
      <c r="U646" s="8"/>
      <c r="V646" s="6"/>
      <c r="W646" s="6"/>
      <c r="X646" s="8"/>
      <c r="Y646" s="3"/>
      <c r="Z646" s="8"/>
      <c r="AA646" s="8"/>
      <c r="AB646" s="3"/>
      <c r="AC646" s="10"/>
    </row>
    <row r="647" spans="2:29" ht="13.2" x14ac:dyDescent="0.25">
      <c r="B647" s="6"/>
      <c r="C647" s="6"/>
      <c r="D647" s="3"/>
      <c r="E647" s="3"/>
      <c r="F647" s="3"/>
      <c r="G647" s="6"/>
      <c r="H647" s="6"/>
      <c r="I647" s="6"/>
      <c r="J647" s="6"/>
      <c r="K647" s="6"/>
      <c r="L647" s="6"/>
      <c r="M647" s="6"/>
      <c r="N647" s="6"/>
      <c r="O647" s="3"/>
      <c r="P647" s="8"/>
      <c r="Q647" s="8"/>
      <c r="R647" s="3"/>
      <c r="S647" s="3"/>
      <c r="T647" s="3"/>
      <c r="U647" s="8"/>
      <c r="V647" s="6"/>
      <c r="W647" s="6"/>
      <c r="X647" s="8"/>
      <c r="Y647" s="3"/>
      <c r="Z647" s="8"/>
      <c r="AA647" s="8"/>
      <c r="AB647" s="3"/>
      <c r="AC647" s="10"/>
    </row>
    <row r="648" spans="2:29" ht="13.2" x14ac:dyDescent="0.25">
      <c r="B648" s="6"/>
      <c r="C648" s="6"/>
      <c r="D648" s="3"/>
      <c r="E648" s="3"/>
      <c r="F648" s="3"/>
      <c r="G648" s="6"/>
      <c r="H648" s="6"/>
      <c r="I648" s="6"/>
      <c r="J648" s="6"/>
      <c r="K648" s="6"/>
      <c r="L648" s="6"/>
      <c r="M648" s="6"/>
      <c r="N648" s="6"/>
      <c r="O648" s="3"/>
      <c r="P648" s="8"/>
      <c r="Q648" s="8"/>
      <c r="R648" s="3"/>
      <c r="S648" s="3"/>
      <c r="T648" s="3"/>
      <c r="U648" s="8"/>
      <c r="V648" s="6"/>
      <c r="W648" s="6"/>
      <c r="X648" s="8"/>
      <c r="Y648" s="3"/>
      <c r="Z648" s="8"/>
      <c r="AA648" s="8"/>
      <c r="AB648" s="3"/>
      <c r="AC648" s="10"/>
    </row>
    <row r="649" spans="2:29" ht="13.2" x14ac:dyDescent="0.25">
      <c r="B649" s="6"/>
      <c r="C649" s="6"/>
      <c r="D649" s="3"/>
      <c r="E649" s="3"/>
      <c r="F649" s="3"/>
      <c r="G649" s="6"/>
      <c r="H649" s="6"/>
      <c r="I649" s="6"/>
      <c r="J649" s="6"/>
      <c r="K649" s="6"/>
      <c r="L649" s="6"/>
      <c r="M649" s="6"/>
      <c r="N649" s="6"/>
      <c r="O649" s="3"/>
      <c r="P649" s="8"/>
      <c r="Q649" s="8"/>
      <c r="R649" s="3"/>
      <c r="S649" s="3"/>
      <c r="T649" s="3"/>
      <c r="U649" s="8"/>
      <c r="V649" s="6"/>
      <c r="W649" s="6"/>
      <c r="X649" s="8"/>
      <c r="Y649" s="3"/>
      <c r="Z649" s="8"/>
      <c r="AA649" s="8"/>
      <c r="AB649" s="3"/>
      <c r="AC649" s="10"/>
    </row>
    <row r="650" spans="2:29" ht="13.2" x14ac:dyDescent="0.25">
      <c r="B650" s="6"/>
      <c r="C650" s="6"/>
      <c r="D650" s="3"/>
      <c r="E650" s="3"/>
      <c r="F650" s="3"/>
      <c r="G650" s="6"/>
      <c r="H650" s="6"/>
      <c r="I650" s="6"/>
      <c r="J650" s="6"/>
      <c r="K650" s="6"/>
      <c r="L650" s="6"/>
      <c r="M650" s="6"/>
      <c r="N650" s="6"/>
      <c r="O650" s="3"/>
      <c r="P650" s="8"/>
      <c r="Q650" s="8"/>
      <c r="R650" s="3"/>
      <c r="S650" s="3"/>
      <c r="T650" s="3"/>
      <c r="U650" s="8"/>
      <c r="V650" s="6"/>
      <c r="W650" s="6"/>
      <c r="X650" s="8"/>
      <c r="Y650" s="3"/>
      <c r="Z650" s="8"/>
      <c r="AA650" s="8"/>
      <c r="AB650" s="3"/>
      <c r="AC650" s="10"/>
    </row>
    <row r="651" spans="2:29" ht="13.2" x14ac:dyDescent="0.25">
      <c r="B651" s="6"/>
      <c r="C651" s="6"/>
      <c r="D651" s="3"/>
      <c r="E651" s="3"/>
      <c r="F651" s="3"/>
      <c r="G651" s="6"/>
      <c r="H651" s="6"/>
      <c r="I651" s="6"/>
      <c r="J651" s="6"/>
      <c r="K651" s="6"/>
      <c r="L651" s="6"/>
      <c r="M651" s="6"/>
      <c r="N651" s="6"/>
      <c r="O651" s="3"/>
      <c r="P651" s="8"/>
      <c r="Q651" s="8"/>
      <c r="R651" s="3"/>
      <c r="S651" s="3"/>
      <c r="T651" s="3"/>
      <c r="U651" s="8"/>
      <c r="V651" s="6"/>
      <c r="W651" s="6"/>
      <c r="X651" s="8"/>
      <c r="Y651" s="3"/>
      <c r="Z651" s="8"/>
      <c r="AA651" s="8"/>
      <c r="AB651" s="3"/>
      <c r="AC651" s="10"/>
    </row>
    <row r="652" spans="2:29" ht="13.2" x14ac:dyDescent="0.25">
      <c r="B652" s="6"/>
      <c r="C652" s="6"/>
      <c r="D652" s="3"/>
      <c r="E652" s="3"/>
      <c r="F652" s="3"/>
      <c r="G652" s="6"/>
      <c r="H652" s="6"/>
      <c r="I652" s="6"/>
      <c r="J652" s="6"/>
      <c r="K652" s="6"/>
      <c r="L652" s="6"/>
      <c r="M652" s="6"/>
      <c r="N652" s="6"/>
      <c r="O652" s="3"/>
      <c r="P652" s="8"/>
      <c r="Q652" s="8"/>
      <c r="R652" s="3"/>
      <c r="S652" s="3"/>
      <c r="T652" s="3"/>
      <c r="U652" s="8"/>
      <c r="V652" s="6"/>
      <c r="W652" s="6"/>
      <c r="X652" s="8"/>
      <c r="Y652" s="3"/>
      <c r="Z652" s="8"/>
      <c r="AA652" s="8"/>
      <c r="AB652" s="3"/>
      <c r="AC652" s="10"/>
    </row>
    <row r="653" spans="2:29" ht="13.2" x14ac:dyDescent="0.25">
      <c r="B653" s="6"/>
      <c r="C653" s="6"/>
      <c r="D653" s="3"/>
      <c r="E653" s="3"/>
      <c r="F653" s="3"/>
      <c r="G653" s="6"/>
      <c r="H653" s="6"/>
      <c r="I653" s="6"/>
      <c r="J653" s="6"/>
      <c r="K653" s="6"/>
      <c r="L653" s="6"/>
      <c r="M653" s="6"/>
      <c r="N653" s="6"/>
      <c r="O653" s="3"/>
      <c r="P653" s="8"/>
      <c r="Q653" s="8"/>
      <c r="R653" s="3"/>
      <c r="S653" s="3"/>
      <c r="T653" s="3"/>
      <c r="U653" s="8"/>
      <c r="V653" s="6"/>
      <c r="W653" s="6"/>
      <c r="X653" s="8"/>
      <c r="Y653" s="3"/>
      <c r="Z653" s="8"/>
      <c r="AA653" s="8"/>
      <c r="AB653" s="3"/>
      <c r="AC653" s="10"/>
    </row>
    <row r="654" spans="2:29" ht="13.2" x14ac:dyDescent="0.25">
      <c r="B654" s="6"/>
      <c r="C654" s="6"/>
      <c r="D654" s="3"/>
      <c r="E654" s="3"/>
      <c r="F654" s="3"/>
      <c r="G654" s="6"/>
      <c r="H654" s="6"/>
      <c r="I654" s="6"/>
      <c r="J654" s="6"/>
      <c r="K654" s="6"/>
      <c r="L654" s="6"/>
      <c r="M654" s="6"/>
      <c r="N654" s="6"/>
      <c r="O654" s="3"/>
      <c r="P654" s="8"/>
      <c r="Q654" s="8"/>
      <c r="R654" s="3"/>
      <c r="S654" s="3"/>
      <c r="T654" s="3"/>
      <c r="U654" s="8"/>
      <c r="V654" s="6"/>
      <c r="W654" s="6"/>
      <c r="X654" s="8"/>
      <c r="Y654" s="3"/>
      <c r="Z654" s="8"/>
      <c r="AA654" s="8"/>
      <c r="AB654" s="3"/>
      <c r="AC654" s="10"/>
    </row>
    <row r="655" spans="2:29" ht="13.2" x14ac:dyDescent="0.25">
      <c r="B655" s="6"/>
      <c r="C655" s="6"/>
      <c r="D655" s="3"/>
      <c r="E655" s="3"/>
      <c r="F655" s="3"/>
      <c r="G655" s="6"/>
      <c r="H655" s="6"/>
      <c r="I655" s="6"/>
      <c r="J655" s="6"/>
      <c r="K655" s="6"/>
      <c r="L655" s="6"/>
      <c r="M655" s="6"/>
      <c r="N655" s="6"/>
      <c r="O655" s="3"/>
      <c r="P655" s="8"/>
      <c r="Q655" s="8"/>
      <c r="R655" s="3"/>
      <c r="S655" s="3"/>
      <c r="T655" s="3"/>
      <c r="U655" s="8"/>
      <c r="V655" s="6"/>
      <c r="W655" s="6"/>
      <c r="X655" s="8"/>
      <c r="Y655" s="3"/>
      <c r="Z655" s="8"/>
      <c r="AA655" s="8"/>
      <c r="AB655" s="3"/>
      <c r="AC655" s="10"/>
    </row>
    <row r="656" spans="2:29" ht="13.2" x14ac:dyDescent="0.25">
      <c r="B656" s="6"/>
      <c r="C656" s="6"/>
      <c r="D656" s="3"/>
      <c r="E656" s="3"/>
      <c r="F656" s="3"/>
      <c r="G656" s="6"/>
      <c r="H656" s="6"/>
      <c r="I656" s="6"/>
      <c r="J656" s="6"/>
      <c r="K656" s="6"/>
      <c r="L656" s="6"/>
      <c r="M656" s="6"/>
      <c r="N656" s="6"/>
      <c r="O656" s="3"/>
      <c r="P656" s="8"/>
      <c r="Q656" s="8"/>
      <c r="R656" s="3"/>
      <c r="S656" s="3"/>
      <c r="T656" s="3"/>
      <c r="U656" s="8"/>
      <c r="V656" s="6"/>
      <c r="W656" s="6"/>
      <c r="X656" s="8"/>
      <c r="Y656" s="3"/>
      <c r="Z656" s="8"/>
      <c r="AA656" s="8"/>
      <c r="AB656" s="3"/>
      <c r="AC656" s="10"/>
    </row>
    <row r="657" spans="2:29" ht="13.2" x14ac:dyDescent="0.25">
      <c r="B657" s="6"/>
      <c r="C657" s="6"/>
      <c r="D657" s="3"/>
      <c r="E657" s="3"/>
      <c r="F657" s="3"/>
      <c r="G657" s="6"/>
      <c r="H657" s="6"/>
      <c r="I657" s="6"/>
      <c r="J657" s="6"/>
      <c r="K657" s="6"/>
      <c r="L657" s="6"/>
      <c r="M657" s="6"/>
      <c r="N657" s="6"/>
      <c r="O657" s="3"/>
      <c r="P657" s="8"/>
      <c r="Q657" s="8"/>
      <c r="R657" s="3"/>
      <c r="S657" s="3"/>
      <c r="T657" s="3"/>
      <c r="U657" s="8"/>
      <c r="V657" s="6"/>
      <c r="W657" s="6"/>
      <c r="X657" s="8"/>
      <c r="Y657" s="3"/>
      <c r="Z657" s="8"/>
      <c r="AA657" s="8"/>
      <c r="AB657" s="3"/>
      <c r="AC657" s="10"/>
    </row>
    <row r="658" spans="2:29" ht="13.2" x14ac:dyDescent="0.25">
      <c r="B658" s="6"/>
      <c r="C658" s="6"/>
      <c r="D658" s="3"/>
      <c r="E658" s="3"/>
      <c r="F658" s="3"/>
      <c r="G658" s="6"/>
      <c r="H658" s="6"/>
      <c r="I658" s="6"/>
      <c r="J658" s="6"/>
      <c r="K658" s="6"/>
      <c r="L658" s="6"/>
      <c r="M658" s="6"/>
      <c r="N658" s="6"/>
      <c r="O658" s="3"/>
      <c r="P658" s="8"/>
      <c r="Q658" s="8"/>
      <c r="R658" s="3"/>
      <c r="S658" s="3"/>
      <c r="T658" s="3"/>
      <c r="U658" s="8"/>
      <c r="V658" s="6"/>
      <c r="W658" s="6"/>
      <c r="X658" s="8"/>
      <c r="Y658" s="3"/>
      <c r="Z658" s="8"/>
      <c r="AA658" s="8"/>
      <c r="AB658" s="3"/>
      <c r="AC658" s="10"/>
    </row>
    <row r="659" spans="2:29" ht="13.2" x14ac:dyDescent="0.25">
      <c r="B659" s="6"/>
      <c r="C659" s="6"/>
      <c r="D659" s="3"/>
      <c r="E659" s="3"/>
      <c r="F659" s="3"/>
      <c r="G659" s="6"/>
      <c r="H659" s="6"/>
      <c r="I659" s="6"/>
      <c r="J659" s="6"/>
      <c r="K659" s="6"/>
      <c r="L659" s="6"/>
      <c r="M659" s="6"/>
      <c r="N659" s="6"/>
      <c r="O659" s="3"/>
      <c r="P659" s="8"/>
      <c r="Q659" s="8"/>
      <c r="R659" s="3"/>
      <c r="S659" s="3"/>
      <c r="T659" s="3"/>
      <c r="U659" s="8"/>
      <c r="V659" s="6"/>
      <c r="W659" s="6"/>
      <c r="X659" s="8"/>
      <c r="Y659" s="3"/>
      <c r="Z659" s="8"/>
      <c r="AA659" s="8"/>
      <c r="AB659" s="3"/>
      <c r="AC659" s="10"/>
    </row>
    <row r="660" spans="2:29" ht="13.2" x14ac:dyDescent="0.25">
      <c r="B660" s="6"/>
      <c r="C660" s="6"/>
      <c r="D660" s="3"/>
      <c r="E660" s="3"/>
      <c r="F660" s="3"/>
      <c r="G660" s="6"/>
      <c r="H660" s="6"/>
      <c r="I660" s="6"/>
      <c r="J660" s="6"/>
      <c r="K660" s="6"/>
      <c r="L660" s="6"/>
      <c r="M660" s="6"/>
      <c r="N660" s="6"/>
      <c r="O660" s="3"/>
      <c r="P660" s="8"/>
      <c r="Q660" s="8"/>
      <c r="R660" s="3"/>
      <c r="S660" s="3"/>
      <c r="T660" s="3"/>
      <c r="U660" s="8"/>
      <c r="V660" s="6"/>
      <c r="W660" s="6"/>
      <c r="X660" s="8"/>
      <c r="Y660" s="3"/>
      <c r="Z660" s="8"/>
      <c r="AA660" s="8"/>
      <c r="AB660" s="3"/>
      <c r="AC660" s="10"/>
    </row>
    <row r="661" spans="2:29" ht="13.2" x14ac:dyDescent="0.25">
      <c r="B661" s="6"/>
      <c r="C661" s="6"/>
      <c r="D661" s="3"/>
      <c r="E661" s="3"/>
      <c r="F661" s="3"/>
      <c r="G661" s="6"/>
      <c r="H661" s="6"/>
      <c r="I661" s="6"/>
      <c r="J661" s="6"/>
      <c r="K661" s="6"/>
      <c r="L661" s="6"/>
      <c r="M661" s="6"/>
      <c r="N661" s="6"/>
      <c r="O661" s="3"/>
      <c r="P661" s="8"/>
      <c r="Q661" s="8"/>
      <c r="R661" s="3"/>
      <c r="S661" s="3"/>
      <c r="T661" s="3"/>
      <c r="U661" s="8"/>
      <c r="V661" s="6"/>
      <c r="W661" s="6"/>
      <c r="X661" s="8"/>
      <c r="Y661" s="3"/>
      <c r="Z661" s="8"/>
      <c r="AA661" s="8"/>
      <c r="AB661" s="3"/>
      <c r="AC661" s="10"/>
    </row>
    <row r="662" spans="2:29" ht="13.2" x14ac:dyDescent="0.25">
      <c r="B662" s="6"/>
      <c r="C662" s="6"/>
      <c r="D662" s="3"/>
      <c r="E662" s="3"/>
      <c r="F662" s="3"/>
      <c r="G662" s="6"/>
      <c r="H662" s="6"/>
      <c r="I662" s="6"/>
      <c r="J662" s="6"/>
      <c r="K662" s="6"/>
      <c r="L662" s="6"/>
      <c r="M662" s="6"/>
      <c r="N662" s="6"/>
      <c r="O662" s="3"/>
      <c r="P662" s="8"/>
      <c r="Q662" s="8"/>
      <c r="R662" s="3"/>
      <c r="S662" s="3"/>
      <c r="T662" s="3"/>
      <c r="U662" s="8"/>
      <c r="V662" s="6"/>
      <c r="W662" s="6"/>
      <c r="X662" s="8"/>
      <c r="Y662" s="3"/>
      <c r="Z662" s="8"/>
      <c r="AA662" s="8"/>
      <c r="AB662" s="3"/>
      <c r="AC662" s="10"/>
    </row>
    <row r="663" spans="2:29" ht="13.2" x14ac:dyDescent="0.25">
      <c r="B663" s="6"/>
      <c r="C663" s="6"/>
      <c r="D663" s="3"/>
      <c r="E663" s="3"/>
      <c r="F663" s="3"/>
      <c r="G663" s="6"/>
      <c r="H663" s="6"/>
      <c r="I663" s="6"/>
      <c r="J663" s="6"/>
      <c r="K663" s="6"/>
      <c r="L663" s="6"/>
      <c r="M663" s="6"/>
      <c r="N663" s="6"/>
      <c r="O663" s="3"/>
      <c r="P663" s="8"/>
      <c r="Q663" s="8"/>
      <c r="R663" s="3"/>
      <c r="S663" s="3"/>
      <c r="T663" s="3"/>
      <c r="U663" s="8"/>
      <c r="V663" s="6"/>
      <c r="W663" s="6"/>
      <c r="X663" s="8"/>
      <c r="Y663" s="3"/>
      <c r="Z663" s="8"/>
      <c r="AA663" s="8"/>
      <c r="AB663" s="3"/>
      <c r="AC663" s="10"/>
    </row>
    <row r="664" spans="2:29" ht="13.2" x14ac:dyDescent="0.25">
      <c r="B664" s="6"/>
      <c r="C664" s="6"/>
      <c r="D664" s="3"/>
      <c r="E664" s="3"/>
      <c r="F664" s="3"/>
      <c r="G664" s="6"/>
      <c r="H664" s="6"/>
      <c r="I664" s="6"/>
      <c r="J664" s="6"/>
      <c r="K664" s="6"/>
      <c r="L664" s="6"/>
      <c r="M664" s="6"/>
      <c r="N664" s="6"/>
      <c r="O664" s="3"/>
      <c r="P664" s="8"/>
      <c r="Q664" s="8"/>
      <c r="R664" s="3"/>
      <c r="S664" s="3"/>
      <c r="T664" s="3"/>
      <c r="U664" s="8"/>
      <c r="V664" s="6"/>
      <c r="W664" s="6"/>
      <c r="X664" s="8"/>
      <c r="Y664" s="3"/>
      <c r="Z664" s="8"/>
      <c r="AA664" s="8"/>
      <c r="AB664" s="3"/>
      <c r="AC664" s="10"/>
    </row>
    <row r="665" spans="2:29" ht="13.2" x14ac:dyDescent="0.25">
      <c r="B665" s="6"/>
      <c r="C665" s="6"/>
      <c r="D665" s="3"/>
      <c r="E665" s="3"/>
      <c r="F665" s="3"/>
      <c r="G665" s="6"/>
      <c r="H665" s="6"/>
      <c r="I665" s="6"/>
      <c r="J665" s="6"/>
      <c r="K665" s="6"/>
      <c r="L665" s="6"/>
      <c r="M665" s="6"/>
      <c r="N665" s="6"/>
      <c r="O665" s="3"/>
      <c r="P665" s="8"/>
      <c r="Q665" s="8"/>
      <c r="R665" s="3"/>
      <c r="S665" s="3"/>
      <c r="T665" s="3"/>
      <c r="U665" s="8"/>
      <c r="V665" s="6"/>
      <c r="W665" s="6"/>
      <c r="X665" s="8"/>
      <c r="Y665" s="3"/>
      <c r="Z665" s="8"/>
      <c r="AA665" s="8"/>
      <c r="AB665" s="3"/>
      <c r="AC665" s="10"/>
    </row>
    <row r="666" spans="2:29" ht="13.2" x14ac:dyDescent="0.25">
      <c r="B666" s="6"/>
      <c r="C666" s="6"/>
      <c r="D666" s="3"/>
      <c r="E666" s="3"/>
      <c r="F666" s="3"/>
      <c r="G666" s="6"/>
      <c r="H666" s="6"/>
      <c r="I666" s="6"/>
      <c r="J666" s="6"/>
      <c r="K666" s="6"/>
      <c r="L666" s="6"/>
      <c r="M666" s="6"/>
      <c r="N666" s="6"/>
      <c r="O666" s="3"/>
      <c r="P666" s="8"/>
      <c r="Q666" s="8"/>
      <c r="R666" s="3"/>
      <c r="S666" s="3"/>
      <c r="T666" s="3"/>
      <c r="U666" s="8"/>
      <c r="V666" s="6"/>
      <c r="W666" s="6"/>
      <c r="X666" s="8"/>
      <c r="Y666" s="3"/>
      <c r="Z666" s="8"/>
      <c r="AA666" s="8"/>
      <c r="AB666" s="3"/>
      <c r="AC666" s="10"/>
    </row>
    <row r="667" spans="2:29" ht="13.2" x14ac:dyDescent="0.25">
      <c r="B667" s="6"/>
      <c r="C667" s="6"/>
      <c r="D667" s="3"/>
      <c r="E667" s="3"/>
      <c r="F667" s="3"/>
      <c r="G667" s="6"/>
      <c r="H667" s="6"/>
      <c r="I667" s="6"/>
      <c r="J667" s="6"/>
      <c r="K667" s="6"/>
      <c r="L667" s="6"/>
      <c r="M667" s="6"/>
      <c r="N667" s="6"/>
      <c r="O667" s="3"/>
      <c r="P667" s="8"/>
      <c r="Q667" s="8"/>
      <c r="R667" s="3"/>
      <c r="S667" s="3"/>
      <c r="T667" s="3"/>
      <c r="U667" s="8"/>
      <c r="V667" s="6"/>
      <c r="W667" s="6"/>
      <c r="X667" s="8"/>
      <c r="Y667" s="3"/>
      <c r="Z667" s="8"/>
      <c r="AA667" s="8"/>
      <c r="AB667" s="3"/>
      <c r="AC667" s="10"/>
    </row>
    <row r="668" spans="2:29" ht="13.2" x14ac:dyDescent="0.25">
      <c r="B668" s="6"/>
      <c r="C668" s="6"/>
      <c r="D668" s="3"/>
      <c r="E668" s="3"/>
      <c r="F668" s="3"/>
      <c r="G668" s="6"/>
      <c r="H668" s="6"/>
      <c r="I668" s="6"/>
      <c r="J668" s="6"/>
      <c r="K668" s="6"/>
      <c r="L668" s="6"/>
      <c r="M668" s="6"/>
      <c r="N668" s="6"/>
      <c r="O668" s="3"/>
      <c r="P668" s="8"/>
      <c r="Q668" s="8"/>
      <c r="R668" s="3"/>
      <c r="S668" s="3"/>
      <c r="T668" s="3"/>
      <c r="U668" s="8"/>
      <c r="V668" s="6"/>
      <c r="W668" s="6"/>
      <c r="X668" s="8"/>
      <c r="Y668" s="3"/>
      <c r="Z668" s="8"/>
      <c r="AA668" s="8"/>
      <c r="AB668" s="3"/>
      <c r="AC668" s="10"/>
    </row>
    <row r="669" spans="2:29" ht="13.2" x14ac:dyDescent="0.25">
      <c r="B669" s="6"/>
      <c r="C669" s="6"/>
      <c r="D669" s="3"/>
      <c r="E669" s="3"/>
      <c r="F669" s="3"/>
      <c r="G669" s="6"/>
      <c r="H669" s="6"/>
      <c r="I669" s="6"/>
      <c r="J669" s="6"/>
      <c r="K669" s="6"/>
      <c r="L669" s="6"/>
      <c r="M669" s="6"/>
      <c r="N669" s="6"/>
      <c r="O669" s="3"/>
      <c r="P669" s="8"/>
      <c r="Q669" s="8"/>
      <c r="R669" s="3"/>
      <c r="S669" s="3"/>
      <c r="T669" s="3"/>
      <c r="U669" s="8"/>
      <c r="V669" s="6"/>
      <c r="W669" s="6"/>
      <c r="X669" s="8"/>
      <c r="Y669" s="3"/>
      <c r="Z669" s="8"/>
      <c r="AA669" s="8"/>
      <c r="AB669" s="3"/>
      <c r="AC669" s="10"/>
    </row>
    <row r="670" spans="2:29" ht="13.2" x14ac:dyDescent="0.25">
      <c r="B670" s="6"/>
      <c r="C670" s="6"/>
      <c r="D670" s="3"/>
      <c r="E670" s="3"/>
      <c r="F670" s="3"/>
      <c r="G670" s="6"/>
      <c r="H670" s="6"/>
      <c r="I670" s="6"/>
      <c r="J670" s="6"/>
      <c r="K670" s="6"/>
      <c r="L670" s="6"/>
      <c r="M670" s="6"/>
      <c r="N670" s="6"/>
      <c r="O670" s="3"/>
      <c r="P670" s="8"/>
      <c r="Q670" s="8"/>
      <c r="R670" s="3"/>
      <c r="S670" s="3"/>
      <c r="T670" s="3"/>
      <c r="U670" s="8"/>
      <c r="V670" s="6"/>
      <c r="W670" s="6"/>
      <c r="X670" s="8"/>
      <c r="Y670" s="3"/>
      <c r="Z670" s="8"/>
      <c r="AA670" s="8"/>
      <c r="AB670" s="3"/>
      <c r="AC670" s="10"/>
    </row>
    <row r="671" spans="2:29" ht="13.2" x14ac:dyDescent="0.25">
      <c r="B671" s="6"/>
      <c r="C671" s="6"/>
      <c r="D671" s="3"/>
      <c r="E671" s="3"/>
      <c r="F671" s="3"/>
      <c r="G671" s="6"/>
      <c r="H671" s="6"/>
      <c r="I671" s="6"/>
      <c r="J671" s="6"/>
      <c r="K671" s="6"/>
      <c r="L671" s="6"/>
      <c r="M671" s="6"/>
      <c r="N671" s="6"/>
      <c r="O671" s="3"/>
      <c r="P671" s="8"/>
      <c r="Q671" s="8"/>
      <c r="R671" s="3"/>
      <c r="S671" s="3"/>
      <c r="T671" s="3"/>
      <c r="U671" s="8"/>
      <c r="V671" s="6"/>
      <c r="W671" s="6"/>
      <c r="X671" s="8"/>
      <c r="Y671" s="3"/>
      <c r="Z671" s="8"/>
      <c r="AA671" s="8"/>
      <c r="AB671" s="3"/>
      <c r="AC671" s="10"/>
    </row>
    <row r="672" spans="2:29" ht="13.2" x14ac:dyDescent="0.25">
      <c r="B672" s="6"/>
      <c r="C672" s="6"/>
      <c r="D672" s="3"/>
      <c r="E672" s="3"/>
      <c r="F672" s="3"/>
      <c r="G672" s="6"/>
      <c r="H672" s="6"/>
      <c r="I672" s="6"/>
      <c r="J672" s="6"/>
      <c r="K672" s="6"/>
      <c r="L672" s="6"/>
      <c r="M672" s="6"/>
      <c r="N672" s="6"/>
      <c r="O672" s="3"/>
      <c r="P672" s="8"/>
      <c r="Q672" s="8"/>
      <c r="R672" s="3"/>
      <c r="S672" s="3"/>
      <c r="T672" s="3"/>
      <c r="U672" s="8"/>
      <c r="V672" s="6"/>
      <c r="W672" s="6"/>
      <c r="X672" s="8"/>
      <c r="Y672" s="3"/>
      <c r="Z672" s="8"/>
      <c r="AA672" s="8"/>
      <c r="AB672" s="3"/>
      <c r="AC672" s="10"/>
    </row>
    <row r="673" spans="2:29" ht="13.2" x14ac:dyDescent="0.25">
      <c r="B673" s="6"/>
      <c r="C673" s="6"/>
      <c r="D673" s="3"/>
      <c r="E673" s="3"/>
      <c r="F673" s="3"/>
      <c r="G673" s="6"/>
      <c r="H673" s="6"/>
      <c r="I673" s="6"/>
      <c r="J673" s="6"/>
      <c r="K673" s="6"/>
      <c r="L673" s="6"/>
      <c r="M673" s="6"/>
      <c r="N673" s="6"/>
      <c r="O673" s="3"/>
      <c r="P673" s="8"/>
      <c r="Q673" s="8"/>
      <c r="R673" s="3"/>
      <c r="S673" s="3"/>
      <c r="T673" s="3"/>
      <c r="U673" s="8"/>
      <c r="V673" s="6"/>
      <c r="W673" s="6"/>
      <c r="X673" s="8"/>
      <c r="Y673" s="3"/>
      <c r="Z673" s="8"/>
      <c r="AA673" s="8"/>
      <c r="AB673" s="3"/>
      <c r="AC673" s="10"/>
    </row>
    <row r="674" spans="2:29" ht="13.2" x14ac:dyDescent="0.25">
      <c r="B674" s="6"/>
      <c r="C674" s="6"/>
      <c r="D674" s="3"/>
      <c r="E674" s="3"/>
      <c r="F674" s="3"/>
      <c r="G674" s="6"/>
      <c r="H674" s="6"/>
      <c r="I674" s="6"/>
      <c r="J674" s="6"/>
      <c r="K674" s="6"/>
      <c r="L674" s="6"/>
      <c r="M674" s="6"/>
      <c r="N674" s="6"/>
      <c r="O674" s="3"/>
      <c r="P674" s="8"/>
      <c r="Q674" s="8"/>
      <c r="R674" s="3"/>
      <c r="S674" s="3"/>
      <c r="T674" s="3"/>
      <c r="U674" s="8"/>
      <c r="V674" s="6"/>
      <c r="W674" s="6"/>
      <c r="X674" s="8"/>
      <c r="Y674" s="3"/>
      <c r="Z674" s="8"/>
      <c r="AA674" s="8"/>
      <c r="AB674" s="3"/>
      <c r="AC674" s="10"/>
    </row>
    <row r="675" spans="2:29" ht="13.2" x14ac:dyDescent="0.25">
      <c r="B675" s="6"/>
      <c r="C675" s="6"/>
      <c r="D675" s="3"/>
      <c r="E675" s="3"/>
      <c r="F675" s="3"/>
      <c r="G675" s="6"/>
      <c r="H675" s="6"/>
      <c r="I675" s="6"/>
      <c r="J675" s="6"/>
      <c r="K675" s="6"/>
      <c r="L675" s="6"/>
      <c r="M675" s="6"/>
      <c r="N675" s="6"/>
      <c r="O675" s="3"/>
      <c r="P675" s="8"/>
      <c r="Q675" s="8"/>
      <c r="R675" s="3"/>
      <c r="S675" s="3"/>
      <c r="T675" s="3"/>
      <c r="U675" s="8"/>
      <c r="V675" s="6"/>
      <c r="W675" s="6"/>
      <c r="X675" s="8"/>
      <c r="Y675" s="3"/>
      <c r="Z675" s="8"/>
      <c r="AA675" s="8"/>
      <c r="AB675" s="3"/>
      <c r="AC675" s="10"/>
    </row>
    <row r="676" spans="2:29" ht="13.2" x14ac:dyDescent="0.25">
      <c r="B676" s="6"/>
      <c r="C676" s="6"/>
      <c r="D676" s="3"/>
      <c r="E676" s="3"/>
      <c r="F676" s="3"/>
      <c r="G676" s="6"/>
      <c r="H676" s="6"/>
      <c r="I676" s="6"/>
      <c r="J676" s="6"/>
      <c r="K676" s="6"/>
      <c r="L676" s="6"/>
      <c r="M676" s="6"/>
      <c r="N676" s="6"/>
      <c r="O676" s="3"/>
      <c r="P676" s="8"/>
      <c r="Q676" s="8"/>
      <c r="R676" s="3"/>
      <c r="S676" s="3"/>
      <c r="T676" s="3"/>
      <c r="U676" s="8"/>
      <c r="V676" s="6"/>
      <c r="W676" s="6"/>
      <c r="X676" s="8"/>
      <c r="Y676" s="3"/>
      <c r="Z676" s="8"/>
      <c r="AA676" s="8"/>
      <c r="AB676" s="3"/>
      <c r="AC676" s="10"/>
    </row>
    <row r="677" spans="2:29" ht="13.2" x14ac:dyDescent="0.25">
      <c r="B677" s="6"/>
      <c r="C677" s="6"/>
      <c r="D677" s="3"/>
      <c r="E677" s="3"/>
      <c r="F677" s="3"/>
      <c r="G677" s="6"/>
      <c r="H677" s="6"/>
      <c r="I677" s="6"/>
      <c r="J677" s="6"/>
      <c r="K677" s="6"/>
      <c r="L677" s="6"/>
      <c r="M677" s="6"/>
      <c r="N677" s="6"/>
      <c r="O677" s="3"/>
      <c r="P677" s="8"/>
      <c r="Q677" s="8"/>
      <c r="R677" s="3"/>
      <c r="S677" s="3"/>
      <c r="T677" s="3"/>
      <c r="U677" s="8"/>
      <c r="V677" s="6"/>
      <c r="W677" s="6"/>
      <c r="X677" s="8"/>
      <c r="Y677" s="3"/>
      <c r="Z677" s="8"/>
      <c r="AA677" s="8"/>
      <c r="AB677" s="3"/>
      <c r="AC677" s="10"/>
    </row>
    <row r="678" spans="2:29" ht="13.2" x14ac:dyDescent="0.25">
      <c r="B678" s="6"/>
      <c r="C678" s="6"/>
      <c r="D678" s="3"/>
      <c r="E678" s="3"/>
      <c r="F678" s="3"/>
      <c r="G678" s="6"/>
      <c r="H678" s="6"/>
      <c r="I678" s="6"/>
      <c r="J678" s="6"/>
      <c r="K678" s="6"/>
      <c r="L678" s="6"/>
      <c r="M678" s="6"/>
      <c r="N678" s="6"/>
      <c r="O678" s="3"/>
      <c r="P678" s="8"/>
      <c r="Q678" s="8"/>
      <c r="R678" s="3"/>
      <c r="S678" s="3"/>
      <c r="T678" s="3"/>
      <c r="U678" s="8"/>
      <c r="V678" s="6"/>
      <c r="W678" s="6"/>
      <c r="X678" s="8"/>
      <c r="Y678" s="3"/>
      <c r="Z678" s="8"/>
      <c r="AA678" s="8"/>
      <c r="AB678" s="3"/>
      <c r="AC678" s="10"/>
    </row>
    <row r="679" spans="2:29" ht="13.2" x14ac:dyDescent="0.25">
      <c r="B679" s="6"/>
      <c r="C679" s="6"/>
      <c r="D679" s="3"/>
      <c r="E679" s="3"/>
      <c r="F679" s="3"/>
      <c r="G679" s="6"/>
      <c r="H679" s="6"/>
      <c r="I679" s="6"/>
      <c r="J679" s="6"/>
      <c r="K679" s="6"/>
      <c r="L679" s="6"/>
      <c r="M679" s="6"/>
      <c r="N679" s="6"/>
      <c r="O679" s="3"/>
      <c r="P679" s="8"/>
      <c r="Q679" s="8"/>
      <c r="R679" s="3"/>
      <c r="S679" s="3"/>
      <c r="T679" s="3"/>
      <c r="U679" s="8"/>
      <c r="V679" s="6"/>
      <c r="W679" s="6"/>
      <c r="X679" s="8"/>
      <c r="Y679" s="3"/>
      <c r="Z679" s="8"/>
      <c r="AA679" s="8"/>
      <c r="AB679" s="3"/>
      <c r="AC679" s="10"/>
    </row>
    <row r="680" spans="2:29" ht="13.2" x14ac:dyDescent="0.25">
      <c r="B680" s="6"/>
      <c r="C680" s="6"/>
      <c r="D680" s="3"/>
      <c r="E680" s="3"/>
      <c r="F680" s="3"/>
      <c r="G680" s="6"/>
      <c r="H680" s="6"/>
      <c r="I680" s="6"/>
      <c r="J680" s="6"/>
      <c r="K680" s="6"/>
      <c r="L680" s="6"/>
      <c r="M680" s="6"/>
      <c r="N680" s="6"/>
      <c r="O680" s="3"/>
      <c r="P680" s="8"/>
      <c r="Q680" s="8"/>
      <c r="R680" s="3"/>
      <c r="S680" s="3"/>
      <c r="T680" s="3"/>
      <c r="U680" s="8"/>
      <c r="V680" s="6"/>
      <c r="W680" s="6"/>
      <c r="X680" s="8"/>
      <c r="Y680" s="3"/>
      <c r="Z680" s="8"/>
      <c r="AA680" s="8"/>
      <c r="AB680" s="3"/>
      <c r="AC680" s="10"/>
    </row>
    <row r="681" spans="2:29" ht="13.2" x14ac:dyDescent="0.25">
      <c r="B681" s="6"/>
      <c r="C681" s="6"/>
      <c r="D681" s="3"/>
      <c r="E681" s="3"/>
      <c r="F681" s="3"/>
      <c r="G681" s="6"/>
      <c r="H681" s="6"/>
      <c r="I681" s="6"/>
      <c r="J681" s="6"/>
      <c r="K681" s="6"/>
      <c r="L681" s="6"/>
      <c r="M681" s="6"/>
      <c r="N681" s="6"/>
      <c r="O681" s="3"/>
      <c r="P681" s="8"/>
      <c r="Q681" s="8"/>
      <c r="R681" s="3"/>
      <c r="S681" s="3"/>
      <c r="T681" s="3"/>
      <c r="U681" s="8"/>
      <c r="V681" s="6"/>
      <c r="W681" s="6"/>
      <c r="X681" s="8"/>
      <c r="Y681" s="3"/>
      <c r="Z681" s="8"/>
      <c r="AA681" s="8"/>
      <c r="AB681" s="3"/>
      <c r="AC681" s="10"/>
    </row>
    <row r="682" spans="2:29" ht="13.2" x14ac:dyDescent="0.25">
      <c r="B682" s="6"/>
      <c r="C682" s="6"/>
      <c r="D682" s="3"/>
      <c r="E682" s="3"/>
      <c r="F682" s="3"/>
      <c r="G682" s="6"/>
      <c r="H682" s="6"/>
      <c r="I682" s="6"/>
      <c r="J682" s="6"/>
      <c r="K682" s="6"/>
      <c r="L682" s="6"/>
      <c r="M682" s="6"/>
      <c r="N682" s="6"/>
      <c r="O682" s="3"/>
      <c r="P682" s="8"/>
      <c r="Q682" s="8"/>
      <c r="R682" s="3"/>
      <c r="S682" s="3"/>
      <c r="T682" s="3"/>
      <c r="U682" s="8"/>
      <c r="V682" s="6"/>
      <c r="W682" s="6"/>
      <c r="X682" s="8"/>
      <c r="Y682" s="3"/>
      <c r="Z682" s="8"/>
      <c r="AA682" s="8"/>
      <c r="AB682" s="3"/>
      <c r="AC682" s="10"/>
    </row>
    <row r="683" spans="2:29" ht="13.2" x14ac:dyDescent="0.25">
      <c r="B683" s="6"/>
      <c r="C683" s="6"/>
      <c r="D683" s="3"/>
      <c r="E683" s="3"/>
      <c r="F683" s="3"/>
      <c r="G683" s="6"/>
      <c r="H683" s="6"/>
      <c r="I683" s="6"/>
      <c r="J683" s="6"/>
      <c r="K683" s="6"/>
      <c r="L683" s="6"/>
      <c r="M683" s="6"/>
      <c r="N683" s="6"/>
      <c r="O683" s="3"/>
      <c r="P683" s="8"/>
      <c r="Q683" s="8"/>
      <c r="R683" s="3"/>
      <c r="S683" s="3"/>
      <c r="T683" s="3"/>
      <c r="U683" s="8"/>
      <c r="V683" s="6"/>
      <c r="W683" s="6"/>
      <c r="X683" s="8"/>
      <c r="Y683" s="3"/>
      <c r="Z683" s="8"/>
      <c r="AA683" s="8"/>
      <c r="AB683" s="3"/>
      <c r="AC683" s="10"/>
    </row>
    <row r="684" spans="2:29" ht="13.2" x14ac:dyDescent="0.25">
      <c r="B684" s="6"/>
      <c r="C684" s="6"/>
      <c r="D684" s="3"/>
      <c r="E684" s="3"/>
      <c r="F684" s="3"/>
      <c r="G684" s="6"/>
      <c r="H684" s="6"/>
      <c r="I684" s="6"/>
      <c r="J684" s="6"/>
      <c r="K684" s="6"/>
      <c r="L684" s="6"/>
      <c r="M684" s="6"/>
      <c r="N684" s="6"/>
      <c r="O684" s="3"/>
      <c r="P684" s="8"/>
      <c r="Q684" s="8"/>
      <c r="R684" s="3"/>
      <c r="S684" s="3"/>
      <c r="T684" s="3"/>
      <c r="U684" s="8"/>
      <c r="V684" s="6"/>
      <c r="W684" s="6"/>
      <c r="X684" s="8"/>
      <c r="Y684" s="3"/>
      <c r="Z684" s="8"/>
      <c r="AA684" s="8"/>
      <c r="AB684" s="3"/>
      <c r="AC684" s="10"/>
    </row>
    <row r="685" spans="2:29" ht="13.2" x14ac:dyDescent="0.25">
      <c r="B685" s="6"/>
      <c r="C685" s="6"/>
      <c r="D685" s="3"/>
      <c r="E685" s="3"/>
      <c r="F685" s="3"/>
      <c r="G685" s="6"/>
      <c r="H685" s="6"/>
      <c r="I685" s="6"/>
      <c r="J685" s="6"/>
      <c r="K685" s="6"/>
      <c r="L685" s="6"/>
      <c r="M685" s="6"/>
      <c r="N685" s="6"/>
      <c r="O685" s="3"/>
      <c r="P685" s="8"/>
      <c r="Q685" s="8"/>
      <c r="R685" s="3"/>
      <c r="S685" s="3"/>
      <c r="T685" s="3"/>
      <c r="U685" s="8"/>
      <c r="V685" s="6"/>
      <c r="W685" s="6"/>
      <c r="X685" s="8"/>
      <c r="Y685" s="3"/>
      <c r="Z685" s="8"/>
      <c r="AA685" s="8"/>
      <c r="AB685" s="3"/>
      <c r="AC685" s="10"/>
    </row>
    <row r="686" spans="2:29" ht="13.2" x14ac:dyDescent="0.25">
      <c r="B686" s="6"/>
      <c r="C686" s="6"/>
      <c r="D686" s="3"/>
      <c r="E686" s="3"/>
      <c r="F686" s="3"/>
      <c r="G686" s="6"/>
      <c r="H686" s="6"/>
      <c r="I686" s="6"/>
      <c r="J686" s="6"/>
      <c r="K686" s="6"/>
      <c r="L686" s="6"/>
      <c r="M686" s="6"/>
      <c r="N686" s="6"/>
      <c r="O686" s="3"/>
      <c r="P686" s="8"/>
      <c r="Q686" s="8"/>
      <c r="R686" s="3"/>
      <c r="S686" s="3"/>
      <c r="T686" s="3"/>
      <c r="U686" s="8"/>
      <c r="V686" s="6"/>
      <c r="W686" s="6"/>
      <c r="X686" s="8"/>
      <c r="Y686" s="3"/>
      <c r="Z686" s="8"/>
      <c r="AA686" s="8"/>
      <c r="AB686" s="3"/>
      <c r="AC686" s="10"/>
    </row>
    <row r="687" spans="2:29" ht="13.2" x14ac:dyDescent="0.25">
      <c r="B687" s="6"/>
      <c r="C687" s="6"/>
      <c r="D687" s="3"/>
      <c r="E687" s="3"/>
      <c r="F687" s="3"/>
      <c r="G687" s="6"/>
      <c r="H687" s="6"/>
      <c r="I687" s="6"/>
      <c r="J687" s="6"/>
      <c r="K687" s="6"/>
      <c r="L687" s="6"/>
      <c r="M687" s="6"/>
      <c r="N687" s="6"/>
      <c r="O687" s="3"/>
      <c r="P687" s="8"/>
      <c r="Q687" s="8"/>
      <c r="R687" s="3"/>
      <c r="S687" s="3"/>
      <c r="T687" s="3"/>
      <c r="U687" s="8"/>
      <c r="V687" s="6"/>
      <c r="W687" s="6"/>
      <c r="X687" s="8"/>
      <c r="Y687" s="3"/>
      <c r="Z687" s="8"/>
      <c r="AA687" s="8"/>
      <c r="AB687" s="3"/>
      <c r="AC687" s="10"/>
    </row>
    <row r="688" spans="2:29" ht="13.2" x14ac:dyDescent="0.25">
      <c r="B688" s="6"/>
      <c r="C688" s="6"/>
      <c r="D688" s="3"/>
      <c r="E688" s="3"/>
      <c r="F688" s="3"/>
      <c r="G688" s="6"/>
      <c r="H688" s="6"/>
      <c r="I688" s="6"/>
      <c r="J688" s="6"/>
      <c r="K688" s="6"/>
      <c r="L688" s="6"/>
      <c r="M688" s="6"/>
      <c r="N688" s="6"/>
      <c r="O688" s="3"/>
      <c r="P688" s="8"/>
      <c r="Q688" s="8"/>
      <c r="R688" s="3"/>
      <c r="S688" s="3"/>
      <c r="T688" s="3"/>
      <c r="U688" s="8"/>
      <c r="V688" s="6"/>
      <c r="W688" s="6"/>
      <c r="X688" s="8"/>
      <c r="Y688" s="3"/>
      <c r="Z688" s="8"/>
      <c r="AA688" s="8"/>
      <c r="AB688" s="3"/>
      <c r="AC688" s="10"/>
    </row>
    <row r="689" spans="2:29" ht="13.2" x14ac:dyDescent="0.25">
      <c r="B689" s="6"/>
      <c r="C689" s="6"/>
      <c r="D689" s="3"/>
      <c r="E689" s="3"/>
      <c r="F689" s="3"/>
      <c r="G689" s="6"/>
      <c r="H689" s="6"/>
      <c r="I689" s="6"/>
      <c r="J689" s="6"/>
      <c r="K689" s="6"/>
      <c r="L689" s="6"/>
      <c r="M689" s="6"/>
      <c r="N689" s="6"/>
      <c r="O689" s="3"/>
      <c r="P689" s="8"/>
      <c r="Q689" s="8"/>
      <c r="R689" s="3"/>
      <c r="S689" s="3"/>
      <c r="T689" s="3"/>
      <c r="U689" s="8"/>
      <c r="V689" s="6"/>
      <c r="W689" s="6"/>
      <c r="X689" s="8"/>
      <c r="Y689" s="3"/>
      <c r="Z689" s="8"/>
      <c r="AA689" s="8"/>
      <c r="AB689" s="3"/>
      <c r="AC689" s="10"/>
    </row>
    <row r="690" spans="2:29" ht="13.2" x14ac:dyDescent="0.25">
      <c r="B690" s="6"/>
      <c r="C690" s="6"/>
      <c r="D690" s="3"/>
      <c r="E690" s="3"/>
      <c r="F690" s="3"/>
      <c r="G690" s="6"/>
      <c r="H690" s="6"/>
      <c r="I690" s="6"/>
      <c r="J690" s="6"/>
      <c r="K690" s="6"/>
      <c r="L690" s="6"/>
      <c r="M690" s="6"/>
      <c r="N690" s="6"/>
      <c r="O690" s="3"/>
      <c r="P690" s="8"/>
      <c r="Q690" s="8"/>
      <c r="R690" s="3"/>
      <c r="S690" s="3"/>
      <c r="T690" s="3"/>
      <c r="U690" s="8"/>
      <c r="V690" s="6"/>
      <c r="W690" s="6"/>
      <c r="X690" s="8"/>
      <c r="Y690" s="3"/>
      <c r="Z690" s="8"/>
      <c r="AA690" s="8"/>
      <c r="AB690" s="3"/>
      <c r="AC690" s="10"/>
    </row>
    <row r="691" spans="2:29" ht="13.2" x14ac:dyDescent="0.25">
      <c r="B691" s="6"/>
      <c r="C691" s="6"/>
      <c r="D691" s="3"/>
      <c r="E691" s="3"/>
      <c r="F691" s="3"/>
      <c r="G691" s="6"/>
      <c r="H691" s="6"/>
      <c r="I691" s="6"/>
      <c r="J691" s="6"/>
      <c r="K691" s="6"/>
      <c r="L691" s="6"/>
      <c r="M691" s="6"/>
      <c r="N691" s="6"/>
      <c r="O691" s="3"/>
      <c r="P691" s="8"/>
      <c r="Q691" s="8"/>
      <c r="R691" s="3"/>
      <c r="S691" s="3"/>
      <c r="T691" s="3"/>
      <c r="U691" s="8"/>
      <c r="V691" s="6"/>
      <c r="W691" s="6"/>
      <c r="X691" s="8"/>
      <c r="Y691" s="3"/>
      <c r="Z691" s="8"/>
      <c r="AA691" s="8"/>
      <c r="AB691" s="3"/>
      <c r="AC691" s="10"/>
    </row>
    <row r="692" spans="2:29" ht="13.2" x14ac:dyDescent="0.25">
      <c r="B692" s="6"/>
      <c r="C692" s="6"/>
      <c r="D692" s="3"/>
      <c r="E692" s="3"/>
      <c r="F692" s="3"/>
      <c r="G692" s="6"/>
      <c r="H692" s="6"/>
      <c r="I692" s="6"/>
      <c r="J692" s="6"/>
      <c r="K692" s="6"/>
      <c r="L692" s="6"/>
      <c r="M692" s="6"/>
      <c r="N692" s="6"/>
      <c r="O692" s="3"/>
      <c r="P692" s="8"/>
      <c r="Q692" s="8"/>
      <c r="R692" s="3"/>
      <c r="S692" s="3"/>
      <c r="T692" s="3"/>
      <c r="U692" s="8"/>
      <c r="V692" s="6"/>
      <c r="W692" s="6"/>
      <c r="X692" s="8"/>
      <c r="Y692" s="3"/>
      <c r="Z692" s="8"/>
      <c r="AA692" s="8"/>
      <c r="AB692" s="3"/>
      <c r="AC692" s="10"/>
    </row>
    <row r="693" spans="2:29" ht="13.2" x14ac:dyDescent="0.25">
      <c r="B693" s="6"/>
      <c r="C693" s="6"/>
      <c r="D693" s="3"/>
      <c r="E693" s="3"/>
      <c r="F693" s="3"/>
      <c r="G693" s="6"/>
      <c r="H693" s="6"/>
      <c r="I693" s="6"/>
      <c r="J693" s="6"/>
      <c r="K693" s="6"/>
      <c r="L693" s="6"/>
      <c r="M693" s="6"/>
      <c r="N693" s="6"/>
      <c r="O693" s="3"/>
      <c r="P693" s="8"/>
      <c r="Q693" s="8"/>
      <c r="R693" s="3"/>
      <c r="S693" s="3"/>
      <c r="T693" s="3"/>
      <c r="U693" s="8"/>
      <c r="V693" s="6"/>
      <c r="W693" s="6"/>
      <c r="X693" s="8"/>
      <c r="Y693" s="3"/>
      <c r="Z693" s="8"/>
      <c r="AA693" s="8"/>
      <c r="AB693" s="3"/>
      <c r="AC693" s="10"/>
    </row>
    <row r="694" spans="2:29" ht="13.2" x14ac:dyDescent="0.25">
      <c r="B694" s="6"/>
      <c r="C694" s="6"/>
      <c r="D694" s="3"/>
      <c r="E694" s="3"/>
      <c r="F694" s="3"/>
      <c r="G694" s="6"/>
      <c r="H694" s="6"/>
      <c r="I694" s="6"/>
      <c r="J694" s="6"/>
      <c r="K694" s="6"/>
      <c r="L694" s="6"/>
      <c r="M694" s="6"/>
      <c r="N694" s="6"/>
      <c r="O694" s="3"/>
      <c r="P694" s="8"/>
      <c r="Q694" s="8"/>
      <c r="R694" s="3"/>
      <c r="S694" s="3"/>
      <c r="T694" s="3"/>
      <c r="U694" s="8"/>
      <c r="V694" s="6"/>
      <c r="W694" s="6"/>
      <c r="X694" s="8"/>
      <c r="Y694" s="3"/>
      <c r="Z694" s="8"/>
      <c r="AA694" s="8"/>
      <c r="AB694" s="3"/>
      <c r="AC694" s="10"/>
    </row>
    <row r="695" spans="2:29" ht="13.2" x14ac:dyDescent="0.25">
      <c r="B695" s="6"/>
      <c r="C695" s="6"/>
      <c r="D695" s="3"/>
      <c r="E695" s="3"/>
      <c r="F695" s="3"/>
      <c r="G695" s="6"/>
      <c r="H695" s="6"/>
      <c r="I695" s="6"/>
      <c r="J695" s="6"/>
      <c r="K695" s="6"/>
      <c r="L695" s="6"/>
      <c r="M695" s="6"/>
      <c r="N695" s="6"/>
      <c r="O695" s="3"/>
      <c r="P695" s="8"/>
      <c r="Q695" s="8"/>
      <c r="R695" s="3"/>
      <c r="S695" s="3"/>
      <c r="T695" s="3"/>
      <c r="U695" s="8"/>
      <c r="V695" s="6"/>
      <c r="W695" s="6"/>
      <c r="X695" s="8"/>
      <c r="Y695" s="3"/>
      <c r="Z695" s="8"/>
      <c r="AA695" s="8"/>
      <c r="AB695" s="3"/>
      <c r="AC695" s="10"/>
    </row>
    <row r="696" spans="2:29" ht="13.2" x14ac:dyDescent="0.25">
      <c r="B696" s="6"/>
      <c r="C696" s="6"/>
      <c r="D696" s="3"/>
      <c r="E696" s="3"/>
      <c r="F696" s="3"/>
      <c r="G696" s="6"/>
      <c r="H696" s="6"/>
      <c r="I696" s="6"/>
      <c r="J696" s="6"/>
      <c r="K696" s="6"/>
      <c r="L696" s="6"/>
      <c r="M696" s="6"/>
      <c r="N696" s="6"/>
      <c r="O696" s="3"/>
      <c r="P696" s="8"/>
      <c r="Q696" s="8"/>
      <c r="R696" s="3"/>
      <c r="S696" s="3"/>
      <c r="T696" s="3"/>
      <c r="U696" s="8"/>
      <c r="V696" s="6"/>
      <c r="W696" s="6"/>
      <c r="X696" s="8"/>
      <c r="Y696" s="3"/>
      <c r="Z696" s="8"/>
      <c r="AA696" s="8"/>
      <c r="AB696" s="3"/>
      <c r="AC696" s="10"/>
    </row>
    <row r="697" spans="2:29" ht="13.2" x14ac:dyDescent="0.25">
      <c r="B697" s="6"/>
      <c r="C697" s="6"/>
      <c r="D697" s="3"/>
      <c r="E697" s="3"/>
      <c r="F697" s="3"/>
      <c r="G697" s="6"/>
      <c r="H697" s="6"/>
      <c r="I697" s="6"/>
      <c r="J697" s="6"/>
      <c r="K697" s="6"/>
      <c r="L697" s="6"/>
      <c r="M697" s="6"/>
      <c r="N697" s="6"/>
      <c r="O697" s="3"/>
      <c r="P697" s="8"/>
      <c r="Q697" s="8"/>
      <c r="R697" s="3"/>
      <c r="S697" s="3"/>
      <c r="T697" s="3"/>
      <c r="U697" s="8"/>
      <c r="V697" s="6"/>
      <c r="W697" s="6"/>
      <c r="X697" s="8"/>
      <c r="Y697" s="3"/>
      <c r="Z697" s="8"/>
      <c r="AA697" s="8"/>
      <c r="AB697" s="3"/>
      <c r="AC697" s="10"/>
    </row>
    <row r="698" spans="2:29" ht="13.2" x14ac:dyDescent="0.25">
      <c r="B698" s="6"/>
      <c r="C698" s="6"/>
      <c r="D698" s="3"/>
      <c r="E698" s="3"/>
      <c r="F698" s="3"/>
      <c r="G698" s="6"/>
      <c r="H698" s="6"/>
      <c r="I698" s="6"/>
      <c r="J698" s="6"/>
      <c r="K698" s="6"/>
      <c r="L698" s="6"/>
      <c r="M698" s="6"/>
      <c r="N698" s="6"/>
      <c r="O698" s="3"/>
      <c r="P698" s="8"/>
      <c r="Q698" s="8"/>
      <c r="R698" s="3"/>
      <c r="S698" s="3"/>
      <c r="T698" s="3"/>
      <c r="U698" s="8"/>
      <c r="V698" s="6"/>
      <c r="W698" s="6"/>
      <c r="X698" s="8"/>
      <c r="Y698" s="3"/>
      <c r="Z698" s="8"/>
      <c r="AA698" s="8"/>
      <c r="AB698" s="3"/>
      <c r="AC698" s="10"/>
    </row>
    <row r="699" spans="2:29" ht="13.2" x14ac:dyDescent="0.25">
      <c r="B699" s="6"/>
      <c r="C699" s="6"/>
      <c r="D699" s="3"/>
      <c r="E699" s="3"/>
      <c r="F699" s="3"/>
      <c r="G699" s="6"/>
      <c r="H699" s="6"/>
      <c r="I699" s="6"/>
      <c r="J699" s="6"/>
      <c r="K699" s="6"/>
      <c r="L699" s="6"/>
      <c r="M699" s="6"/>
      <c r="N699" s="6"/>
      <c r="O699" s="3"/>
      <c r="P699" s="8"/>
      <c r="Q699" s="8"/>
      <c r="R699" s="3"/>
      <c r="S699" s="3"/>
      <c r="T699" s="3"/>
      <c r="U699" s="8"/>
      <c r="V699" s="6"/>
      <c r="W699" s="6"/>
      <c r="X699" s="8"/>
      <c r="Y699" s="3"/>
      <c r="Z699" s="8"/>
      <c r="AA699" s="8"/>
      <c r="AB699" s="3"/>
      <c r="AC699" s="10"/>
    </row>
    <row r="700" spans="2:29" ht="13.2" x14ac:dyDescent="0.25">
      <c r="B700" s="6"/>
      <c r="C700" s="6"/>
      <c r="D700" s="3"/>
      <c r="E700" s="3"/>
      <c r="F700" s="3"/>
      <c r="G700" s="6"/>
      <c r="H700" s="6"/>
      <c r="I700" s="6"/>
      <c r="J700" s="6"/>
      <c r="K700" s="6"/>
      <c r="L700" s="6"/>
      <c r="M700" s="6"/>
      <c r="N700" s="6"/>
      <c r="O700" s="3"/>
      <c r="P700" s="8"/>
      <c r="Q700" s="8"/>
      <c r="R700" s="3"/>
      <c r="S700" s="3"/>
      <c r="T700" s="3"/>
      <c r="U700" s="8"/>
      <c r="V700" s="6"/>
      <c r="W700" s="6"/>
      <c r="X700" s="8"/>
      <c r="Y700" s="3"/>
      <c r="Z700" s="8"/>
      <c r="AA700" s="8"/>
      <c r="AB700" s="3"/>
      <c r="AC700" s="10"/>
    </row>
    <row r="701" spans="2:29" ht="13.2" x14ac:dyDescent="0.25">
      <c r="B701" s="6"/>
      <c r="C701" s="6"/>
      <c r="D701" s="3"/>
      <c r="E701" s="3"/>
      <c r="F701" s="3"/>
      <c r="G701" s="6"/>
      <c r="H701" s="6"/>
      <c r="I701" s="6"/>
      <c r="J701" s="6"/>
      <c r="K701" s="6"/>
      <c r="L701" s="6"/>
      <c r="M701" s="6"/>
      <c r="N701" s="6"/>
      <c r="O701" s="3"/>
      <c r="P701" s="8"/>
      <c r="Q701" s="8"/>
      <c r="R701" s="3"/>
      <c r="S701" s="3"/>
      <c r="T701" s="3"/>
      <c r="U701" s="8"/>
      <c r="V701" s="6"/>
      <c r="W701" s="6"/>
      <c r="X701" s="8"/>
      <c r="Y701" s="3"/>
      <c r="Z701" s="8"/>
      <c r="AA701" s="8"/>
      <c r="AB701" s="3"/>
      <c r="AC701" s="10"/>
    </row>
    <row r="702" spans="2:29" ht="13.2" x14ac:dyDescent="0.25">
      <c r="B702" s="6"/>
      <c r="C702" s="6"/>
      <c r="D702" s="3"/>
      <c r="E702" s="3"/>
      <c r="F702" s="3"/>
      <c r="G702" s="6"/>
      <c r="H702" s="6"/>
      <c r="I702" s="6"/>
      <c r="J702" s="6"/>
      <c r="K702" s="6"/>
      <c r="L702" s="6"/>
      <c r="M702" s="6"/>
      <c r="N702" s="6"/>
      <c r="O702" s="3"/>
      <c r="P702" s="8"/>
      <c r="Q702" s="8"/>
      <c r="R702" s="3"/>
      <c r="S702" s="3"/>
      <c r="T702" s="3"/>
      <c r="U702" s="8"/>
      <c r="V702" s="6"/>
      <c r="W702" s="6"/>
      <c r="X702" s="8"/>
      <c r="Y702" s="3"/>
      <c r="Z702" s="8"/>
      <c r="AA702" s="8"/>
      <c r="AB702" s="3"/>
      <c r="AC702" s="10"/>
    </row>
    <row r="703" spans="2:29" ht="13.2" x14ac:dyDescent="0.25">
      <c r="B703" s="6"/>
      <c r="C703" s="6"/>
      <c r="D703" s="3"/>
      <c r="E703" s="3"/>
      <c r="F703" s="3"/>
      <c r="G703" s="6"/>
      <c r="H703" s="6"/>
      <c r="I703" s="6"/>
      <c r="J703" s="6"/>
      <c r="K703" s="6"/>
      <c r="L703" s="6"/>
      <c r="M703" s="6"/>
      <c r="N703" s="6"/>
      <c r="O703" s="3"/>
      <c r="P703" s="8"/>
      <c r="Q703" s="8"/>
      <c r="R703" s="3"/>
      <c r="S703" s="3"/>
      <c r="T703" s="3"/>
      <c r="U703" s="8"/>
      <c r="V703" s="6"/>
      <c r="W703" s="6"/>
      <c r="X703" s="8"/>
      <c r="Y703" s="3"/>
      <c r="Z703" s="8"/>
      <c r="AA703" s="8"/>
      <c r="AB703" s="3"/>
      <c r="AC703" s="10"/>
    </row>
    <row r="704" spans="2:29" ht="13.2" x14ac:dyDescent="0.25">
      <c r="B704" s="6"/>
      <c r="C704" s="6"/>
      <c r="D704" s="3"/>
      <c r="E704" s="3"/>
      <c r="F704" s="3"/>
      <c r="G704" s="6"/>
      <c r="H704" s="6"/>
      <c r="I704" s="6"/>
      <c r="J704" s="6"/>
      <c r="K704" s="6"/>
      <c r="L704" s="6"/>
      <c r="M704" s="6"/>
      <c r="N704" s="6"/>
      <c r="O704" s="3"/>
      <c r="P704" s="8"/>
      <c r="Q704" s="8"/>
      <c r="R704" s="3"/>
      <c r="S704" s="3"/>
      <c r="T704" s="3"/>
      <c r="U704" s="8"/>
      <c r="V704" s="6"/>
      <c r="W704" s="6"/>
      <c r="X704" s="8"/>
      <c r="Y704" s="3"/>
      <c r="Z704" s="8"/>
      <c r="AA704" s="8"/>
      <c r="AB704" s="3"/>
      <c r="AC704" s="10"/>
    </row>
    <row r="705" spans="2:29" ht="13.2" x14ac:dyDescent="0.25">
      <c r="B705" s="6"/>
      <c r="C705" s="6"/>
      <c r="D705" s="3"/>
      <c r="E705" s="3"/>
      <c r="F705" s="3"/>
      <c r="G705" s="6"/>
      <c r="H705" s="6"/>
      <c r="I705" s="6"/>
      <c r="J705" s="6"/>
      <c r="K705" s="6"/>
      <c r="L705" s="6"/>
      <c r="M705" s="6"/>
      <c r="N705" s="6"/>
      <c r="O705" s="3"/>
      <c r="P705" s="8"/>
      <c r="Q705" s="8"/>
      <c r="R705" s="3"/>
      <c r="S705" s="3"/>
      <c r="T705" s="3"/>
      <c r="U705" s="8"/>
      <c r="V705" s="6"/>
      <c r="W705" s="6"/>
      <c r="X705" s="8"/>
      <c r="Y705" s="3"/>
      <c r="Z705" s="8"/>
      <c r="AA705" s="8"/>
      <c r="AB705" s="3"/>
      <c r="AC705" s="10"/>
    </row>
    <row r="706" spans="2:29" ht="13.2" x14ac:dyDescent="0.25">
      <c r="B706" s="6"/>
      <c r="C706" s="6"/>
      <c r="D706" s="3"/>
      <c r="E706" s="3"/>
      <c r="F706" s="3"/>
      <c r="G706" s="6"/>
      <c r="H706" s="6"/>
      <c r="I706" s="6"/>
      <c r="J706" s="6"/>
      <c r="K706" s="6"/>
      <c r="L706" s="6"/>
      <c r="M706" s="6"/>
      <c r="N706" s="6"/>
      <c r="O706" s="3"/>
      <c r="P706" s="8"/>
      <c r="Q706" s="8"/>
      <c r="R706" s="3"/>
      <c r="S706" s="3"/>
      <c r="T706" s="3"/>
      <c r="U706" s="8"/>
      <c r="V706" s="6"/>
      <c r="W706" s="6"/>
      <c r="X706" s="8"/>
      <c r="Y706" s="3"/>
      <c r="Z706" s="8"/>
      <c r="AA706" s="8"/>
      <c r="AB706" s="3"/>
      <c r="AC706" s="10"/>
    </row>
    <row r="707" spans="2:29" ht="13.2" x14ac:dyDescent="0.25">
      <c r="B707" s="6"/>
      <c r="C707" s="6"/>
      <c r="D707" s="3"/>
      <c r="E707" s="3"/>
      <c r="F707" s="3"/>
      <c r="G707" s="6"/>
      <c r="H707" s="6"/>
      <c r="I707" s="6"/>
      <c r="J707" s="6"/>
      <c r="K707" s="6"/>
      <c r="L707" s="6"/>
      <c r="M707" s="6"/>
      <c r="N707" s="6"/>
      <c r="O707" s="3"/>
      <c r="P707" s="8"/>
      <c r="Q707" s="8"/>
      <c r="R707" s="3"/>
      <c r="S707" s="3"/>
      <c r="T707" s="3"/>
      <c r="U707" s="8"/>
      <c r="V707" s="6"/>
      <c r="W707" s="6"/>
      <c r="X707" s="8"/>
      <c r="Y707" s="3"/>
      <c r="Z707" s="8"/>
      <c r="AA707" s="8"/>
      <c r="AB707" s="3"/>
      <c r="AC707" s="10"/>
    </row>
    <row r="708" spans="2:29" ht="13.2" x14ac:dyDescent="0.25">
      <c r="B708" s="6"/>
      <c r="C708" s="6"/>
      <c r="D708" s="3"/>
      <c r="E708" s="3"/>
      <c r="F708" s="3"/>
      <c r="G708" s="6"/>
      <c r="H708" s="6"/>
      <c r="I708" s="6"/>
      <c r="J708" s="6"/>
      <c r="K708" s="6"/>
      <c r="L708" s="6"/>
      <c r="M708" s="6"/>
      <c r="N708" s="6"/>
      <c r="O708" s="3"/>
      <c r="P708" s="8"/>
      <c r="Q708" s="8"/>
      <c r="R708" s="3"/>
      <c r="S708" s="3"/>
      <c r="T708" s="3"/>
      <c r="U708" s="8"/>
      <c r="V708" s="6"/>
      <c r="W708" s="6"/>
      <c r="X708" s="8"/>
      <c r="Y708" s="3"/>
      <c r="Z708" s="8"/>
      <c r="AA708" s="8"/>
      <c r="AB708" s="3"/>
      <c r="AC708" s="10"/>
    </row>
    <row r="709" spans="2:29" ht="13.2" x14ac:dyDescent="0.25">
      <c r="B709" s="6"/>
      <c r="C709" s="6"/>
      <c r="D709" s="3"/>
      <c r="E709" s="3"/>
      <c r="F709" s="3"/>
      <c r="G709" s="6"/>
      <c r="H709" s="6"/>
      <c r="I709" s="6"/>
      <c r="J709" s="6"/>
      <c r="K709" s="6"/>
      <c r="L709" s="6"/>
      <c r="M709" s="6"/>
      <c r="N709" s="6"/>
      <c r="O709" s="3"/>
      <c r="P709" s="8"/>
      <c r="Q709" s="8"/>
      <c r="R709" s="3"/>
      <c r="S709" s="3"/>
      <c r="T709" s="3"/>
      <c r="U709" s="8"/>
      <c r="V709" s="6"/>
      <c r="W709" s="6"/>
      <c r="X709" s="8"/>
      <c r="Y709" s="3"/>
      <c r="Z709" s="8"/>
      <c r="AA709" s="8"/>
      <c r="AB709" s="3"/>
      <c r="AC709" s="10"/>
    </row>
    <row r="710" spans="2:29" ht="13.2" x14ac:dyDescent="0.25">
      <c r="B710" s="6"/>
      <c r="C710" s="6"/>
      <c r="D710" s="3"/>
      <c r="E710" s="3"/>
      <c r="F710" s="3"/>
      <c r="G710" s="6"/>
      <c r="H710" s="6"/>
      <c r="I710" s="6"/>
      <c r="J710" s="6"/>
      <c r="K710" s="6"/>
      <c r="L710" s="6"/>
      <c r="M710" s="6"/>
      <c r="N710" s="6"/>
      <c r="O710" s="3"/>
      <c r="P710" s="8"/>
      <c r="Q710" s="8"/>
      <c r="R710" s="3"/>
      <c r="S710" s="3"/>
      <c r="T710" s="3"/>
      <c r="U710" s="8"/>
      <c r="V710" s="6"/>
      <c r="W710" s="6"/>
      <c r="X710" s="8"/>
      <c r="Y710" s="3"/>
      <c r="Z710" s="8"/>
      <c r="AA710" s="8"/>
      <c r="AB710" s="3"/>
      <c r="AC710" s="10"/>
    </row>
    <row r="711" spans="2:29" ht="13.2" x14ac:dyDescent="0.25">
      <c r="B711" s="6"/>
      <c r="C711" s="6"/>
      <c r="D711" s="3"/>
      <c r="E711" s="3"/>
      <c r="F711" s="3"/>
      <c r="G711" s="6"/>
      <c r="H711" s="6"/>
      <c r="I711" s="6"/>
      <c r="J711" s="6"/>
      <c r="K711" s="6"/>
      <c r="L711" s="6"/>
      <c r="M711" s="6"/>
      <c r="N711" s="6"/>
      <c r="O711" s="3"/>
      <c r="P711" s="8"/>
      <c r="Q711" s="8"/>
      <c r="R711" s="3"/>
      <c r="S711" s="3"/>
      <c r="T711" s="3"/>
      <c r="U711" s="8"/>
      <c r="V711" s="6"/>
      <c r="W711" s="6"/>
      <c r="X711" s="8"/>
      <c r="Y711" s="3"/>
      <c r="Z711" s="8"/>
      <c r="AA711" s="8"/>
      <c r="AB711" s="3"/>
      <c r="AC711" s="10"/>
    </row>
    <row r="712" spans="2:29" ht="13.2" x14ac:dyDescent="0.25">
      <c r="B712" s="6"/>
      <c r="C712" s="6"/>
      <c r="D712" s="3"/>
      <c r="E712" s="3"/>
      <c r="F712" s="3"/>
      <c r="G712" s="6"/>
      <c r="H712" s="6"/>
      <c r="I712" s="6"/>
      <c r="J712" s="6"/>
      <c r="K712" s="6"/>
      <c r="L712" s="6"/>
      <c r="M712" s="6"/>
      <c r="N712" s="6"/>
      <c r="O712" s="3"/>
      <c r="P712" s="8"/>
      <c r="Q712" s="8"/>
      <c r="R712" s="3"/>
      <c r="S712" s="3"/>
      <c r="T712" s="3"/>
      <c r="U712" s="8"/>
      <c r="V712" s="6"/>
      <c r="W712" s="6"/>
      <c r="X712" s="8"/>
      <c r="Y712" s="3"/>
      <c r="Z712" s="8"/>
      <c r="AA712" s="8"/>
      <c r="AB712" s="3"/>
      <c r="AC712" s="10"/>
    </row>
    <row r="713" spans="2:29" ht="13.2" x14ac:dyDescent="0.25">
      <c r="B713" s="6"/>
      <c r="C713" s="6"/>
      <c r="D713" s="3"/>
      <c r="E713" s="3"/>
      <c r="F713" s="3"/>
      <c r="G713" s="6"/>
      <c r="H713" s="6"/>
      <c r="I713" s="6"/>
      <c r="J713" s="6"/>
      <c r="K713" s="6"/>
      <c r="L713" s="6"/>
      <c r="M713" s="6"/>
      <c r="N713" s="6"/>
      <c r="O713" s="3"/>
      <c r="P713" s="8"/>
      <c r="Q713" s="8"/>
      <c r="R713" s="3"/>
      <c r="S713" s="3"/>
      <c r="T713" s="3"/>
      <c r="U713" s="8"/>
      <c r="V713" s="6"/>
      <c r="W713" s="6"/>
      <c r="X713" s="8"/>
      <c r="Y713" s="3"/>
      <c r="Z713" s="8"/>
      <c r="AA713" s="8"/>
      <c r="AB713" s="3"/>
      <c r="AC713" s="10"/>
    </row>
    <row r="714" spans="2:29" ht="13.2" x14ac:dyDescent="0.25">
      <c r="B714" s="6"/>
      <c r="C714" s="6"/>
      <c r="D714" s="3"/>
      <c r="E714" s="3"/>
      <c r="F714" s="3"/>
      <c r="G714" s="6"/>
      <c r="H714" s="6"/>
      <c r="I714" s="6"/>
      <c r="J714" s="6"/>
      <c r="K714" s="6"/>
      <c r="L714" s="6"/>
      <c r="M714" s="6"/>
      <c r="N714" s="6"/>
      <c r="O714" s="3"/>
      <c r="P714" s="8"/>
      <c r="Q714" s="8"/>
      <c r="R714" s="3"/>
      <c r="S714" s="3"/>
      <c r="T714" s="3"/>
      <c r="U714" s="8"/>
      <c r="V714" s="6"/>
      <c r="W714" s="6"/>
      <c r="X714" s="8"/>
      <c r="Y714" s="3"/>
      <c r="Z714" s="8"/>
      <c r="AA714" s="8"/>
      <c r="AB714" s="3"/>
      <c r="AC714" s="10"/>
    </row>
    <row r="715" spans="2:29" ht="13.2" x14ac:dyDescent="0.25">
      <c r="B715" s="6"/>
      <c r="C715" s="6"/>
      <c r="D715" s="3"/>
      <c r="E715" s="3"/>
      <c r="F715" s="3"/>
      <c r="G715" s="6"/>
      <c r="H715" s="6"/>
      <c r="I715" s="6"/>
      <c r="J715" s="6"/>
      <c r="K715" s="6"/>
      <c r="L715" s="6"/>
      <c r="M715" s="6"/>
      <c r="N715" s="6"/>
      <c r="O715" s="3"/>
      <c r="P715" s="8"/>
      <c r="Q715" s="8"/>
      <c r="R715" s="3"/>
      <c r="S715" s="3"/>
      <c r="T715" s="3"/>
      <c r="U715" s="8"/>
      <c r="V715" s="6"/>
      <c r="W715" s="6"/>
      <c r="X715" s="8"/>
      <c r="Y715" s="3"/>
      <c r="Z715" s="8"/>
      <c r="AA715" s="8"/>
      <c r="AB715" s="3"/>
      <c r="AC715" s="10"/>
    </row>
    <row r="716" spans="2:29" ht="13.2" x14ac:dyDescent="0.25">
      <c r="B716" s="6"/>
      <c r="C716" s="6"/>
      <c r="D716" s="3"/>
      <c r="E716" s="3"/>
      <c r="F716" s="3"/>
      <c r="G716" s="6"/>
      <c r="H716" s="6"/>
      <c r="I716" s="6"/>
      <c r="J716" s="6"/>
      <c r="K716" s="6"/>
      <c r="L716" s="6"/>
      <c r="M716" s="6"/>
      <c r="N716" s="6"/>
      <c r="O716" s="3"/>
      <c r="P716" s="8"/>
      <c r="Q716" s="8"/>
      <c r="R716" s="3"/>
      <c r="S716" s="3"/>
      <c r="T716" s="3"/>
      <c r="U716" s="8"/>
      <c r="V716" s="6"/>
      <c r="W716" s="6"/>
      <c r="X716" s="8"/>
      <c r="Y716" s="3"/>
      <c r="Z716" s="8"/>
      <c r="AA716" s="8"/>
      <c r="AB716" s="3"/>
      <c r="AC716" s="10"/>
    </row>
    <row r="717" spans="2:29" ht="13.2" x14ac:dyDescent="0.25">
      <c r="B717" s="6"/>
      <c r="C717" s="6"/>
      <c r="D717" s="3"/>
      <c r="E717" s="3"/>
      <c r="F717" s="3"/>
      <c r="G717" s="6"/>
      <c r="H717" s="6"/>
      <c r="I717" s="6"/>
      <c r="J717" s="6"/>
      <c r="K717" s="6"/>
      <c r="L717" s="6"/>
      <c r="M717" s="6"/>
      <c r="N717" s="6"/>
      <c r="O717" s="3"/>
      <c r="P717" s="8"/>
      <c r="Q717" s="8"/>
      <c r="R717" s="3"/>
      <c r="S717" s="3"/>
      <c r="T717" s="3"/>
      <c r="U717" s="8"/>
      <c r="V717" s="6"/>
      <c r="W717" s="6"/>
      <c r="X717" s="8"/>
      <c r="Y717" s="3"/>
      <c r="Z717" s="8"/>
      <c r="AA717" s="8"/>
      <c r="AB717" s="3"/>
      <c r="AC717" s="10"/>
    </row>
    <row r="718" spans="2:29" ht="13.2" x14ac:dyDescent="0.25">
      <c r="B718" s="6"/>
      <c r="C718" s="6"/>
      <c r="D718" s="3"/>
      <c r="E718" s="3"/>
      <c r="F718" s="3"/>
      <c r="G718" s="6"/>
      <c r="H718" s="6"/>
      <c r="I718" s="6"/>
      <c r="J718" s="6"/>
      <c r="K718" s="6"/>
      <c r="L718" s="6"/>
      <c r="M718" s="6"/>
      <c r="N718" s="6"/>
      <c r="O718" s="3"/>
      <c r="P718" s="8"/>
      <c r="Q718" s="8"/>
      <c r="R718" s="3"/>
      <c r="S718" s="3"/>
      <c r="T718" s="3"/>
      <c r="U718" s="8"/>
      <c r="V718" s="6"/>
      <c r="W718" s="6"/>
      <c r="X718" s="8"/>
      <c r="Y718" s="3"/>
      <c r="Z718" s="8"/>
      <c r="AA718" s="8"/>
      <c r="AB718" s="3"/>
      <c r="AC718" s="10"/>
    </row>
    <row r="719" spans="2:29" ht="13.2" x14ac:dyDescent="0.25">
      <c r="B719" s="6"/>
      <c r="C719" s="6"/>
      <c r="D719" s="3"/>
      <c r="E719" s="3"/>
      <c r="F719" s="3"/>
      <c r="G719" s="6"/>
      <c r="H719" s="6"/>
      <c r="I719" s="6"/>
      <c r="J719" s="6"/>
      <c r="K719" s="6"/>
      <c r="L719" s="6"/>
      <c r="M719" s="6"/>
      <c r="N719" s="6"/>
      <c r="O719" s="3"/>
      <c r="P719" s="8"/>
      <c r="Q719" s="8"/>
      <c r="R719" s="3"/>
      <c r="S719" s="3"/>
      <c r="T719" s="3"/>
      <c r="U719" s="8"/>
      <c r="V719" s="6"/>
      <c r="W719" s="6"/>
      <c r="X719" s="8"/>
      <c r="Y719" s="3"/>
      <c r="Z719" s="8"/>
      <c r="AA719" s="8"/>
      <c r="AB719" s="3"/>
      <c r="AC719" s="10"/>
    </row>
    <row r="720" spans="2:29" ht="13.2" x14ac:dyDescent="0.25">
      <c r="B720" s="6"/>
      <c r="C720" s="6"/>
      <c r="D720" s="3"/>
      <c r="E720" s="3"/>
      <c r="F720" s="3"/>
      <c r="G720" s="6"/>
      <c r="H720" s="6"/>
      <c r="I720" s="6"/>
      <c r="J720" s="6"/>
      <c r="K720" s="6"/>
      <c r="L720" s="6"/>
      <c r="M720" s="6"/>
      <c r="N720" s="6"/>
      <c r="O720" s="3"/>
      <c r="P720" s="8"/>
      <c r="Q720" s="8"/>
      <c r="R720" s="3"/>
      <c r="S720" s="3"/>
      <c r="T720" s="3"/>
      <c r="U720" s="8"/>
      <c r="V720" s="6"/>
      <c r="W720" s="6"/>
      <c r="X720" s="8"/>
      <c r="Y720" s="3"/>
      <c r="Z720" s="8"/>
      <c r="AA720" s="8"/>
      <c r="AB720" s="3"/>
      <c r="AC720" s="10"/>
    </row>
    <row r="721" spans="2:29" ht="13.2" x14ac:dyDescent="0.25">
      <c r="B721" s="6"/>
      <c r="C721" s="6"/>
      <c r="D721" s="3"/>
      <c r="E721" s="3"/>
      <c r="F721" s="3"/>
      <c r="G721" s="6"/>
      <c r="H721" s="6"/>
      <c r="I721" s="6"/>
      <c r="J721" s="6"/>
      <c r="K721" s="6"/>
      <c r="L721" s="6"/>
      <c r="M721" s="6"/>
      <c r="N721" s="6"/>
      <c r="O721" s="3"/>
      <c r="P721" s="8"/>
      <c r="Q721" s="8"/>
      <c r="R721" s="3"/>
      <c r="S721" s="3"/>
      <c r="T721" s="3"/>
      <c r="U721" s="8"/>
      <c r="V721" s="6"/>
      <c r="W721" s="6"/>
      <c r="X721" s="8"/>
      <c r="Y721" s="3"/>
      <c r="Z721" s="8"/>
      <c r="AA721" s="8"/>
      <c r="AB721" s="3"/>
      <c r="AC721" s="10"/>
    </row>
    <row r="722" spans="2:29" ht="13.2" x14ac:dyDescent="0.25">
      <c r="B722" s="6"/>
      <c r="C722" s="6"/>
      <c r="D722" s="3"/>
      <c r="E722" s="3"/>
      <c r="F722" s="3"/>
      <c r="G722" s="6"/>
      <c r="H722" s="6"/>
      <c r="I722" s="6"/>
      <c r="J722" s="6"/>
      <c r="K722" s="6"/>
      <c r="L722" s="6"/>
      <c r="M722" s="6"/>
      <c r="N722" s="6"/>
      <c r="O722" s="3"/>
      <c r="P722" s="8"/>
      <c r="Q722" s="8"/>
      <c r="R722" s="3"/>
      <c r="S722" s="3"/>
      <c r="T722" s="3"/>
      <c r="U722" s="8"/>
      <c r="V722" s="6"/>
      <c r="W722" s="6"/>
      <c r="X722" s="8"/>
      <c r="Y722" s="3"/>
      <c r="Z722" s="8"/>
      <c r="AA722" s="8"/>
      <c r="AB722" s="3"/>
      <c r="AC722" s="10"/>
    </row>
    <row r="723" spans="2:29" ht="13.2" x14ac:dyDescent="0.25">
      <c r="B723" s="6"/>
      <c r="C723" s="6"/>
      <c r="D723" s="3"/>
      <c r="E723" s="3"/>
      <c r="F723" s="3"/>
      <c r="G723" s="6"/>
      <c r="H723" s="6"/>
      <c r="I723" s="6"/>
      <c r="J723" s="6"/>
      <c r="K723" s="6"/>
      <c r="L723" s="6"/>
      <c r="M723" s="6"/>
      <c r="N723" s="6"/>
      <c r="O723" s="3"/>
      <c r="P723" s="8"/>
      <c r="Q723" s="8"/>
      <c r="R723" s="3"/>
      <c r="S723" s="3"/>
      <c r="T723" s="3"/>
      <c r="U723" s="8"/>
      <c r="V723" s="6"/>
      <c r="W723" s="6"/>
      <c r="X723" s="8"/>
      <c r="Y723" s="3"/>
      <c r="Z723" s="8"/>
      <c r="AA723" s="8"/>
      <c r="AB723" s="3"/>
      <c r="AC723" s="10"/>
    </row>
    <row r="724" spans="2:29" ht="13.2" x14ac:dyDescent="0.25">
      <c r="B724" s="6"/>
      <c r="C724" s="6"/>
      <c r="D724" s="3"/>
      <c r="E724" s="3"/>
      <c r="F724" s="3"/>
      <c r="G724" s="6"/>
      <c r="H724" s="6"/>
      <c r="I724" s="6"/>
      <c r="J724" s="6"/>
      <c r="K724" s="6"/>
      <c r="L724" s="6"/>
      <c r="M724" s="6"/>
      <c r="N724" s="6"/>
      <c r="O724" s="3"/>
      <c r="P724" s="8"/>
      <c r="Q724" s="8"/>
      <c r="R724" s="3"/>
      <c r="S724" s="3"/>
      <c r="T724" s="3"/>
      <c r="U724" s="8"/>
      <c r="V724" s="6"/>
      <c r="W724" s="6"/>
      <c r="X724" s="8"/>
      <c r="Y724" s="3"/>
      <c r="Z724" s="8"/>
      <c r="AA724" s="8"/>
      <c r="AB724" s="3"/>
      <c r="AC724" s="10"/>
    </row>
    <row r="725" spans="2:29" ht="13.2" x14ac:dyDescent="0.25">
      <c r="B725" s="6"/>
      <c r="C725" s="6"/>
      <c r="D725" s="3"/>
      <c r="E725" s="3"/>
      <c r="F725" s="3"/>
      <c r="G725" s="6"/>
      <c r="H725" s="6"/>
      <c r="I725" s="6"/>
      <c r="J725" s="6"/>
      <c r="K725" s="6"/>
      <c r="L725" s="6"/>
      <c r="M725" s="6"/>
      <c r="N725" s="6"/>
      <c r="O725" s="3"/>
      <c r="P725" s="8"/>
      <c r="Q725" s="8"/>
      <c r="R725" s="3"/>
      <c r="S725" s="3"/>
      <c r="T725" s="3"/>
      <c r="U725" s="8"/>
      <c r="V725" s="6"/>
      <c r="W725" s="6"/>
      <c r="X725" s="8"/>
      <c r="Y725" s="3"/>
      <c r="Z725" s="8"/>
      <c r="AA725" s="8"/>
      <c r="AB725" s="3"/>
      <c r="AC725" s="10"/>
    </row>
    <row r="726" spans="2:29" ht="13.2" x14ac:dyDescent="0.25">
      <c r="B726" s="6"/>
      <c r="C726" s="6"/>
      <c r="D726" s="3"/>
      <c r="E726" s="3"/>
      <c r="F726" s="3"/>
      <c r="G726" s="6"/>
      <c r="H726" s="6"/>
      <c r="I726" s="6"/>
      <c r="J726" s="6"/>
      <c r="K726" s="6"/>
      <c r="L726" s="6"/>
      <c r="M726" s="6"/>
      <c r="N726" s="6"/>
      <c r="O726" s="3"/>
      <c r="P726" s="8"/>
      <c r="Q726" s="8"/>
      <c r="R726" s="3"/>
      <c r="S726" s="3"/>
      <c r="T726" s="3"/>
      <c r="U726" s="8"/>
      <c r="V726" s="6"/>
      <c r="W726" s="6"/>
      <c r="X726" s="8"/>
      <c r="Y726" s="3"/>
      <c r="Z726" s="8"/>
      <c r="AA726" s="8"/>
      <c r="AB726" s="3"/>
      <c r="AC726" s="10"/>
    </row>
    <row r="727" spans="2:29" ht="13.2" x14ac:dyDescent="0.25">
      <c r="B727" s="6"/>
      <c r="C727" s="6"/>
      <c r="D727" s="3"/>
      <c r="E727" s="3"/>
      <c r="F727" s="3"/>
      <c r="G727" s="6"/>
      <c r="H727" s="6"/>
      <c r="I727" s="6"/>
      <c r="J727" s="6"/>
      <c r="K727" s="6"/>
      <c r="L727" s="6"/>
      <c r="M727" s="6"/>
      <c r="N727" s="6"/>
      <c r="O727" s="3"/>
      <c r="P727" s="8"/>
      <c r="Q727" s="8"/>
      <c r="R727" s="3"/>
      <c r="S727" s="3"/>
      <c r="T727" s="3"/>
      <c r="U727" s="8"/>
      <c r="V727" s="6"/>
      <c r="W727" s="6"/>
      <c r="X727" s="8"/>
      <c r="Y727" s="3"/>
      <c r="Z727" s="8"/>
      <c r="AA727" s="8"/>
      <c r="AB727" s="3"/>
      <c r="AC727" s="10"/>
    </row>
    <row r="728" spans="2:29" ht="13.2" x14ac:dyDescent="0.25">
      <c r="B728" s="6"/>
      <c r="C728" s="6"/>
      <c r="D728" s="3"/>
      <c r="E728" s="3"/>
      <c r="F728" s="3"/>
      <c r="G728" s="6"/>
      <c r="H728" s="6"/>
      <c r="I728" s="6"/>
      <c r="J728" s="6"/>
      <c r="K728" s="6"/>
      <c r="L728" s="6"/>
      <c r="M728" s="6"/>
      <c r="N728" s="6"/>
      <c r="O728" s="3"/>
      <c r="P728" s="8"/>
      <c r="Q728" s="8"/>
      <c r="R728" s="3"/>
      <c r="S728" s="3"/>
      <c r="T728" s="3"/>
      <c r="U728" s="8"/>
      <c r="V728" s="6"/>
      <c r="W728" s="6"/>
      <c r="X728" s="8"/>
      <c r="Y728" s="3"/>
      <c r="Z728" s="8"/>
      <c r="AA728" s="8"/>
      <c r="AB728" s="3"/>
      <c r="AC728" s="10"/>
    </row>
    <row r="729" spans="2:29" ht="13.2" x14ac:dyDescent="0.25">
      <c r="B729" s="6"/>
      <c r="C729" s="6"/>
      <c r="D729" s="3"/>
      <c r="E729" s="3"/>
      <c r="F729" s="3"/>
      <c r="G729" s="6"/>
      <c r="H729" s="6"/>
      <c r="I729" s="6"/>
      <c r="J729" s="6"/>
      <c r="K729" s="6"/>
      <c r="L729" s="6"/>
      <c r="M729" s="6"/>
      <c r="N729" s="6"/>
      <c r="O729" s="3"/>
      <c r="P729" s="8"/>
      <c r="Q729" s="8"/>
      <c r="R729" s="3"/>
      <c r="S729" s="3"/>
      <c r="T729" s="3"/>
      <c r="U729" s="8"/>
      <c r="V729" s="6"/>
      <c r="W729" s="6"/>
      <c r="X729" s="8"/>
      <c r="Y729" s="3"/>
      <c r="Z729" s="8"/>
      <c r="AA729" s="8"/>
      <c r="AB729" s="3"/>
      <c r="AC729" s="10"/>
    </row>
    <row r="730" spans="2:29" ht="13.2" x14ac:dyDescent="0.25">
      <c r="B730" s="6"/>
      <c r="C730" s="6"/>
      <c r="D730" s="3"/>
      <c r="E730" s="3"/>
      <c r="F730" s="3"/>
      <c r="G730" s="6"/>
      <c r="H730" s="6"/>
      <c r="I730" s="6"/>
      <c r="J730" s="6"/>
      <c r="K730" s="6"/>
      <c r="L730" s="6"/>
      <c r="M730" s="6"/>
      <c r="N730" s="6"/>
      <c r="O730" s="3"/>
      <c r="P730" s="8"/>
      <c r="Q730" s="8"/>
      <c r="R730" s="3"/>
      <c r="S730" s="3"/>
      <c r="T730" s="3"/>
      <c r="U730" s="8"/>
      <c r="V730" s="6"/>
      <c r="W730" s="6"/>
      <c r="X730" s="8"/>
      <c r="Y730" s="3"/>
      <c r="Z730" s="8"/>
      <c r="AA730" s="8"/>
      <c r="AB730" s="3"/>
      <c r="AC730" s="10"/>
    </row>
    <row r="731" spans="2:29" ht="13.2" x14ac:dyDescent="0.25">
      <c r="B731" s="6"/>
      <c r="C731" s="6"/>
      <c r="D731" s="3"/>
      <c r="E731" s="3"/>
      <c r="F731" s="3"/>
      <c r="G731" s="6"/>
      <c r="H731" s="6"/>
      <c r="I731" s="6"/>
      <c r="J731" s="6"/>
      <c r="K731" s="6"/>
      <c r="L731" s="6"/>
      <c r="M731" s="6"/>
      <c r="N731" s="6"/>
      <c r="O731" s="3"/>
      <c r="P731" s="8"/>
      <c r="Q731" s="8"/>
      <c r="R731" s="3"/>
      <c r="S731" s="3"/>
      <c r="T731" s="3"/>
      <c r="U731" s="8"/>
      <c r="V731" s="6"/>
      <c r="W731" s="6"/>
      <c r="X731" s="8"/>
      <c r="Y731" s="3"/>
      <c r="Z731" s="8"/>
      <c r="AA731" s="8"/>
      <c r="AB731" s="3"/>
      <c r="AC731" s="10"/>
    </row>
    <row r="732" spans="2:29" ht="13.2" x14ac:dyDescent="0.25">
      <c r="B732" s="6"/>
      <c r="C732" s="6"/>
      <c r="D732" s="3"/>
      <c r="E732" s="3"/>
      <c r="F732" s="3"/>
      <c r="G732" s="6"/>
      <c r="H732" s="6"/>
      <c r="I732" s="6"/>
      <c r="J732" s="6"/>
      <c r="K732" s="6"/>
      <c r="L732" s="6"/>
      <c r="M732" s="6"/>
      <c r="N732" s="6"/>
      <c r="O732" s="3"/>
      <c r="P732" s="8"/>
      <c r="Q732" s="8"/>
      <c r="R732" s="3"/>
      <c r="S732" s="3"/>
      <c r="T732" s="3"/>
      <c r="U732" s="8"/>
      <c r="V732" s="6"/>
      <c r="W732" s="6"/>
      <c r="X732" s="8"/>
      <c r="Y732" s="3"/>
      <c r="Z732" s="8"/>
      <c r="AA732" s="8"/>
      <c r="AB732" s="3"/>
      <c r="AC732" s="10"/>
    </row>
    <row r="733" spans="2:29" ht="13.2" x14ac:dyDescent="0.25">
      <c r="B733" s="6"/>
      <c r="C733" s="6"/>
      <c r="D733" s="3"/>
      <c r="E733" s="3"/>
      <c r="F733" s="3"/>
      <c r="G733" s="6"/>
      <c r="H733" s="6"/>
      <c r="I733" s="6"/>
      <c r="J733" s="6"/>
      <c r="K733" s="6"/>
      <c r="L733" s="6"/>
      <c r="M733" s="6"/>
      <c r="N733" s="6"/>
      <c r="O733" s="3"/>
      <c r="P733" s="8"/>
      <c r="Q733" s="8"/>
      <c r="R733" s="3"/>
      <c r="S733" s="3"/>
      <c r="T733" s="3"/>
      <c r="U733" s="8"/>
      <c r="V733" s="6"/>
      <c r="W733" s="6"/>
      <c r="X733" s="8"/>
      <c r="Y733" s="3"/>
      <c r="Z733" s="8"/>
      <c r="AA733" s="8"/>
      <c r="AB733" s="3"/>
      <c r="AC733" s="10"/>
    </row>
    <row r="734" spans="2:29" ht="13.2" x14ac:dyDescent="0.25">
      <c r="B734" s="6"/>
      <c r="C734" s="6"/>
      <c r="D734" s="3"/>
      <c r="E734" s="3"/>
      <c r="F734" s="3"/>
      <c r="G734" s="6"/>
      <c r="H734" s="6"/>
      <c r="I734" s="6"/>
      <c r="J734" s="6"/>
      <c r="K734" s="6"/>
      <c r="L734" s="6"/>
      <c r="M734" s="6"/>
      <c r="N734" s="6"/>
      <c r="O734" s="3"/>
      <c r="P734" s="8"/>
      <c r="Q734" s="8"/>
      <c r="R734" s="3"/>
      <c r="S734" s="3"/>
      <c r="T734" s="3"/>
      <c r="U734" s="8"/>
      <c r="V734" s="6"/>
      <c r="W734" s="6"/>
      <c r="X734" s="8"/>
      <c r="Y734" s="3"/>
      <c r="Z734" s="8"/>
      <c r="AA734" s="8"/>
      <c r="AB734" s="3"/>
      <c r="AC734" s="10"/>
    </row>
    <row r="735" spans="2:29" ht="13.2" x14ac:dyDescent="0.25">
      <c r="B735" s="6"/>
      <c r="C735" s="6"/>
      <c r="D735" s="3"/>
      <c r="E735" s="3"/>
      <c r="F735" s="3"/>
      <c r="G735" s="6"/>
      <c r="H735" s="6"/>
      <c r="I735" s="6"/>
      <c r="J735" s="6"/>
      <c r="K735" s="6"/>
      <c r="L735" s="6"/>
      <c r="M735" s="6"/>
      <c r="N735" s="6"/>
      <c r="O735" s="3"/>
      <c r="P735" s="8"/>
      <c r="Q735" s="8"/>
      <c r="R735" s="3"/>
      <c r="S735" s="3"/>
      <c r="T735" s="3"/>
      <c r="U735" s="8"/>
      <c r="V735" s="6"/>
      <c r="W735" s="6"/>
      <c r="X735" s="8"/>
      <c r="Y735" s="3"/>
      <c r="Z735" s="8"/>
      <c r="AA735" s="8"/>
      <c r="AB735" s="3"/>
      <c r="AC735" s="10"/>
    </row>
    <row r="736" spans="2:29" ht="13.2" x14ac:dyDescent="0.25">
      <c r="B736" s="6"/>
      <c r="C736" s="6"/>
      <c r="D736" s="3"/>
      <c r="E736" s="3"/>
      <c r="F736" s="3"/>
      <c r="G736" s="6"/>
      <c r="H736" s="6"/>
      <c r="I736" s="6"/>
      <c r="J736" s="6"/>
      <c r="K736" s="6"/>
      <c r="L736" s="6"/>
      <c r="M736" s="6"/>
      <c r="N736" s="6"/>
      <c r="O736" s="3"/>
      <c r="P736" s="8"/>
      <c r="Q736" s="8"/>
      <c r="R736" s="3"/>
      <c r="S736" s="3"/>
      <c r="T736" s="3"/>
      <c r="U736" s="8"/>
      <c r="V736" s="6"/>
      <c r="W736" s="6"/>
      <c r="X736" s="8"/>
      <c r="Y736" s="3"/>
      <c r="Z736" s="8"/>
      <c r="AA736" s="8"/>
      <c r="AB736" s="3"/>
      <c r="AC736" s="10"/>
    </row>
    <row r="737" spans="2:29" ht="13.2" x14ac:dyDescent="0.25">
      <c r="B737" s="6"/>
      <c r="C737" s="6"/>
      <c r="D737" s="3"/>
      <c r="E737" s="3"/>
      <c r="F737" s="3"/>
      <c r="G737" s="6"/>
      <c r="H737" s="6"/>
      <c r="I737" s="6"/>
      <c r="J737" s="6"/>
      <c r="K737" s="6"/>
      <c r="L737" s="6"/>
      <c r="M737" s="6"/>
      <c r="N737" s="6"/>
      <c r="O737" s="3"/>
      <c r="P737" s="8"/>
      <c r="Q737" s="8"/>
      <c r="R737" s="3"/>
      <c r="S737" s="3"/>
      <c r="T737" s="3"/>
      <c r="U737" s="8"/>
      <c r="V737" s="6"/>
      <c r="W737" s="6"/>
      <c r="X737" s="8"/>
      <c r="Y737" s="3"/>
      <c r="Z737" s="8"/>
      <c r="AA737" s="8"/>
      <c r="AB737" s="3"/>
      <c r="AC737" s="10"/>
    </row>
    <row r="738" spans="2:29" ht="13.2" x14ac:dyDescent="0.25">
      <c r="B738" s="6"/>
      <c r="C738" s="6"/>
      <c r="D738" s="3"/>
      <c r="E738" s="3"/>
      <c r="F738" s="3"/>
      <c r="G738" s="6"/>
      <c r="H738" s="6"/>
      <c r="I738" s="6"/>
      <c r="J738" s="6"/>
      <c r="K738" s="6"/>
      <c r="L738" s="6"/>
      <c r="M738" s="6"/>
      <c r="N738" s="6"/>
      <c r="O738" s="3"/>
      <c r="P738" s="8"/>
      <c r="Q738" s="8"/>
      <c r="R738" s="3"/>
      <c r="S738" s="3"/>
      <c r="T738" s="3"/>
      <c r="U738" s="8"/>
      <c r="V738" s="6"/>
      <c r="W738" s="6"/>
      <c r="X738" s="8"/>
      <c r="Y738" s="3"/>
      <c r="Z738" s="8"/>
      <c r="AA738" s="8"/>
      <c r="AB738" s="3"/>
      <c r="AC738" s="10"/>
    </row>
    <row r="739" spans="2:29" ht="13.2" x14ac:dyDescent="0.25">
      <c r="B739" s="6"/>
      <c r="C739" s="6"/>
      <c r="D739" s="3"/>
      <c r="E739" s="3"/>
      <c r="F739" s="3"/>
      <c r="G739" s="6"/>
      <c r="H739" s="6"/>
      <c r="I739" s="6"/>
      <c r="J739" s="6"/>
      <c r="K739" s="6"/>
      <c r="L739" s="6"/>
      <c r="M739" s="6"/>
      <c r="N739" s="6"/>
      <c r="O739" s="3"/>
      <c r="P739" s="8"/>
      <c r="Q739" s="8"/>
      <c r="R739" s="3"/>
      <c r="S739" s="3"/>
      <c r="T739" s="3"/>
      <c r="U739" s="8"/>
      <c r="V739" s="6"/>
      <c r="W739" s="6"/>
      <c r="X739" s="8"/>
      <c r="Y739" s="3"/>
      <c r="Z739" s="8"/>
      <c r="AA739" s="8"/>
      <c r="AB739" s="3"/>
      <c r="AC739" s="10"/>
    </row>
    <row r="740" spans="2:29" ht="13.2" x14ac:dyDescent="0.25">
      <c r="B740" s="6"/>
      <c r="C740" s="6"/>
      <c r="D740" s="3"/>
      <c r="E740" s="3"/>
      <c r="F740" s="3"/>
      <c r="G740" s="6"/>
      <c r="H740" s="6"/>
      <c r="I740" s="6"/>
      <c r="J740" s="6"/>
      <c r="K740" s="6"/>
      <c r="L740" s="6"/>
      <c r="M740" s="6"/>
      <c r="N740" s="6"/>
      <c r="O740" s="3"/>
      <c r="P740" s="8"/>
      <c r="Q740" s="8"/>
      <c r="R740" s="3"/>
      <c r="S740" s="3"/>
      <c r="T740" s="3"/>
      <c r="U740" s="8"/>
      <c r="V740" s="6"/>
      <c r="W740" s="6"/>
      <c r="X740" s="8"/>
      <c r="Y740" s="3"/>
      <c r="Z740" s="8"/>
      <c r="AA740" s="8"/>
      <c r="AB740" s="3"/>
      <c r="AC740" s="10"/>
    </row>
    <row r="741" spans="2:29" ht="13.2" x14ac:dyDescent="0.25">
      <c r="B741" s="6"/>
      <c r="C741" s="6"/>
      <c r="D741" s="3"/>
      <c r="E741" s="3"/>
      <c r="F741" s="3"/>
      <c r="G741" s="6"/>
      <c r="H741" s="6"/>
      <c r="I741" s="6"/>
      <c r="J741" s="6"/>
      <c r="K741" s="6"/>
      <c r="L741" s="6"/>
      <c r="M741" s="6"/>
      <c r="N741" s="6"/>
      <c r="O741" s="3"/>
      <c r="P741" s="8"/>
      <c r="Q741" s="8"/>
      <c r="R741" s="3"/>
      <c r="S741" s="3"/>
      <c r="T741" s="3"/>
      <c r="U741" s="8"/>
      <c r="V741" s="6"/>
      <c r="W741" s="6"/>
      <c r="X741" s="8"/>
      <c r="Y741" s="3"/>
      <c r="Z741" s="8"/>
      <c r="AA741" s="8"/>
      <c r="AB741" s="3"/>
      <c r="AC741" s="10"/>
    </row>
    <row r="742" spans="2:29" ht="13.2" x14ac:dyDescent="0.25">
      <c r="B742" s="6"/>
      <c r="C742" s="6"/>
      <c r="D742" s="3"/>
      <c r="E742" s="3"/>
      <c r="F742" s="3"/>
      <c r="G742" s="6"/>
      <c r="H742" s="6"/>
      <c r="I742" s="6"/>
      <c r="J742" s="6"/>
      <c r="K742" s="6"/>
      <c r="L742" s="6"/>
      <c r="M742" s="6"/>
      <c r="N742" s="6"/>
      <c r="O742" s="3"/>
      <c r="P742" s="8"/>
      <c r="Q742" s="8"/>
      <c r="R742" s="3"/>
      <c r="S742" s="3"/>
      <c r="T742" s="3"/>
      <c r="U742" s="8"/>
      <c r="V742" s="6"/>
      <c r="W742" s="6"/>
      <c r="X742" s="8"/>
      <c r="Y742" s="3"/>
      <c r="Z742" s="8"/>
      <c r="AA742" s="8"/>
      <c r="AB742" s="3"/>
      <c r="AC742" s="10"/>
    </row>
    <row r="743" spans="2:29" ht="13.2" x14ac:dyDescent="0.25">
      <c r="B743" s="6"/>
      <c r="C743" s="6"/>
      <c r="D743" s="3"/>
      <c r="E743" s="3"/>
      <c r="F743" s="3"/>
      <c r="G743" s="6"/>
      <c r="H743" s="6"/>
      <c r="I743" s="6"/>
      <c r="J743" s="6"/>
      <c r="K743" s="6"/>
      <c r="L743" s="6"/>
      <c r="M743" s="6"/>
      <c r="N743" s="6"/>
      <c r="O743" s="3"/>
      <c r="P743" s="8"/>
      <c r="Q743" s="8"/>
      <c r="R743" s="3"/>
      <c r="S743" s="3"/>
      <c r="T743" s="3"/>
      <c r="U743" s="8"/>
      <c r="V743" s="6"/>
      <c r="W743" s="6"/>
      <c r="X743" s="8"/>
      <c r="Y743" s="3"/>
      <c r="Z743" s="8"/>
      <c r="AA743" s="8"/>
      <c r="AB743" s="3"/>
      <c r="AC743" s="10"/>
    </row>
    <row r="744" spans="2:29" ht="13.2" x14ac:dyDescent="0.25">
      <c r="B744" s="6"/>
      <c r="C744" s="6"/>
      <c r="D744" s="3"/>
      <c r="E744" s="3"/>
      <c r="F744" s="3"/>
      <c r="G744" s="6"/>
      <c r="H744" s="6"/>
      <c r="I744" s="6"/>
      <c r="J744" s="6"/>
      <c r="K744" s="6"/>
      <c r="L744" s="6"/>
      <c r="M744" s="6"/>
      <c r="N744" s="6"/>
      <c r="O744" s="3"/>
      <c r="P744" s="8"/>
      <c r="Q744" s="8"/>
      <c r="R744" s="3"/>
      <c r="S744" s="3"/>
      <c r="T744" s="3"/>
      <c r="U744" s="8"/>
      <c r="V744" s="6"/>
      <c r="W744" s="6"/>
      <c r="X744" s="8"/>
      <c r="Y744" s="3"/>
      <c r="Z744" s="8"/>
      <c r="AA744" s="8"/>
      <c r="AB744" s="3"/>
      <c r="AC744" s="10"/>
    </row>
    <row r="745" spans="2:29" ht="13.2" x14ac:dyDescent="0.25">
      <c r="B745" s="6"/>
      <c r="C745" s="6"/>
      <c r="D745" s="3"/>
      <c r="E745" s="3"/>
      <c r="F745" s="3"/>
      <c r="G745" s="6"/>
      <c r="H745" s="6"/>
      <c r="I745" s="6"/>
      <c r="J745" s="6"/>
      <c r="K745" s="6"/>
      <c r="L745" s="6"/>
      <c r="M745" s="6"/>
      <c r="N745" s="6"/>
      <c r="O745" s="3"/>
      <c r="P745" s="8"/>
      <c r="Q745" s="8"/>
      <c r="R745" s="3"/>
      <c r="S745" s="3"/>
      <c r="T745" s="3"/>
      <c r="U745" s="8"/>
      <c r="V745" s="6"/>
      <c r="W745" s="6"/>
      <c r="X745" s="8"/>
      <c r="Y745" s="3"/>
      <c r="Z745" s="8"/>
      <c r="AA745" s="8"/>
      <c r="AB745" s="3"/>
      <c r="AC745" s="10"/>
    </row>
    <row r="746" spans="2:29" ht="13.2" x14ac:dyDescent="0.25">
      <c r="B746" s="6"/>
      <c r="C746" s="6"/>
      <c r="D746" s="3"/>
      <c r="E746" s="3"/>
      <c r="F746" s="3"/>
      <c r="G746" s="6"/>
      <c r="H746" s="6"/>
      <c r="I746" s="6"/>
      <c r="J746" s="6"/>
      <c r="K746" s="6"/>
      <c r="L746" s="6"/>
      <c r="M746" s="6"/>
      <c r="N746" s="6"/>
      <c r="O746" s="3"/>
      <c r="P746" s="8"/>
      <c r="Q746" s="8"/>
      <c r="R746" s="3"/>
      <c r="S746" s="3"/>
      <c r="T746" s="3"/>
      <c r="U746" s="8"/>
      <c r="V746" s="6"/>
      <c r="W746" s="6"/>
      <c r="X746" s="8"/>
      <c r="Y746" s="3"/>
      <c r="Z746" s="8"/>
      <c r="AA746" s="8"/>
      <c r="AB746" s="3"/>
      <c r="AC746" s="10"/>
    </row>
    <row r="747" spans="2:29" ht="13.2" x14ac:dyDescent="0.25">
      <c r="B747" s="6"/>
      <c r="C747" s="6"/>
      <c r="D747" s="3"/>
      <c r="E747" s="3"/>
      <c r="F747" s="3"/>
      <c r="G747" s="6"/>
      <c r="H747" s="6"/>
      <c r="I747" s="6"/>
      <c r="J747" s="6"/>
      <c r="K747" s="6"/>
      <c r="L747" s="6"/>
      <c r="M747" s="6"/>
      <c r="N747" s="6"/>
      <c r="O747" s="3"/>
      <c r="P747" s="8"/>
      <c r="Q747" s="8"/>
      <c r="R747" s="3"/>
      <c r="S747" s="3"/>
      <c r="T747" s="3"/>
      <c r="U747" s="8"/>
      <c r="V747" s="6"/>
      <c r="W747" s="6"/>
      <c r="X747" s="8"/>
      <c r="Y747" s="3"/>
      <c r="Z747" s="8"/>
      <c r="AA747" s="8"/>
      <c r="AB747" s="3"/>
      <c r="AC747" s="10"/>
    </row>
    <row r="748" spans="2:29" ht="13.2" x14ac:dyDescent="0.25">
      <c r="B748" s="6"/>
      <c r="C748" s="6"/>
      <c r="D748" s="3"/>
      <c r="E748" s="3"/>
      <c r="F748" s="3"/>
      <c r="G748" s="6"/>
      <c r="H748" s="6"/>
      <c r="I748" s="6"/>
      <c r="J748" s="6"/>
      <c r="K748" s="6"/>
      <c r="L748" s="6"/>
      <c r="M748" s="6"/>
      <c r="N748" s="6"/>
      <c r="O748" s="3"/>
      <c r="P748" s="8"/>
      <c r="Q748" s="8"/>
      <c r="R748" s="3"/>
      <c r="S748" s="3"/>
      <c r="T748" s="3"/>
      <c r="U748" s="8"/>
      <c r="V748" s="6"/>
      <c r="W748" s="6"/>
      <c r="X748" s="8"/>
      <c r="Y748" s="3"/>
      <c r="Z748" s="8"/>
      <c r="AA748" s="8"/>
      <c r="AB748" s="3"/>
      <c r="AC748" s="10"/>
    </row>
    <row r="749" spans="2:29" ht="13.2" x14ac:dyDescent="0.25">
      <c r="B749" s="6"/>
      <c r="C749" s="6"/>
      <c r="D749" s="3"/>
      <c r="E749" s="3"/>
      <c r="F749" s="3"/>
      <c r="G749" s="6"/>
      <c r="H749" s="6"/>
      <c r="I749" s="6"/>
      <c r="J749" s="6"/>
      <c r="K749" s="6"/>
      <c r="L749" s="6"/>
      <c r="M749" s="6"/>
      <c r="N749" s="6"/>
      <c r="O749" s="3"/>
      <c r="P749" s="8"/>
      <c r="Q749" s="8"/>
      <c r="R749" s="3"/>
      <c r="S749" s="3"/>
      <c r="T749" s="3"/>
      <c r="U749" s="8"/>
      <c r="V749" s="6"/>
      <c r="W749" s="6"/>
      <c r="X749" s="8"/>
      <c r="Y749" s="3"/>
      <c r="Z749" s="8"/>
      <c r="AA749" s="8"/>
      <c r="AB749" s="3"/>
      <c r="AC749" s="10"/>
    </row>
    <row r="750" spans="2:29" ht="13.2" x14ac:dyDescent="0.25">
      <c r="B750" s="6"/>
      <c r="C750" s="6"/>
      <c r="D750" s="3"/>
      <c r="E750" s="3"/>
      <c r="F750" s="3"/>
      <c r="G750" s="6"/>
      <c r="H750" s="6"/>
      <c r="I750" s="6"/>
      <c r="J750" s="6"/>
      <c r="K750" s="6"/>
      <c r="L750" s="6"/>
      <c r="M750" s="6"/>
      <c r="N750" s="6"/>
      <c r="O750" s="3"/>
      <c r="P750" s="8"/>
      <c r="Q750" s="8"/>
      <c r="R750" s="3"/>
      <c r="S750" s="3"/>
      <c r="T750" s="3"/>
      <c r="U750" s="8"/>
      <c r="V750" s="6"/>
      <c r="W750" s="6"/>
      <c r="X750" s="8"/>
      <c r="Y750" s="3"/>
      <c r="Z750" s="8"/>
      <c r="AA750" s="8"/>
      <c r="AB750" s="3"/>
      <c r="AC750" s="10"/>
    </row>
    <row r="751" spans="2:29" ht="13.2" x14ac:dyDescent="0.25">
      <c r="B751" s="6"/>
      <c r="C751" s="6"/>
      <c r="D751" s="3"/>
      <c r="E751" s="3"/>
      <c r="F751" s="3"/>
      <c r="G751" s="6"/>
      <c r="H751" s="6"/>
      <c r="I751" s="6"/>
      <c r="J751" s="6"/>
      <c r="K751" s="6"/>
      <c r="L751" s="6"/>
      <c r="M751" s="6"/>
      <c r="N751" s="6"/>
      <c r="O751" s="3"/>
      <c r="P751" s="8"/>
      <c r="Q751" s="8"/>
      <c r="R751" s="3"/>
      <c r="S751" s="3"/>
      <c r="T751" s="3"/>
      <c r="U751" s="8"/>
      <c r="V751" s="6"/>
      <c r="W751" s="6"/>
      <c r="X751" s="8"/>
      <c r="Y751" s="3"/>
      <c r="Z751" s="8"/>
      <c r="AA751" s="8"/>
      <c r="AB751" s="3"/>
      <c r="AC751" s="10"/>
    </row>
    <row r="752" spans="2:29" ht="13.2" x14ac:dyDescent="0.25">
      <c r="B752" s="6"/>
      <c r="C752" s="6"/>
      <c r="D752" s="3"/>
      <c r="E752" s="3"/>
      <c r="F752" s="3"/>
      <c r="G752" s="6"/>
      <c r="H752" s="6"/>
      <c r="I752" s="6"/>
      <c r="J752" s="6"/>
      <c r="K752" s="6"/>
      <c r="L752" s="6"/>
      <c r="M752" s="6"/>
      <c r="N752" s="6"/>
      <c r="O752" s="3"/>
      <c r="P752" s="8"/>
      <c r="Q752" s="8"/>
      <c r="R752" s="3"/>
      <c r="S752" s="3"/>
      <c r="T752" s="3"/>
      <c r="U752" s="8"/>
      <c r="V752" s="6"/>
      <c r="W752" s="6"/>
      <c r="X752" s="8"/>
      <c r="Y752" s="3"/>
      <c r="Z752" s="8"/>
      <c r="AA752" s="8"/>
      <c r="AB752" s="3"/>
      <c r="AC752" s="10"/>
    </row>
    <row r="753" spans="2:29" ht="13.2" x14ac:dyDescent="0.25">
      <c r="B753" s="6"/>
      <c r="C753" s="6"/>
      <c r="D753" s="3"/>
      <c r="E753" s="3"/>
      <c r="F753" s="3"/>
      <c r="G753" s="6"/>
      <c r="H753" s="6"/>
      <c r="I753" s="6"/>
      <c r="J753" s="6"/>
      <c r="K753" s="6"/>
      <c r="L753" s="6"/>
      <c r="M753" s="6"/>
      <c r="N753" s="6"/>
      <c r="O753" s="3"/>
      <c r="P753" s="8"/>
      <c r="Q753" s="8"/>
      <c r="R753" s="3"/>
      <c r="S753" s="3"/>
      <c r="T753" s="3"/>
      <c r="U753" s="8"/>
      <c r="V753" s="6"/>
      <c r="W753" s="6"/>
      <c r="X753" s="8"/>
      <c r="Y753" s="3"/>
      <c r="Z753" s="8"/>
      <c r="AA753" s="8"/>
      <c r="AB753" s="3"/>
      <c r="AC753" s="10"/>
    </row>
    <row r="754" spans="2:29" ht="13.2" x14ac:dyDescent="0.25">
      <c r="B754" s="6"/>
      <c r="C754" s="6"/>
      <c r="D754" s="3"/>
      <c r="E754" s="3"/>
      <c r="F754" s="3"/>
      <c r="G754" s="6"/>
      <c r="H754" s="6"/>
      <c r="I754" s="6"/>
      <c r="J754" s="6"/>
      <c r="K754" s="6"/>
      <c r="L754" s="6"/>
      <c r="M754" s="6"/>
      <c r="N754" s="6"/>
      <c r="O754" s="3"/>
      <c r="P754" s="8"/>
      <c r="Q754" s="8"/>
      <c r="R754" s="3"/>
      <c r="S754" s="3"/>
      <c r="T754" s="3"/>
      <c r="U754" s="8"/>
      <c r="V754" s="6"/>
      <c r="W754" s="6"/>
      <c r="X754" s="8"/>
      <c r="Y754" s="3"/>
      <c r="Z754" s="8"/>
      <c r="AA754" s="8"/>
      <c r="AB754" s="3"/>
      <c r="AC754" s="10"/>
    </row>
    <row r="755" spans="2:29" ht="13.2" x14ac:dyDescent="0.25">
      <c r="B755" s="6"/>
      <c r="C755" s="6"/>
      <c r="D755" s="3"/>
      <c r="E755" s="3"/>
      <c r="F755" s="3"/>
      <c r="G755" s="6"/>
      <c r="H755" s="6"/>
      <c r="I755" s="6"/>
      <c r="J755" s="6"/>
      <c r="K755" s="6"/>
      <c r="L755" s="6"/>
      <c r="M755" s="6"/>
      <c r="N755" s="6"/>
      <c r="O755" s="3"/>
      <c r="P755" s="8"/>
      <c r="Q755" s="8"/>
      <c r="R755" s="3"/>
      <c r="S755" s="3"/>
      <c r="T755" s="3"/>
      <c r="U755" s="8"/>
      <c r="V755" s="6"/>
      <c r="W755" s="6"/>
      <c r="X755" s="8"/>
      <c r="Y755" s="3"/>
      <c r="Z755" s="8"/>
      <c r="AA755" s="8"/>
      <c r="AB755" s="3"/>
      <c r="AC755" s="10"/>
    </row>
    <row r="756" spans="2:29" ht="13.2" x14ac:dyDescent="0.25">
      <c r="B756" s="6"/>
      <c r="C756" s="6"/>
      <c r="D756" s="3"/>
      <c r="E756" s="3"/>
      <c r="F756" s="3"/>
      <c r="G756" s="6"/>
      <c r="H756" s="6"/>
      <c r="I756" s="6"/>
      <c r="J756" s="6"/>
      <c r="K756" s="6"/>
      <c r="L756" s="6"/>
      <c r="M756" s="6"/>
      <c r="N756" s="6"/>
      <c r="O756" s="3"/>
      <c r="P756" s="8"/>
      <c r="Q756" s="8"/>
      <c r="R756" s="3"/>
      <c r="S756" s="3"/>
      <c r="T756" s="3"/>
      <c r="U756" s="8"/>
      <c r="V756" s="6"/>
      <c r="W756" s="6"/>
      <c r="X756" s="8"/>
      <c r="Y756" s="3"/>
      <c r="Z756" s="8"/>
      <c r="AA756" s="8"/>
      <c r="AB756" s="3"/>
      <c r="AC756" s="10"/>
    </row>
    <row r="757" spans="2:29" ht="13.2" x14ac:dyDescent="0.25">
      <c r="B757" s="6"/>
      <c r="C757" s="6"/>
      <c r="D757" s="3"/>
      <c r="E757" s="3"/>
      <c r="F757" s="3"/>
      <c r="G757" s="6"/>
      <c r="H757" s="6"/>
      <c r="I757" s="6"/>
      <c r="J757" s="6"/>
      <c r="K757" s="6"/>
      <c r="L757" s="6"/>
      <c r="M757" s="6"/>
      <c r="N757" s="6"/>
      <c r="O757" s="3"/>
      <c r="P757" s="8"/>
      <c r="Q757" s="8"/>
      <c r="R757" s="3"/>
      <c r="S757" s="3"/>
      <c r="T757" s="3"/>
      <c r="U757" s="8"/>
      <c r="V757" s="6"/>
      <c r="W757" s="6"/>
      <c r="X757" s="8"/>
      <c r="Y757" s="3"/>
      <c r="Z757" s="8"/>
      <c r="AA757" s="8"/>
      <c r="AB757" s="3"/>
      <c r="AC757" s="10"/>
    </row>
    <row r="758" spans="2:29" ht="13.2" x14ac:dyDescent="0.25">
      <c r="B758" s="6"/>
      <c r="C758" s="6"/>
      <c r="D758" s="3"/>
      <c r="E758" s="3"/>
      <c r="F758" s="3"/>
      <c r="G758" s="6"/>
      <c r="H758" s="6"/>
      <c r="I758" s="6"/>
      <c r="J758" s="6"/>
      <c r="K758" s="6"/>
      <c r="L758" s="6"/>
      <c r="M758" s="6"/>
      <c r="N758" s="6"/>
      <c r="O758" s="3"/>
      <c r="P758" s="8"/>
      <c r="Q758" s="8"/>
      <c r="R758" s="3"/>
      <c r="S758" s="3"/>
      <c r="T758" s="3"/>
      <c r="U758" s="8"/>
      <c r="V758" s="6"/>
      <c r="W758" s="6"/>
      <c r="X758" s="8"/>
      <c r="Y758" s="3"/>
      <c r="Z758" s="8"/>
      <c r="AA758" s="8"/>
      <c r="AB758" s="3"/>
      <c r="AC758" s="10"/>
    </row>
    <row r="759" spans="2:29" ht="13.2" x14ac:dyDescent="0.25">
      <c r="B759" s="6"/>
      <c r="C759" s="6"/>
      <c r="D759" s="3"/>
      <c r="E759" s="3"/>
      <c r="F759" s="3"/>
      <c r="G759" s="6"/>
      <c r="H759" s="6"/>
      <c r="I759" s="6"/>
      <c r="J759" s="6"/>
      <c r="K759" s="6"/>
      <c r="L759" s="6"/>
      <c r="M759" s="6"/>
      <c r="N759" s="6"/>
      <c r="O759" s="3"/>
      <c r="P759" s="8"/>
      <c r="Q759" s="8"/>
      <c r="R759" s="3"/>
      <c r="S759" s="3"/>
      <c r="T759" s="3"/>
      <c r="U759" s="8"/>
      <c r="V759" s="6"/>
      <c r="W759" s="6"/>
      <c r="X759" s="8"/>
      <c r="Y759" s="3"/>
      <c r="Z759" s="8"/>
      <c r="AA759" s="8"/>
      <c r="AB759" s="3"/>
      <c r="AC759" s="10"/>
    </row>
    <row r="760" spans="2:29" ht="13.2" x14ac:dyDescent="0.25">
      <c r="B760" s="6"/>
      <c r="C760" s="6"/>
      <c r="D760" s="3"/>
      <c r="E760" s="3"/>
      <c r="F760" s="3"/>
      <c r="G760" s="6"/>
      <c r="H760" s="6"/>
      <c r="I760" s="6"/>
      <c r="J760" s="6"/>
      <c r="K760" s="6"/>
      <c r="L760" s="6"/>
      <c r="M760" s="6"/>
      <c r="N760" s="6"/>
      <c r="O760" s="3"/>
      <c r="P760" s="8"/>
      <c r="Q760" s="8"/>
      <c r="R760" s="3"/>
      <c r="S760" s="3"/>
      <c r="T760" s="3"/>
      <c r="U760" s="8"/>
      <c r="V760" s="6"/>
      <c r="W760" s="6"/>
      <c r="X760" s="8"/>
      <c r="Y760" s="3"/>
      <c r="Z760" s="8"/>
      <c r="AA760" s="8"/>
      <c r="AB760" s="3"/>
      <c r="AC760" s="10"/>
    </row>
    <row r="761" spans="2:29" ht="13.2" x14ac:dyDescent="0.25">
      <c r="B761" s="6"/>
      <c r="C761" s="6"/>
      <c r="D761" s="3"/>
      <c r="E761" s="3"/>
      <c r="F761" s="3"/>
      <c r="G761" s="6"/>
      <c r="H761" s="6"/>
      <c r="I761" s="6"/>
      <c r="J761" s="6"/>
      <c r="K761" s="6"/>
      <c r="L761" s="6"/>
      <c r="M761" s="6"/>
      <c r="N761" s="6"/>
      <c r="O761" s="3"/>
      <c r="P761" s="8"/>
      <c r="Q761" s="8"/>
      <c r="R761" s="3"/>
      <c r="S761" s="3"/>
      <c r="T761" s="3"/>
      <c r="U761" s="8"/>
      <c r="V761" s="6"/>
      <c r="W761" s="6"/>
      <c r="X761" s="8"/>
      <c r="Y761" s="3"/>
      <c r="Z761" s="8"/>
      <c r="AA761" s="8"/>
      <c r="AB761" s="3"/>
      <c r="AC761" s="10"/>
    </row>
    <row r="762" spans="2:29" ht="13.2" x14ac:dyDescent="0.25">
      <c r="B762" s="6"/>
      <c r="C762" s="6"/>
      <c r="D762" s="3"/>
      <c r="E762" s="3"/>
      <c r="F762" s="3"/>
      <c r="G762" s="6"/>
      <c r="H762" s="6"/>
      <c r="I762" s="6"/>
      <c r="J762" s="6"/>
      <c r="K762" s="6"/>
      <c r="L762" s="6"/>
      <c r="M762" s="6"/>
      <c r="N762" s="6"/>
      <c r="O762" s="3"/>
      <c r="P762" s="8"/>
      <c r="Q762" s="8"/>
      <c r="R762" s="3"/>
      <c r="S762" s="3"/>
      <c r="T762" s="3"/>
      <c r="U762" s="8"/>
      <c r="V762" s="6"/>
      <c r="W762" s="6"/>
      <c r="X762" s="8"/>
      <c r="Y762" s="3"/>
      <c r="Z762" s="8"/>
      <c r="AA762" s="8"/>
      <c r="AB762" s="3"/>
      <c r="AC762" s="10"/>
    </row>
    <row r="763" spans="2:29" ht="13.2" x14ac:dyDescent="0.25">
      <c r="B763" s="6"/>
      <c r="C763" s="6"/>
      <c r="D763" s="3"/>
      <c r="E763" s="3"/>
      <c r="F763" s="3"/>
      <c r="G763" s="6"/>
      <c r="H763" s="6"/>
      <c r="I763" s="6"/>
      <c r="J763" s="6"/>
      <c r="K763" s="6"/>
      <c r="L763" s="6"/>
      <c r="M763" s="6"/>
      <c r="N763" s="6"/>
      <c r="O763" s="3"/>
      <c r="P763" s="8"/>
      <c r="Q763" s="8"/>
      <c r="R763" s="3"/>
      <c r="S763" s="3"/>
      <c r="T763" s="3"/>
      <c r="U763" s="8"/>
      <c r="V763" s="6"/>
      <c r="W763" s="6"/>
      <c r="X763" s="8"/>
      <c r="Y763" s="3"/>
      <c r="Z763" s="8"/>
      <c r="AA763" s="8"/>
      <c r="AB763" s="3"/>
      <c r="AC763" s="10"/>
    </row>
    <row r="764" spans="2:29" ht="13.2" x14ac:dyDescent="0.25">
      <c r="B764" s="6"/>
      <c r="C764" s="6"/>
      <c r="D764" s="3"/>
      <c r="E764" s="3"/>
      <c r="F764" s="3"/>
      <c r="G764" s="6"/>
      <c r="H764" s="6"/>
      <c r="I764" s="6"/>
      <c r="J764" s="6"/>
      <c r="K764" s="6"/>
      <c r="L764" s="6"/>
      <c r="M764" s="6"/>
      <c r="N764" s="6"/>
      <c r="O764" s="3"/>
      <c r="P764" s="8"/>
      <c r="Q764" s="8"/>
      <c r="R764" s="3"/>
      <c r="S764" s="3"/>
      <c r="T764" s="3"/>
      <c r="U764" s="8"/>
      <c r="V764" s="6"/>
      <c r="W764" s="6"/>
      <c r="X764" s="8"/>
      <c r="Y764" s="3"/>
      <c r="Z764" s="8"/>
      <c r="AA764" s="8"/>
      <c r="AB764" s="3"/>
      <c r="AC764" s="10"/>
    </row>
    <row r="765" spans="2:29" ht="13.2" x14ac:dyDescent="0.25">
      <c r="B765" s="6"/>
      <c r="C765" s="6"/>
      <c r="D765" s="3"/>
      <c r="E765" s="3"/>
      <c r="F765" s="3"/>
      <c r="G765" s="6"/>
      <c r="H765" s="6"/>
      <c r="I765" s="6"/>
      <c r="J765" s="6"/>
      <c r="K765" s="6"/>
      <c r="L765" s="6"/>
      <c r="M765" s="6"/>
      <c r="N765" s="6"/>
      <c r="O765" s="3"/>
      <c r="P765" s="8"/>
      <c r="Q765" s="8"/>
      <c r="R765" s="3"/>
      <c r="S765" s="3"/>
      <c r="T765" s="3"/>
      <c r="U765" s="8"/>
      <c r="V765" s="6"/>
      <c r="W765" s="6"/>
      <c r="X765" s="8"/>
      <c r="Y765" s="3"/>
      <c r="Z765" s="8"/>
      <c r="AA765" s="8"/>
      <c r="AB765" s="3"/>
      <c r="AC765" s="10"/>
    </row>
    <row r="766" spans="2:29" ht="13.2" x14ac:dyDescent="0.25">
      <c r="B766" s="6"/>
      <c r="C766" s="6"/>
      <c r="D766" s="3"/>
      <c r="E766" s="3"/>
      <c r="F766" s="3"/>
      <c r="G766" s="6"/>
      <c r="H766" s="6"/>
      <c r="I766" s="6"/>
      <c r="J766" s="6"/>
      <c r="K766" s="6"/>
      <c r="L766" s="6"/>
      <c r="M766" s="6"/>
      <c r="N766" s="6"/>
      <c r="O766" s="3"/>
      <c r="P766" s="8"/>
      <c r="Q766" s="8"/>
      <c r="R766" s="3"/>
      <c r="S766" s="3"/>
      <c r="T766" s="3"/>
      <c r="U766" s="8"/>
      <c r="V766" s="6"/>
      <c r="W766" s="6"/>
      <c r="X766" s="8"/>
      <c r="Y766" s="3"/>
      <c r="Z766" s="8"/>
      <c r="AA766" s="8"/>
      <c r="AB766" s="3"/>
      <c r="AC766" s="10"/>
    </row>
    <row r="767" spans="2:29" ht="13.2" x14ac:dyDescent="0.25">
      <c r="B767" s="6"/>
      <c r="C767" s="6"/>
      <c r="D767" s="3"/>
      <c r="E767" s="3"/>
      <c r="F767" s="3"/>
      <c r="G767" s="6"/>
      <c r="H767" s="6"/>
      <c r="I767" s="6"/>
      <c r="J767" s="6"/>
      <c r="K767" s="6"/>
      <c r="L767" s="6"/>
      <c r="M767" s="6"/>
      <c r="N767" s="6"/>
      <c r="O767" s="3"/>
      <c r="P767" s="8"/>
      <c r="Q767" s="8"/>
      <c r="R767" s="3"/>
      <c r="S767" s="3"/>
      <c r="T767" s="3"/>
      <c r="U767" s="8"/>
      <c r="V767" s="6"/>
      <c r="W767" s="6"/>
      <c r="X767" s="8"/>
      <c r="Y767" s="3"/>
      <c r="Z767" s="8"/>
      <c r="AA767" s="8"/>
      <c r="AB767" s="3"/>
      <c r="AC767" s="10"/>
    </row>
    <row r="768" spans="2:29" ht="13.2" x14ac:dyDescent="0.25">
      <c r="B768" s="6"/>
      <c r="C768" s="6"/>
      <c r="D768" s="3"/>
      <c r="E768" s="3"/>
      <c r="F768" s="3"/>
      <c r="G768" s="6"/>
      <c r="H768" s="6"/>
      <c r="I768" s="6"/>
      <c r="J768" s="6"/>
      <c r="K768" s="6"/>
      <c r="L768" s="6"/>
      <c r="M768" s="6"/>
      <c r="N768" s="6"/>
      <c r="O768" s="3"/>
      <c r="P768" s="8"/>
      <c r="Q768" s="8"/>
      <c r="R768" s="3"/>
      <c r="S768" s="3"/>
      <c r="T768" s="3"/>
      <c r="U768" s="8"/>
      <c r="V768" s="6"/>
      <c r="W768" s="6"/>
      <c r="X768" s="8"/>
      <c r="Y768" s="3"/>
      <c r="Z768" s="8"/>
      <c r="AA768" s="8"/>
      <c r="AB768" s="3"/>
      <c r="AC768" s="10"/>
    </row>
    <row r="769" spans="2:29" ht="13.2" x14ac:dyDescent="0.25">
      <c r="B769" s="6"/>
      <c r="C769" s="6"/>
      <c r="D769" s="3"/>
      <c r="E769" s="3"/>
      <c r="F769" s="3"/>
      <c r="G769" s="6"/>
      <c r="H769" s="6"/>
      <c r="I769" s="6"/>
      <c r="J769" s="6"/>
      <c r="K769" s="6"/>
      <c r="L769" s="6"/>
      <c r="M769" s="6"/>
      <c r="N769" s="6"/>
      <c r="O769" s="3"/>
      <c r="P769" s="8"/>
      <c r="Q769" s="8"/>
      <c r="R769" s="3"/>
      <c r="S769" s="3"/>
      <c r="T769" s="3"/>
      <c r="U769" s="8"/>
      <c r="V769" s="6"/>
      <c r="W769" s="6"/>
      <c r="X769" s="8"/>
      <c r="Y769" s="3"/>
      <c r="Z769" s="8"/>
      <c r="AA769" s="8"/>
      <c r="AB769" s="3"/>
      <c r="AC769" s="10"/>
    </row>
    <row r="770" spans="2:29" ht="13.2" x14ac:dyDescent="0.25">
      <c r="B770" s="6"/>
      <c r="C770" s="6"/>
      <c r="D770" s="3"/>
      <c r="E770" s="3"/>
      <c r="F770" s="3"/>
      <c r="G770" s="6"/>
      <c r="H770" s="6"/>
      <c r="I770" s="6"/>
      <c r="J770" s="6"/>
      <c r="K770" s="6"/>
      <c r="L770" s="6"/>
      <c r="M770" s="6"/>
      <c r="N770" s="6"/>
      <c r="O770" s="3"/>
      <c r="P770" s="8"/>
      <c r="Q770" s="8"/>
      <c r="R770" s="3"/>
      <c r="S770" s="3"/>
      <c r="T770" s="3"/>
      <c r="U770" s="8"/>
      <c r="V770" s="6"/>
      <c r="W770" s="6"/>
      <c r="X770" s="8"/>
      <c r="Y770" s="3"/>
      <c r="Z770" s="8"/>
      <c r="AA770" s="8"/>
      <c r="AB770" s="3"/>
      <c r="AC770" s="10"/>
    </row>
    <row r="771" spans="2:29" ht="13.2" x14ac:dyDescent="0.25">
      <c r="B771" s="6"/>
      <c r="C771" s="6"/>
      <c r="D771" s="3"/>
      <c r="E771" s="3"/>
      <c r="F771" s="3"/>
      <c r="G771" s="6"/>
      <c r="H771" s="6"/>
      <c r="I771" s="6"/>
      <c r="J771" s="6"/>
      <c r="K771" s="6"/>
      <c r="L771" s="6"/>
      <c r="M771" s="6"/>
      <c r="N771" s="6"/>
      <c r="O771" s="3"/>
      <c r="P771" s="8"/>
      <c r="Q771" s="8"/>
      <c r="R771" s="3"/>
      <c r="S771" s="3"/>
      <c r="T771" s="3"/>
      <c r="U771" s="8"/>
      <c r="V771" s="6"/>
      <c r="W771" s="6"/>
      <c r="X771" s="8"/>
      <c r="Y771" s="3"/>
      <c r="Z771" s="8"/>
      <c r="AA771" s="8"/>
      <c r="AB771" s="3"/>
      <c r="AC771" s="10"/>
    </row>
    <row r="772" spans="2:29" ht="13.2" x14ac:dyDescent="0.25">
      <c r="B772" s="6"/>
      <c r="C772" s="6"/>
      <c r="D772" s="3"/>
      <c r="E772" s="3"/>
      <c r="F772" s="3"/>
      <c r="G772" s="6"/>
      <c r="H772" s="6"/>
      <c r="I772" s="6"/>
      <c r="J772" s="6"/>
      <c r="K772" s="6"/>
      <c r="L772" s="6"/>
      <c r="M772" s="6"/>
      <c r="N772" s="6"/>
      <c r="O772" s="3"/>
      <c r="P772" s="8"/>
      <c r="Q772" s="8"/>
      <c r="R772" s="3"/>
      <c r="S772" s="3"/>
      <c r="T772" s="3"/>
      <c r="U772" s="8"/>
      <c r="V772" s="6"/>
      <c r="W772" s="6"/>
      <c r="X772" s="8"/>
      <c r="Y772" s="3"/>
      <c r="Z772" s="8"/>
      <c r="AA772" s="8"/>
      <c r="AB772" s="3"/>
      <c r="AC772" s="10"/>
    </row>
    <row r="773" spans="2:29" ht="13.2" x14ac:dyDescent="0.25">
      <c r="B773" s="6"/>
      <c r="C773" s="6"/>
      <c r="D773" s="3"/>
      <c r="E773" s="3"/>
      <c r="F773" s="3"/>
      <c r="G773" s="6"/>
      <c r="H773" s="6"/>
      <c r="I773" s="6"/>
      <c r="J773" s="6"/>
      <c r="K773" s="6"/>
      <c r="L773" s="6"/>
      <c r="M773" s="6"/>
      <c r="N773" s="6"/>
      <c r="O773" s="3"/>
      <c r="P773" s="8"/>
      <c r="Q773" s="8"/>
      <c r="R773" s="3"/>
      <c r="S773" s="3"/>
      <c r="T773" s="3"/>
      <c r="U773" s="8"/>
      <c r="V773" s="6"/>
      <c r="W773" s="6"/>
      <c r="X773" s="8"/>
      <c r="Y773" s="3"/>
      <c r="Z773" s="8"/>
      <c r="AA773" s="8"/>
      <c r="AB773" s="3"/>
      <c r="AC773" s="10"/>
    </row>
    <row r="774" spans="2:29" ht="13.2" x14ac:dyDescent="0.25">
      <c r="B774" s="6"/>
      <c r="C774" s="6"/>
      <c r="D774" s="3"/>
      <c r="E774" s="3"/>
      <c r="F774" s="3"/>
      <c r="G774" s="6"/>
      <c r="H774" s="6"/>
      <c r="I774" s="6"/>
      <c r="J774" s="6"/>
      <c r="K774" s="6"/>
      <c r="L774" s="6"/>
      <c r="M774" s="6"/>
      <c r="N774" s="6"/>
      <c r="O774" s="3"/>
      <c r="P774" s="8"/>
      <c r="Q774" s="8"/>
      <c r="R774" s="3"/>
      <c r="S774" s="3"/>
      <c r="T774" s="3"/>
      <c r="U774" s="8"/>
      <c r="V774" s="6"/>
      <c r="W774" s="6"/>
      <c r="X774" s="8"/>
      <c r="Y774" s="3"/>
      <c r="Z774" s="8"/>
      <c r="AA774" s="8"/>
      <c r="AB774" s="3"/>
      <c r="AC774" s="10"/>
    </row>
    <row r="775" spans="2:29" ht="13.2" x14ac:dyDescent="0.25">
      <c r="B775" s="6"/>
      <c r="C775" s="6"/>
      <c r="D775" s="3"/>
      <c r="E775" s="3"/>
      <c r="F775" s="3"/>
      <c r="G775" s="6"/>
      <c r="H775" s="6"/>
      <c r="I775" s="6"/>
      <c r="J775" s="6"/>
      <c r="K775" s="6"/>
      <c r="L775" s="6"/>
      <c r="M775" s="6"/>
      <c r="N775" s="6"/>
      <c r="O775" s="3"/>
      <c r="P775" s="8"/>
      <c r="Q775" s="8"/>
      <c r="R775" s="3"/>
      <c r="S775" s="3"/>
      <c r="T775" s="3"/>
      <c r="U775" s="8"/>
      <c r="V775" s="6"/>
      <c r="W775" s="6"/>
      <c r="X775" s="8"/>
      <c r="Y775" s="3"/>
      <c r="Z775" s="8"/>
      <c r="AA775" s="8"/>
      <c r="AB775" s="3"/>
      <c r="AC775" s="10"/>
    </row>
    <row r="776" spans="2:29" ht="13.2" x14ac:dyDescent="0.25">
      <c r="B776" s="6"/>
      <c r="C776" s="6"/>
      <c r="D776" s="3"/>
      <c r="E776" s="3"/>
      <c r="F776" s="3"/>
      <c r="G776" s="6"/>
      <c r="H776" s="6"/>
      <c r="I776" s="6"/>
      <c r="J776" s="6"/>
      <c r="K776" s="6"/>
      <c r="L776" s="6"/>
      <c r="M776" s="6"/>
      <c r="N776" s="6"/>
      <c r="O776" s="3"/>
      <c r="P776" s="8"/>
      <c r="Q776" s="8"/>
      <c r="R776" s="3"/>
      <c r="S776" s="3"/>
      <c r="T776" s="3"/>
      <c r="U776" s="8"/>
      <c r="V776" s="6"/>
      <c r="W776" s="6"/>
      <c r="X776" s="8"/>
      <c r="Y776" s="3"/>
      <c r="Z776" s="8"/>
      <c r="AA776" s="8"/>
      <c r="AB776" s="3"/>
      <c r="AC776" s="10"/>
    </row>
    <row r="777" spans="2:29" ht="13.2" x14ac:dyDescent="0.25">
      <c r="B777" s="6"/>
      <c r="C777" s="6"/>
      <c r="D777" s="3"/>
      <c r="E777" s="3"/>
      <c r="F777" s="3"/>
      <c r="G777" s="6"/>
      <c r="H777" s="6"/>
      <c r="I777" s="6"/>
      <c r="J777" s="6"/>
      <c r="K777" s="6"/>
      <c r="L777" s="6"/>
      <c r="M777" s="6"/>
      <c r="N777" s="6"/>
      <c r="O777" s="3"/>
      <c r="P777" s="8"/>
      <c r="Q777" s="8"/>
      <c r="R777" s="3"/>
      <c r="S777" s="3"/>
      <c r="T777" s="3"/>
      <c r="U777" s="8"/>
      <c r="V777" s="6"/>
      <c r="W777" s="6"/>
      <c r="X777" s="8"/>
      <c r="Y777" s="3"/>
      <c r="Z777" s="8"/>
      <c r="AA777" s="8"/>
      <c r="AB777" s="3"/>
      <c r="AC777" s="10"/>
    </row>
    <row r="778" spans="2:29" ht="13.2" x14ac:dyDescent="0.25">
      <c r="B778" s="6"/>
      <c r="C778" s="6"/>
      <c r="D778" s="3"/>
      <c r="E778" s="3"/>
      <c r="F778" s="3"/>
      <c r="G778" s="6"/>
      <c r="H778" s="6"/>
      <c r="I778" s="6"/>
      <c r="J778" s="6"/>
      <c r="K778" s="6"/>
      <c r="L778" s="6"/>
      <c r="M778" s="6"/>
      <c r="N778" s="6"/>
      <c r="O778" s="3"/>
      <c r="P778" s="8"/>
      <c r="Q778" s="8"/>
      <c r="R778" s="3"/>
      <c r="S778" s="3"/>
      <c r="T778" s="3"/>
      <c r="U778" s="8"/>
      <c r="V778" s="6"/>
      <c r="W778" s="6"/>
      <c r="X778" s="8"/>
      <c r="Y778" s="3"/>
      <c r="Z778" s="8"/>
      <c r="AA778" s="8"/>
      <c r="AB778" s="3"/>
      <c r="AC778" s="10"/>
    </row>
    <row r="779" spans="2:29" ht="13.2" x14ac:dyDescent="0.25">
      <c r="B779" s="6"/>
      <c r="C779" s="6"/>
      <c r="D779" s="3"/>
      <c r="E779" s="3"/>
      <c r="F779" s="3"/>
      <c r="G779" s="6"/>
      <c r="H779" s="6"/>
      <c r="I779" s="6"/>
      <c r="J779" s="6"/>
      <c r="K779" s="6"/>
      <c r="L779" s="6"/>
      <c r="M779" s="6"/>
      <c r="N779" s="6"/>
      <c r="O779" s="3"/>
      <c r="P779" s="8"/>
      <c r="Q779" s="8"/>
      <c r="R779" s="3"/>
      <c r="S779" s="3"/>
      <c r="T779" s="3"/>
      <c r="U779" s="8"/>
      <c r="V779" s="6"/>
      <c r="W779" s="6"/>
      <c r="X779" s="8"/>
      <c r="Y779" s="3"/>
      <c r="Z779" s="8"/>
      <c r="AA779" s="8"/>
      <c r="AB779" s="3"/>
      <c r="AC779" s="10"/>
    </row>
    <row r="780" spans="2:29" ht="13.2" x14ac:dyDescent="0.25">
      <c r="B780" s="6"/>
      <c r="C780" s="6"/>
      <c r="D780" s="3"/>
      <c r="E780" s="3"/>
      <c r="F780" s="3"/>
      <c r="G780" s="6"/>
      <c r="H780" s="6"/>
      <c r="I780" s="6"/>
      <c r="J780" s="6"/>
      <c r="K780" s="6"/>
      <c r="L780" s="6"/>
      <c r="M780" s="6"/>
      <c r="N780" s="6"/>
      <c r="O780" s="3"/>
      <c r="P780" s="8"/>
      <c r="Q780" s="8"/>
      <c r="R780" s="3"/>
      <c r="S780" s="3"/>
      <c r="T780" s="3"/>
      <c r="U780" s="8"/>
      <c r="V780" s="6"/>
      <c r="W780" s="6"/>
      <c r="X780" s="8"/>
      <c r="Y780" s="3"/>
      <c r="Z780" s="8"/>
      <c r="AA780" s="8"/>
      <c r="AB780" s="3"/>
      <c r="AC780" s="10"/>
    </row>
    <row r="781" spans="2:29" ht="13.2" x14ac:dyDescent="0.25">
      <c r="B781" s="6"/>
      <c r="C781" s="6"/>
      <c r="D781" s="3"/>
      <c r="E781" s="3"/>
      <c r="F781" s="3"/>
      <c r="G781" s="6"/>
      <c r="H781" s="6"/>
      <c r="I781" s="6"/>
      <c r="J781" s="6"/>
      <c r="K781" s="6"/>
      <c r="L781" s="6"/>
      <c r="M781" s="6"/>
      <c r="N781" s="6"/>
      <c r="O781" s="3"/>
      <c r="P781" s="8"/>
      <c r="Q781" s="8"/>
      <c r="R781" s="3"/>
      <c r="S781" s="3"/>
      <c r="T781" s="3"/>
      <c r="U781" s="8"/>
      <c r="V781" s="6"/>
      <c r="W781" s="6"/>
      <c r="X781" s="8"/>
      <c r="Y781" s="3"/>
      <c r="Z781" s="8"/>
      <c r="AA781" s="8"/>
      <c r="AB781" s="3"/>
      <c r="AC781" s="10"/>
    </row>
    <row r="782" spans="2:29" ht="13.2" x14ac:dyDescent="0.25">
      <c r="B782" s="6"/>
      <c r="C782" s="6"/>
      <c r="D782" s="3"/>
      <c r="E782" s="3"/>
      <c r="F782" s="3"/>
      <c r="G782" s="6"/>
      <c r="H782" s="6"/>
      <c r="I782" s="6"/>
      <c r="J782" s="6"/>
      <c r="K782" s="6"/>
      <c r="L782" s="6"/>
      <c r="M782" s="6"/>
      <c r="N782" s="6"/>
      <c r="O782" s="3"/>
      <c r="P782" s="8"/>
      <c r="Q782" s="8"/>
      <c r="R782" s="3"/>
      <c r="S782" s="3"/>
      <c r="T782" s="3"/>
      <c r="U782" s="8"/>
      <c r="V782" s="6"/>
      <c r="W782" s="6"/>
      <c r="X782" s="8"/>
      <c r="Y782" s="3"/>
      <c r="Z782" s="8"/>
      <c r="AA782" s="8"/>
      <c r="AB782" s="3"/>
      <c r="AC782" s="10"/>
    </row>
    <row r="783" spans="2:29" ht="13.2" x14ac:dyDescent="0.25">
      <c r="B783" s="6"/>
      <c r="C783" s="6"/>
      <c r="D783" s="3"/>
      <c r="E783" s="3"/>
      <c r="F783" s="3"/>
      <c r="G783" s="6"/>
      <c r="H783" s="6"/>
      <c r="I783" s="6"/>
      <c r="J783" s="6"/>
      <c r="K783" s="6"/>
      <c r="L783" s="6"/>
      <c r="M783" s="6"/>
      <c r="N783" s="6"/>
      <c r="O783" s="3"/>
      <c r="P783" s="8"/>
      <c r="Q783" s="8"/>
      <c r="R783" s="3"/>
      <c r="S783" s="3"/>
      <c r="T783" s="3"/>
      <c r="U783" s="8"/>
      <c r="V783" s="6"/>
      <c r="W783" s="6"/>
      <c r="X783" s="8"/>
      <c r="Y783" s="3"/>
      <c r="Z783" s="8"/>
      <c r="AA783" s="8"/>
      <c r="AB783" s="3"/>
      <c r="AC783" s="10"/>
    </row>
    <row r="784" spans="2:29" ht="13.2" x14ac:dyDescent="0.25">
      <c r="B784" s="6"/>
      <c r="C784" s="6"/>
      <c r="D784" s="3"/>
      <c r="E784" s="3"/>
      <c r="F784" s="3"/>
      <c r="G784" s="6"/>
      <c r="H784" s="6"/>
      <c r="I784" s="6"/>
      <c r="J784" s="6"/>
      <c r="K784" s="6"/>
      <c r="L784" s="6"/>
      <c r="M784" s="6"/>
      <c r="N784" s="6"/>
      <c r="O784" s="3"/>
      <c r="P784" s="8"/>
      <c r="Q784" s="8"/>
      <c r="R784" s="3"/>
      <c r="S784" s="3"/>
      <c r="T784" s="3"/>
      <c r="U784" s="8"/>
      <c r="V784" s="6"/>
      <c r="W784" s="6"/>
      <c r="X784" s="8"/>
      <c r="Y784" s="3"/>
      <c r="Z784" s="8"/>
      <c r="AA784" s="8"/>
      <c r="AB784" s="3"/>
      <c r="AC784" s="10"/>
    </row>
    <row r="785" spans="2:29" ht="13.2" x14ac:dyDescent="0.25">
      <c r="B785" s="6"/>
      <c r="C785" s="6"/>
      <c r="D785" s="3"/>
      <c r="E785" s="3"/>
      <c r="F785" s="3"/>
      <c r="G785" s="6"/>
      <c r="H785" s="6"/>
      <c r="I785" s="6"/>
      <c r="J785" s="6"/>
      <c r="K785" s="6"/>
      <c r="L785" s="6"/>
      <c r="M785" s="6"/>
      <c r="N785" s="6"/>
      <c r="O785" s="3"/>
      <c r="P785" s="8"/>
      <c r="Q785" s="8"/>
      <c r="R785" s="3"/>
      <c r="S785" s="3"/>
      <c r="T785" s="3"/>
      <c r="U785" s="8"/>
      <c r="V785" s="6"/>
      <c r="W785" s="6"/>
      <c r="X785" s="8"/>
      <c r="Y785" s="3"/>
      <c r="Z785" s="8"/>
      <c r="AA785" s="8"/>
      <c r="AB785" s="3"/>
      <c r="AC785" s="10"/>
    </row>
    <row r="786" spans="2:29" ht="13.2" x14ac:dyDescent="0.25">
      <c r="B786" s="6"/>
      <c r="C786" s="6"/>
      <c r="D786" s="3"/>
      <c r="E786" s="3"/>
      <c r="F786" s="3"/>
      <c r="G786" s="6"/>
      <c r="H786" s="6"/>
      <c r="I786" s="6"/>
      <c r="J786" s="6"/>
      <c r="K786" s="6"/>
      <c r="L786" s="6"/>
      <c r="M786" s="6"/>
      <c r="N786" s="6"/>
      <c r="O786" s="3"/>
      <c r="P786" s="8"/>
      <c r="Q786" s="8"/>
      <c r="R786" s="3"/>
      <c r="S786" s="3"/>
      <c r="T786" s="3"/>
      <c r="U786" s="8"/>
      <c r="V786" s="6"/>
      <c r="W786" s="6"/>
      <c r="X786" s="8"/>
      <c r="Y786" s="3"/>
      <c r="Z786" s="8"/>
      <c r="AA786" s="8"/>
      <c r="AB786" s="3"/>
      <c r="AC786" s="10"/>
    </row>
    <row r="787" spans="2:29" ht="13.2" x14ac:dyDescent="0.25">
      <c r="B787" s="6"/>
      <c r="C787" s="6"/>
      <c r="D787" s="3"/>
      <c r="E787" s="3"/>
      <c r="F787" s="3"/>
      <c r="G787" s="6"/>
      <c r="H787" s="6"/>
      <c r="I787" s="6"/>
      <c r="J787" s="6"/>
      <c r="K787" s="6"/>
      <c r="L787" s="6"/>
      <c r="M787" s="6"/>
      <c r="N787" s="6"/>
      <c r="O787" s="3"/>
      <c r="P787" s="8"/>
      <c r="Q787" s="8"/>
      <c r="R787" s="3"/>
      <c r="S787" s="3"/>
      <c r="T787" s="3"/>
      <c r="U787" s="8"/>
      <c r="V787" s="6"/>
      <c r="W787" s="6"/>
      <c r="X787" s="8"/>
      <c r="Y787" s="3"/>
      <c r="Z787" s="8"/>
      <c r="AA787" s="8"/>
      <c r="AB787" s="3"/>
      <c r="AC787" s="10"/>
    </row>
    <row r="788" spans="2:29" ht="13.2" x14ac:dyDescent="0.25">
      <c r="B788" s="6"/>
      <c r="C788" s="6"/>
      <c r="D788" s="3"/>
      <c r="E788" s="3"/>
      <c r="F788" s="3"/>
      <c r="G788" s="6"/>
      <c r="H788" s="6"/>
      <c r="I788" s="6"/>
      <c r="J788" s="6"/>
      <c r="K788" s="6"/>
      <c r="L788" s="6"/>
      <c r="M788" s="6"/>
      <c r="N788" s="6"/>
      <c r="O788" s="3"/>
      <c r="P788" s="8"/>
      <c r="Q788" s="8"/>
      <c r="R788" s="3"/>
      <c r="S788" s="3"/>
      <c r="T788" s="3"/>
      <c r="U788" s="8"/>
      <c r="V788" s="6"/>
      <c r="W788" s="6"/>
      <c r="X788" s="8"/>
      <c r="Y788" s="3"/>
      <c r="Z788" s="8"/>
      <c r="AA788" s="8"/>
      <c r="AB788" s="3"/>
      <c r="AC788" s="10"/>
    </row>
    <row r="789" spans="2:29" ht="13.2" x14ac:dyDescent="0.25">
      <c r="B789" s="6"/>
      <c r="C789" s="6"/>
      <c r="D789" s="3"/>
      <c r="E789" s="3"/>
      <c r="F789" s="3"/>
      <c r="G789" s="6"/>
      <c r="H789" s="6"/>
      <c r="I789" s="6"/>
      <c r="J789" s="6"/>
      <c r="K789" s="6"/>
      <c r="L789" s="6"/>
      <c r="M789" s="6"/>
      <c r="N789" s="6"/>
      <c r="O789" s="3"/>
      <c r="P789" s="8"/>
      <c r="Q789" s="8"/>
      <c r="R789" s="3"/>
      <c r="S789" s="3"/>
      <c r="T789" s="3"/>
      <c r="U789" s="8"/>
      <c r="V789" s="6"/>
      <c r="W789" s="6"/>
      <c r="X789" s="8"/>
      <c r="Y789" s="3"/>
      <c r="Z789" s="8"/>
      <c r="AA789" s="8"/>
      <c r="AB789" s="3"/>
      <c r="AC789" s="10"/>
    </row>
    <row r="790" spans="2:29" ht="13.2" x14ac:dyDescent="0.25">
      <c r="B790" s="6"/>
      <c r="C790" s="6"/>
      <c r="D790" s="3"/>
      <c r="E790" s="3"/>
      <c r="F790" s="3"/>
      <c r="G790" s="6"/>
      <c r="H790" s="6"/>
      <c r="I790" s="6"/>
      <c r="J790" s="6"/>
      <c r="K790" s="6"/>
      <c r="L790" s="6"/>
      <c r="M790" s="6"/>
      <c r="N790" s="6"/>
      <c r="O790" s="3"/>
      <c r="P790" s="8"/>
      <c r="Q790" s="8"/>
      <c r="R790" s="3"/>
      <c r="S790" s="3"/>
      <c r="T790" s="3"/>
      <c r="U790" s="8"/>
      <c r="V790" s="6"/>
      <c r="W790" s="6"/>
      <c r="X790" s="8"/>
      <c r="Y790" s="3"/>
      <c r="Z790" s="8"/>
      <c r="AA790" s="8"/>
      <c r="AB790" s="3"/>
      <c r="AC790" s="10"/>
    </row>
    <row r="791" spans="2:29" ht="13.2" x14ac:dyDescent="0.25">
      <c r="B791" s="6"/>
      <c r="C791" s="6"/>
      <c r="D791" s="3"/>
      <c r="E791" s="3"/>
      <c r="F791" s="3"/>
      <c r="G791" s="6"/>
      <c r="H791" s="6"/>
      <c r="I791" s="6"/>
      <c r="J791" s="6"/>
      <c r="K791" s="6"/>
      <c r="L791" s="6"/>
      <c r="M791" s="6"/>
      <c r="N791" s="6"/>
      <c r="O791" s="3"/>
      <c r="P791" s="8"/>
      <c r="Q791" s="8"/>
      <c r="R791" s="3"/>
      <c r="S791" s="3"/>
      <c r="T791" s="3"/>
      <c r="U791" s="8"/>
      <c r="V791" s="6"/>
      <c r="W791" s="6"/>
      <c r="X791" s="8"/>
      <c r="Y791" s="3"/>
      <c r="Z791" s="8"/>
      <c r="AA791" s="8"/>
      <c r="AB791" s="3"/>
      <c r="AC791" s="10"/>
    </row>
    <row r="792" spans="2:29" ht="13.2" x14ac:dyDescent="0.25">
      <c r="B792" s="6"/>
      <c r="C792" s="6"/>
      <c r="D792" s="3"/>
      <c r="E792" s="3"/>
      <c r="F792" s="3"/>
      <c r="G792" s="6"/>
      <c r="H792" s="6"/>
      <c r="I792" s="6"/>
      <c r="J792" s="6"/>
      <c r="K792" s="6"/>
      <c r="L792" s="6"/>
      <c r="M792" s="6"/>
      <c r="N792" s="6"/>
      <c r="O792" s="3"/>
      <c r="P792" s="8"/>
      <c r="Q792" s="8"/>
      <c r="R792" s="3"/>
      <c r="S792" s="3"/>
      <c r="T792" s="3"/>
      <c r="U792" s="8"/>
      <c r="V792" s="6"/>
      <c r="W792" s="6"/>
      <c r="X792" s="8"/>
      <c r="Y792" s="3"/>
      <c r="Z792" s="8"/>
      <c r="AA792" s="8"/>
      <c r="AB792" s="3"/>
      <c r="AC792" s="10"/>
    </row>
    <row r="793" spans="2:29" ht="13.2" x14ac:dyDescent="0.25">
      <c r="B793" s="6"/>
      <c r="C793" s="6"/>
      <c r="D793" s="3"/>
      <c r="E793" s="3"/>
      <c r="F793" s="3"/>
      <c r="G793" s="6"/>
      <c r="H793" s="6"/>
      <c r="I793" s="6"/>
      <c r="J793" s="6"/>
      <c r="K793" s="6"/>
      <c r="L793" s="6"/>
      <c r="M793" s="6"/>
      <c r="N793" s="6"/>
      <c r="O793" s="3"/>
      <c r="P793" s="8"/>
      <c r="Q793" s="8"/>
      <c r="R793" s="3"/>
      <c r="S793" s="3"/>
      <c r="T793" s="3"/>
      <c r="U793" s="8"/>
      <c r="V793" s="6"/>
      <c r="W793" s="6"/>
      <c r="X793" s="8"/>
      <c r="Y793" s="3"/>
      <c r="Z793" s="8"/>
      <c r="AA793" s="8"/>
      <c r="AB793" s="3"/>
      <c r="AC793" s="10"/>
    </row>
    <row r="794" spans="2:29" ht="13.2" x14ac:dyDescent="0.25">
      <c r="B794" s="6"/>
      <c r="C794" s="6"/>
      <c r="D794" s="3"/>
      <c r="E794" s="3"/>
      <c r="F794" s="3"/>
      <c r="G794" s="6"/>
      <c r="H794" s="6"/>
      <c r="I794" s="6"/>
      <c r="J794" s="6"/>
      <c r="K794" s="6"/>
      <c r="L794" s="6"/>
      <c r="M794" s="6"/>
      <c r="N794" s="6"/>
      <c r="O794" s="3"/>
      <c r="P794" s="8"/>
      <c r="Q794" s="8"/>
      <c r="R794" s="3"/>
      <c r="S794" s="3"/>
      <c r="T794" s="3"/>
      <c r="U794" s="8"/>
      <c r="V794" s="6"/>
      <c r="W794" s="6"/>
      <c r="X794" s="8"/>
      <c r="Y794" s="3"/>
      <c r="Z794" s="8"/>
      <c r="AA794" s="8"/>
      <c r="AB794" s="3"/>
      <c r="AC794" s="10"/>
    </row>
    <row r="795" spans="2:29" ht="13.2" x14ac:dyDescent="0.25">
      <c r="B795" s="6"/>
      <c r="C795" s="6"/>
      <c r="D795" s="3"/>
      <c r="E795" s="3"/>
      <c r="F795" s="3"/>
      <c r="G795" s="6"/>
      <c r="H795" s="6"/>
      <c r="I795" s="6"/>
      <c r="J795" s="6"/>
      <c r="K795" s="6"/>
      <c r="L795" s="6"/>
      <c r="M795" s="6"/>
      <c r="N795" s="6"/>
      <c r="O795" s="3"/>
      <c r="P795" s="8"/>
      <c r="Q795" s="8"/>
      <c r="R795" s="3"/>
      <c r="S795" s="3"/>
      <c r="T795" s="3"/>
      <c r="U795" s="8"/>
      <c r="V795" s="6"/>
      <c r="W795" s="6"/>
      <c r="X795" s="8"/>
      <c r="Y795" s="3"/>
      <c r="Z795" s="8"/>
      <c r="AA795" s="8"/>
      <c r="AB795" s="3"/>
      <c r="AC795" s="10"/>
    </row>
    <row r="796" spans="2:29" ht="13.2" x14ac:dyDescent="0.25">
      <c r="B796" s="6"/>
      <c r="C796" s="6"/>
      <c r="D796" s="3"/>
      <c r="E796" s="3"/>
      <c r="F796" s="3"/>
      <c r="G796" s="6"/>
      <c r="H796" s="6"/>
      <c r="I796" s="6"/>
      <c r="J796" s="6"/>
      <c r="K796" s="6"/>
      <c r="L796" s="6"/>
      <c r="M796" s="6"/>
      <c r="N796" s="6"/>
      <c r="O796" s="3"/>
      <c r="P796" s="8"/>
      <c r="Q796" s="8"/>
      <c r="R796" s="3"/>
      <c r="S796" s="3"/>
      <c r="T796" s="3"/>
      <c r="U796" s="8"/>
      <c r="V796" s="6"/>
      <c r="W796" s="6"/>
      <c r="X796" s="8"/>
      <c r="Y796" s="3"/>
      <c r="Z796" s="8"/>
      <c r="AA796" s="8"/>
      <c r="AB796" s="3"/>
      <c r="AC796" s="10"/>
    </row>
    <row r="797" spans="2:29" ht="13.2" x14ac:dyDescent="0.25">
      <c r="B797" s="6"/>
      <c r="C797" s="6"/>
      <c r="D797" s="3"/>
      <c r="E797" s="3"/>
      <c r="F797" s="3"/>
      <c r="G797" s="6"/>
      <c r="H797" s="6"/>
      <c r="I797" s="6"/>
      <c r="J797" s="6"/>
      <c r="K797" s="6"/>
      <c r="L797" s="6"/>
      <c r="M797" s="6"/>
      <c r="N797" s="6"/>
      <c r="O797" s="3"/>
      <c r="P797" s="8"/>
      <c r="Q797" s="8"/>
      <c r="R797" s="3"/>
      <c r="S797" s="3"/>
      <c r="T797" s="3"/>
      <c r="U797" s="8"/>
      <c r="V797" s="6"/>
      <c r="W797" s="6"/>
      <c r="X797" s="8"/>
      <c r="Y797" s="3"/>
      <c r="Z797" s="8"/>
      <c r="AA797" s="8"/>
      <c r="AB797" s="3"/>
      <c r="AC797" s="10"/>
    </row>
    <row r="798" spans="2:29" ht="13.2" x14ac:dyDescent="0.25">
      <c r="B798" s="6"/>
      <c r="C798" s="6"/>
      <c r="D798" s="3"/>
      <c r="E798" s="3"/>
      <c r="F798" s="3"/>
      <c r="G798" s="6"/>
      <c r="H798" s="6"/>
      <c r="I798" s="6"/>
      <c r="J798" s="6"/>
      <c r="K798" s="6"/>
      <c r="L798" s="6"/>
      <c r="M798" s="6"/>
      <c r="N798" s="6"/>
      <c r="O798" s="3"/>
      <c r="P798" s="8"/>
      <c r="Q798" s="8"/>
      <c r="R798" s="3"/>
      <c r="S798" s="3"/>
      <c r="T798" s="3"/>
      <c r="U798" s="8"/>
      <c r="V798" s="6"/>
      <c r="W798" s="6"/>
      <c r="X798" s="8"/>
      <c r="Y798" s="3"/>
      <c r="Z798" s="8"/>
      <c r="AA798" s="8"/>
      <c r="AB798" s="3"/>
      <c r="AC798" s="10"/>
    </row>
    <row r="799" spans="2:29" ht="13.2" x14ac:dyDescent="0.25">
      <c r="B799" s="6"/>
      <c r="C799" s="6"/>
      <c r="D799" s="3"/>
      <c r="E799" s="3"/>
      <c r="F799" s="3"/>
      <c r="G799" s="6"/>
      <c r="H799" s="6"/>
      <c r="I799" s="6"/>
      <c r="J799" s="6"/>
      <c r="K799" s="6"/>
      <c r="L799" s="6"/>
      <c r="M799" s="6"/>
      <c r="N799" s="6"/>
      <c r="O799" s="3"/>
      <c r="P799" s="8"/>
      <c r="Q799" s="8"/>
      <c r="R799" s="3"/>
      <c r="S799" s="3"/>
      <c r="T799" s="3"/>
      <c r="U799" s="8"/>
      <c r="V799" s="6"/>
      <c r="W799" s="6"/>
      <c r="X799" s="8"/>
      <c r="Y799" s="3"/>
      <c r="Z799" s="8"/>
      <c r="AA799" s="8"/>
      <c r="AB799" s="3"/>
      <c r="AC799" s="10"/>
    </row>
    <row r="800" spans="2:29" ht="13.2" x14ac:dyDescent="0.25">
      <c r="B800" s="6"/>
      <c r="C800" s="6"/>
      <c r="D800" s="3"/>
      <c r="E800" s="3"/>
      <c r="F800" s="3"/>
      <c r="G800" s="6"/>
      <c r="H800" s="6"/>
      <c r="I800" s="6"/>
      <c r="J800" s="6"/>
      <c r="K800" s="6"/>
      <c r="L800" s="6"/>
      <c r="M800" s="6"/>
      <c r="N800" s="6"/>
      <c r="O800" s="3"/>
      <c r="P800" s="8"/>
      <c r="Q800" s="8"/>
      <c r="R800" s="3"/>
      <c r="S800" s="3"/>
      <c r="T800" s="3"/>
      <c r="U800" s="8"/>
      <c r="V800" s="6"/>
      <c r="W800" s="6"/>
      <c r="X800" s="8"/>
      <c r="Y800" s="3"/>
      <c r="Z800" s="8"/>
      <c r="AA800" s="8"/>
      <c r="AB800" s="3"/>
      <c r="AC800" s="10"/>
    </row>
    <row r="801" spans="2:29" ht="13.2" x14ac:dyDescent="0.25">
      <c r="B801" s="6"/>
      <c r="C801" s="6"/>
      <c r="D801" s="3"/>
      <c r="E801" s="3"/>
      <c r="F801" s="3"/>
      <c r="G801" s="6"/>
      <c r="H801" s="6"/>
      <c r="I801" s="6"/>
      <c r="J801" s="6"/>
      <c r="K801" s="6"/>
      <c r="L801" s="6"/>
      <c r="M801" s="6"/>
      <c r="N801" s="6"/>
      <c r="O801" s="3"/>
      <c r="P801" s="8"/>
      <c r="Q801" s="8"/>
      <c r="R801" s="3"/>
      <c r="S801" s="3"/>
      <c r="T801" s="3"/>
      <c r="U801" s="8"/>
      <c r="V801" s="6"/>
      <c r="W801" s="6"/>
      <c r="X801" s="8"/>
      <c r="Y801" s="3"/>
      <c r="Z801" s="8"/>
      <c r="AA801" s="8"/>
      <c r="AB801" s="3"/>
      <c r="AC801" s="10"/>
    </row>
    <row r="802" spans="2:29" ht="13.2" x14ac:dyDescent="0.25">
      <c r="B802" s="6"/>
      <c r="C802" s="6"/>
      <c r="D802" s="3"/>
      <c r="E802" s="3"/>
      <c r="F802" s="3"/>
      <c r="G802" s="6"/>
      <c r="H802" s="6"/>
      <c r="I802" s="6"/>
      <c r="J802" s="6"/>
      <c r="K802" s="6"/>
      <c r="L802" s="6"/>
      <c r="M802" s="6"/>
      <c r="N802" s="6"/>
      <c r="O802" s="3"/>
      <c r="P802" s="8"/>
      <c r="Q802" s="8"/>
      <c r="R802" s="3"/>
      <c r="S802" s="3"/>
      <c r="T802" s="3"/>
      <c r="U802" s="8"/>
      <c r="V802" s="6"/>
      <c r="W802" s="6"/>
      <c r="X802" s="8"/>
      <c r="Y802" s="3"/>
      <c r="Z802" s="8"/>
      <c r="AA802" s="8"/>
      <c r="AB802" s="3"/>
      <c r="AC802" s="10"/>
    </row>
    <row r="803" spans="2:29" ht="13.2" x14ac:dyDescent="0.25">
      <c r="B803" s="6"/>
      <c r="C803" s="6"/>
      <c r="D803" s="3"/>
      <c r="E803" s="3"/>
      <c r="F803" s="3"/>
      <c r="G803" s="6"/>
      <c r="H803" s="6"/>
      <c r="I803" s="6"/>
      <c r="J803" s="6"/>
      <c r="K803" s="6"/>
      <c r="L803" s="6"/>
      <c r="M803" s="6"/>
      <c r="N803" s="6"/>
      <c r="O803" s="3"/>
      <c r="P803" s="8"/>
      <c r="Q803" s="8"/>
      <c r="R803" s="3"/>
      <c r="S803" s="3"/>
      <c r="T803" s="3"/>
      <c r="U803" s="8"/>
      <c r="V803" s="6"/>
      <c r="W803" s="6"/>
      <c r="X803" s="8"/>
      <c r="Y803" s="3"/>
      <c r="Z803" s="8"/>
      <c r="AA803" s="8"/>
      <c r="AB803" s="3"/>
      <c r="AC803" s="10"/>
    </row>
    <row r="804" spans="2:29" ht="13.2" x14ac:dyDescent="0.25">
      <c r="B804" s="6"/>
      <c r="C804" s="6"/>
      <c r="D804" s="3"/>
      <c r="E804" s="3"/>
      <c r="F804" s="3"/>
      <c r="G804" s="6"/>
      <c r="H804" s="6"/>
      <c r="I804" s="6"/>
      <c r="J804" s="6"/>
      <c r="K804" s="6"/>
      <c r="L804" s="6"/>
      <c r="M804" s="6"/>
      <c r="N804" s="6"/>
      <c r="O804" s="3"/>
      <c r="P804" s="8"/>
      <c r="Q804" s="8"/>
      <c r="R804" s="3"/>
      <c r="S804" s="3"/>
      <c r="T804" s="3"/>
      <c r="U804" s="8"/>
      <c r="V804" s="6"/>
      <c r="W804" s="6"/>
      <c r="X804" s="8"/>
      <c r="Y804" s="3"/>
      <c r="Z804" s="8"/>
      <c r="AA804" s="8"/>
      <c r="AB804" s="3"/>
      <c r="AC804" s="10"/>
    </row>
    <row r="805" spans="2:29" ht="13.2" x14ac:dyDescent="0.25">
      <c r="B805" s="6"/>
      <c r="C805" s="6"/>
      <c r="D805" s="3"/>
      <c r="E805" s="3"/>
      <c r="F805" s="3"/>
      <c r="G805" s="6"/>
      <c r="H805" s="6"/>
      <c r="I805" s="6"/>
      <c r="J805" s="6"/>
      <c r="K805" s="6"/>
      <c r="L805" s="6"/>
      <c r="M805" s="6"/>
      <c r="N805" s="6"/>
      <c r="O805" s="3"/>
      <c r="P805" s="8"/>
      <c r="Q805" s="8"/>
      <c r="R805" s="3"/>
      <c r="S805" s="3"/>
      <c r="T805" s="3"/>
      <c r="U805" s="8"/>
      <c r="V805" s="6"/>
      <c r="W805" s="6"/>
      <c r="X805" s="8"/>
      <c r="Y805" s="3"/>
      <c r="Z805" s="8"/>
      <c r="AA805" s="8"/>
      <c r="AB805" s="3"/>
      <c r="AC805" s="10"/>
    </row>
    <row r="806" spans="2:29" ht="13.2" x14ac:dyDescent="0.25">
      <c r="B806" s="6"/>
      <c r="C806" s="6"/>
      <c r="D806" s="3"/>
      <c r="E806" s="3"/>
      <c r="F806" s="3"/>
      <c r="G806" s="6"/>
      <c r="H806" s="6"/>
      <c r="I806" s="6"/>
      <c r="J806" s="6"/>
      <c r="K806" s="6"/>
      <c r="L806" s="6"/>
      <c r="M806" s="6"/>
      <c r="N806" s="6"/>
      <c r="O806" s="3"/>
      <c r="P806" s="8"/>
      <c r="Q806" s="8"/>
      <c r="R806" s="3"/>
      <c r="S806" s="3"/>
      <c r="T806" s="3"/>
      <c r="U806" s="8"/>
      <c r="V806" s="6"/>
      <c r="W806" s="6"/>
      <c r="X806" s="8"/>
      <c r="Y806" s="3"/>
      <c r="Z806" s="8"/>
      <c r="AA806" s="8"/>
      <c r="AB806" s="3"/>
      <c r="AC806" s="10"/>
    </row>
    <row r="807" spans="2:29" ht="13.2" x14ac:dyDescent="0.25">
      <c r="B807" s="6"/>
      <c r="C807" s="6"/>
      <c r="D807" s="3"/>
      <c r="E807" s="3"/>
      <c r="F807" s="3"/>
      <c r="G807" s="6"/>
      <c r="H807" s="6"/>
      <c r="I807" s="6"/>
      <c r="J807" s="6"/>
      <c r="K807" s="6"/>
      <c r="L807" s="6"/>
      <c r="M807" s="6"/>
      <c r="N807" s="6"/>
      <c r="O807" s="3"/>
      <c r="P807" s="8"/>
      <c r="Q807" s="8"/>
      <c r="R807" s="3"/>
      <c r="S807" s="3"/>
      <c r="T807" s="3"/>
      <c r="U807" s="8"/>
      <c r="V807" s="6"/>
      <c r="W807" s="6"/>
      <c r="X807" s="8"/>
      <c r="Y807" s="3"/>
      <c r="Z807" s="8"/>
      <c r="AA807" s="8"/>
      <c r="AB807" s="3"/>
      <c r="AC807" s="10"/>
    </row>
    <row r="808" spans="2:29" ht="13.2" x14ac:dyDescent="0.25">
      <c r="B808" s="6"/>
      <c r="C808" s="6"/>
      <c r="D808" s="3"/>
      <c r="E808" s="3"/>
      <c r="F808" s="3"/>
      <c r="G808" s="6"/>
      <c r="H808" s="6"/>
      <c r="I808" s="6"/>
      <c r="J808" s="6"/>
      <c r="K808" s="6"/>
      <c r="L808" s="6"/>
      <c r="M808" s="6"/>
      <c r="N808" s="6"/>
      <c r="O808" s="3"/>
      <c r="P808" s="8"/>
      <c r="Q808" s="8"/>
      <c r="R808" s="3"/>
      <c r="S808" s="3"/>
      <c r="T808" s="3"/>
      <c r="U808" s="8"/>
      <c r="V808" s="6"/>
      <c r="W808" s="6"/>
      <c r="X808" s="8"/>
      <c r="Y808" s="3"/>
      <c r="Z808" s="8"/>
      <c r="AA808" s="8"/>
      <c r="AB808" s="3"/>
      <c r="AC808" s="10"/>
    </row>
    <row r="809" spans="2:29" ht="13.2" x14ac:dyDescent="0.25">
      <c r="B809" s="6"/>
      <c r="C809" s="6"/>
      <c r="D809" s="3"/>
      <c r="E809" s="3"/>
      <c r="F809" s="3"/>
      <c r="G809" s="6"/>
      <c r="H809" s="6"/>
      <c r="I809" s="6"/>
      <c r="J809" s="6"/>
      <c r="K809" s="6"/>
      <c r="L809" s="6"/>
      <c r="M809" s="6"/>
      <c r="N809" s="6"/>
      <c r="O809" s="3"/>
      <c r="P809" s="8"/>
      <c r="Q809" s="8"/>
      <c r="R809" s="3"/>
      <c r="S809" s="3"/>
      <c r="T809" s="3"/>
      <c r="U809" s="8"/>
      <c r="V809" s="6"/>
      <c r="W809" s="6"/>
      <c r="X809" s="8"/>
      <c r="Y809" s="3"/>
      <c r="Z809" s="8"/>
      <c r="AA809" s="8"/>
      <c r="AB809" s="3"/>
      <c r="AC809" s="10"/>
    </row>
    <row r="810" spans="2:29" ht="13.2" x14ac:dyDescent="0.25">
      <c r="B810" s="6"/>
      <c r="C810" s="6"/>
      <c r="D810" s="3"/>
      <c r="E810" s="3"/>
      <c r="F810" s="3"/>
      <c r="G810" s="6"/>
      <c r="H810" s="6"/>
      <c r="I810" s="6"/>
      <c r="J810" s="6"/>
      <c r="K810" s="6"/>
      <c r="L810" s="6"/>
      <c r="M810" s="6"/>
      <c r="N810" s="6"/>
      <c r="O810" s="3"/>
      <c r="P810" s="8"/>
      <c r="Q810" s="8"/>
      <c r="R810" s="3"/>
      <c r="S810" s="3"/>
      <c r="T810" s="3"/>
      <c r="U810" s="8"/>
      <c r="V810" s="6"/>
      <c r="W810" s="6"/>
      <c r="X810" s="8"/>
      <c r="Y810" s="3"/>
      <c r="Z810" s="8"/>
      <c r="AA810" s="8"/>
      <c r="AB810" s="3"/>
      <c r="AC810" s="10"/>
    </row>
    <row r="811" spans="2:29" ht="13.2" x14ac:dyDescent="0.25">
      <c r="B811" s="6"/>
      <c r="C811" s="6"/>
      <c r="D811" s="3"/>
      <c r="E811" s="3"/>
      <c r="F811" s="3"/>
      <c r="G811" s="6"/>
      <c r="H811" s="6"/>
      <c r="I811" s="6"/>
      <c r="J811" s="6"/>
      <c r="K811" s="6"/>
      <c r="L811" s="6"/>
      <c r="M811" s="6"/>
      <c r="N811" s="6"/>
      <c r="O811" s="3"/>
      <c r="P811" s="8"/>
      <c r="Q811" s="8"/>
      <c r="R811" s="3"/>
      <c r="S811" s="3"/>
      <c r="T811" s="3"/>
      <c r="U811" s="8"/>
      <c r="V811" s="6"/>
      <c r="W811" s="6"/>
      <c r="X811" s="8"/>
      <c r="Y811" s="3"/>
      <c r="Z811" s="8"/>
      <c r="AA811" s="8"/>
      <c r="AB811" s="3"/>
      <c r="AC811" s="10"/>
    </row>
    <row r="812" spans="2:29" ht="13.2" x14ac:dyDescent="0.25">
      <c r="B812" s="6"/>
      <c r="C812" s="6"/>
      <c r="D812" s="3"/>
      <c r="E812" s="3"/>
      <c r="F812" s="3"/>
      <c r="G812" s="6"/>
      <c r="H812" s="6"/>
      <c r="I812" s="6"/>
      <c r="J812" s="6"/>
      <c r="K812" s="6"/>
      <c r="L812" s="6"/>
      <c r="M812" s="6"/>
      <c r="N812" s="6"/>
      <c r="O812" s="3"/>
      <c r="P812" s="8"/>
      <c r="Q812" s="8"/>
      <c r="R812" s="3"/>
      <c r="S812" s="3"/>
      <c r="T812" s="3"/>
      <c r="U812" s="8"/>
      <c r="V812" s="6"/>
      <c r="W812" s="6"/>
      <c r="X812" s="8"/>
      <c r="Y812" s="3"/>
      <c r="Z812" s="8"/>
      <c r="AA812" s="8"/>
      <c r="AB812" s="3"/>
      <c r="AC812" s="10"/>
    </row>
    <row r="813" spans="2:29" ht="13.2" x14ac:dyDescent="0.25">
      <c r="B813" s="6"/>
      <c r="C813" s="6"/>
      <c r="D813" s="3"/>
      <c r="E813" s="3"/>
      <c r="F813" s="3"/>
      <c r="G813" s="6"/>
      <c r="H813" s="6"/>
      <c r="I813" s="6"/>
      <c r="J813" s="6"/>
      <c r="K813" s="6"/>
      <c r="L813" s="6"/>
      <c r="M813" s="6"/>
      <c r="N813" s="6"/>
      <c r="O813" s="3"/>
      <c r="P813" s="8"/>
      <c r="Q813" s="8"/>
      <c r="R813" s="3"/>
      <c r="S813" s="3"/>
      <c r="T813" s="3"/>
      <c r="U813" s="8"/>
      <c r="V813" s="6"/>
      <c r="W813" s="6"/>
      <c r="X813" s="8"/>
      <c r="Y813" s="3"/>
      <c r="Z813" s="8"/>
      <c r="AA813" s="8"/>
      <c r="AB813" s="3"/>
      <c r="AC813" s="10"/>
    </row>
    <row r="814" spans="2:29" ht="13.2" x14ac:dyDescent="0.25">
      <c r="B814" s="6"/>
      <c r="C814" s="6"/>
      <c r="D814" s="3"/>
      <c r="E814" s="3"/>
      <c r="F814" s="3"/>
      <c r="G814" s="6"/>
      <c r="H814" s="6"/>
      <c r="I814" s="6"/>
      <c r="J814" s="6"/>
      <c r="K814" s="6"/>
      <c r="L814" s="6"/>
      <c r="M814" s="6"/>
      <c r="N814" s="6"/>
      <c r="O814" s="3"/>
      <c r="P814" s="8"/>
      <c r="Q814" s="8"/>
      <c r="R814" s="3"/>
      <c r="S814" s="3"/>
      <c r="T814" s="3"/>
      <c r="U814" s="8"/>
      <c r="V814" s="6"/>
      <c r="W814" s="6"/>
      <c r="X814" s="8"/>
      <c r="Y814" s="3"/>
      <c r="Z814" s="8"/>
      <c r="AA814" s="8"/>
      <c r="AB814" s="3"/>
      <c r="AC814" s="10"/>
    </row>
    <row r="815" spans="2:29" ht="13.2" x14ac:dyDescent="0.25">
      <c r="B815" s="6"/>
      <c r="C815" s="6"/>
      <c r="D815" s="3"/>
      <c r="E815" s="3"/>
      <c r="F815" s="3"/>
      <c r="G815" s="6"/>
      <c r="H815" s="6"/>
      <c r="I815" s="6"/>
      <c r="J815" s="6"/>
      <c r="K815" s="6"/>
      <c r="L815" s="6"/>
      <c r="M815" s="6"/>
      <c r="N815" s="6"/>
      <c r="O815" s="3"/>
      <c r="P815" s="8"/>
      <c r="Q815" s="8"/>
      <c r="R815" s="3"/>
      <c r="S815" s="3"/>
      <c r="T815" s="3"/>
      <c r="U815" s="8"/>
      <c r="V815" s="6"/>
      <c r="W815" s="6"/>
      <c r="X815" s="8"/>
      <c r="Y815" s="3"/>
      <c r="Z815" s="8"/>
      <c r="AA815" s="8"/>
      <c r="AB815" s="3"/>
      <c r="AC815" s="10"/>
    </row>
    <row r="816" spans="2:29" ht="13.2" x14ac:dyDescent="0.25">
      <c r="B816" s="6"/>
      <c r="C816" s="6"/>
      <c r="D816" s="3"/>
      <c r="E816" s="3"/>
      <c r="F816" s="3"/>
      <c r="G816" s="6"/>
      <c r="H816" s="6"/>
      <c r="I816" s="6"/>
      <c r="J816" s="6"/>
      <c r="K816" s="6"/>
      <c r="L816" s="6"/>
      <c r="M816" s="6"/>
      <c r="N816" s="6"/>
      <c r="O816" s="3"/>
      <c r="P816" s="8"/>
      <c r="Q816" s="8"/>
      <c r="R816" s="3"/>
      <c r="S816" s="3"/>
      <c r="T816" s="3"/>
      <c r="U816" s="8"/>
      <c r="V816" s="6"/>
      <c r="W816" s="6"/>
      <c r="X816" s="8"/>
      <c r="Y816" s="3"/>
      <c r="Z816" s="8"/>
      <c r="AA816" s="8"/>
      <c r="AB816" s="3"/>
      <c r="AC816" s="10"/>
    </row>
    <row r="817" spans="2:29" ht="13.2" x14ac:dyDescent="0.25">
      <c r="B817" s="6"/>
      <c r="C817" s="6"/>
      <c r="D817" s="3"/>
      <c r="E817" s="3"/>
      <c r="F817" s="3"/>
      <c r="G817" s="6"/>
      <c r="H817" s="6"/>
      <c r="I817" s="6"/>
      <c r="J817" s="6"/>
      <c r="K817" s="6"/>
      <c r="L817" s="6"/>
      <c r="M817" s="6"/>
      <c r="N817" s="6"/>
      <c r="O817" s="3"/>
      <c r="P817" s="8"/>
      <c r="Q817" s="8"/>
      <c r="R817" s="3"/>
      <c r="S817" s="3"/>
      <c r="T817" s="3"/>
      <c r="U817" s="8"/>
      <c r="V817" s="6"/>
      <c r="W817" s="6"/>
      <c r="X817" s="8"/>
      <c r="Y817" s="3"/>
      <c r="Z817" s="8"/>
      <c r="AA817" s="8"/>
      <c r="AB817" s="3"/>
      <c r="AC817" s="10"/>
    </row>
    <row r="818" spans="2:29" ht="13.2" x14ac:dyDescent="0.25">
      <c r="B818" s="6"/>
      <c r="C818" s="6"/>
      <c r="D818" s="3"/>
      <c r="E818" s="3"/>
      <c r="F818" s="3"/>
      <c r="G818" s="6"/>
      <c r="H818" s="6"/>
      <c r="I818" s="6"/>
      <c r="J818" s="6"/>
      <c r="K818" s="6"/>
      <c r="L818" s="6"/>
      <c r="M818" s="6"/>
      <c r="N818" s="6"/>
      <c r="O818" s="3"/>
      <c r="P818" s="8"/>
      <c r="Q818" s="8"/>
      <c r="R818" s="3"/>
      <c r="S818" s="3"/>
      <c r="T818" s="3"/>
      <c r="U818" s="8"/>
      <c r="V818" s="6"/>
      <c r="W818" s="6"/>
      <c r="X818" s="8"/>
      <c r="Y818" s="3"/>
      <c r="Z818" s="8"/>
      <c r="AA818" s="8"/>
      <c r="AB818" s="3"/>
      <c r="AC818" s="10"/>
    </row>
    <row r="819" spans="2:29" ht="13.2" x14ac:dyDescent="0.25">
      <c r="B819" s="6"/>
      <c r="C819" s="6"/>
      <c r="D819" s="3"/>
      <c r="E819" s="3"/>
      <c r="F819" s="3"/>
      <c r="G819" s="6"/>
      <c r="H819" s="6"/>
      <c r="I819" s="6"/>
      <c r="J819" s="6"/>
      <c r="K819" s="6"/>
      <c r="L819" s="6"/>
      <c r="M819" s="6"/>
      <c r="N819" s="6"/>
      <c r="O819" s="3"/>
      <c r="P819" s="8"/>
      <c r="Q819" s="8"/>
      <c r="R819" s="3"/>
      <c r="S819" s="3"/>
      <c r="T819" s="3"/>
      <c r="U819" s="8"/>
      <c r="V819" s="6"/>
      <c r="W819" s="6"/>
      <c r="X819" s="8"/>
      <c r="Y819" s="3"/>
      <c r="Z819" s="8"/>
      <c r="AA819" s="8"/>
      <c r="AB819" s="3"/>
      <c r="AC819" s="10"/>
    </row>
    <row r="820" spans="2:29" ht="13.2" x14ac:dyDescent="0.25">
      <c r="B820" s="6"/>
      <c r="C820" s="6"/>
      <c r="D820" s="3"/>
      <c r="E820" s="3"/>
      <c r="F820" s="3"/>
      <c r="G820" s="6"/>
      <c r="H820" s="6"/>
      <c r="I820" s="6"/>
      <c r="J820" s="6"/>
      <c r="K820" s="6"/>
      <c r="L820" s="6"/>
      <c r="M820" s="6"/>
      <c r="N820" s="6"/>
      <c r="O820" s="3"/>
      <c r="P820" s="8"/>
      <c r="Q820" s="8"/>
      <c r="R820" s="3"/>
      <c r="S820" s="3"/>
      <c r="T820" s="3"/>
      <c r="U820" s="8"/>
      <c r="V820" s="6"/>
      <c r="W820" s="6"/>
      <c r="X820" s="8"/>
      <c r="Y820" s="3"/>
      <c r="Z820" s="8"/>
      <c r="AA820" s="8"/>
      <c r="AB820" s="3"/>
      <c r="AC820" s="10"/>
    </row>
    <row r="821" spans="2:29" ht="13.2" x14ac:dyDescent="0.25">
      <c r="B821" s="6"/>
      <c r="C821" s="6"/>
      <c r="D821" s="3"/>
      <c r="E821" s="3"/>
      <c r="F821" s="3"/>
      <c r="G821" s="6"/>
      <c r="H821" s="6"/>
      <c r="I821" s="6"/>
      <c r="J821" s="6"/>
      <c r="K821" s="6"/>
      <c r="L821" s="6"/>
      <c r="M821" s="6"/>
      <c r="N821" s="6"/>
      <c r="O821" s="3"/>
      <c r="P821" s="8"/>
      <c r="Q821" s="8"/>
      <c r="R821" s="3"/>
      <c r="S821" s="3"/>
      <c r="T821" s="3"/>
      <c r="U821" s="8"/>
      <c r="V821" s="6"/>
      <c r="W821" s="6"/>
      <c r="X821" s="8"/>
      <c r="Y821" s="3"/>
      <c r="Z821" s="8"/>
      <c r="AA821" s="8"/>
      <c r="AB821" s="3"/>
      <c r="AC821" s="10"/>
    </row>
    <row r="822" spans="2:29" ht="13.2" x14ac:dyDescent="0.25">
      <c r="B822" s="6"/>
      <c r="C822" s="6"/>
      <c r="D822" s="3"/>
      <c r="E822" s="3"/>
      <c r="F822" s="3"/>
      <c r="G822" s="6"/>
      <c r="H822" s="6"/>
      <c r="I822" s="6"/>
      <c r="J822" s="6"/>
      <c r="K822" s="6"/>
      <c r="L822" s="6"/>
      <c r="M822" s="6"/>
      <c r="N822" s="6"/>
      <c r="O822" s="3"/>
      <c r="P822" s="8"/>
      <c r="Q822" s="8"/>
      <c r="R822" s="3"/>
      <c r="S822" s="3"/>
      <c r="T822" s="3"/>
      <c r="U822" s="8"/>
      <c r="V822" s="6"/>
      <c r="W822" s="6"/>
      <c r="X822" s="8"/>
      <c r="Y822" s="3"/>
      <c r="Z822" s="8"/>
      <c r="AA822" s="8"/>
      <c r="AB822" s="3"/>
      <c r="AC822" s="10"/>
    </row>
    <row r="823" spans="2:29" ht="13.2" x14ac:dyDescent="0.25">
      <c r="B823" s="6"/>
      <c r="C823" s="6"/>
      <c r="D823" s="3"/>
      <c r="E823" s="3"/>
      <c r="F823" s="3"/>
      <c r="G823" s="6"/>
      <c r="H823" s="6"/>
      <c r="I823" s="6"/>
      <c r="J823" s="6"/>
      <c r="K823" s="6"/>
      <c r="L823" s="6"/>
      <c r="M823" s="6"/>
      <c r="N823" s="6"/>
      <c r="O823" s="3"/>
      <c r="P823" s="8"/>
      <c r="Q823" s="8"/>
      <c r="R823" s="3"/>
      <c r="S823" s="3"/>
      <c r="T823" s="3"/>
      <c r="U823" s="8"/>
      <c r="V823" s="6"/>
      <c r="W823" s="6"/>
      <c r="X823" s="8"/>
      <c r="Y823" s="3"/>
      <c r="Z823" s="8"/>
      <c r="AA823" s="8"/>
      <c r="AB823" s="3"/>
      <c r="AC823" s="10"/>
    </row>
    <row r="824" spans="2:29" ht="13.2" x14ac:dyDescent="0.25">
      <c r="B824" s="6"/>
      <c r="C824" s="6"/>
      <c r="D824" s="3"/>
      <c r="E824" s="3"/>
      <c r="F824" s="3"/>
      <c r="G824" s="6"/>
      <c r="H824" s="6"/>
      <c r="I824" s="6"/>
      <c r="J824" s="6"/>
      <c r="K824" s="6"/>
      <c r="L824" s="6"/>
      <c r="M824" s="6"/>
      <c r="N824" s="6"/>
      <c r="O824" s="3"/>
      <c r="P824" s="8"/>
      <c r="Q824" s="8"/>
      <c r="R824" s="3"/>
      <c r="S824" s="3"/>
      <c r="T824" s="3"/>
      <c r="U824" s="8"/>
      <c r="V824" s="6"/>
      <c r="W824" s="6"/>
      <c r="X824" s="8"/>
      <c r="Y824" s="3"/>
      <c r="Z824" s="8"/>
      <c r="AA824" s="8"/>
      <c r="AB824" s="3"/>
      <c r="AC824" s="10"/>
    </row>
    <row r="825" spans="2:29" ht="13.2" x14ac:dyDescent="0.25">
      <c r="B825" s="6"/>
      <c r="C825" s="6"/>
      <c r="D825" s="3"/>
      <c r="E825" s="3"/>
      <c r="F825" s="3"/>
      <c r="G825" s="6"/>
      <c r="H825" s="6"/>
      <c r="I825" s="6"/>
      <c r="J825" s="6"/>
      <c r="K825" s="6"/>
      <c r="L825" s="6"/>
      <c r="M825" s="6"/>
      <c r="N825" s="6"/>
      <c r="O825" s="3"/>
      <c r="P825" s="8"/>
      <c r="Q825" s="8"/>
      <c r="R825" s="3"/>
      <c r="S825" s="3"/>
      <c r="T825" s="3"/>
      <c r="U825" s="8"/>
      <c r="V825" s="6"/>
      <c r="W825" s="6"/>
      <c r="X825" s="8"/>
      <c r="Y825" s="3"/>
      <c r="Z825" s="8"/>
      <c r="AA825" s="8"/>
      <c r="AB825" s="3"/>
      <c r="AC825" s="10"/>
    </row>
    <row r="826" spans="2:29" ht="13.2" x14ac:dyDescent="0.25">
      <c r="B826" s="6"/>
      <c r="C826" s="6"/>
      <c r="D826" s="3"/>
      <c r="E826" s="3"/>
      <c r="F826" s="3"/>
      <c r="G826" s="6"/>
      <c r="H826" s="6"/>
      <c r="I826" s="6"/>
      <c r="J826" s="6"/>
      <c r="K826" s="6"/>
      <c r="L826" s="6"/>
      <c r="M826" s="6"/>
      <c r="N826" s="6"/>
      <c r="O826" s="3"/>
      <c r="P826" s="8"/>
      <c r="Q826" s="8"/>
      <c r="R826" s="3"/>
      <c r="S826" s="3"/>
      <c r="T826" s="3"/>
      <c r="U826" s="8"/>
      <c r="V826" s="6"/>
      <c r="W826" s="6"/>
      <c r="X826" s="8"/>
      <c r="Y826" s="3"/>
      <c r="Z826" s="8"/>
      <c r="AA826" s="8"/>
      <c r="AB826" s="3"/>
      <c r="AC826" s="10"/>
    </row>
    <row r="827" spans="2:29" ht="13.2" x14ac:dyDescent="0.25">
      <c r="B827" s="6"/>
      <c r="C827" s="6"/>
      <c r="D827" s="3"/>
      <c r="E827" s="3"/>
      <c r="F827" s="3"/>
      <c r="G827" s="6"/>
      <c r="H827" s="6"/>
      <c r="I827" s="6"/>
      <c r="J827" s="6"/>
      <c r="K827" s="6"/>
      <c r="L827" s="6"/>
      <c r="M827" s="6"/>
      <c r="N827" s="6"/>
      <c r="O827" s="3"/>
      <c r="P827" s="8"/>
      <c r="Q827" s="8"/>
      <c r="R827" s="3"/>
      <c r="S827" s="3"/>
      <c r="T827" s="3"/>
      <c r="U827" s="8"/>
      <c r="V827" s="6"/>
      <c r="W827" s="6"/>
      <c r="X827" s="8"/>
      <c r="Y827" s="3"/>
      <c r="Z827" s="8"/>
      <c r="AA827" s="8"/>
      <c r="AB827" s="3"/>
      <c r="AC827" s="10"/>
    </row>
    <row r="828" spans="2:29" ht="13.2" x14ac:dyDescent="0.25">
      <c r="B828" s="6"/>
      <c r="C828" s="6"/>
      <c r="D828" s="3"/>
      <c r="E828" s="3"/>
      <c r="F828" s="3"/>
      <c r="G828" s="6"/>
      <c r="H828" s="6"/>
      <c r="I828" s="6"/>
      <c r="J828" s="6"/>
      <c r="K828" s="6"/>
      <c r="L828" s="6"/>
      <c r="M828" s="6"/>
      <c r="N828" s="6"/>
      <c r="O828" s="3"/>
      <c r="P828" s="8"/>
      <c r="Q828" s="8"/>
      <c r="R828" s="3"/>
      <c r="S828" s="3"/>
      <c r="T828" s="3"/>
      <c r="U828" s="8"/>
      <c r="V828" s="6"/>
      <c r="W828" s="6"/>
      <c r="X828" s="8"/>
      <c r="Y828" s="3"/>
      <c r="Z828" s="8"/>
      <c r="AA828" s="8"/>
      <c r="AB828" s="3"/>
      <c r="AC828" s="10"/>
    </row>
    <row r="829" spans="2:29" ht="13.2" x14ac:dyDescent="0.25">
      <c r="B829" s="6"/>
      <c r="C829" s="6"/>
      <c r="D829" s="3"/>
      <c r="E829" s="3"/>
      <c r="F829" s="3"/>
      <c r="G829" s="6"/>
      <c r="H829" s="6"/>
      <c r="I829" s="6"/>
      <c r="J829" s="6"/>
      <c r="K829" s="6"/>
      <c r="L829" s="6"/>
      <c r="M829" s="6"/>
      <c r="N829" s="6"/>
      <c r="O829" s="3"/>
      <c r="P829" s="8"/>
      <c r="Q829" s="8"/>
      <c r="R829" s="3"/>
      <c r="S829" s="3"/>
      <c r="T829" s="3"/>
      <c r="U829" s="8"/>
      <c r="V829" s="6"/>
      <c r="W829" s="6"/>
      <c r="X829" s="8"/>
      <c r="Y829" s="3"/>
      <c r="Z829" s="8"/>
      <c r="AA829" s="8"/>
      <c r="AB829" s="3"/>
      <c r="AC829" s="10"/>
    </row>
    <row r="830" spans="2:29" ht="13.2" x14ac:dyDescent="0.25">
      <c r="B830" s="6"/>
      <c r="C830" s="6"/>
      <c r="D830" s="3"/>
      <c r="E830" s="3"/>
      <c r="F830" s="3"/>
      <c r="G830" s="6"/>
      <c r="H830" s="6"/>
      <c r="I830" s="6"/>
      <c r="J830" s="6"/>
      <c r="K830" s="6"/>
      <c r="L830" s="6"/>
      <c r="M830" s="6"/>
      <c r="N830" s="6"/>
      <c r="O830" s="3"/>
      <c r="P830" s="8"/>
      <c r="Q830" s="8"/>
      <c r="R830" s="3"/>
      <c r="S830" s="3"/>
      <c r="T830" s="3"/>
      <c r="U830" s="8"/>
      <c r="V830" s="6"/>
      <c r="W830" s="6"/>
      <c r="X830" s="8"/>
      <c r="Y830" s="3"/>
      <c r="Z830" s="8"/>
      <c r="AA830" s="8"/>
      <c r="AB830" s="3"/>
      <c r="AC830" s="10"/>
    </row>
    <row r="831" spans="2:29" ht="13.2" x14ac:dyDescent="0.25">
      <c r="B831" s="6"/>
      <c r="C831" s="6"/>
      <c r="D831" s="3"/>
      <c r="E831" s="3"/>
      <c r="F831" s="3"/>
      <c r="G831" s="6"/>
      <c r="H831" s="6"/>
      <c r="I831" s="6"/>
      <c r="J831" s="6"/>
      <c r="K831" s="6"/>
      <c r="L831" s="6"/>
      <c r="M831" s="6"/>
      <c r="N831" s="6"/>
      <c r="O831" s="3"/>
      <c r="P831" s="8"/>
      <c r="Q831" s="8"/>
      <c r="R831" s="3"/>
      <c r="S831" s="3"/>
      <c r="T831" s="3"/>
      <c r="U831" s="8"/>
      <c r="V831" s="6"/>
      <c r="W831" s="6"/>
      <c r="X831" s="8"/>
      <c r="Y831" s="3"/>
      <c r="Z831" s="8"/>
      <c r="AA831" s="8"/>
      <c r="AB831" s="3"/>
      <c r="AC831" s="10"/>
    </row>
    <row r="832" spans="2:29" ht="13.2" x14ac:dyDescent="0.25">
      <c r="B832" s="6"/>
      <c r="C832" s="6"/>
      <c r="D832" s="3"/>
      <c r="E832" s="3"/>
      <c r="F832" s="3"/>
      <c r="G832" s="6"/>
      <c r="H832" s="6"/>
      <c r="I832" s="6"/>
      <c r="J832" s="6"/>
      <c r="K832" s="6"/>
      <c r="L832" s="6"/>
      <c r="M832" s="6"/>
      <c r="N832" s="6"/>
      <c r="O832" s="3"/>
      <c r="P832" s="8"/>
      <c r="Q832" s="8"/>
      <c r="R832" s="3"/>
      <c r="S832" s="3"/>
      <c r="T832" s="3"/>
      <c r="U832" s="8"/>
      <c r="V832" s="6"/>
      <c r="W832" s="6"/>
      <c r="X832" s="8"/>
      <c r="Y832" s="3"/>
      <c r="Z832" s="8"/>
      <c r="AA832" s="8"/>
      <c r="AB832" s="3"/>
      <c r="AC832" s="10"/>
    </row>
    <row r="833" spans="2:29" ht="13.2" x14ac:dyDescent="0.25">
      <c r="B833" s="6"/>
      <c r="C833" s="6"/>
      <c r="D833" s="3"/>
      <c r="E833" s="3"/>
      <c r="F833" s="3"/>
      <c r="G833" s="6"/>
      <c r="H833" s="6"/>
      <c r="I833" s="6"/>
      <c r="J833" s="6"/>
      <c r="K833" s="6"/>
      <c r="L833" s="6"/>
      <c r="M833" s="6"/>
      <c r="N833" s="6"/>
      <c r="O833" s="3"/>
      <c r="P833" s="8"/>
      <c r="Q833" s="8"/>
      <c r="R833" s="3"/>
      <c r="S833" s="3"/>
      <c r="T833" s="3"/>
      <c r="U833" s="8"/>
      <c r="V833" s="6"/>
      <c r="W833" s="6"/>
      <c r="X833" s="8"/>
      <c r="Y833" s="3"/>
      <c r="Z833" s="8"/>
      <c r="AA833" s="8"/>
      <c r="AB833" s="3"/>
      <c r="AC833" s="10"/>
    </row>
    <row r="834" spans="2:29" ht="13.2" x14ac:dyDescent="0.25">
      <c r="B834" s="6"/>
      <c r="C834" s="6"/>
      <c r="D834" s="3"/>
      <c r="E834" s="3"/>
      <c r="F834" s="3"/>
      <c r="G834" s="6"/>
      <c r="H834" s="6"/>
      <c r="I834" s="6"/>
      <c r="J834" s="6"/>
      <c r="K834" s="6"/>
      <c r="L834" s="6"/>
      <c r="M834" s="6"/>
      <c r="N834" s="6"/>
      <c r="O834" s="3"/>
      <c r="P834" s="8"/>
      <c r="Q834" s="8"/>
      <c r="R834" s="3"/>
      <c r="S834" s="3"/>
      <c r="T834" s="3"/>
      <c r="U834" s="8"/>
      <c r="V834" s="6"/>
      <c r="W834" s="6"/>
      <c r="X834" s="8"/>
      <c r="Y834" s="3"/>
      <c r="Z834" s="8"/>
      <c r="AA834" s="8"/>
      <c r="AB834" s="3"/>
      <c r="AC834" s="10"/>
    </row>
    <row r="835" spans="2:29" ht="13.2" x14ac:dyDescent="0.25">
      <c r="B835" s="6"/>
      <c r="C835" s="6"/>
      <c r="D835" s="3"/>
      <c r="E835" s="3"/>
      <c r="F835" s="3"/>
      <c r="G835" s="6"/>
      <c r="H835" s="6"/>
      <c r="I835" s="6"/>
      <c r="J835" s="6"/>
      <c r="K835" s="6"/>
      <c r="L835" s="6"/>
      <c r="M835" s="6"/>
      <c r="N835" s="6"/>
      <c r="O835" s="3"/>
      <c r="P835" s="8"/>
      <c r="Q835" s="8"/>
      <c r="R835" s="3"/>
      <c r="S835" s="3"/>
      <c r="T835" s="3"/>
      <c r="U835" s="8"/>
      <c r="V835" s="6"/>
      <c r="W835" s="6"/>
      <c r="X835" s="8"/>
      <c r="Y835" s="3"/>
      <c r="Z835" s="8"/>
      <c r="AA835" s="8"/>
      <c r="AB835" s="3"/>
      <c r="AC835" s="10"/>
    </row>
    <row r="836" spans="2:29" ht="13.2" x14ac:dyDescent="0.25">
      <c r="B836" s="6"/>
      <c r="C836" s="6"/>
      <c r="D836" s="3"/>
      <c r="E836" s="3"/>
      <c r="F836" s="3"/>
      <c r="G836" s="6"/>
      <c r="H836" s="6"/>
      <c r="I836" s="6"/>
      <c r="J836" s="6"/>
      <c r="K836" s="6"/>
      <c r="L836" s="6"/>
      <c r="M836" s="6"/>
      <c r="N836" s="6"/>
      <c r="O836" s="3"/>
      <c r="P836" s="8"/>
      <c r="Q836" s="8"/>
      <c r="R836" s="3"/>
      <c r="S836" s="3"/>
      <c r="T836" s="3"/>
      <c r="U836" s="8"/>
      <c r="V836" s="6"/>
      <c r="W836" s="6"/>
      <c r="X836" s="8"/>
      <c r="Y836" s="3"/>
      <c r="Z836" s="8"/>
      <c r="AA836" s="8"/>
      <c r="AB836" s="3"/>
      <c r="AC836" s="10"/>
    </row>
    <row r="837" spans="2:29" ht="13.2" x14ac:dyDescent="0.25">
      <c r="B837" s="6"/>
      <c r="C837" s="6"/>
      <c r="D837" s="3"/>
      <c r="E837" s="3"/>
      <c r="F837" s="3"/>
      <c r="G837" s="6"/>
      <c r="H837" s="6"/>
      <c r="I837" s="6"/>
      <c r="J837" s="6"/>
      <c r="K837" s="6"/>
      <c r="L837" s="6"/>
      <c r="M837" s="6"/>
      <c r="N837" s="6"/>
      <c r="O837" s="3"/>
      <c r="P837" s="8"/>
      <c r="Q837" s="8"/>
      <c r="R837" s="3"/>
      <c r="S837" s="3"/>
      <c r="T837" s="3"/>
      <c r="U837" s="8"/>
      <c r="V837" s="6"/>
      <c r="W837" s="6"/>
      <c r="X837" s="8"/>
      <c r="Y837" s="3"/>
      <c r="Z837" s="8"/>
      <c r="AA837" s="8"/>
      <c r="AB837" s="3"/>
      <c r="AC837" s="10"/>
    </row>
    <row r="838" spans="2:29" ht="13.2" x14ac:dyDescent="0.25">
      <c r="B838" s="6"/>
      <c r="C838" s="6"/>
      <c r="D838" s="3"/>
      <c r="E838" s="3"/>
      <c r="F838" s="3"/>
      <c r="G838" s="6"/>
      <c r="H838" s="6"/>
      <c r="I838" s="6"/>
      <c r="J838" s="6"/>
      <c r="K838" s="6"/>
      <c r="L838" s="6"/>
      <c r="M838" s="6"/>
      <c r="N838" s="6"/>
      <c r="O838" s="3"/>
      <c r="P838" s="8"/>
      <c r="Q838" s="8"/>
      <c r="R838" s="3"/>
      <c r="S838" s="3"/>
      <c r="T838" s="3"/>
      <c r="U838" s="8"/>
      <c r="V838" s="6"/>
      <c r="W838" s="6"/>
      <c r="X838" s="8"/>
      <c r="Y838" s="3"/>
      <c r="Z838" s="8"/>
      <c r="AA838" s="8"/>
      <c r="AB838" s="3"/>
      <c r="AC838" s="10"/>
    </row>
    <row r="839" spans="2:29" ht="13.2" x14ac:dyDescent="0.25">
      <c r="B839" s="6"/>
      <c r="C839" s="6"/>
      <c r="D839" s="3"/>
      <c r="E839" s="3"/>
      <c r="F839" s="3"/>
      <c r="G839" s="6"/>
      <c r="H839" s="6"/>
      <c r="I839" s="6"/>
      <c r="J839" s="6"/>
      <c r="K839" s="6"/>
      <c r="L839" s="6"/>
      <c r="M839" s="6"/>
      <c r="N839" s="6"/>
      <c r="O839" s="3"/>
      <c r="P839" s="8"/>
      <c r="Q839" s="8"/>
      <c r="R839" s="3"/>
      <c r="S839" s="3"/>
      <c r="T839" s="3"/>
      <c r="U839" s="8"/>
      <c r="V839" s="6"/>
      <c r="W839" s="6"/>
      <c r="X839" s="8"/>
      <c r="Y839" s="3"/>
      <c r="Z839" s="8"/>
      <c r="AA839" s="8"/>
      <c r="AB839" s="3"/>
      <c r="AC839" s="10"/>
    </row>
    <row r="840" spans="2:29" ht="13.2" x14ac:dyDescent="0.25">
      <c r="B840" s="6"/>
      <c r="C840" s="6"/>
      <c r="D840" s="3"/>
      <c r="E840" s="3"/>
      <c r="F840" s="3"/>
      <c r="G840" s="6"/>
      <c r="H840" s="6"/>
      <c r="I840" s="6"/>
      <c r="J840" s="6"/>
      <c r="K840" s="6"/>
      <c r="L840" s="6"/>
      <c r="M840" s="6"/>
      <c r="N840" s="6"/>
      <c r="O840" s="3"/>
      <c r="P840" s="8"/>
      <c r="Q840" s="8"/>
      <c r="R840" s="3"/>
      <c r="S840" s="3"/>
      <c r="T840" s="3"/>
      <c r="U840" s="8"/>
      <c r="V840" s="6"/>
      <c r="W840" s="6"/>
      <c r="X840" s="8"/>
      <c r="Y840" s="3"/>
      <c r="Z840" s="8"/>
      <c r="AA840" s="8"/>
      <c r="AB840" s="3"/>
      <c r="AC840" s="10"/>
    </row>
    <row r="841" spans="2:29" ht="13.2" x14ac:dyDescent="0.25">
      <c r="B841" s="6"/>
      <c r="C841" s="6"/>
      <c r="D841" s="3"/>
      <c r="E841" s="3"/>
      <c r="F841" s="3"/>
      <c r="G841" s="6"/>
      <c r="H841" s="6"/>
      <c r="I841" s="6"/>
      <c r="J841" s="6"/>
      <c r="K841" s="6"/>
      <c r="L841" s="6"/>
      <c r="M841" s="6"/>
      <c r="N841" s="6"/>
      <c r="O841" s="3"/>
      <c r="P841" s="8"/>
      <c r="Q841" s="8"/>
      <c r="R841" s="3"/>
      <c r="S841" s="3"/>
      <c r="T841" s="3"/>
      <c r="U841" s="8"/>
      <c r="V841" s="6"/>
      <c r="W841" s="6"/>
      <c r="X841" s="8"/>
      <c r="Y841" s="3"/>
      <c r="Z841" s="8"/>
      <c r="AA841" s="8"/>
      <c r="AB841" s="3"/>
      <c r="AC841" s="10"/>
    </row>
    <row r="842" spans="2:29" ht="13.2" x14ac:dyDescent="0.25">
      <c r="B842" s="6"/>
      <c r="C842" s="6"/>
      <c r="D842" s="3"/>
      <c r="E842" s="3"/>
      <c r="F842" s="3"/>
      <c r="G842" s="6"/>
      <c r="H842" s="6"/>
      <c r="I842" s="6"/>
      <c r="J842" s="6"/>
      <c r="K842" s="6"/>
      <c r="L842" s="6"/>
      <c r="M842" s="6"/>
      <c r="N842" s="6"/>
      <c r="O842" s="3"/>
      <c r="P842" s="8"/>
      <c r="Q842" s="8"/>
      <c r="R842" s="3"/>
      <c r="S842" s="3"/>
      <c r="T842" s="3"/>
      <c r="U842" s="8"/>
      <c r="V842" s="6"/>
      <c r="W842" s="6"/>
      <c r="X842" s="8"/>
      <c r="Y842" s="3"/>
      <c r="Z842" s="8"/>
      <c r="AA842" s="8"/>
      <c r="AB842" s="3"/>
      <c r="AC842" s="10"/>
    </row>
    <row r="843" spans="2:29" ht="13.2" x14ac:dyDescent="0.25">
      <c r="B843" s="6"/>
      <c r="C843" s="6"/>
      <c r="D843" s="3"/>
      <c r="E843" s="3"/>
      <c r="F843" s="3"/>
      <c r="G843" s="6"/>
      <c r="H843" s="6"/>
      <c r="I843" s="6"/>
      <c r="J843" s="6"/>
      <c r="K843" s="6"/>
      <c r="L843" s="6"/>
      <c r="M843" s="6"/>
      <c r="N843" s="6"/>
      <c r="O843" s="3"/>
      <c r="P843" s="8"/>
      <c r="Q843" s="8"/>
      <c r="R843" s="3"/>
      <c r="S843" s="3"/>
      <c r="T843" s="3"/>
      <c r="U843" s="8"/>
      <c r="V843" s="6"/>
      <c r="W843" s="6"/>
      <c r="X843" s="8"/>
      <c r="Y843" s="3"/>
      <c r="Z843" s="8"/>
      <c r="AA843" s="8"/>
      <c r="AB843" s="3"/>
      <c r="AC843" s="10"/>
    </row>
    <row r="844" spans="2:29" ht="13.2" x14ac:dyDescent="0.25">
      <c r="B844" s="6"/>
      <c r="C844" s="6"/>
      <c r="D844" s="3"/>
      <c r="E844" s="3"/>
      <c r="F844" s="3"/>
      <c r="G844" s="6"/>
      <c r="H844" s="6"/>
      <c r="I844" s="6"/>
      <c r="J844" s="6"/>
      <c r="K844" s="6"/>
      <c r="L844" s="6"/>
      <c r="M844" s="6"/>
      <c r="N844" s="6"/>
      <c r="O844" s="3"/>
      <c r="P844" s="8"/>
      <c r="Q844" s="8"/>
      <c r="R844" s="3"/>
      <c r="S844" s="3"/>
      <c r="T844" s="3"/>
      <c r="U844" s="8"/>
      <c r="V844" s="6"/>
      <c r="W844" s="6"/>
      <c r="X844" s="8"/>
      <c r="Y844" s="3"/>
      <c r="Z844" s="8"/>
      <c r="AA844" s="8"/>
      <c r="AB844" s="3"/>
      <c r="AC844" s="10"/>
    </row>
    <row r="845" spans="2:29" ht="13.2" x14ac:dyDescent="0.25">
      <c r="B845" s="6"/>
      <c r="C845" s="6"/>
      <c r="D845" s="3"/>
      <c r="E845" s="3"/>
      <c r="F845" s="3"/>
      <c r="G845" s="6"/>
      <c r="H845" s="6"/>
      <c r="I845" s="6"/>
      <c r="J845" s="6"/>
      <c r="K845" s="6"/>
      <c r="L845" s="6"/>
      <c r="M845" s="6"/>
      <c r="N845" s="6"/>
      <c r="O845" s="3"/>
      <c r="P845" s="8"/>
      <c r="Q845" s="8"/>
      <c r="R845" s="3"/>
      <c r="S845" s="3"/>
      <c r="T845" s="3"/>
      <c r="U845" s="8"/>
      <c r="V845" s="6"/>
      <c r="W845" s="6"/>
      <c r="X845" s="8"/>
      <c r="Y845" s="3"/>
      <c r="Z845" s="8"/>
      <c r="AA845" s="8"/>
      <c r="AB845" s="3"/>
      <c r="AC845" s="10"/>
    </row>
    <row r="846" spans="2:29" ht="13.2" x14ac:dyDescent="0.25">
      <c r="B846" s="6"/>
      <c r="C846" s="6"/>
      <c r="D846" s="3"/>
      <c r="E846" s="3"/>
      <c r="F846" s="3"/>
      <c r="G846" s="6"/>
      <c r="H846" s="6"/>
      <c r="I846" s="6"/>
      <c r="J846" s="6"/>
      <c r="K846" s="6"/>
      <c r="L846" s="6"/>
      <c r="M846" s="6"/>
      <c r="N846" s="6"/>
      <c r="O846" s="3"/>
      <c r="P846" s="8"/>
      <c r="Q846" s="8"/>
      <c r="R846" s="3"/>
      <c r="S846" s="3"/>
      <c r="T846" s="3"/>
      <c r="U846" s="8"/>
      <c r="V846" s="6"/>
      <c r="W846" s="6"/>
      <c r="X846" s="8"/>
      <c r="Y846" s="3"/>
      <c r="Z846" s="8"/>
      <c r="AA846" s="8"/>
      <c r="AB846" s="3"/>
      <c r="AC846" s="10"/>
    </row>
    <row r="847" spans="2:29" ht="13.2" x14ac:dyDescent="0.25">
      <c r="B847" s="6"/>
      <c r="C847" s="6"/>
      <c r="D847" s="3"/>
      <c r="E847" s="3"/>
      <c r="F847" s="3"/>
      <c r="G847" s="6"/>
      <c r="H847" s="6"/>
      <c r="I847" s="6"/>
      <c r="J847" s="6"/>
      <c r="K847" s="6"/>
      <c r="L847" s="6"/>
      <c r="M847" s="6"/>
      <c r="N847" s="6"/>
      <c r="O847" s="3"/>
      <c r="P847" s="8"/>
      <c r="Q847" s="8"/>
      <c r="R847" s="3"/>
      <c r="S847" s="3"/>
      <c r="T847" s="3"/>
      <c r="U847" s="8"/>
      <c r="V847" s="6"/>
      <c r="W847" s="6"/>
      <c r="X847" s="8"/>
      <c r="Y847" s="3"/>
      <c r="Z847" s="8"/>
      <c r="AA847" s="8"/>
      <c r="AB847" s="3"/>
      <c r="AC847" s="10"/>
    </row>
    <row r="848" spans="2:29" ht="13.2" x14ac:dyDescent="0.25">
      <c r="B848" s="6"/>
      <c r="C848" s="6"/>
      <c r="D848" s="3"/>
      <c r="E848" s="3"/>
      <c r="F848" s="3"/>
      <c r="G848" s="6"/>
      <c r="H848" s="6"/>
      <c r="I848" s="6"/>
      <c r="J848" s="6"/>
      <c r="K848" s="6"/>
      <c r="L848" s="6"/>
      <c r="M848" s="6"/>
      <c r="N848" s="6"/>
      <c r="O848" s="3"/>
      <c r="P848" s="8"/>
      <c r="Q848" s="8"/>
      <c r="R848" s="3"/>
      <c r="S848" s="3"/>
      <c r="T848" s="3"/>
      <c r="U848" s="8"/>
      <c r="V848" s="6"/>
      <c r="W848" s="6"/>
      <c r="X848" s="8"/>
      <c r="Y848" s="3"/>
      <c r="Z848" s="8"/>
      <c r="AA848" s="8"/>
      <c r="AB848" s="3"/>
      <c r="AC848" s="10"/>
    </row>
    <row r="849" spans="2:29" ht="13.2" x14ac:dyDescent="0.25">
      <c r="B849" s="6"/>
      <c r="C849" s="6"/>
      <c r="D849" s="3"/>
      <c r="E849" s="3"/>
      <c r="F849" s="3"/>
      <c r="G849" s="6"/>
      <c r="H849" s="6"/>
      <c r="I849" s="6"/>
      <c r="J849" s="6"/>
      <c r="K849" s="6"/>
      <c r="L849" s="6"/>
      <c r="M849" s="6"/>
      <c r="N849" s="6"/>
      <c r="O849" s="3"/>
      <c r="P849" s="8"/>
      <c r="Q849" s="8"/>
      <c r="R849" s="3"/>
      <c r="S849" s="3"/>
      <c r="T849" s="3"/>
      <c r="U849" s="8"/>
      <c r="V849" s="6"/>
      <c r="W849" s="6"/>
      <c r="X849" s="8"/>
      <c r="Y849" s="3"/>
      <c r="Z849" s="8"/>
      <c r="AA849" s="8"/>
      <c r="AB849" s="3"/>
      <c r="AC849" s="10"/>
    </row>
    <row r="850" spans="2:29" ht="13.2" x14ac:dyDescent="0.25">
      <c r="B850" s="6"/>
      <c r="C850" s="6"/>
      <c r="D850" s="3"/>
      <c r="E850" s="3"/>
      <c r="F850" s="3"/>
      <c r="G850" s="6"/>
      <c r="H850" s="6"/>
      <c r="I850" s="6"/>
      <c r="J850" s="6"/>
      <c r="K850" s="6"/>
      <c r="L850" s="6"/>
      <c r="M850" s="6"/>
      <c r="N850" s="6"/>
      <c r="O850" s="3"/>
      <c r="P850" s="8"/>
      <c r="Q850" s="8"/>
      <c r="R850" s="3"/>
      <c r="S850" s="3"/>
      <c r="T850" s="3"/>
      <c r="U850" s="8"/>
      <c r="V850" s="6"/>
      <c r="W850" s="6"/>
      <c r="X850" s="8"/>
      <c r="Y850" s="3"/>
      <c r="Z850" s="8"/>
      <c r="AA850" s="8"/>
      <c r="AB850" s="3"/>
      <c r="AC850" s="10"/>
    </row>
    <row r="851" spans="2:29" ht="13.2" x14ac:dyDescent="0.25">
      <c r="B851" s="6"/>
      <c r="C851" s="6"/>
      <c r="D851" s="3"/>
      <c r="E851" s="3"/>
      <c r="F851" s="3"/>
      <c r="G851" s="6"/>
      <c r="H851" s="6"/>
      <c r="I851" s="6"/>
      <c r="J851" s="6"/>
      <c r="K851" s="6"/>
      <c r="L851" s="6"/>
      <c r="M851" s="6"/>
      <c r="N851" s="6"/>
      <c r="O851" s="3"/>
      <c r="P851" s="8"/>
      <c r="Q851" s="8"/>
      <c r="R851" s="3"/>
      <c r="S851" s="3"/>
      <c r="T851" s="3"/>
      <c r="U851" s="8"/>
      <c r="V851" s="6"/>
      <c r="W851" s="6"/>
      <c r="X851" s="8"/>
      <c r="Y851" s="3"/>
      <c r="Z851" s="8"/>
      <c r="AA851" s="8"/>
      <c r="AB851" s="3"/>
      <c r="AC851" s="10"/>
    </row>
    <row r="852" spans="2:29" ht="13.2" x14ac:dyDescent="0.25">
      <c r="B852" s="6"/>
      <c r="C852" s="6"/>
      <c r="D852" s="3"/>
      <c r="E852" s="3"/>
      <c r="F852" s="3"/>
      <c r="G852" s="6"/>
      <c r="H852" s="6"/>
      <c r="I852" s="6"/>
      <c r="J852" s="6"/>
      <c r="K852" s="6"/>
      <c r="L852" s="6"/>
      <c r="M852" s="6"/>
      <c r="N852" s="6"/>
      <c r="O852" s="3"/>
      <c r="P852" s="8"/>
      <c r="Q852" s="8"/>
      <c r="R852" s="3"/>
      <c r="S852" s="3"/>
      <c r="T852" s="3"/>
      <c r="U852" s="8"/>
      <c r="V852" s="6"/>
      <c r="W852" s="6"/>
      <c r="X852" s="8"/>
      <c r="Y852" s="3"/>
      <c r="Z852" s="8"/>
      <c r="AA852" s="8"/>
      <c r="AB852" s="3"/>
      <c r="AC852" s="10"/>
    </row>
    <row r="853" spans="2:29" ht="13.2" x14ac:dyDescent="0.25">
      <c r="B853" s="6"/>
      <c r="C853" s="6"/>
      <c r="D853" s="3"/>
      <c r="E853" s="3"/>
      <c r="F853" s="3"/>
      <c r="G853" s="6"/>
      <c r="H853" s="6"/>
      <c r="I853" s="6"/>
      <c r="J853" s="6"/>
      <c r="K853" s="6"/>
      <c r="L853" s="6"/>
      <c r="M853" s="6"/>
      <c r="N853" s="6"/>
      <c r="O853" s="3"/>
      <c r="P853" s="8"/>
      <c r="Q853" s="8"/>
      <c r="R853" s="3"/>
      <c r="S853" s="3"/>
      <c r="T853" s="3"/>
      <c r="U853" s="8"/>
      <c r="V853" s="6"/>
      <c r="W853" s="6"/>
      <c r="X853" s="8"/>
      <c r="Y853" s="3"/>
      <c r="Z853" s="8"/>
      <c r="AA853" s="8"/>
      <c r="AB853" s="3"/>
      <c r="AC853" s="10"/>
    </row>
    <row r="854" spans="2:29" ht="13.2" x14ac:dyDescent="0.25">
      <c r="B854" s="6"/>
      <c r="C854" s="6"/>
      <c r="D854" s="3"/>
      <c r="E854" s="3"/>
      <c r="F854" s="3"/>
      <c r="G854" s="6"/>
      <c r="H854" s="6"/>
      <c r="I854" s="6"/>
      <c r="J854" s="6"/>
      <c r="K854" s="6"/>
      <c r="L854" s="6"/>
      <c r="M854" s="6"/>
      <c r="N854" s="6"/>
      <c r="O854" s="3"/>
      <c r="P854" s="8"/>
      <c r="Q854" s="8"/>
      <c r="R854" s="3"/>
      <c r="S854" s="3"/>
      <c r="T854" s="3"/>
      <c r="U854" s="8"/>
      <c r="V854" s="6"/>
      <c r="W854" s="6"/>
      <c r="X854" s="8"/>
      <c r="Y854" s="3"/>
      <c r="Z854" s="8"/>
      <c r="AA854" s="8"/>
      <c r="AB854" s="3"/>
      <c r="AC854" s="10"/>
    </row>
    <row r="855" spans="2:29" ht="13.2" x14ac:dyDescent="0.25">
      <c r="B855" s="6"/>
      <c r="C855" s="6"/>
      <c r="D855" s="3"/>
      <c r="E855" s="3"/>
      <c r="F855" s="3"/>
      <c r="G855" s="6"/>
      <c r="H855" s="6"/>
      <c r="I855" s="6"/>
      <c r="J855" s="6"/>
      <c r="K855" s="6"/>
      <c r="L855" s="6"/>
      <c r="M855" s="6"/>
      <c r="N855" s="6"/>
      <c r="O855" s="3"/>
      <c r="P855" s="8"/>
      <c r="Q855" s="8"/>
      <c r="R855" s="3"/>
      <c r="S855" s="3"/>
      <c r="T855" s="3"/>
      <c r="U855" s="8"/>
      <c r="V855" s="6"/>
      <c r="W855" s="6"/>
      <c r="X855" s="8"/>
      <c r="Y855" s="3"/>
      <c r="Z855" s="8"/>
      <c r="AA855" s="8"/>
      <c r="AB855" s="3"/>
      <c r="AC855" s="10"/>
    </row>
    <row r="856" spans="2:29" ht="13.2" x14ac:dyDescent="0.25">
      <c r="B856" s="6"/>
      <c r="C856" s="6"/>
      <c r="D856" s="3"/>
      <c r="E856" s="3"/>
      <c r="F856" s="3"/>
      <c r="G856" s="6"/>
      <c r="H856" s="6"/>
      <c r="I856" s="6"/>
      <c r="J856" s="6"/>
      <c r="K856" s="6"/>
      <c r="L856" s="6"/>
      <c r="M856" s="6"/>
      <c r="N856" s="6"/>
      <c r="O856" s="3"/>
      <c r="P856" s="8"/>
      <c r="Q856" s="8"/>
      <c r="R856" s="3"/>
      <c r="S856" s="3"/>
      <c r="T856" s="3"/>
      <c r="U856" s="8"/>
      <c r="V856" s="6"/>
      <c r="W856" s="6"/>
      <c r="X856" s="8"/>
      <c r="Y856" s="3"/>
      <c r="Z856" s="8"/>
      <c r="AA856" s="8"/>
      <c r="AB856" s="3"/>
      <c r="AC856" s="10"/>
    </row>
    <row r="857" spans="2:29" ht="13.2" x14ac:dyDescent="0.25">
      <c r="B857" s="6"/>
      <c r="C857" s="6"/>
      <c r="D857" s="3"/>
      <c r="E857" s="3"/>
      <c r="F857" s="3"/>
      <c r="G857" s="6"/>
      <c r="H857" s="6"/>
      <c r="I857" s="6"/>
      <c r="J857" s="6"/>
      <c r="K857" s="6"/>
      <c r="L857" s="6"/>
      <c r="M857" s="6"/>
      <c r="N857" s="6"/>
      <c r="O857" s="3"/>
      <c r="P857" s="8"/>
      <c r="Q857" s="8"/>
      <c r="R857" s="3"/>
      <c r="S857" s="3"/>
      <c r="T857" s="3"/>
      <c r="U857" s="8"/>
      <c r="V857" s="6"/>
      <c r="W857" s="6"/>
      <c r="X857" s="8"/>
      <c r="Y857" s="3"/>
      <c r="Z857" s="8"/>
      <c r="AA857" s="8"/>
      <c r="AB857" s="3"/>
      <c r="AC857" s="10"/>
    </row>
    <row r="858" spans="2:29" ht="13.2" x14ac:dyDescent="0.25">
      <c r="B858" s="6"/>
      <c r="C858" s="6"/>
      <c r="D858" s="3"/>
      <c r="E858" s="3"/>
      <c r="F858" s="3"/>
      <c r="G858" s="6"/>
      <c r="H858" s="6"/>
      <c r="I858" s="6"/>
      <c r="J858" s="6"/>
      <c r="K858" s="6"/>
      <c r="L858" s="6"/>
      <c r="M858" s="6"/>
      <c r="N858" s="6"/>
      <c r="O858" s="3"/>
      <c r="P858" s="8"/>
      <c r="Q858" s="8"/>
      <c r="R858" s="3"/>
      <c r="S858" s="3"/>
      <c r="T858" s="3"/>
      <c r="U858" s="8"/>
      <c r="V858" s="6"/>
      <c r="W858" s="6"/>
      <c r="X858" s="8"/>
      <c r="Y858" s="3"/>
      <c r="Z858" s="8"/>
      <c r="AA858" s="8"/>
      <c r="AB858" s="3"/>
      <c r="AC858" s="10"/>
    </row>
    <row r="859" spans="2:29" ht="13.2" x14ac:dyDescent="0.25">
      <c r="B859" s="6"/>
      <c r="C859" s="6"/>
      <c r="D859" s="3"/>
      <c r="E859" s="3"/>
      <c r="F859" s="3"/>
      <c r="G859" s="6"/>
      <c r="H859" s="6"/>
      <c r="I859" s="6"/>
      <c r="J859" s="6"/>
      <c r="K859" s="6"/>
      <c r="L859" s="6"/>
      <c r="M859" s="6"/>
      <c r="N859" s="6"/>
      <c r="O859" s="3"/>
      <c r="P859" s="8"/>
      <c r="Q859" s="8"/>
      <c r="R859" s="3"/>
      <c r="S859" s="3"/>
      <c r="T859" s="3"/>
      <c r="U859" s="8"/>
      <c r="V859" s="6"/>
      <c r="W859" s="6"/>
      <c r="X859" s="8"/>
      <c r="Y859" s="3"/>
      <c r="Z859" s="8"/>
      <c r="AA859" s="8"/>
      <c r="AB859" s="3"/>
      <c r="AC859" s="10"/>
    </row>
    <row r="860" spans="2:29" ht="13.2" x14ac:dyDescent="0.25">
      <c r="B860" s="6"/>
      <c r="C860" s="6"/>
      <c r="D860" s="3"/>
      <c r="E860" s="3"/>
      <c r="F860" s="3"/>
      <c r="G860" s="6"/>
      <c r="H860" s="6"/>
      <c r="I860" s="6"/>
      <c r="J860" s="6"/>
      <c r="K860" s="6"/>
      <c r="L860" s="6"/>
      <c r="M860" s="6"/>
      <c r="N860" s="6"/>
      <c r="O860" s="3"/>
      <c r="P860" s="8"/>
      <c r="Q860" s="8"/>
      <c r="R860" s="3"/>
      <c r="S860" s="3"/>
      <c r="T860" s="3"/>
      <c r="U860" s="8"/>
      <c r="V860" s="6"/>
      <c r="W860" s="6"/>
      <c r="X860" s="8"/>
      <c r="Y860" s="3"/>
      <c r="Z860" s="8"/>
      <c r="AA860" s="8"/>
      <c r="AB860" s="3"/>
      <c r="AC860" s="10"/>
    </row>
    <row r="861" spans="2:29" ht="13.2" x14ac:dyDescent="0.25">
      <c r="B861" s="6"/>
      <c r="C861" s="6"/>
      <c r="D861" s="3"/>
      <c r="E861" s="3"/>
      <c r="F861" s="3"/>
      <c r="G861" s="6"/>
      <c r="H861" s="6"/>
      <c r="I861" s="6"/>
      <c r="J861" s="6"/>
      <c r="K861" s="6"/>
      <c r="L861" s="6"/>
      <c r="M861" s="6"/>
      <c r="N861" s="6"/>
      <c r="O861" s="3"/>
      <c r="P861" s="8"/>
      <c r="Q861" s="8"/>
      <c r="R861" s="3"/>
      <c r="S861" s="3"/>
      <c r="T861" s="3"/>
      <c r="U861" s="8"/>
      <c r="V861" s="6"/>
      <c r="W861" s="6"/>
      <c r="X861" s="8"/>
      <c r="Y861" s="3"/>
      <c r="Z861" s="8"/>
      <c r="AA861" s="8"/>
      <c r="AB861" s="3"/>
      <c r="AC861" s="10"/>
    </row>
    <row r="862" spans="2:29" ht="13.2" x14ac:dyDescent="0.25">
      <c r="B862" s="6"/>
      <c r="C862" s="6"/>
      <c r="D862" s="3"/>
      <c r="E862" s="3"/>
      <c r="F862" s="3"/>
      <c r="G862" s="6"/>
      <c r="H862" s="6"/>
      <c r="I862" s="6"/>
      <c r="J862" s="6"/>
      <c r="K862" s="6"/>
      <c r="L862" s="6"/>
      <c r="M862" s="6"/>
      <c r="N862" s="6"/>
      <c r="O862" s="3"/>
      <c r="P862" s="8"/>
      <c r="Q862" s="8"/>
      <c r="R862" s="3"/>
      <c r="S862" s="3"/>
      <c r="T862" s="3"/>
      <c r="U862" s="8"/>
      <c r="V862" s="6"/>
      <c r="W862" s="6"/>
      <c r="X862" s="8"/>
      <c r="Y862" s="3"/>
      <c r="Z862" s="8"/>
      <c r="AA862" s="8"/>
      <c r="AB862" s="3"/>
      <c r="AC862" s="10"/>
    </row>
    <row r="863" spans="2:29" ht="13.2" x14ac:dyDescent="0.25">
      <c r="B863" s="6"/>
      <c r="C863" s="6"/>
      <c r="D863" s="3"/>
      <c r="E863" s="3"/>
      <c r="F863" s="3"/>
      <c r="G863" s="6"/>
      <c r="H863" s="6"/>
      <c r="I863" s="6"/>
      <c r="J863" s="6"/>
      <c r="K863" s="6"/>
      <c r="L863" s="6"/>
      <c r="M863" s="6"/>
      <c r="N863" s="6"/>
      <c r="O863" s="3"/>
      <c r="P863" s="8"/>
      <c r="Q863" s="8"/>
      <c r="R863" s="3"/>
      <c r="S863" s="3"/>
      <c r="T863" s="3"/>
      <c r="U863" s="8"/>
      <c r="V863" s="6"/>
      <c r="W863" s="6"/>
      <c r="X863" s="8"/>
      <c r="Y863" s="3"/>
      <c r="Z863" s="8"/>
      <c r="AA863" s="8"/>
      <c r="AB863" s="3"/>
      <c r="AC863" s="10"/>
    </row>
    <row r="864" spans="2:29" ht="13.2" x14ac:dyDescent="0.25">
      <c r="B864" s="6"/>
      <c r="C864" s="6"/>
      <c r="D864" s="3"/>
      <c r="E864" s="3"/>
      <c r="F864" s="3"/>
      <c r="G864" s="6"/>
      <c r="H864" s="6"/>
      <c r="I864" s="6"/>
      <c r="J864" s="6"/>
      <c r="K864" s="6"/>
      <c r="L864" s="6"/>
      <c r="M864" s="6"/>
      <c r="N864" s="6"/>
      <c r="O864" s="3"/>
      <c r="P864" s="8"/>
      <c r="Q864" s="8"/>
      <c r="R864" s="3"/>
      <c r="S864" s="3"/>
      <c r="T864" s="3"/>
      <c r="U864" s="8"/>
      <c r="V864" s="6"/>
      <c r="W864" s="6"/>
      <c r="X864" s="8"/>
      <c r="Y864" s="3"/>
      <c r="Z864" s="8"/>
      <c r="AA864" s="8"/>
      <c r="AB864" s="3"/>
      <c r="AC864" s="10"/>
    </row>
    <row r="865" spans="2:29" ht="13.2" x14ac:dyDescent="0.25">
      <c r="B865" s="6"/>
      <c r="C865" s="6"/>
      <c r="D865" s="3"/>
      <c r="E865" s="3"/>
      <c r="F865" s="3"/>
      <c r="G865" s="6"/>
      <c r="H865" s="6"/>
      <c r="I865" s="6"/>
      <c r="J865" s="6"/>
      <c r="K865" s="6"/>
      <c r="L865" s="6"/>
      <c r="M865" s="6"/>
      <c r="N865" s="6"/>
      <c r="O865" s="3"/>
      <c r="P865" s="8"/>
      <c r="Q865" s="8"/>
      <c r="R865" s="3"/>
      <c r="S865" s="3"/>
      <c r="T865" s="3"/>
      <c r="U865" s="8"/>
      <c r="V865" s="6"/>
      <c r="W865" s="6"/>
      <c r="X865" s="8"/>
      <c r="Y865" s="3"/>
      <c r="Z865" s="8"/>
      <c r="AA865" s="8"/>
      <c r="AB865" s="3"/>
      <c r="AC865" s="10"/>
    </row>
    <row r="866" spans="2:29" ht="13.2" x14ac:dyDescent="0.25">
      <c r="B866" s="6"/>
      <c r="C866" s="6"/>
      <c r="D866" s="3"/>
      <c r="E866" s="3"/>
      <c r="F866" s="3"/>
      <c r="G866" s="6"/>
      <c r="H866" s="6"/>
      <c r="I866" s="6"/>
      <c r="J866" s="6"/>
      <c r="K866" s="6"/>
      <c r="L866" s="6"/>
      <c r="M866" s="6"/>
      <c r="N866" s="6"/>
      <c r="O866" s="3"/>
      <c r="P866" s="8"/>
      <c r="Q866" s="8"/>
      <c r="R866" s="3"/>
      <c r="S866" s="3"/>
      <c r="T866" s="3"/>
      <c r="U866" s="8"/>
      <c r="V866" s="6"/>
      <c r="W866" s="6"/>
      <c r="X866" s="8"/>
      <c r="Y866" s="3"/>
      <c r="Z866" s="8"/>
      <c r="AA866" s="8"/>
      <c r="AB866" s="3"/>
      <c r="AC866" s="10"/>
    </row>
    <row r="867" spans="2:29" ht="13.2" x14ac:dyDescent="0.25">
      <c r="B867" s="6"/>
      <c r="C867" s="6"/>
      <c r="D867" s="3"/>
      <c r="E867" s="3"/>
      <c r="F867" s="3"/>
      <c r="G867" s="6"/>
      <c r="H867" s="6"/>
      <c r="I867" s="6"/>
      <c r="J867" s="6"/>
      <c r="K867" s="6"/>
      <c r="L867" s="6"/>
      <c r="M867" s="6"/>
      <c r="N867" s="6"/>
      <c r="O867" s="3"/>
      <c r="P867" s="8"/>
      <c r="Q867" s="8"/>
      <c r="R867" s="3"/>
      <c r="S867" s="3"/>
      <c r="T867" s="3"/>
      <c r="U867" s="8"/>
      <c r="V867" s="6"/>
      <c r="W867" s="6"/>
      <c r="X867" s="8"/>
      <c r="Y867" s="3"/>
      <c r="Z867" s="8"/>
      <c r="AA867" s="8"/>
      <c r="AB867" s="3"/>
      <c r="AC867" s="10"/>
    </row>
    <row r="868" spans="2:29" ht="13.2" x14ac:dyDescent="0.25">
      <c r="B868" s="6"/>
      <c r="C868" s="6"/>
      <c r="D868" s="3"/>
      <c r="E868" s="3"/>
      <c r="F868" s="3"/>
      <c r="G868" s="6"/>
      <c r="H868" s="6"/>
      <c r="I868" s="6"/>
      <c r="J868" s="6"/>
      <c r="K868" s="6"/>
      <c r="L868" s="6"/>
      <c r="M868" s="6"/>
      <c r="N868" s="6"/>
      <c r="O868" s="3"/>
      <c r="P868" s="8"/>
      <c r="Q868" s="8"/>
      <c r="R868" s="3"/>
      <c r="S868" s="3"/>
      <c r="T868" s="3"/>
      <c r="U868" s="8"/>
      <c r="V868" s="6"/>
      <c r="W868" s="6"/>
      <c r="X868" s="8"/>
      <c r="Y868" s="3"/>
      <c r="Z868" s="8"/>
      <c r="AA868" s="8"/>
      <c r="AB868" s="3"/>
      <c r="AC868" s="10"/>
    </row>
    <row r="869" spans="2:29" ht="13.2" x14ac:dyDescent="0.25">
      <c r="B869" s="6"/>
      <c r="C869" s="6"/>
      <c r="D869" s="3"/>
      <c r="E869" s="3"/>
      <c r="F869" s="3"/>
      <c r="G869" s="6"/>
      <c r="H869" s="6"/>
      <c r="I869" s="6"/>
      <c r="J869" s="6"/>
      <c r="K869" s="6"/>
      <c r="L869" s="6"/>
      <c r="M869" s="6"/>
      <c r="N869" s="6"/>
      <c r="O869" s="3"/>
      <c r="P869" s="8"/>
      <c r="Q869" s="8"/>
      <c r="R869" s="3"/>
      <c r="S869" s="3"/>
      <c r="T869" s="3"/>
      <c r="U869" s="8"/>
      <c r="V869" s="6"/>
      <c r="W869" s="6"/>
      <c r="X869" s="8"/>
      <c r="Y869" s="3"/>
      <c r="Z869" s="8"/>
      <c r="AA869" s="8"/>
      <c r="AB869" s="3"/>
      <c r="AC869" s="10"/>
    </row>
    <row r="870" spans="2:29" ht="13.2" x14ac:dyDescent="0.25">
      <c r="B870" s="6"/>
      <c r="C870" s="6"/>
      <c r="D870" s="3"/>
      <c r="E870" s="3"/>
      <c r="F870" s="3"/>
      <c r="G870" s="6"/>
      <c r="H870" s="6"/>
      <c r="I870" s="6"/>
      <c r="J870" s="6"/>
      <c r="K870" s="6"/>
      <c r="L870" s="6"/>
      <c r="M870" s="6"/>
      <c r="N870" s="6"/>
      <c r="O870" s="3"/>
      <c r="P870" s="8"/>
      <c r="Q870" s="8"/>
      <c r="R870" s="3"/>
      <c r="S870" s="3"/>
      <c r="T870" s="3"/>
      <c r="U870" s="8"/>
      <c r="V870" s="6"/>
      <c r="W870" s="6"/>
      <c r="X870" s="8"/>
      <c r="Y870" s="3"/>
      <c r="Z870" s="8"/>
      <c r="AA870" s="8"/>
      <c r="AB870" s="3"/>
      <c r="AC870" s="10"/>
    </row>
    <row r="871" spans="2:29" ht="13.2" x14ac:dyDescent="0.25">
      <c r="B871" s="6"/>
      <c r="C871" s="6"/>
      <c r="D871" s="3"/>
      <c r="E871" s="3"/>
      <c r="F871" s="3"/>
      <c r="G871" s="6"/>
      <c r="H871" s="6"/>
      <c r="I871" s="6"/>
      <c r="J871" s="6"/>
      <c r="K871" s="6"/>
      <c r="L871" s="6"/>
      <c r="M871" s="6"/>
      <c r="N871" s="6"/>
      <c r="O871" s="3"/>
      <c r="P871" s="8"/>
      <c r="Q871" s="8"/>
      <c r="R871" s="3"/>
      <c r="S871" s="3"/>
      <c r="T871" s="3"/>
      <c r="U871" s="8"/>
      <c r="V871" s="6"/>
      <c r="W871" s="6"/>
      <c r="X871" s="8"/>
      <c r="Y871" s="3"/>
      <c r="Z871" s="8"/>
      <c r="AA871" s="8"/>
      <c r="AB871" s="3"/>
      <c r="AC871" s="10"/>
    </row>
    <row r="872" spans="2:29" ht="13.2" x14ac:dyDescent="0.25">
      <c r="B872" s="6"/>
      <c r="C872" s="6"/>
      <c r="D872" s="3"/>
      <c r="E872" s="3"/>
      <c r="F872" s="3"/>
      <c r="G872" s="6"/>
      <c r="H872" s="6"/>
      <c r="I872" s="6"/>
      <c r="J872" s="6"/>
      <c r="K872" s="6"/>
      <c r="L872" s="6"/>
      <c r="M872" s="6"/>
      <c r="N872" s="6"/>
      <c r="O872" s="3"/>
      <c r="P872" s="8"/>
      <c r="Q872" s="8"/>
      <c r="R872" s="3"/>
      <c r="S872" s="3"/>
      <c r="T872" s="3"/>
      <c r="U872" s="8"/>
      <c r="V872" s="6"/>
      <c r="W872" s="6"/>
      <c r="X872" s="8"/>
      <c r="Y872" s="3"/>
      <c r="Z872" s="8"/>
      <c r="AA872" s="8"/>
      <c r="AB872" s="3"/>
      <c r="AC872" s="10"/>
    </row>
    <row r="873" spans="2:29" ht="13.2" x14ac:dyDescent="0.25">
      <c r="B873" s="6"/>
      <c r="C873" s="6"/>
      <c r="D873" s="3"/>
      <c r="E873" s="3"/>
      <c r="F873" s="3"/>
      <c r="G873" s="6"/>
      <c r="H873" s="6"/>
      <c r="I873" s="6"/>
      <c r="J873" s="6"/>
      <c r="K873" s="6"/>
      <c r="L873" s="6"/>
      <c r="M873" s="6"/>
      <c r="N873" s="6"/>
      <c r="O873" s="3"/>
      <c r="P873" s="8"/>
      <c r="Q873" s="8"/>
      <c r="R873" s="3"/>
      <c r="S873" s="3"/>
      <c r="T873" s="3"/>
      <c r="U873" s="8"/>
      <c r="V873" s="6"/>
      <c r="W873" s="6"/>
      <c r="X873" s="8"/>
      <c r="Y873" s="3"/>
      <c r="Z873" s="8"/>
      <c r="AA873" s="8"/>
      <c r="AB873" s="3"/>
      <c r="AC873" s="10"/>
    </row>
    <row r="874" spans="2:29" ht="13.2" x14ac:dyDescent="0.25">
      <c r="B874" s="6"/>
      <c r="C874" s="6"/>
      <c r="D874" s="3"/>
      <c r="E874" s="3"/>
      <c r="F874" s="3"/>
      <c r="G874" s="6"/>
      <c r="H874" s="6"/>
      <c r="I874" s="6"/>
      <c r="J874" s="6"/>
      <c r="K874" s="6"/>
      <c r="L874" s="6"/>
      <c r="M874" s="6"/>
      <c r="N874" s="6"/>
      <c r="O874" s="3"/>
      <c r="P874" s="8"/>
      <c r="Q874" s="8"/>
      <c r="R874" s="3"/>
      <c r="S874" s="3"/>
      <c r="T874" s="3"/>
      <c r="U874" s="8"/>
      <c r="V874" s="6"/>
      <c r="W874" s="6"/>
      <c r="X874" s="8"/>
      <c r="Y874" s="3"/>
      <c r="Z874" s="8"/>
      <c r="AA874" s="8"/>
      <c r="AB874" s="3"/>
      <c r="AC874" s="10"/>
    </row>
    <row r="875" spans="2:29" ht="13.2" x14ac:dyDescent="0.25">
      <c r="B875" s="6"/>
      <c r="C875" s="6"/>
      <c r="D875" s="3"/>
      <c r="E875" s="3"/>
      <c r="F875" s="3"/>
      <c r="G875" s="6"/>
      <c r="H875" s="6"/>
      <c r="I875" s="6"/>
      <c r="J875" s="6"/>
      <c r="K875" s="6"/>
      <c r="L875" s="6"/>
      <c r="M875" s="6"/>
      <c r="N875" s="6"/>
      <c r="O875" s="3"/>
      <c r="P875" s="8"/>
      <c r="Q875" s="8"/>
      <c r="R875" s="3"/>
      <c r="S875" s="3"/>
      <c r="T875" s="3"/>
      <c r="U875" s="8"/>
      <c r="V875" s="6"/>
      <c r="W875" s="6"/>
      <c r="X875" s="8"/>
      <c r="Y875" s="3"/>
      <c r="Z875" s="8"/>
      <c r="AA875" s="8"/>
      <c r="AB875" s="3"/>
      <c r="AC875" s="10"/>
    </row>
    <row r="876" spans="2:29" ht="13.2" x14ac:dyDescent="0.25">
      <c r="B876" s="6"/>
      <c r="C876" s="6"/>
      <c r="D876" s="3"/>
      <c r="E876" s="3"/>
      <c r="F876" s="3"/>
      <c r="G876" s="6"/>
      <c r="H876" s="6"/>
      <c r="I876" s="6"/>
      <c r="J876" s="6"/>
      <c r="K876" s="6"/>
      <c r="L876" s="6"/>
      <c r="M876" s="6"/>
      <c r="N876" s="6"/>
      <c r="O876" s="3"/>
      <c r="P876" s="8"/>
      <c r="Q876" s="8"/>
      <c r="R876" s="3"/>
      <c r="S876" s="3"/>
      <c r="T876" s="3"/>
      <c r="U876" s="8"/>
      <c r="V876" s="6"/>
      <c r="W876" s="6"/>
      <c r="X876" s="8"/>
      <c r="Y876" s="3"/>
      <c r="Z876" s="8"/>
      <c r="AA876" s="8"/>
      <c r="AB876" s="3"/>
      <c r="AC876" s="10"/>
    </row>
    <row r="877" spans="2:29" ht="13.2" x14ac:dyDescent="0.25">
      <c r="B877" s="6"/>
      <c r="C877" s="6"/>
      <c r="D877" s="3"/>
      <c r="E877" s="3"/>
      <c r="F877" s="3"/>
      <c r="G877" s="6"/>
      <c r="H877" s="6"/>
      <c r="I877" s="6"/>
      <c r="J877" s="6"/>
      <c r="K877" s="6"/>
      <c r="L877" s="6"/>
      <c r="M877" s="6"/>
      <c r="N877" s="6"/>
      <c r="O877" s="3"/>
      <c r="P877" s="8"/>
      <c r="Q877" s="8"/>
      <c r="R877" s="3"/>
      <c r="S877" s="3"/>
      <c r="T877" s="3"/>
      <c r="U877" s="8"/>
      <c r="V877" s="6"/>
      <c r="W877" s="6"/>
      <c r="X877" s="8"/>
      <c r="Y877" s="3"/>
      <c r="Z877" s="8"/>
      <c r="AA877" s="8"/>
      <c r="AB877" s="3"/>
      <c r="AC877" s="10"/>
    </row>
    <row r="878" spans="2:29" ht="13.2" x14ac:dyDescent="0.25">
      <c r="B878" s="6"/>
      <c r="C878" s="6"/>
      <c r="D878" s="3"/>
      <c r="E878" s="3"/>
      <c r="F878" s="3"/>
      <c r="G878" s="6"/>
      <c r="H878" s="6"/>
      <c r="I878" s="6"/>
      <c r="J878" s="6"/>
      <c r="K878" s="6"/>
      <c r="L878" s="6"/>
      <c r="M878" s="6"/>
      <c r="N878" s="6"/>
      <c r="O878" s="3"/>
      <c r="P878" s="8"/>
      <c r="Q878" s="8"/>
      <c r="R878" s="3"/>
      <c r="S878" s="3"/>
      <c r="T878" s="3"/>
      <c r="U878" s="8"/>
      <c r="V878" s="6"/>
      <c r="W878" s="6"/>
      <c r="X878" s="8"/>
      <c r="Y878" s="3"/>
      <c r="Z878" s="8"/>
      <c r="AA878" s="8"/>
      <c r="AB878" s="3"/>
      <c r="AC878" s="10"/>
    </row>
    <row r="879" spans="2:29" ht="13.2" x14ac:dyDescent="0.25">
      <c r="B879" s="6"/>
      <c r="C879" s="6"/>
      <c r="D879" s="3"/>
      <c r="E879" s="3"/>
      <c r="F879" s="3"/>
      <c r="G879" s="6"/>
      <c r="H879" s="6"/>
      <c r="I879" s="6"/>
      <c r="J879" s="6"/>
      <c r="K879" s="6"/>
      <c r="L879" s="6"/>
      <c r="M879" s="6"/>
      <c r="N879" s="6"/>
      <c r="O879" s="3"/>
      <c r="P879" s="8"/>
      <c r="Q879" s="8"/>
      <c r="R879" s="3"/>
      <c r="S879" s="3"/>
      <c r="T879" s="3"/>
      <c r="U879" s="8"/>
      <c r="V879" s="6"/>
      <c r="W879" s="6"/>
      <c r="X879" s="8"/>
      <c r="Y879" s="3"/>
      <c r="Z879" s="8"/>
      <c r="AA879" s="8"/>
      <c r="AB879" s="3"/>
      <c r="AC879" s="10"/>
    </row>
    <row r="880" spans="2:29" ht="13.2" x14ac:dyDescent="0.25">
      <c r="B880" s="6"/>
      <c r="C880" s="6"/>
      <c r="D880" s="3"/>
      <c r="E880" s="3"/>
      <c r="F880" s="3"/>
      <c r="G880" s="6"/>
      <c r="H880" s="6"/>
      <c r="I880" s="6"/>
      <c r="J880" s="6"/>
      <c r="K880" s="6"/>
      <c r="L880" s="6"/>
      <c r="M880" s="6"/>
      <c r="N880" s="6"/>
      <c r="O880" s="3"/>
      <c r="P880" s="8"/>
      <c r="Q880" s="8"/>
      <c r="R880" s="3"/>
      <c r="S880" s="3"/>
      <c r="T880" s="3"/>
      <c r="U880" s="8"/>
      <c r="V880" s="6"/>
      <c r="W880" s="6"/>
      <c r="X880" s="8"/>
      <c r="Y880" s="3"/>
      <c r="Z880" s="8"/>
      <c r="AA880" s="8"/>
      <c r="AB880" s="3"/>
      <c r="AC880" s="10"/>
    </row>
    <row r="881" spans="2:29" ht="13.2" x14ac:dyDescent="0.25">
      <c r="B881" s="6"/>
      <c r="C881" s="6"/>
      <c r="D881" s="3"/>
      <c r="E881" s="3"/>
      <c r="F881" s="3"/>
      <c r="G881" s="6"/>
      <c r="H881" s="6"/>
      <c r="I881" s="6"/>
      <c r="J881" s="6"/>
      <c r="K881" s="6"/>
      <c r="L881" s="6"/>
      <c r="M881" s="6"/>
      <c r="N881" s="6"/>
      <c r="O881" s="3"/>
      <c r="P881" s="8"/>
      <c r="Q881" s="8"/>
      <c r="R881" s="3"/>
      <c r="S881" s="3"/>
      <c r="T881" s="3"/>
      <c r="U881" s="8"/>
      <c r="V881" s="6"/>
      <c r="W881" s="6"/>
      <c r="X881" s="8"/>
      <c r="Y881" s="3"/>
      <c r="Z881" s="8"/>
      <c r="AA881" s="8"/>
      <c r="AB881" s="3"/>
      <c r="AC881" s="10"/>
    </row>
    <row r="882" spans="2:29" ht="13.2" x14ac:dyDescent="0.25">
      <c r="B882" s="6"/>
      <c r="C882" s="6"/>
      <c r="D882" s="3"/>
      <c r="E882" s="3"/>
      <c r="F882" s="3"/>
      <c r="G882" s="6"/>
      <c r="H882" s="6"/>
      <c r="I882" s="6"/>
      <c r="J882" s="6"/>
      <c r="K882" s="6"/>
      <c r="L882" s="6"/>
      <c r="M882" s="6"/>
      <c r="N882" s="6"/>
      <c r="O882" s="3"/>
      <c r="P882" s="8"/>
      <c r="Q882" s="8"/>
      <c r="R882" s="3"/>
      <c r="S882" s="3"/>
      <c r="T882" s="3"/>
      <c r="U882" s="8"/>
      <c r="V882" s="6"/>
      <c r="W882" s="6"/>
      <c r="X882" s="8"/>
      <c r="Y882" s="3"/>
      <c r="Z882" s="8"/>
      <c r="AA882" s="8"/>
      <c r="AB882" s="3"/>
      <c r="AC882" s="10"/>
    </row>
    <row r="883" spans="2:29" ht="13.2" x14ac:dyDescent="0.25">
      <c r="B883" s="6"/>
      <c r="C883" s="6"/>
      <c r="D883" s="3"/>
      <c r="E883" s="3"/>
      <c r="F883" s="3"/>
      <c r="G883" s="6"/>
      <c r="H883" s="6"/>
      <c r="I883" s="6"/>
      <c r="J883" s="6"/>
      <c r="K883" s="6"/>
      <c r="L883" s="6"/>
      <c r="M883" s="6"/>
      <c r="N883" s="6"/>
      <c r="O883" s="3"/>
      <c r="P883" s="8"/>
      <c r="Q883" s="8"/>
      <c r="R883" s="3"/>
      <c r="S883" s="3"/>
      <c r="T883" s="3"/>
      <c r="U883" s="8"/>
      <c r="V883" s="6"/>
      <c r="W883" s="6"/>
      <c r="X883" s="8"/>
      <c r="Y883" s="3"/>
      <c r="Z883" s="8"/>
      <c r="AA883" s="8"/>
      <c r="AB883" s="3"/>
      <c r="AC883" s="10"/>
    </row>
    <row r="884" spans="2:29" ht="13.2" x14ac:dyDescent="0.25">
      <c r="B884" s="6"/>
      <c r="C884" s="6"/>
      <c r="D884" s="3"/>
      <c r="E884" s="3"/>
      <c r="F884" s="3"/>
      <c r="G884" s="6"/>
      <c r="H884" s="6"/>
      <c r="I884" s="6"/>
      <c r="J884" s="6"/>
      <c r="K884" s="6"/>
      <c r="L884" s="6"/>
      <c r="M884" s="6"/>
      <c r="N884" s="6"/>
      <c r="O884" s="3"/>
      <c r="P884" s="8"/>
      <c r="Q884" s="8"/>
      <c r="R884" s="3"/>
      <c r="S884" s="3"/>
      <c r="T884" s="3"/>
      <c r="U884" s="8"/>
      <c r="V884" s="6"/>
      <c r="W884" s="6"/>
      <c r="X884" s="8"/>
      <c r="Y884" s="3"/>
      <c r="Z884" s="8"/>
      <c r="AA884" s="8"/>
      <c r="AB884" s="3"/>
      <c r="AC884" s="10"/>
    </row>
    <row r="885" spans="2:29" ht="13.2" x14ac:dyDescent="0.25">
      <c r="B885" s="6"/>
      <c r="C885" s="6"/>
      <c r="D885" s="3"/>
      <c r="E885" s="3"/>
      <c r="F885" s="3"/>
      <c r="G885" s="6"/>
      <c r="H885" s="6"/>
      <c r="I885" s="6"/>
      <c r="J885" s="6"/>
      <c r="K885" s="6"/>
      <c r="L885" s="6"/>
      <c r="M885" s="6"/>
      <c r="N885" s="6"/>
      <c r="O885" s="3"/>
      <c r="P885" s="8"/>
      <c r="Q885" s="8"/>
      <c r="R885" s="3"/>
      <c r="S885" s="3"/>
      <c r="T885" s="3"/>
      <c r="U885" s="8"/>
      <c r="V885" s="6"/>
      <c r="W885" s="6"/>
      <c r="X885" s="8"/>
      <c r="Y885" s="3"/>
      <c r="Z885" s="8"/>
      <c r="AA885" s="8"/>
      <c r="AB885" s="3"/>
      <c r="AC885" s="10"/>
    </row>
    <row r="886" spans="2:29" ht="13.2" x14ac:dyDescent="0.25">
      <c r="B886" s="6"/>
      <c r="C886" s="6"/>
      <c r="D886" s="3"/>
      <c r="E886" s="3"/>
      <c r="F886" s="3"/>
      <c r="G886" s="6"/>
      <c r="H886" s="6"/>
      <c r="I886" s="6"/>
      <c r="J886" s="6"/>
      <c r="K886" s="6"/>
      <c r="L886" s="6"/>
      <c r="M886" s="6"/>
      <c r="N886" s="6"/>
      <c r="O886" s="3"/>
      <c r="P886" s="8"/>
      <c r="Q886" s="8"/>
      <c r="R886" s="3"/>
      <c r="S886" s="3"/>
      <c r="T886" s="3"/>
      <c r="U886" s="8"/>
      <c r="V886" s="6"/>
      <c r="W886" s="6"/>
      <c r="X886" s="8"/>
      <c r="Y886" s="3"/>
      <c r="Z886" s="8"/>
      <c r="AA886" s="8"/>
      <c r="AB886" s="3"/>
      <c r="AC886" s="10"/>
    </row>
    <row r="887" spans="2:29" ht="13.2" x14ac:dyDescent="0.25">
      <c r="B887" s="6"/>
      <c r="C887" s="6"/>
      <c r="D887" s="3"/>
      <c r="E887" s="3"/>
      <c r="F887" s="3"/>
      <c r="G887" s="6"/>
      <c r="H887" s="6"/>
      <c r="I887" s="6"/>
      <c r="J887" s="6"/>
      <c r="K887" s="6"/>
      <c r="L887" s="6"/>
      <c r="M887" s="6"/>
      <c r="N887" s="6"/>
      <c r="O887" s="3"/>
      <c r="P887" s="8"/>
      <c r="Q887" s="8"/>
      <c r="R887" s="3"/>
      <c r="S887" s="3"/>
      <c r="T887" s="3"/>
      <c r="U887" s="8"/>
      <c r="V887" s="6"/>
      <c r="W887" s="6"/>
      <c r="X887" s="8"/>
      <c r="Y887" s="3"/>
      <c r="Z887" s="8"/>
      <c r="AA887" s="8"/>
      <c r="AB887" s="3"/>
      <c r="AC887" s="10"/>
    </row>
    <row r="888" spans="2:29" ht="13.2" x14ac:dyDescent="0.25">
      <c r="B888" s="6"/>
      <c r="C888" s="6"/>
      <c r="D888" s="3"/>
      <c r="E888" s="3"/>
      <c r="F888" s="3"/>
      <c r="G888" s="6"/>
      <c r="H888" s="6"/>
      <c r="I888" s="6"/>
      <c r="J888" s="6"/>
      <c r="K888" s="6"/>
      <c r="L888" s="6"/>
      <c r="M888" s="6"/>
      <c r="N888" s="6"/>
      <c r="O888" s="3"/>
      <c r="P888" s="8"/>
      <c r="Q888" s="8"/>
      <c r="R888" s="3"/>
      <c r="S888" s="3"/>
      <c r="T888" s="3"/>
      <c r="U888" s="8"/>
      <c r="V888" s="6"/>
      <c r="W888" s="6"/>
      <c r="X888" s="8"/>
      <c r="Y888" s="3"/>
      <c r="Z888" s="8"/>
      <c r="AA888" s="8"/>
      <c r="AB888" s="3"/>
      <c r="AC888" s="10"/>
    </row>
    <row r="889" spans="2:29" ht="13.2" x14ac:dyDescent="0.25">
      <c r="B889" s="6"/>
      <c r="C889" s="6"/>
      <c r="D889" s="3"/>
      <c r="E889" s="3"/>
      <c r="F889" s="3"/>
      <c r="G889" s="6"/>
      <c r="H889" s="6"/>
      <c r="I889" s="6"/>
      <c r="J889" s="6"/>
      <c r="K889" s="6"/>
      <c r="L889" s="6"/>
      <c r="M889" s="6"/>
      <c r="N889" s="6"/>
      <c r="O889" s="3"/>
      <c r="P889" s="8"/>
      <c r="Q889" s="8"/>
      <c r="R889" s="3"/>
      <c r="S889" s="3"/>
      <c r="T889" s="3"/>
      <c r="U889" s="8"/>
      <c r="V889" s="6"/>
      <c r="W889" s="6"/>
      <c r="X889" s="8"/>
      <c r="Y889" s="3"/>
      <c r="Z889" s="8"/>
      <c r="AA889" s="8"/>
      <c r="AB889" s="3"/>
      <c r="AC889" s="10"/>
    </row>
    <row r="890" spans="2:29" ht="13.2" x14ac:dyDescent="0.25">
      <c r="B890" s="6"/>
      <c r="C890" s="6"/>
      <c r="D890" s="3"/>
      <c r="E890" s="3"/>
      <c r="F890" s="3"/>
      <c r="G890" s="6"/>
      <c r="H890" s="6"/>
      <c r="I890" s="6"/>
      <c r="J890" s="6"/>
      <c r="K890" s="6"/>
      <c r="L890" s="6"/>
      <c r="M890" s="6"/>
      <c r="N890" s="6"/>
      <c r="O890" s="3"/>
      <c r="P890" s="8"/>
      <c r="Q890" s="8"/>
      <c r="R890" s="3"/>
      <c r="S890" s="3"/>
      <c r="T890" s="3"/>
      <c r="U890" s="8"/>
      <c r="V890" s="6"/>
      <c r="W890" s="6"/>
      <c r="X890" s="8"/>
      <c r="Y890" s="3"/>
      <c r="Z890" s="8"/>
      <c r="AA890" s="8"/>
      <c r="AB890" s="3"/>
      <c r="AC890" s="10"/>
    </row>
    <row r="891" spans="2:29" ht="13.2" x14ac:dyDescent="0.25">
      <c r="B891" s="6"/>
      <c r="C891" s="6"/>
      <c r="D891" s="3"/>
      <c r="E891" s="3"/>
      <c r="F891" s="3"/>
      <c r="G891" s="6"/>
      <c r="H891" s="6"/>
      <c r="I891" s="6"/>
      <c r="J891" s="6"/>
      <c r="K891" s="6"/>
      <c r="L891" s="6"/>
      <c r="M891" s="6"/>
      <c r="N891" s="6"/>
      <c r="O891" s="3"/>
      <c r="P891" s="8"/>
      <c r="Q891" s="8"/>
      <c r="R891" s="3"/>
      <c r="S891" s="3"/>
      <c r="T891" s="3"/>
      <c r="U891" s="8"/>
      <c r="V891" s="6"/>
      <c r="W891" s="6"/>
      <c r="X891" s="8"/>
      <c r="Y891" s="3"/>
      <c r="Z891" s="8"/>
      <c r="AA891" s="8"/>
      <c r="AB891" s="3"/>
      <c r="AC891" s="10"/>
    </row>
    <row r="892" spans="2:29" ht="13.2" x14ac:dyDescent="0.25">
      <c r="B892" s="6"/>
      <c r="C892" s="6"/>
      <c r="D892" s="3"/>
      <c r="E892" s="3"/>
      <c r="F892" s="3"/>
      <c r="G892" s="6"/>
      <c r="H892" s="6"/>
      <c r="I892" s="6"/>
      <c r="J892" s="6"/>
      <c r="K892" s="6"/>
      <c r="L892" s="6"/>
      <c r="M892" s="6"/>
      <c r="N892" s="6"/>
      <c r="O892" s="3"/>
      <c r="P892" s="8"/>
      <c r="Q892" s="8"/>
      <c r="R892" s="3"/>
      <c r="S892" s="3"/>
      <c r="T892" s="3"/>
      <c r="U892" s="8"/>
      <c r="V892" s="6"/>
      <c r="W892" s="6"/>
      <c r="X892" s="8"/>
      <c r="Y892" s="3"/>
      <c r="Z892" s="8"/>
      <c r="AA892" s="8"/>
      <c r="AB892" s="3"/>
      <c r="AC892" s="10"/>
    </row>
    <row r="893" spans="2:29" ht="13.2" x14ac:dyDescent="0.25">
      <c r="B893" s="6"/>
      <c r="C893" s="6"/>
      <c r="D893" s="3"/>
      <c r="E893" s="3"/>
      <c r="F893" s="3"/>
      <c r="G893" s="6"/>
      <c r="H893" s="6"/>
      <c r="I893" s="6"/>
      <c r="J893" s="6"/>
      <c r="K893" s="6"/>
      <c r="L893" s="6"/>
      <c r="M893" s="6"/>
      <c r="N893" s="6"/>
      <c r="O893" s="3"/>
      <c r="P893" s="8"/>
      <c r="Q893" s="8"/>
      <c r="R893" s="3"/>
      <c r="S893" s="3"/>
      <c r="T893" s="3"/>
      <c r="U893" s="8"/>
      <c r="V893" s="6"/>
      <c r="W893" s="6"/>
      <c r="X893" s="8"/>
      <c r="Y893" s="3"/>
      <c r="Z893" s="8"/>
      <c r="AA893" s="8"/>
      <c r="AB893" s="3"/>
      <c r="AC893" s="10"/>
    </row>
    <row r="894" spans="2:29" ht="13.2" x14ac:dyDescent="0.25">
      <c r="B894" s="6"/>
      <c r="C894" s="6"/>
      <c r="D894" s="3"/>
      <c r="E894" s="3"/>
      <c r="F894" s="3"/>
      <c r="G894" s="6"/>
      <c r="H894" s="6"/>
      <c r="I894" s="6"/>
      <c r="J894" s="6"/>
      <c r="K894" s="6"/>
      <c r="L894" s="6"/>
      <c r="M894" s="6"/>
      <c r="N894" s="6"/>
      <c r="O894" s="3"/>
      <c r="P894" s="8"/>
      <c r="Q894" s="8"/>
      <c r="R894" s="3"/>
      <c r="S894" s="3"/>
      <c r="T894" s="3"/>
      <c r="U894" s="8"/>
      <c r="V894" s="6"/>
      <c r="W894" s="6"/>
      <c r="X894" s="8"/>
      <c r="Y894" s="3"/>
      <c r="Z894" s="8"/>
      <c r="AA894" s="8"/>
      <c r="AB894" s="3"/>
      <c r="AC894" s="10"/>
    </row>
    <row r="895" spans="2:29" ht="13.2" x14ac:dyDescent="0.25">
      <c r="B895" s="6"/>
      <c r="C895" s="6"/>
      <c r="D895" s="3"/>
      <c r="E895" s="3"/>
      <c r="F895" s="3"/>
      <c r="G895" s="6"/>
      <c r="H895" s="6"/>
      <c r="I895" s="6"/>
      <c r="J895" s="6"/>
      <c r="K895" s="6"/>
      <c r="L895" s="6"/>
      <c r="M895" s="6"/>
      <c r="N895" s="6"/>
      <c r="O895" s="3"/>
      <c r="P895" s="8"/>
      <c r="Q895" s="8"/>
      <c r="R895" s="3"/>
      <c r="S895" s="3"/>
      <c r="T895" s="3"/>
      <c r="U895" s="8"/>
      <c r="V895" s="6"/>
      <c r="W895" s="6"/>
      <c r="X895" s="8"/>
      <c r="Y895" s="3"/>
      <c r="Z895" s="8"/>
      <c r="AA895" s="8"/>
      <c r="AB895" s="3"/>
      <c r="AC895" s="10"/>
    </row>
    <row r="896" spans="2:29" ht="13.2" x14ac:dyDescent="0.25">
      <c r="B896" s="6"/>
      <c r="C896" s="6"/>
      <c r="D896" s="3"/>
      <c r="E896" s="3"/>
      <c r="F896" s="3"/>
      <c r="G896" s="6"/>
      <c r="H896" s="6"/>
      <c r="I896" s="6"/>
      <c r="J896" s="6"/>
      <c r="K896" s="6"/>
      <c r="L896" s="6"/>
      <c r="M896" s="6"/>
      <c r="N896" s="6"/>
      <c r="O896" s="3"/>
      <c r="P896" s="8"/>
      <c r="Q896" s="8"/>
      <c r="R896" s="3"/>
      <c r="S896" s="3"/>
      <c r="T896" s="3"/>
      <c r="U896" s="8"/>
      <c r="V896" s="6"/>
      <c r="W896" s="6"/>
      <c r="X896" s="8"/>
      <c r="Y896" s="3"/>
      <c r="Z896" s="8"/>
      <c r="AA896" s="8"/>
      <c r="AB896" s="3"/>
      <c r="AC896" s="10"/>
    </row>
    <row r="897" spans="2:29" ht="13.2" x14ac:dyDescent="0.25">
      <c r="B897" s="6"/>
      <c r="C897" s="6"/>
      <c r="D897" s="3"/>
      <c r="E897" s="3"/>
      <c r="F897" s="3"/>
      <c r="G897" s="6"/>
      <c r="H897" s="6"/>
      <c r="I897" s="6"/>
      <c r="J897" s="6"/>
      <c r="K897" s="6"/>
      <c r="L897" s="6"/>
      <c r="M897" s="6"/>
      <c r="N897" s="6"/>
      <c r="O897" s="3"/>
      <c r="P897" s="8"/>
      <c r="Q897" s="8"/>
      <c r="R897" s="3"/>
      <c r="S897" s="3"/>
      <c r="T897" s="3"/>
      <c r="U897" s="8"/>
      <c r="V897" s="6"/>
      <c r="W897" s="6"/>
      <c r="X897" s="8"/>
      <c r="Y897" s="3"/>
      <c r="Z897" s="8"/>
      <c r="AA897" s="8"/>
      <c r="AB897" s="3"/>
      <c r="AC897" s="10"/>
    </row>
    <row r="898" spans="2:29" ht="13.2" x14ac:dyDescent="0.25">
      <c r="B898" s="6"/>
      <c r="C898" s="6"/>
      <c r="D898" s="3"/>
      <c r="E898" s="3"/>
      <c r="F898" s="3"/>
      <c r="G898" s="6"/>
      <c r="H898" s="6"/>
      <c r="I898" s="6"/>
      <c r="J898" s="6"/>
      <c r="K898" s="6"/>
      <c r="L898" s="6"/>
      <c r="M898" s="6"/>
      <c r="N898" s="6"/>
      <c r="O898" s="3"/>
      <c r="P898" s="8"/>
      <c r="Q898" s="8"/>
      <c r="R898" s="3"/>
      <c r="S898" s="3"/>
      <c r="T898" s="3"/>
      <c r="U898" s="8"/>
      <c r="V898" s="6"/>
      <c r="W898" s="6"/>
      <c r="X898" s="8"/>
      <c r="Y898" s="3"/>
      <c r="Z898" s="8"/>
      <c r="AA898" s="8"/>
      <c r="AB898" s="3"/>
      <c r="AC898" s="10"/>
    </row>
    <row r="899" spans="2:29" ht="13.2" x14ac:dyDescent="0.25">
      <c r="B899" s="6"/>
      <c r="C899" s="6"/>
      <c r="D899" s="3"/>
      <c r="E899" s="3"/>
      <c r="F899" s="3"/>
      <c r="G899" s="6"/>
      <c r="H899" s="6"/>
      <c r="I899" s="6"/>
      <c r="J899" s="6"/>
      <c r="K899" s="6"/>
      <c r="L899" s="6"/>
      <c r="M899" s="6"/>
      <c r="N899" s="6"/>
      <c r="O899" s="3"/>
      <c r="P899" s="8"/>
      <c r="Q899" s="8"/>
      <c r="R899" s="3"/>
      <c r="S899" s="3"/>
      <c r="T899" s="3"/>
      <c r="U899" s="8"/>
      <c r="V899" s="6"/>
      <c r="W899" s="6"/>
      <c r="X899" s="8"/>
      <c r="Y899" s="3"/>
      <c r="Z899" s="8"/>
      <c r="AA899" s="8"/>
      <c r="AB899" s="3"/>
      <c r="AC899" s="10"/>
    </row>
    <row r="900" spans="2:29" ht="13.2" x14ac:dyDescent="0.25">
      <c r="B900" s="6"/>
      <c r="C900" s="6"/>
      <c r="D900" s="3"/>
      <c r="E900" s="3"/>
      <c r="F900" s="3"/>
      <c r="G900" s="6"/>
      <c r="H900" s="6"/>
      <c r="I900" s="6"/>
      <c r="J900" s="6"/>
      <c r="K900" s="6"/>
      <c r="L900" s="6"/>
      <c r="M900" s="6"/>
      <c r="N900" s="6"/>
      <c r="O900" s="3"/>
      <c r="P900" s="8"/>
      <c r="Q900" s="8"/>
      <c r="R900" s="3"/>
      <c r="S900" s="3"/>
      <c r="T900" s="3"/>
      <c r="U900" s="8"/>
      <c r="V900" s="6"/>
      <c r="W900" s="6"/>
      <c r="X900" s="8"/>
      <c r="Y900" s="3"/>
      <c r="Z900" s="8"/>
      <c r="AA900" s="8"/>
      <c r="AB900" s="3"/>
      <c r="AC900" s="10"/>
    </row>
    <row r="901" spans="2:29" ht="13.2" x14ac:dyDescent="0.25">
      <c r="B901" s="6"/>
      <c r="C901" s="6"/>
      <c r="D901" s="3"/>
      <c r="E901" s="3"/>
      <c r="F901" s="3"/>
      <c r="G901" s="6"/>
      <c r="H901" s="6"/>
      <c r="I901" s="6"/>
      <c r="J901" s="6"/>
      <c r="K901" s="6"/>
      <c r="L901" s="6"/>
      <c r="M901" s="6"/>
      <c r="N901" s="6"/>
      <c r="O901" s="3"/>
      <c r="P901" s="8"/>
      <c r="Q901" s="8"/>
      <c r="R901" s="3"/>
      <c r="S901" s="3"/>
      <c r="T901" s="3"/>
      <c r="U901" s="8"/>
      <c r="V901" s="6"/>
      <c r="W901" s="6"/>
      <c r="X901" s="8"/>
      <c r="Y901" s="3"/>
      <c r="Z901" s="8"/>
      <c r="AA901" s="8"/>
      <c r="AB901" s="3"/>
      <c r="AC901" s="10"/>
    </row>
    <row r="902" spans="2:29" ht="13.2" x14ac:dyDescent="0.25">
      <c r="B902" s="6"/>
      <c r="C902" s="6"/>
      <c r="D902" s="3"/>
      <c r="E902" s="3"/>
      <c r="F902" s="3"/>
      <c r="G902" s="6"/>
      <c r="H902" s="6"/>
      <c r="I902" s="6"/>
      <c r="J902" s="6"/>
      <c r="K902" s="6"/>
      <c r="L902" s="6"/>
      <c r="M902" s="6"/>
      <c r="N902" s="6"/>
      <c r="O902" s="3"/>
      <c r="P902" s="8"/>
      <c r="Q902" s="8"/>
      <c r="R902" s="3"/>
      <c r="S902" s="3"/>
      <c r="T902" s="3"/>
      <c r="U902" s="8"/>
      <c r="V902" s="6"/>
      <c r="W902" s="6"/>
      <c r="X902" s="8"/>
      <c r="Y902" s="3"/>
      <c r="Z902" s="8"/>
      <c r="AA902" s="8"/>
      <c r="AB902" s="3"/>
      <c r="AC902" s="10"/>
    </row>
    <row r="903" spans="2:29" ht="13.2" x14ac:dyDescent="0.25">
      <c r="B903" s="6"/>
      <c r="C903" s="6"/>
      <c r="D903" s="3"/>
      <c r="E903" s="3"/>
      <c r="F903" s="3"/>
      <c r="G903" s="6"/>
      <c r="H903" s="6"/>
      <c r="I903" s="6"/>
      <c r="J903" s="6"/>
      <c r="K903" s="6"/>
      <c r="L903" s="6"/>
      <c r="M903" s="6"/>
      <c r="N903" s="6"/>
      <c r="O903" s="3"/>
      <c r="P903" s="8"/>
      <c r="Q903" s="8"/>
      <c r="R903" s="3"/>
      <c r="S903" s="3"/>
      <c r="T903" s="3"/>
      <c r="U903" s="8"/>
      <c r="V903" s="6"/>
      <c r="W903" s="6"/>
      <c r="X903" s="8"/>
      <c r="Y903" s="3"/>
      <c r="Z903" s="8"/>
      <c r="AA903" s="8"/>
      <c r="AB903" s="3"/>
      <c r="AC903" s="10"/>
    </row>
    <row r="904" spans="2:29" ht="13.2" x14ac:dyDescent="0.25">
      <c r="B904" s="6"/>
      <c r="C904" s="6"/>
      <c r="D904" s="3"/>
      <c r="E904" s="3"/>
      <c r="F904" s="3"/>
      <c r="G904" s="6"/>
      <c r="H904" s="6"/>
      <c r="I904" s="6"/>
      <c r="J904" s="6"/>
      <c r="K904" s="6"/>
      <c r="L904" s="6"/>
      <c r="M904" s="6"/>
      <c r="N904" s="6"/>
      <c r="O904" s="3"/>
      <c r="P904" s="8"/>
      <c r="Q904" s="8"/>
      <c r="R904" s="3"/>
      <c r="S904" s="3"/>
      <c r="T904" s="3"/>
      <c r="U904" s="8"/>
      <c r="V904" s="6"/>
      <c r="W904" s="6"/>
      <c r="X904" s="8"/>
      <c r="Y904" s="3"/>
      <c r="Z904" s="8"/>
      <c r="AA904" s="8"/>
      <c r="AB904" s="3"/>
      <c r="AC904" s="10"/>
    </row>
    <row r="905" spans="2:29" ht="13.2" x14ac:dyDescent="0.25">
      <c r="B905" s="6"/>
      <c r="C905" s="6"/>
      <c r="D905" s="3"/>
      <c r="E905" s="3"/>
      <c r="F905" s="3"/>
      <c r="G905" s="6"/>
      <c r="H905" s="6"/>
      <c r="I905" s="6"/>
      <c r="J905" s="6"/>
      <c r="K905" s="6"/>
      <c r="L905" s="6"/>
      <c r="M905" s="6"/>
      <c r="N905" s="6"/>
      <c r="O905" s="3"/>
      <c r="P905" s="8"/>
      <c r="Q905" s="8"/>
      <c r="R905" s="3"/>
      <c r="S905" s="3"/>
      <c r="T905" s="3"/>
      <c r="U905" s="8"/>
      <c r="V905" s="6"/>
      <c r="W905" s="6"/>
      <c r="X905" s="8"/>
      <c r="Y905" s="3"/>
      <c r="Z905" s="8"/>
      <c r="AA905" s="8"/>
      <c r="AB905" s="3"/>
      <c r="AC905" s="10"/>
    </row>
    <row r="906" spans="2:29" ht="13.2" x14ac:dyDescent="0.25">
      <c r="B906" s="6"/>
      <c r="C906" s="6"/>
      <c r="D906" s="3"/>
      <c r="E906" s="3"/>
      <c r="F906" s="3"/>
      <c r="G906" s="6"/>
      <c r="H906" s="6"/>
      <c r="I906" s="6"/>
      <c r="J906" s="6"/>
      <c r="K906" s="6"/>
      <c r="L906" s="6"/>
      <c r="M906" s="6"/>
      <c r="N906" s="6"/>
      <c r="O906" s="3"/>
      <c r="P906" s="8"/>
      <c r="Q906" s="8"/>
      <c r="R906" s="3"/>
      <c r="S906" s="3"/>
      <c r="T906" s="3"/>
      <c r="U906" s="8"/>
      <c r="V906" s="6"/>
      <c r="W906" s="6"/>
      <c r="X906" s="8"/>
      <c r="Y906" s="3"/>
      <c r="Z906" s="8"/>
      <c r="AA906" s="8"/>
      <c r="AB906" s="3"/>
      <c r="AC906" s="10"/>
    </row>
    <row r="907" spans="2:29" ht="13.2" x14ac:dyDescent="0.25">
      <c r="B907" s="6"/>
      <c r="C907" s="6"/>
      <c r="D907" s="3"/>
      <c r="E907" s="3"/>
      <c r="F907" s="3"/>
      <c r="G907" s="6"/>
      <c r="H907" s="6"/>
      <c r="I907" s="6"/>
      <c r="J907" s="6"/>
      <c r="K907" s="6"/>
      <c r="L907" s="6"/>
      <c r="M907" s="6"/>
      <c r="N907" s="6"/>
      <c r="O907" s="3"/>
      <c r="P907" s="8"/>
      <c r="Q907" s="8"/>
      <c r="R907" s="3"/>
      <c r="S907" s="3"/>
      <c r="T907" s="3"/>
      <c r="U907" s="8"/>
      <c r="V907" s="6"/>
      <c r="W907" s="6"/>
      <c r="X907" s="8"/>
      <c r="Y907" s="3"/>
      <c r="Z907" s="8"/>
      <c r="AA907" s="8"/>
      <c r="AB907" s="3"/>
      <c r="AC907" s="10"/>
    </row>
    <row r="908" spans="2:29" ht="13.2" x14ac:dyDescent="0.25">
      <c r="B908" s="6"/>
      <c r="C908" s="6"/>
      <c r="D908" s="3"/>
      <c r="E908" s="3"/>
      <c r="F908" s="3"/>
      <c r="G908" s="6"/>
      <c r="H908" s="6"/>
      <c r="I908" s="6"/>
      <c r="J908" s="6"/>
      <c r="K908" s="6"/>
      <c r="L908" s="6"/>
      <c r="M908" s="6"/>
      <c r="N908" s="6"/>
      <c r="O908" s="3"/>
      <c r="P908" s="8"/>
      <c r="Q908" s="8"/>
      <c r="R908" s="3"/>
      <c r="S908" s="3"/>
      <c r="T908" s="3"/>
      <c r="U908" s="8"/>
      <c r="V908" s="6"/>
      <c r="W908" s="6"/>
      <c r="X908" s="8"/>
      <c r="Y908" s="3"/>
      <c r="Z908" s="8"/>
      <c r="AA908" s="8"/>
      <c r="AB908" s="3"/>
      <c r="AC908" s="10"/>
    </row>
    <row r="909" spans="2:29" ht="13.2" x14ac:dyDescent="0.25">
      <c r="B909" s="6"/>
      <c r="C909" s="6"/>
      <c r="D909" s="3"/>
      <c r="E909" s="3"/>
      <c r="F909" s="3"/>
      <c r="G909" s="6"/>
      <c r="H909" s="6"/>
      <c r="I909" s="6"/>
      <c r="J909" s="6"/>
      <c r="K909" s="6"/>
      <c r="L909" s="6"/>
      <c r="M909" s="6"/>
      <c r="N909" s="6"/>
      <c r="O909" s="3"/>
      <c r="P909" s="8"/>
      <c r="Q909" s="8"/>
      <c r="R909" s="3"/>
      <c r="S909" s="3"/>
      <c r="T909" s="3"/>
      <c r="U909" s="8"/>
      <c r="V909" s="6"/>
      <c r="W909" s="6"/>
      <c r="X909" s="8"/>
      <c r="Y909" s="3"/>
      <c r="Z909" s="8"/>
      <c r="AA909" s="8"/>
      <c r="AB909" s="3"/>
      <c r="AC909" s="10"/>
    </row>
    <row r="910" spans="2:29" ht="13.2" x14ac:dyDescent="0.25">
      <c r="B910" s="6"/>
      <c r="C910" s="6"/>
      <c r="D910" s="3"/>
      <c r="E910" s="3"/>
      <c r="F910" s="3"/>
      <c r="G910" s="6"/>
      <c r="H910" s="6"/>
      <c r="I910" s="6"/>
      <c r="J910" s="6"/>
      <c r="K910" s="6"/>
      <c r="L910" s="6"/>
      <c r="M910" s="6"/>
      <c r="N910" s="6"/>
      <c r="O910" s="3"/>
      <c r="P910" s="8"/>
      <c r="Q910" s="8"/>
      <c r="R910" s="3"/>
      <c r="S910" s="3"/>
      <c r="T910" s="3"/>
      <c r="U910" s="8"/>
      <c r="V910" s="6"/>
      <c r="W910" s="6"/>
      <c r="X910" s="8"/>
      <c r="Y910" s="3"/>
      <c r="Z910" s="8"/>
      <c r="AA910" s="8"/>
      <c r="AB910" s="3"/>
      <c r="AC910" s="10"/>
    </row>
    <row r="911" spans="2:29" ht="13.2" x14ac:dyDescent="0.25">
      <c r="B911" s="6"/>
      <c r="C911" s="6"/>
      <c r="D911" s="3"/>
      <c r="E911" s="3"/>
      <c r="F911" s="3"/>
      <c r="G911" s="6"/>
      <c r="H911" s="6"/>
      <c r="I911" s="6"/>
      <c r="J911" s="6"/>
      <c r="K911" s="6"/>
      <c r="L911" s="6"/>
      <c r="M911" s="6"/>
      <c r="N911" s="6"/>
      <c r="O911" s="3"/>
      <c r="P911" s="8"/>
      <c r="Q911" s="8"/>
      <c r="R911" s="3"/>
      <c r="S911" s="3"/>
      <c r="T911" s="3"/>
      <c r="U911" s="8"/>
      <c r="V911" s="6"/>
      <c r="W911" s="6"/>
      <c r="X911" s="8"/>
      <c r="Y911" s="3"/>
      <c r="Z911" s="8"/>
      <c r="AA911" s="8"/>
      <c r="AB911" s="3"/>
      <c r="AC911" s="10"/>
    </row>
    <row r="912" spans="2:29" ht="13.2" x14ac:dyDescent="0.25">
      <c r="B912" s="6"/>
      <c r="C912" s="6"/>
      <c r="D912" s="3"/>
      <c r="E912" s="3"/>
      <c r="F912" s="3"/>
      <c r="G912" s="6"/>
      <c r="H912" s="6"/>
      <c r="I912" s="6"/>
      <c r="J912" s="6"/>
      <c r="K912" s="6"/>
      <c r="L912" s="6"/>
      <c r="M912" s="6"/>
      <c r="N912" s="6"/>
      <c r="O912" s="3"/>
      <c r="P912" s="8"/>
      <c r="Q912" s="8"/>
      <c r="R912" s="3"/>
      <c r="S912" s="3"/>
      <c r="T912" s="3"/>
      <c r="U912" s="8"/>
      <c r="V912" s="6"/>
      <c r="W912" s="6"/>
      <c r="X912" s="8"/>
      <c r="Y912" s="3"/>
      <c r="Z912" s="8"/>
      <c r="AA912" s="8"/>
      <c r="AB912" s="3"/>
      <c r="AC912" s="10"/>
    </row>
    <row r="913" spans="2:29" ht="13.2" x14ac:dyDescent="0.25">
      <c r="B913" s="6"/>
      <c r="C913" s="6"/>
      <c r="D913" s="3"/>
      <c r="E913" s="3"/>
      <c r="F913" s="3"/>
      <c r="G913" s="6"/>
      <c r="H913" s="6"/>
      <c r="I913" s="6"/>
      <c r="J913" s="6"/>
      <c r="K913" s="6"/>
      <c r="L913" s="6"/>
      <c r="M913" s="6"/>
      <c r="N913" s="6"/>
      <c r="O913" s="3"/>
      <c r="P913" s="8"/>
      <c r="Q913" s="8"/>
      <c r="R913" s="3"/>
      <c r="S913" s="3"/>
      <c r="T913" s="3"/>
      <c r="U913" s="8"/>
      <c r="V913" s="6"/>
      <c r="W913" s="6"/>
      <c r="X913" s="8"/>
      <c r="Y913" s="3"/>
      <c r="Z913" s="8"/>
      <c r="AA913" s="8"/>
      <c r="AB913" s="3"/>
      <c r="AC913" s="10"/>
    </row>
    <row r="914" spans="2:29" ht="13.2" x14ac:dyDescent="0.25">
      <c r="B914" s="6"/>
      <c r="C914" s="6"/>
      <c r="D914" s="3"/>
      <c r="E914" s="3"/>
      <c r="F914" s="3"/>
      <c r="G914" s="6"/>
      <c r="H914" s="6"/>
      <c r="I914" s="6"/>
      <c r="J914" s="6"/>
      <c r="K914" s="6"/>
      <c r="L914" s="6"/>
      <c r="M914" s="6"/>
      <c r="N914" s="6"/>
      <c r="O914" s="3"/>
      <c r="P914" s="8"/>
      <c r="Q914" s="8"/>
      <c r="R914" s="3"/>
      <c r="S914" s="3"/>
      <c r="T914" s="3"/>
      <c r="U914" s="8"/>
      <c r="V914" s="6"/>
      <c r="W914" s="6"/>
      <c r="X914" s="8"/>
      <c r="Y914" s="3"/>
      <c r="Z914" s="8"/>
      <c r="AA914" s="8"/>
      <c r="AB914" s="3"/>
      <c r="AC914" s="10"/>
    </row>
    <row r="915" spans="2:29" ht="13.2" x14ac:dyDescent="0.25">
      <c r="B915" s="6"/>
      <c r="C915" s="6"/>
      <c r="D915" s="3"/>
      <c r="E915" s="3"/>
      <c r="F915" s="3"/>
      <c r="G915" s="6"/>
      <c r="H915" s="6"/>
      <c r="I915" s="6"/>
      <c r="J915" s="6"/>
      <c r="K915" s="6"/>
      <c r="L915" s="6"/>
      <c r="M915" s="6"/>
      <c r="N915" s="6"/>
      <c r="O915" s="3"/>
      <c r="P915" s="8"/>
      <c r="Q915" s="8"/>
      <c r="R915" s="3"/>
      <c r="S915" s="3"/>
      <c r="T915" s="3"/>
      <c r="U915" s="8"/>
      <c r="V915" s="6"/>
      <c r="W915" s="6"/>
      <c r="X915" s="8"/>
      <c r="Y915" s="3"/>
      <c r="Z915" s="8"/>
      <c r="AA915" s="8"/>
      <c r="AB915" s="3"/>
      <c r="AC915" s="10"/>
    </row>
    <row r="916" spans="2:29" ht="13.2" x14ac:dyDescent="0.25">
      <c r="B916" s="6"/>
      <c r="C916" s="6"/>
      <c r="D916" s="3"/>
      <c r="E916" s="3"/>
      <c r="F916" s="3"/>
      <c r="G916" s="6"/>
      <c r="H916" s="6"/>
      <c r="I916" s="6"/>
      <c r="J916" s="6"/>
      <c r="K916" s="6"/>
      <c r="L916" s="6"/>
      <c r="M916" s="6"/>
      <c r="N916" s="6"/>
      <c r="O916" s="3"/>
      <c r="P916" s="8"/>
      <c r="Q916" s="8"/>
      <c r="R916" s="3"/>
      <c r="S916" s="3"/>
      <c r="T916" s="3"/>
      <c r="U916" s="8"/>
      <c r="V916" s="6"/>
      <c r="W916" s="6"/>
      <c r="X916" s="8"/>
      <c r="Y916" s="3"/>
      <c r="Z916" s="8"/>
      <c r="AA916" s="8"/>
      <c r="AB916" s="3"/>
      <c r="AC916" s="10"/>
    </row>
    <row r="917" spans="2:29" ht="13.2" x14ac:dyDescent="0.25">
      <c r="B917" s="6"/>
      <c r="C917" s="6"/>
      <c r="D917" s="3"/>
      <c r="E917" s="3"/>
      <c r="F917" s="3"/>
      <c r="G917" s="6"/>
      <c r="H917" s="6"/>
      <c r="I917" s="6"/>
      <c r="J917" s="6"/>
      <c r="K917" s="6"/>
      <c r="L917" s="6"/>
      <c r="M917" s="6"/>
      <c r="N917" s="6"/>
      <c r="O917" s="3"/>
      <c r="P917" s="8"/>
      <c r="Q917" s="8"/>
      <c r="R917" s="3"/>
      <c r="S917" s="3"/>
      <c r="T917" s="3"/>
      <c r="U917" s="8"/>
      <c r="V917" s="6"/>
      <c r="W917" s="6"/>
      <c r="X917" s="8"/>
      <c r="Y917" s="3"/>
      <c r="Z917" s="8"/>
      <c r="AA917" s="8"/>
      <c r="AB917" s="3"/>
      <c r="AC917" s="10"/>
    </row>
    <row r="918" spans="2:29" ht="13.2" x14ac:dyDescent="0.25">
      <c r="B918" s="6"/>
      <c r="C918" s="6"/>
      <c r="D918" s="3"/>
      <c r="E918" s="3"/>
      <c r="F918" s="3"/>
      <c r="G918" s="6"/>
      <c r="H918" s="6"/>
      <c r="I918" s="6"/>
      <c r="J918" s="6"/>
      <c r="K918" s="6"/>
      <c r="L918" s="6"/>
      <c r="M918" s="6"/>
      <c r="N918" s="6"/>
      <c r="O918" s="3"/>
      <c r="P918" s="8"/>
      <c r="Q918" s="8"/>
      <c r="R918" s="3"/>
      <c r="S918" s="3"/>
      <c r="T918" s="3"/>
      <c r="U918" s="8"/>
      <c r="V918" s="6"/>
      <c r="W918" s="6"/>
      <c r="X918" s="8"/>
      <c r="Y918" s="3"/>
      <c r="Z918" s="8"/>
      <c r="AA918" s="8"/>
      <c r="AB918" s="3"/>
      <c r="AC918" s="10"/>
    </row>
    <row r="919" spans="2:29" ht="13.2" x14ac:dyDescent="0.25">
      <c r="B919" s="6"/>
      <c r="C919" s="6"/>
      <c r="D919" s="3"/>
      <c r="E919" s="3"/>
      <c r="F919" s="3"/>
      <c r="G919" s="6"/>
      <c r="H919" s="6"/>
      <c r="I919" s="6"/>
      <c r="J919" s="6"/>
      <c r="K919" s="6"/>
      <c r="L919" s="6"/>
      <c r="M919" s="6"/>
      <c r="N919" s="6"/>
      <c r="O919" s="3"/>
      <c r="P919" s="8"/>
      <c r="Q919" s="8"/>
      <c r="R919" s="3"/>
      <c r="S919" s="3"/>
      <c r="T919" s="3"/>
      <c r="U919" s="8"/>
      <c r="V919" s="6"/>
      <c r="W919" s="6"/>
      <c r="X919" s="8"/>
      <c r="Y919" s="3"/>
      <c r="Z919" s="8"/>
      <c r="AA919" s="8"/>
      <c r="AB919" s="3"/>
      <c r="AC919" s="10"/>
    </row>
    <row r="920" spans="2:29" ht="13.2" x14ac:dyDescent="0.25">
      <c r="B920" s="6"/>
      <c r="C920" s="6"/>
      <c r="D920" s="3"/>
      <c r="E920" s="3"/>
      <c r="F920" s="3"/>
      <c r="G920" s="6"/>
      <c r="H920" s="6"/>
      <c r="I920" s="6"/>
      <c r="J920" s="6"/>
      <c r="K920" s="6"/>
      <c r="L920" s="6"/>
      <c r="M920" s="6"/>
      <c r="N920" s="6"/>
      <c r="O920" s="3"/>
      <c r="P920" s="8"/>
      <c r="Q920" s="8"/>
      <c r="R920" s="3"/>
      <c r="S920" s="3"/>
      <c r="T920" s="3"/>
      <c r="U920" s="8"/>
      <c r="V920" s="6"/>
      <c r="W920" s="6"/>
      <c r="X920" s="8"/>
      <c r="Y920" s="3"/>
      <c r="Z920" s="8"/>
      <c r="AA920" s="8"/>
      <c r="AB920" s="3"/>
      <c r="AC920" s="10"/>
    </row>
    <row r="921" spans="2:29" ht="13.2" x14ac:dyDescent="0.25">
      <c r="B921" s="6"/>
      <c r="C921" s="6"/>
      <c r="D921" s="3"/>
      <c r="E921" s="3"/>
      <c r="F921" s="3"/>
      <c r="G921" s="6"/>
      <c r="H921" s="6"/>
      <c r="I921" s="6"/>
      <c r="J921" s="6"/>
      <c r="K921" s="6"/>
      <c r="L921" s="6"/>
      <c r="M921" s="6"/>
      <c r="N921" s="6"/>
      <c r="O921" s="3"/>
      <c r="P921" s="8"/>
      <c r="Q921" s="8"/>
      <c r="R921" s="3"/>
      <c r="S921" s="3"/>
      <c r="T921" s="3"/>
      <c r="U921" s="8"/>
      <c r="V921" s="6"/>
      <c r="W921" s="6"/>
      <c r="X921" s="8"/>
      <c r="Y921" s="3"/>
      <c r="Z921" s="8"/>
      <c r="AA921" s="8"/>
      <c r="AB921" s="3"/>
      <c r="AC921" s="10"/>
    </row>
    <row r="922" spans="2:29" ht="13.2" x14ac:dyDescent="0.25">
      <c r="B922" s="6"/>
      <c r="C922" s="6"/>
      <c r="D922" s="3"/>
      <c r="E922" s="3"/>
      <c r="F922" s="3"/>
      <c r="G922" s="6"/>
      <c r="H922" s="6"/>
      <c r="I922" s="6"/>
      <c r="J922" s="6"/>
      <c r="K922" s="6"/>
      <c r="L922" s="6"/>
      <c r="M922" s="6"/>
      <c r="N922" s="6"/>
      <c r="O922" s="3"/>
      <c r="P922" s="8"/>
      <c r="Q922" s="8"/>
      <c r="R922" s="3"/>
      <c r="S922" s="3"/>
      <c r="T922" s="3"/>
      <c r="U922" s="8"/>
      <c r="V922" s="6"/>
      <c r="W922" s="6"/>
      <c r="X922" s="8"/>
      <c r="Y922" s="3"/>
      <c r="Z922" s="8"/>
      <c r="AA922" s="8"/>
      <c r="AB922" s="3"/>
      <c r="AC922" s="10"/>
    </row>
    <row r="923" spans="2:29" ht="13.2" x14ac:dyDescent="0.25">
      <c r="B923" s="6"/>
      <c r="C923" s="6"/>
      <c r="D923" s="3"/>
      <c r="E923" s="3"/>
      <c r="F923" s="3"/>
      <c r="G923" s="6"/>
      <c r="H923" s="6"/>
      <c r="I923" s="6"/>
      <c r="J923" s="6"/>
      <c r="K923" s="6"/>
      <c r="L923" s="6"/>
      <c r="M923" s="6"/>
      <c r="N923" s="6"/>
      <c r="O923" s="3"/>
      <c r="P923" s="8"/>
      <c r="Q923" s="8"/>
      <c r="R923" s="3"/>
      <c r="S923" s="3"/>
      <c r="T923" s="3"/>
      <c r="U923" s="8"/>
      <c r="V923" s="6"/>
      <c r="W923" s="6"/>
      <c r="X923" s="8"/>
      <c r="Y923" s="3"/>
      <c r="Z923" s="8"/>
      <c r="AA923" s="8"/>
      <c r="AB923" s="3"/>
      <c r="AC923" s="10"/>
    </row>
    <row r="924" spans="2:29" ht="13.2" x14ac:dyDescent="0.25">
      <c r="B924" s="6"/>
      <c r="C924" s="6"/>
      <c r="D924" s="3"/>
      <c r="E924" s="3"/>
      <c r="F924" s="3"/>
      <c r="G924" s="6"/>
      <c r="H924" s="6"/>
      <c r="I924" s="6"/>
      <c r="J924" s="6"/>
      <c r="K924" s="6"/>
      <c r="L924" s="6"/>
      <c r="M924" s="6"/>
      <c r="N924" s="6"/>
      <c r="O924" s="3"/>
      <c r="P924" s="8"/>
      <c r="Q924" s="8"/>
      <c r="R924" s="3"/>
      <c r="S924" s="3"/>
      <c r="T924" s="3"/>
      <c r="U924" s="8"/>
      <c r="V924" s="6"/>
      <c r="W924" s="6"/>
      <c r="X924" s="8"/>
      <c r="Y924" s="3"/>
      <c r="Z924" s="8"/>
      <c r="AA924" s="8"/>
      <c r="AB924" s="3"/>
      <c r="AC924" s="10"/>
    </row>
    <row r="925" spans="2:29" ht="13.2" x14ac:dyDescent="0.25">
      <c r="B925" s="6"/>
      <c r="C925" s="6"/>
      <c r="D925" s="3"/>
      <c r="E925" s="3"/>
      <c r="F925" s="3"/>
      <c r="G925" s="6"/>
      <c r="H925" s="6"/>
      <c r="I925" s="6"/>
      <c r="J925" s="6"/>
      <c r="K925" s="6"/>
      <c r="L925" s="6"/>
      <c r="M925" s="6"/>
      <c r="N925" s="6"/>
      <c r="O925" s="3"/>
      <c r="P925" s="8"/>
      <c r="Q925" s="8"/>
      <c r="R925" s="3"/>
      <c r="S925" s="3"/>
      <c r="T925" s="3"/>
      <c r="U925" s="8"/>
      <c r="V925" s="6"/>
      <c r="W925" s="6"/>
      <c r="X925" s="8"/>
      <c r="Y925" s="3"/>
      <c r="Z925" s="8"/>
      <c r="AA925" s="8"/>
      <c r="AB925" s="3"/>
      <c r="AC925" s="10"/>
    </row>
    <row r="926" spans="2:29" ht="13.2" x14ac:dyDescent="0.25">
      <c r="B926" s="6"/>
      <c r="C926" s="6"/>
      <c r="D926" s="3"/>
      <c r="E926" s="3"/>
      <c r="F926" s="3"/>
      <c r="G926" s="6"/>
      <c r="H926" s="6"/>
      <c r="I926" s="6"/>
      <c r="J926" s="6"/>
      <c r="K926" s="6"/>
      <c r="L926" s="6"/>
      <c r="M926" s="6"/>
      <c r="N926" s="6"/>
      <c r="O926" s="3"/>
      <c r="P926" s="8"/>
      <c r="Q926" s="8"/>
      <c r="R926" s="3"/>
      <c r="S926" s="3"/>
      <c r="T926" s="3"/>
      <c r="U926" s="8"/>
      <c r="V926" s="6"/>
      <c r="W926" s="6"/>
      <c r="X926" s="8"/>
      <c r="Y926" s="3"/>
      <c r="Z926" s="8"/>
      <c r="AA926" s="8"/>
      <c r="AB926" s="3"/>
      <c r="AC926" s="10"/>
    </row>
    <row r="927" spans="2:29" ht="13.2" x14ac:dyDescent="0.25">
      <c r="B927" s="6"/>
      <c r="C927" s="6"/>
      <c r="D927" s="3"/>
      <c r="E927" s="3"/>
      <c r="F927" s="3"/>
      <c r="G927" s="6"/>
      <c r="H927" s="6"/>
      <c r="I927" s="6"/>
      <c r="J927" s="6"/>
      <c r="K927" s="6"/>
      <c r="L927" s="6"/>
      <c r="M927" s="6"/>
      <c r="N927" s="6"/>
      <c r="O927" s="3"/>
      <c r="P927" s="8"/>
      <c r="Q927" s="8"/>
      <c r="R927" s="3"/>
      <c r="S927" s="3"/>
      <c r="T927" s="3"/>
      <c r="U927" s="8"/>
      <c r="V927" s="6"/>
      <c r="W927" s="6"/>
      <c r="X927" s="8"/>
      <c r="Y927" s="3"/>
      <c r="Z927" s="8"/>
      <c r="AA927" s="8"/>
      <c r="AB927" s="3"/>
      <c r="AC927" s="10"/>
    </row>
    <row r="928" spans="2:29" ht="13.2" x14ac:dyDescent="0.25">
      <c r="B928" s="6"/>
      <c r="C928" s="6"/>
      <c r="D928" s="3"/>
      <c r="E928" s="3"/>
      <c r="F928" s="3"/>
      <c r="G928" s="6"/>
      <c r="H928" s="6"/>
      <c r="I928" s="6"/>
      <c r="J928" s="6"/>
      <c r="K928" s="6"/>
      <c r="L928" s="6"/>
      <c r="M928" s="6"/>
      <c r="N928" s="6"/>
      <c r="O928" s="3"/>
      <c r="P928" s="8"/>
      <c r="Q928" s="8"/>
      <c r="R928" s="3"/>
      <c r="S928" s="3"/>
      <c r="T928" s="3"/>
      <c r="U928" s="8"/>
      <c r="V928" s="6"/>
      <c r="W928" s="6"/>
      <c r="X928" s="8"/>
      <c r="Y928" s="3"/>
      <c r="Z928" s="8"/>
      <c r="AA928" s="8"/>
      <c r="AB928" s="3"/>
      <c r="AC928" s="10"/>
    </row>
    <row r="929" spans="2:29" ht="13.2" x14ac:dyDescent="0.25">
      <c r="B929" s="6"/>
      <c r="C929" s="6"/>
      <c r="D929" s="3"/>
      <c r="E929" s="3"/>
      <c r="F929" s="3"/>
      <c r="G929" s="6"/>
      <c r="H929" s="6"/>
      <c r="I929" s="6"/>
      <c r="J929" s="6"/>
      <c r="K929" s="6"/>
      <c r="L929" s="6"/>
      <c r="M929" s="6"/>
      <c r="N929" s="6"/>
      <c r="O929" s="3"/>
      <c r="P929" s="8"/>
      <c r="Q929" s="8"/>
      <c r="R929" s="3"/>
      <c r="S929" s="3"/>
      <c r="T929" s="3"/>
      <c r="U929" s="8"/>
      <c r="V929" s="6"/>
      <c r="W929" s="6"/>
      <c r="X929" s="8"/>
      <c r="Y929" s="3"/>
      <c r="Z929" s="8"/>
      <c r="AA929" s="8"/>
      <c r="AB929" s="3"/>
      <c r="AC929" s="10"/>
    </row>
    <row r="930" spans="2:29" ht="13.2" x14ac:dyDescent="0.25">
      <c r="B930" s="6"/>
      <c r="C930" s="6"/>
      <c r="D930" s="3"/>
      <c r="E930" s="3"/>
      <c r="F930" s="3"/>
      <c r="G930" s="6"/>
      <c r="H930" s="6"/>
      <c r="I930" s="6"/>
      <c r="J930" s="6"/>
      <c r="K930" s="6"/>
      <c r="L930" s="6"/>
      <c r="M930" s="6"/>
      <c r="N930" s="6"/>
      <c r="O930" s="3"/>
      <c r="P930" s="8"/>
      <c r="Q930" s="8"/>
      <c r="R930" s="3"/>
      <c r="S930" s="3"/>
      <c r="T930" s="3"/>
      <c r="U930" s="8"/>
      <c r="V930" s="6"/>
      <c r="W930" s="6"/>
      <c r="X930" s="8"/>
      <c r="Y930" s="3"/>
      <c r="Z930" s="8"/>
      <c r="AA930" s="8"/>
      <c r="AB930" s="3"/>
      <c r="AC930" s="10"/>
    </row>
    <row r="931" spans="2:29" ht="13.2" x14ac:dyDescent="0.25">
      <c r="B931" s="6"/>
      <c r="C931" s="6"/>
      <c r="D931" s="3"/>
      <c r="E931" s="3"/>
      <c r="F931" s="3"/>
      <c r="G931" s="6"/>
      <c r="H931" s="6"/>
      <c r="I931" s="6"/>
      <c r="J931" s="6"/>
      <c r="K931" s="6"/>
      <c r="L931" s="6"/>
      <c r="M931" s="6"/>
      <c r="N931" s="6"/>
      <c r="O931" s="3"/>
      <c r="P931" s="8"/>
      <c r="Q931" s="8"/>
      <c r="R931" s="3"/>
      <c r="S931" s="3"/>
      <c r="T931" s="3"/>
      <c r="U931" s="8"/>
      <c r="V931" s="6"/>
      <c r="W931" s="6"/>
      <c r="X931" s="8"/>
      <c r="Y931" s="3"/>
      <c r="Z931" s="8"/>
      <c r="AA931" s="8"/>
      <c r="AB931" s="3"/>
      <c r="AC931" s="10"/>
    </row>
    <row r="932" spans="2:29" ht="13.2" x14ac:dyDescent="0.25">
      <c r="B932" s="6"/>
      <c r="C932" s="6"/>
      <c r="D932" s="3"/>
      <c r="E932" s="3"/>
      <c r="F932" s="3"/>
      <c r="G932" s="6"/>
      <c r="H932" s="6"/>
      <c r="I932" s="6"/>
      <c r="J932" s="6"/>
      <c r="K932" s="6"/>
      <c r="L932" s="6"/>
      <c r="M932" s="6"/>
      <c r="N932" s="6"/>
      <c r="O932" s="3"/>
      <c r="P932" s="8"/>
      <c r="Q932" s="8"/>
      <c r="R932" s="3"/>
      <c r="S932" s="3"/>
      <c r="T932" s="3"/>
      <c r="U932" s="8"/>
      <c r="V932" s="6"/>
      <c r="W932" s="6"/>
      <c r="X932" s="8"/>
      <c r="Y932" s="3"/>
      <c r="Z932" s="8"/>
      <c r="AA932" s="8"/>
      <c r="AB932" s="3"/>
      <c r="AC932" s="10"/>
    </row>
    <row r="933" spans="2:29" ht="13.2" x14ac:dyDescent="0.25">
      <c r="B933" s="6"/>
      <c r="C933" s="6"/>
      <c r="D933" s="3"/>
      <c r="E933" s="3"/>
      <c r="F933" s="3"/>
      <c r="G933" s="6"/>
      <c r="H933" s="6"/>
      <c r="I933" s="6"/>
      <c r="J933" s="6"/>
      <c r="K933" s="6"/>
      <c r="L933" s="6"/>
      <c r="M933" s="6"/>
      <c r="N933" s="6"/>
      <c r="O933" s="3"/>
      <c r="P933" s="8"/>
      <c r="Q933" s="8"/>
      <c r="R933" s="3"/>
      <c r="S933" s="3"/>
      <c r="T933" s="3"/>
      <c r="U933" s="8"/>
      <c r="V933" s="6"/>
      <c r="W933" s="6"/>
      <c r="X933" s="8"/>
      <c r="Y933" s="3"/>
      <c r="Z933" s="8"/>
      <c r="AA933" s="8"/>
      <c r="AB933" s="3"/>
      <c r="AC933" s="10"/>
    </row>
    <row r="934" spans="2:29" ht="13.2" x14ac:dyDescent="0.25">
      <c r="B934" s="6"/>
      <c r="C934" s="6"/>
      <c r="D934" s="3"/>
      <c r="E934" s="3"/>
      <c r="F934" s="3"/>
      <c r="G934" s="6"/>
      <c r="H934" s="6"/>
      <c r="I934" s="6"/>
      <c r="J934" s="6"/>
      <c r="K934" s="6"/>
      <c r="L934" s="6"/>
      <c r="M934" s="6"/>
      <c r="N934" s="6"/>
      <c r="O934" s="3"/>
      <c r="P934" s="8"/>
      <c r="Q934" s="8"/>
      <c r="R934" s="3"/>
      <c r="S934" s="3"/>
      <c r="T934" s="3"/>
      <c r="U934" s="8"/>
      <c r="V934" s="6"/>
      <c r="W934" s="6"/>
      <c r="X934" s="8"/>
      <c r="Y934" s="3"/>
      <c r="Z934" s="8"/>
      <c r="AA934" s="8"/>
      <c r="AB934" s="3"/>
      <c r="AC934" s="10"/>
    </row>
    <row r="935" spans="2:29" ht="13.2" x14ac:dyDescent="0.25">
      <c r="B935" s="6"/>
      <c r="C935" s="6"/>
      <c r="D935" s="3"/>
      <c r="E935" s="3"/>
      <c r="F935" s="3"/>
      <c r="G935" s="6"/>
      <c r="H935" s="6"/>
      <c r="I935" s="6"/>
      <c r="J935" s="6"/>
      <c r="K935" s="6"/>
      <c r="L935" s="6"/>
      <c r="M935" s="6"/>
      <c r="N935" s="6"/>
      <c r="O935" s="3"/>
      <c r="P935" s="8"/>
      <c r="Q935" s="8"/>
      <c r="R935" s="3"/>
      <c r="S935" s="3"/>
      <c r="T935" s="3"/>
      <c r="U935" s="8"/>
      <c r="V935" s="6"/>
      <c r="W935" s="6"/>
      <c r="X935" s="8"/>
      <c r="Y935" s="3"/>
      <c r="Z935" s="8"/>
      <c r="AA935" s="8"/>
      <c r="AB935" s="3"/>
      <c r="AC935" s="10"/>
    </row>
    <row r="936" spans="2:29" ht="13.2" x14ac:dyDescent="0.25">
      <c r="B936" s="6"/>
      <c r="C936" s="6"/>
      <c r="D936" s="3"/>
      <c r="E936" s="3"/>
      <c r="F936" s="3"/>
      <c r="G936" s="6"/>
      <c r="H936" s="6"/>
      <c r="I936" s="6"/>
      <c r="J936" s="6"/>
      <c r="K936" s="6"/>
      <c r="L936" s="6"/>
      <c r="M936" s="6"/>
      <c r="N936" s="6"/>
      <c r="O936" s="3"/>
      <c r="P936" s="8"/>
      <c r="Q936" s="8"/>
      <c r="R936" s="3"/>
      <c r="S936" s="3"/>
      <c r="T936" s="3"/>
      <c r="U936" s="8"/>
      <c r="V936" s="6"/>
      <c r="W936" s="6"/>
      <c r="X936" s="8"/>
      <c r="Y936" s="3"/>
      <c r="Z936" s="8"/>
      <c r="AA936" s="8"/>
      <c r="AB936" s="3"/>
      <c r="AC936" s="10"/>
    </row>
    <row r="937" spans="2:29" ht="13.2" x14ac:dyDescent="0.25">
      <c r="B937" s="6"/>
      <c r="C937" s="6"/>
      <c r="D937" s="3"/>
      <c r="E937" s="3"/>
      <c r="F937" s="3"/>
      <c r="G937" s="6"/>
      <c r="H937" s="6"/>
      <c r="I937" s="6"/>
      <c r="J937" s="6"/>
      <c r="K937" s="6"/>
      <c r="L937" s="6"/>
      <c r="M937" s="6"/>
      <c r="N937" s="6"/>
      <c r="O937" s="3"/>
      <c r="P937" s="8"/>
      <c r="Q937" s="8"/>
      <c r="R937" s="3"/>
      <c r="S937" s="3"/>
      <c r="T937" s="3"/>
      <c r="U937" s="8"/>
      <c r="V937" s="6"/>
      <c r="W937" s="6"/>
      <c r="X937" s="8"/>
      <c r="Y937" s="3"/>
      <c r="Z937" s="8"/>
      <c r="AA937" s="8"/>
      <c r="AB937" s="3"/>
      <c r="AC937" s="10"/>
    </row>
    <row r="938" spans="2:29" ht="13.2" x14ac:dyDescent="0.25">
      <c r="B938" s="6"/>
      <c r="C938" s="6"/>
      <c r="D938" s="3"/>
      <c r="E938" s="3"/>
      <c r="F938" s="3"/>
      <c r="G938" s="6"/>
      <c r="H938" s="6"/>
      <c r="I938" s="6"/>
      <c r="J938" s="6"/>
      <c r="K938" s="6"/>
      <c r="L938" s="6"/>
      <c r="M938" s="6"/>
      <c r="N938" s="6"/>
      <c r="O938" s="3"/>
      <c r="P938" s="8"/>
      <c r="Q938" s="8"/>
      <c r="R938" s="3"/>
      <c r="S938" s="3"/>
      <c r="T938" s="3"/>
      <c r="U938" s="8"/>
      <c r="V938" s="6"/>
      <c r="W938" s="6"/>
      <c r="X938" s="8"/>
      <c r="Y938" s="3"/>
      <c r="Z938" s="8"/>
      <c r="AA938" s="8"/>
      <c r="AB938" s="3"/>
      <c r="AC938" s="10"/>
    </row>
    <row r="939" spans="2:29" ht="13.2" x14ac:dyDescent="0.25">
      <c r="B939" s="6"/>
      <c r="C939" s="6"/>
      <c r="D939" s="3"/>
      <c r="E939" s="3"/>
      <c r="F939" s="3"/>
      <c r="G939" s="6"/>
      <c r="H939" s="6"/>
      <c r="I939" s="6"/>
      <c r="J939" s="6"/>
      <c r="K939" s="6"/>
      <c r="L939" s="6"/>
      <c r="M939" s="6"/>
      <c r="N939" s="6"/>
      <c r="O939" s="3"/>
      <c r="P939" s="8"/>
      <c r="Q939" s="8"/>
      <c r="R939" s="3"/>
      <c r="S939" s="3"/>
      <c r="T939" s="3"/>
      <c r="U939" s="8"/>
      <c r="V939" s="6"/>
      <c r="W939" s="6"/>
      <c r="X939" s="8"/>
      <c r="Y939" s="3"/>
      <c r="Z939" s="8"/>
      <c r="AA939" s="8"/>
      <c r="AB939" s="3"/>
      <c r="AC939" s="10"/>
    </row>
    <row r="940" spans="2:29" ht="13.2" x14ac:dyDescent="0.25">
      <c r="B940" s="6"/>
      <c r="C940" s="6"/>
      <c r="D940" s="3"/>
      <c r="E940" s="3"/>
      <c r="F940" s="3"/>
      <c r="G940" s="6"/>
      <c r="H940" s="6"/>
      <c r="I940" s="6"/>
      <c r="J940" s="6"/>
      <c r="K940" s="6"/>
      <c r="L940" s="6"/>
      <c r="M940" s="6"/>
      <c r="N940" s="6"/>
      <c r="O940" s="3"/>
      <c r="P940" s="8"/>
      <c r="Q940" s="8"/>
      <c r="R940" s="3"/>
      <c r="S940" s="3"/>
      <c r="T940" s="3"/>
      <c r="U940" s="8"/>
      <c r="V940" s="6"/>
      <c r="W940" s="6"/>
      <c r="X940" s="8"/>
      <c r="Y940" s="3"/>
      <c r="Z940" s="8"/>
      <c r="AA940" s="8"/>
      <c r="AB940" s="3"/>
      <c r="AC940" s="10"/>
    </row>
    <row r="941" spans="2:29" ht="13.2" x14ac:dyDescent="0.25">
      <c r="B941" s="6"/>
      <c r="C941" s="6"/>
      <c r="D941" s="3"/>
      <c r="E941" s="3"/>
      <c r="F941" s="3"/>
      <c r="G941" s="6"/>
      <c r="H941" s="6"/>
      <c r="I941" s="6"/>
      <c r="J941" s="6"/>
      <c r="K941" s="6"/>
      <c r="L941" s="6"/>
      <c r="M941" s="6"/>
      <c r="N941" s="6"/>
      <c r="O941" s="3"/>
      <c r="P941" s="8"/>
      <c r="Q941" s="8"/>
      <c r="R941" s="3"/>
      <c r="S941" s="3"/>
      <c r="T941" s="3"/>
      <c r="U941" s="8"/>
      <c r="V941" s="6"/>
      <c r="W941" s="6"/>
      <c r="X941" s="8"/>
      <c r="Y941" s="3"/>
      <c r="Z941" s="8"/>
      <c r="AA941" s="8"/>
      <c r="AB941" s="3"/>
      <c r="AC941" s="10"/>
    </row>
    <row r="942" spans="2:29" ht="13.2" x14ac:dyDescent="0.25">
      <c r="B942" s="6"/>
      <c r="C942" s="6"/>
      <c r="D942" s="3"/>
      <c r="E942" s="3"/>
      <c r="F942" s="3"/>
      <c r="G942" s="6"/>
      <c r="H942" s="6"/>
      <c r="I942" s="6"/>
      <c r="J942" s="6"/>
      <c r="K942" s="6"/>
      <c r="L942" s="6"/>
      <c r="M942" s="6"/>
      <c r="N942" s="6"/>
      <c r="O942" s="3"/>
      <c r="P942" s="8"/>
      <c r="Q942" s="8"/>
      <c r="R942" s="3"/>
      <c r="S942" s="3"/>
      <c r="T942" s="3"/>
      <c r="U942" s="8"/>
      <c r="V942" s="6"/>
      <c r="W942" s="6"/>
      <c r="X942" s="8"/>
      <c r="Y942" s="3"/>
      <c r="Z942" s="8"/>
      <c r="AA942" s="8"/>
      <c r="AB942" s="3"/>
      <c r="AC942" s="10"/>
    </row>
    <row r="943" spans="2:29" ht="13.2" x14ac:dyDescent="0.25">
      <c r="B943" s="6"/>
      <c r="C943" s="6"/>
      <c r="D943" s="3"/>
      <c r="E943" s="3"/>
      <c r="F943" s="3"/>
      <c r="G943" s="6"/>
      <c r="H943" s="6"/>
      <c r="I943" s="6"/>
      <c r="J943" s="6"/>
      <c r="K943" s="6"/>
      <c r="L943" s="6"/>
      <c r="M943" s="6"/>
      <c r="N943" s="6"/>
      <c r="O943" s="3"/>
      <c r="P943" s="8"/>
      <c r="Q943" s="8"/>
      <c r="R943" s="3"/>
      <c r="S943" s="3"/>
      <c r="T943" s="3"/>
      <c r="U943" s="8"/>
      <c r="V943" s="6"/>
      <c r="W943" s="6"/>
      <c r="X943" s="8"/>
      <c r="Y943" s="3"/>
      <c r="Z943" s="8"/>
      <c r="AA943" s="8"/>
      <c r="AB943" s="3"/>
      <c r="AC943" s="10"/>
    </row>
    <row r="944" spans="2:29" ht="13.2" x14ac:dyDescent="0.25">
      <c r="B944" s="6"/>
      <c r="C944" s="6"/>
      <c r="D944" s="3"/>
      <c r="E944" s="3"/>
      <c r="F944" s="3"/>
      <c r="G944" s="6"/>
      <c r="H944" s="6"/>
      <c r="I944" s="6"/>
      <c r="J944" s="6"/>
      <c r="K944" s="6"/>
      <c r="L944" s="6"/>
      <c r="M944" s="6"/>
      <c r="N944" s="6"/>
      <c r="O944" s="3"/>
      <c r="P944" s="8"/>
      <c r="Q944" s="8"/>
      <c r="R944" s="3"/>
      <c r="S944" s="3"/>
      <c r="T944" s="3"/>
      <c r="U944" s="8"/>
      <c r="V944" s="6"/>
      <c r="W944" s="6"/>
      <c r="X944" s="8"/>
      <c r="Y944" s="3"/>
      <c r="Z944" s="8"/>
      <c r="AA944" s="8"/>
      <c r="AB944" s="3"/>
      <c r="AC944" s="10"/>
    </row>
    <row r="945" spans="2:29" ht="13.2" x14ac:dyDescent="0.25">
      <c r="B945" s="6"/>
      <c r="C945" s="6"/>
      <c r="D945" s="3"/>
      <c r="E945" s="3"/>
      <c r="F945" s="3"/>
      <c r="G945" s="6"/>
      <c r="H945" s="6"/>
      <c r="I945" s="6"/>
      <c r="J945" s="6"/>
      <c r="K945" s="6"/>
      <c r="L945" s="6"/>
      <c r="M945" s="6"/>
      <c r="N945" s="6"/>
      <c r="O945" s="3"/>
      <c r="P945" s="8"/>
      <c r="Q945" s="8"/>
      <c r="R945" s="3"/>
      <c r="S945" s="3"/>
      <c r="T945" s="3"/>
      <c r="U945" s="8"/>
      <c r="V945" s="6"/>
      <c r="W945" s="6"/>
      <c r="X945" s="8"/>
      <c r="Y945" s="3"/>
      <c r="Z945" s="8"/>
      <c r="AA945" s="8"/>
      <c r="AB945" s="3"/>
      <c r="AC945" s="10"/>
    </row>
    <row r="946" spans="2:29" ht="13.2" x14ac:dyDescent="0.25">
      <c r="B946" s="6"/>
      <c r="C946" s="6"/>
      <c r="D946" s="3"/>
      <c r="E946" s="3"/>
      <c r="F946" s="3"/>
      <c r="G946" s="6"/>
      <c r="H946" s="6"/>
      <c r="I946" s="6"/>
      <c r="J946" s="6"/>
      <c r="K946" s="6"/>
      <c r="L946" s="6"/>
      <c r="M946" s="6"/>
      <c r="N946" s="6"/>
      <c r="O946" s="3"/>
      <c r="P946" s="8"/>
      <c r="Q946" s="8"/>
      <c r="R946" s="3"/>
      <c r="S946" s="3"/>
      <c r="T946" s="3"/>
      <c r="U946" s="8"/>
      <c r="V946" s="6"/>
      <c r="W946" s="6"/>
      <c r="X946" s="8"/>
      <c r="Y946" s="3"/>
      <c r="Z946" s="8"/>
      <c r="AA946" s="8"/>
      <c r="AB946" s="3"/>
      <c r="AC946" s="10"/>
    </row>
    <row r="947" spans="2:29" ht="13.2" x14ac:dyDescent="0.25">
      <c r="B947" s="6"/>
      <c r="C947" s="6"/>
      <c r="D947" s="3"/>
      <c r="E947" s="3"/>
      <c r="F947" s="3"/>
      <c r="G947" s="6"/>
      <c r="H947" s="6"/>
      <c r="I947" s="6"/>
      <c r="J947" s="6"/>
      <c r="K947" s="6"/>
      <c r="L947" s="6"/>
      <c r="M947" s="6"/>
      <c r="N947" s="6"/>
      <c r="O947" s="3"/>
      <c r="P947" s="8"/>
      <c r="Q947" s="8"/>
      <c r="R947" s="3"/>
      <c r="S947" s="3"/>
      <c r="T947" s="3"/>
      <c r="U947" s="8"/>
      <c r="V947" s="6"/>
      <c r="W947" s="6"/>
      <c r="X947" s="8"/>
      <c r="Y947" s="3"/>
      <c r="Z947" s="8"/>
      <c r="AA947" s="8"/>
      <c r="AB947" s="3"/>
      <c r="AC947" s="10"/>
    </row>
    <row r="948" spans="2:29" ht="13.2" x14ac:dyDescent="0.25">
      <c r="B948" s="6"/>
      <c r="C948" s="6"/>
      <c r="D948" s="3"/>
      <c r="E948" s="3"/>
      <c r="F948" s="3"/>
      <c r="G948" s="6"/>
      <c r="H948" s="6"/>
      <c r="I948" s="6"/>
      <c r="J948" s="6"/>
      <c r="K948" s="6"/>
      <c r="L948" s="6"/>
      <c r="M948" s="6"/>
      <c r="N948" s="6"/>
      <c r="O948" s="3"/>
      <c r="P948" s="8"/>
      <c r="Q948" s="8"/>
      <c r="R948" s="3"/>
      <c r="S948" s="3"/>
      <c r="T948" s="3"/>
      <c r="U948" s="8"/>
      <c r="V948" s="6"/>
      <c r="W948" s="6"/>
      <c r="X948" s="8"/>
      <c r="Y948" s="3"/>
      <c r="Z948" s="8"/>
      <c r="AA948" s="8"/>
      <c r="AB948" s="3"/>
      <c r="AC948" s="10"/>
    </row>
    <row r="949" spans="2:29" ht="13.2" x14ac:dyDescent="0.25">
      <c r="B949" s="6"/>
      <c r="C949" s="6"/>
      <c r="D949" s="3"/>
      <c r="E949" s="3"/>
      <c r="F949" s="3"/>
      <c r="G949" s="6"/>
      <c r="H949" s="6"/>
      <c r="I949" s="6"/>
      <c r="J949" s="6"/>
      <c r="K949" s="6"/>
      <c r="L949" s="6"/>
      <c r="M949" s="6"/>
      <c r="N949" s="6"/>
      <c r="O949" s="3"/>
      <c r="P949" s="8"/>
      <c r="Q949" s="8"/>
      <c r="R949" s="3"/>
      <c r="S949" s="3"/>
      <c r="T949" s="3"/>
      <c r="U949" s="8"/>
      <c r="V949" s="6"/>
      <c r="W949" s="6"/>
      <c r="X949" s="8"/>
      <c r="Y949" s="3"/>
      <c r="Z949" s="8"/>
      <c r="AA949" s="8"/>
      <c r="AB949" s="3"/>
      <c r="AC949" s="10"/>
    </row>
    <row r="950" spans="2:29" ht="13.2" x14ac:dyDescent="0.25">
      <c r="B950" s="6"/>
      <c r="C950" s="6"/>
      <c r="D950" s="3"/>
      <c r="E950" s="3"/>
      <c r="F950" s="3"/>
      <c r="G950" s="6"/>
      <c r="H950" s="6"/>
      <c r="I950" s="6"/>
      <c r="J950" s="6"/>
      <c r="K950" s="6"/>
      <c r="L950" s="6"/>
      <c r="M950" s="6"/>
      <c r="N950" s="6"/>
      <c r="O950" s="3"/>
      <c r="P950" s="8"/>
      <c r="Q950" s="8"/>
      <c r="R950" s="3"/>
      <c r="S950" s="3"/>
      <c r="T950" s="3"/>
      <c r="U950" s="8"/>
      <c r="V950" s="6"/>
      <c r="W950" s="6"/>
      <c r="X950" s="8"/>
      <c r="Y950" s="3"/>
      <c r="Z950" s="8"/>
      <c r="AA950" s="8"/>
      <c r="AB950" s="3"/>
      <c r="AC950" s="10"/>
    </row>
    <row r="951" spans="2:29" ht="13.2" x14ac:dyDescent="0.25">
      <c r="B951" s="6"/>
      <c r="C951" s="6"/>
      <c r="D951" s="3"/>
      <c r="E951" s="3"/>
      <c r="F951" s="3"/>
      <c r="G951" s="6"/>
      <c r="H951" s="6"/>
      <c r="I951" s="6"/>
      <c r="J951" s="6"/>
      <c r="K951" s="6"/>
      <c r="L951" s="6"/>
      <c r="M951" s="6"/>
      <c r="N951" s="6"/>
      <c r="O951" s="3"/>
      <c r="P951" s="8"/>
      <c r="Q951" s="8"/>
      <c r="R951" s="3"/>
      <c r="S951" s="3"/>
      <c r="T951" s="3"/>
      <c r="U951" s="8"/>
      <c r="V951" s="6"/>
      <c r="W951" s="6"/>
      <c r="X951" s="8"/>
      <c r="Y951" s="3"/>
      <c r="Z951" s="8"/>
      <c r="AA951" s="8"/>
      <c r="AB951" s="3"/>
      <c r="AC951" s="10"/>
    </row>
    <row r="952" spans="2:29" ht="13.2" x14ac:dyDescent="0.25">
      <c r="B952" s="6"/>
      <c r="C952" s="6"/>
      <c r="D952" s="3"/>
      <c r="E952" s="3"/>
      <c r="F952" s="3"/>
      <c r="G952" s="6"/>
      <c r="H952" s="6"/>
      <c r="I952" s="6"/>
      <c r="J952" s="6"/>
      <c r="K952" s="6"/>
      <c r="L952" s="6"/>
      <c r="M952" s="6"/>
      <c r="N952" s="6"/>
      <c r="O952" s="3"/>
      <c r="P952" s="8"/>
      <c r="Q952" s="8"/>
      <c r="R952" s="3"/>
      <c r="S952" s="3"/>
      <c r="T952" s="3"/>
      <c r="U952" s="8"/>
      <c r="V952" s="6"/>
      <c r="W952" s="6"/>
      <c r="X952" s="8"/>
      <c r="Y952" s="3"/>
      <c r="Z952" s="8"/>
      <c r="AA952" s="8"/>
      <c r="AB952" s="3"/>
      <c r="AC952" s="10"/>
    </row>
    <row r="953" spans="2:29" ht="13.2" x14ac:dyDescent="0.25">
      <c r="B953" s="6"/>
      <c r="C953" s="6"/>
      <c r="D953" s="3"/>
      <c r="E953" s="3"/>
      <c r="F953" s="3"/>
      <c r="G953" s="6"/>
      <c r="H953" s="6"/>
      <c r="I953" s="6"/>
      <c r="J953" s="6"/>
      <c r="K953" s="6"/>
      <c r="L953" s="6"/>
      <c r="M953" s="6"/>
      <c r="N953" s="6"/>
      <c r="O953" s="3"/>
      <c r="P953" s="8"/>
      <c r="Q953" s="8"/>
      <c r="R953" s="3"/>
      <c r="S953" s="3"/>
      <c r="T953" s="3"/>
      <c r="U953" s="8"/>
      <c r="V953" s="6"/>
      <c r="W953" s="6"/>
      <c r="X953" s="8"/>
      <c r="Y953" s="3"/>
      <c r="Z953" s="8"/>
      <c r="AA953" s="8"/>
      <c r="AB953" s="3"/>
      <c r="AC953" s="10"/>
    </row>
    <row r="954" spans="2:29" ht="13.2" x14ac:dyDescent="0.25">
      <c r="B954" s="6"/>
      <c r="C954" s="6"/>
      <c r="D954" s="3"/>
      <c r="E954" s="3"/>
      <c r="F954" s="3"/>
      <c r="G954" s="6"/>
      <c r="H954" s="6"/>
      <c r="I954" s="6"/>
      <c r="J954" s="6"/>
      <c r="K954" s="6"/>
      <c r="L954" s="6"/>
      <c r="M954" s="6"/>
      <c r="N954" s="6"/>
      <c r="O954" s="3"/>
      <c r="P954" s="8"/>
      <c r="Q954" s="8"/>
      <c r="R954" s="3"/>
      <c r="S954" s="3"/>
      <c r="T954" s="3"/>
      <c r="U954" s="8"/>
      <c r="V954" s="6"/>
      <c r="W954" s="6"/>
      <c r="X954" s="8"/>
      <c r="Y954" s="3"/>
      <c r="Z954" s="8"/>
      <c r="AA954" s="8"/>
      <c r="AB954" s="3"/>
      <c r="AC954" s="10"/>
    </row>
    <row r="955" spans="2:29" ht="13.2" x14ac:dyDescent="0.25">
      <c r="B955" s="6"/>
      <c r="C955" s="6"/>
      <c r="D955" s="3"/>
      <c r="E955" s="3"/>
      <c r="F955" s="3"/>
      <c r="G955" s="6"/>
      <c r="H955" s="6"/>
      <c r="I955" s="6"/>
      <c r="J955" s="6"/>
      <c r="K955" s="6"/>
      <c r="L955" s="6"/>
      <c r="M955" s="6"/>
      <c r="N955" s="6"/>
      <c r="O955" s="3"/>
      <c r="P955" s="8"/>
      <c r="Q955" s="8"/>
      <c r="R955" s="3"/>
      <c r="S955" s="3"/>
      <c r="T955" s="3"/>
      <c r="U955" s="8"/>
      <c r="V955" s="6"/>
      <c r="W955" s="6"/>
      <c r="X955" s="8"/>
      <c r="Y955" s="3"/>
      <c r="Z955" s="8"/>
      <c r="AA955" s="8"/>
      <c r="AB955" s="3"/>
      <c r="AC955" s="10"/>
    </row>
    <row r="956" spans="2:29" ht="13.2" x14ac:dyDescent="0.25">
      <c r="B956" s="6"/>
      <c r="C956" s="6"/>
      <c r="D956" s="3"/>
      <c r="E956" s="3"/>
      <c r="F956" s="3"/>
      <c r="G956" s="6"/>
      <c r="H956" s="6"/>
      <c r="I956" s="6"/>
      <c r="J956" s="6"/>
      <c r="K956" s="6"/>
      <c r="L956" s="6"/>
      <c r="M956" s="6"/>
      <c r="N956" s="6"/>
      <c r="O956" s="3"/>
      <c r="P956" s="8"/>
      <c r="Q956" s="8"/>
      <c r="R956" s="3"/>
      <c r="S956" s="3"/>
      <c r="T956" s="3"/>
      <c r="U956" s="8"/>
      <c r="V956" s="6"/>
      <c r="W956" s="6"/>
      <c r="X956" s="8"/>
      <c r="Y956" s="3"/>
      <c r="Z956" s="8"/>
      <c r="AA956" s="8"/>
      <c r="AB956" s="3"/>
      <c r="AC956" s="10"/>
    </row>
    <row r="957" spans="2:29" ht="13.2" x14ac:dyDescent="0.25">
      <c r="B957" s="6"/>
      <c r="C957" s="6"/>
      <c r="D957" s="3"/>
      <c r="E957" s="3"/>
      <c r="F957" s="3"/>
      <c r="G957" s="6"/>
      <c r="H957" s="6"/>
      <c r="I957" s="6"/>
      <c r="J957" s="6"/>
      <c r="K957" s="6"/>
      <c r="L957" s="6"/>
      <c r="M957" s="6"/>
      <c r="N957" s="6"/>
      <c r="O957" s="3"/>
      <c r="P957" s="8"/>
      <c r="Q957" s="8"/>
      <c r="R957" s="3"/>
      <c r="S957" s="3"/>
      <c r="T957" s="3"/>
      <c r="U957" s="8"/>
      <c r="V957" s="6"/>
      <c r="W957" s="6"/>
      <c r="X957" s="8"/>
      <c r="Y957" s="3"/>
      <c r="Z957" s="8"/>
      <c r="AA957" s="8"/>
      <c r="AB957" s="3"/>
      <c r="AC957" s="10"/>
    </row>
    <row r="958" spans="2:29" ht="13.2" x14ac:dyDescent="0.25">
      <c r="B958" s="6"/>
      <c r="C958" s="6"/>
      <c r="D958" s="3"/>
      <c r="E958" s="3"/>
      <c r="F958" s="3"/>
      <c r="G958" s="6"/>
      <c r="H958" s="6"/>
      <c r="I958" s="6"/>
      <c r="J958" s="6"/>
      <c r="K958" s="6"/>
      <c r="L958" s="6"/>
      <c r="M958" s="6"/>
      <c r="N958" s="6"/>
      <c r="O958" s="3"/>
      <c r="P958" s="8"/>
      <c r="Q958" s="8"/>
      <c r="R958" s="3"/>
      <c r="S958" s="3"/>
      <c r="T958" s="3"/>
      <c r="U958" s="8"/>
      <c r="V958" s="6"/>
      <c r="W958" s="6"/>
      <c r="X958" s="8"/>
      <c r="Y958" s="3"/>
      <c r="Z958" s="8"/>
      <c r="AA958" s="8"/>
      <c r="AB958" s="3"/>
      <c r="AC958" s="10"/>
    </row>
    <row r="959" spans="2:29" ht="13.2" x14ac:dyDescent="0.25">
      <c r="B959" s="6"/>
      <c r="C959" s="6"/>
      <c r="D959" s="3"/>
      <c r="E959" s="3"/>
      <c r="F959" s="3"/>
      <c r="G959" s="6"/>
      <c r="H959" s="6"/>
      <c r="I959" s="6"/>
      <c r="J959" s="6"/>
      <c r="K959" s="6"/>
      <c r="L959" s="6"/>
      <c r="M959" s="6"/>
      <c r="N959" s="6"/>
      <c r="O959" s="3"/>
      <c r="P959" s="8"/>
      <c r="Q959" s="8"/>
      <c r="R959" s="3"/>
      <c r="S959" s="3"/>
      <c r="T959" s="3"/>
      <c r="U959" s="8"/>
      <c r="V959" s="6"/>
      <c r="W959" s="6"/>
      <c r="X959" s="8"/>
      <c r="Y959" s="3"/>
      <c r="Z959" s="8"/>
      <c r="AA959" s="8"/>
      <c r="AB959" s="3"/>
      <c r="AC959" s="10"/>
    </row>
    <row r="960" spans="2:29" ht="13.2" x14ac:dyDescent="0.25">
      <c r="B960" s="6"/>
      <c r="C960" s="6"/>
      <c r="D960" s="3"/>
      <c r="E960" s="3"/>
      <c r="F960" s="3"/>
      <c r="G960" s="6"/>
      <c r="H960" s="6"/>
      <c r="I960" s="6"/>
      <c r="J960" s="6"/>
      <c r="K960" s="6"/>
      <c r="L960" s="6"/>
      <c r="M960" s="6"/>
      <c r="N960" s="6"/>
      <c r="O960" s="3"/>
      <c r="P960" s="8"/>
      <c r="Q960" s="8"/>
      <c r="R960" s="3"/>
      <c r="S960" s="3"/>
      <c r="T960" s="3"/>
      <c r="U960" s="8"/>
      <c r="V960" s="6"/>
      <c r="W960" s="6"/>
      <c r="X960" s="8"/>
      <c r="Y960" s="3"/>
      <c r="Z960" s="8"/>
      <c r="AA960" s="8"/>
      <c r="AB960" s="3"/>
      <c r="AC960" s="10"/>
    </row>
    <row r="961" spans="2:29" ht="13.2" x14ac:dyDescent="0.25">
      <c r="B961" s="6"/>
      <c r="C961" s="6"/>
      <c r="D961" s="3"/>
      <c r="E961" s="3"/>
      <c r="F961" s="3"/>
      <c r="G961" s="6"/>
      <c r="H961" s="6"/>
      <c r="I961" s="6"/>
      <c r="J961" s="6"/>
      <c r="K961" s="6"/>
      <c r="L961" s="6"/>
      <c r="M961" s="6"/>
      <c r="N961" s="6"/>
      <c r="O961" s="3"/>
      <c r="P961" s="8"/>
      <c r="Q961" s="8"/>
      <c r="R961" s="3"/>
      <c r="S961" s="3"/>
      <c r="T961" s="3"/>
      <c r="U961" s="8"/>
      <c r="V961" s="6"/>
      <c r="W961" s="6"/>
      <c r="X961" s="8"/>
      <c r="Y961" s="3"/>
      <c r="Z961" s="8"/>
      <c r="AA961" s="8"/>
      <c r="AB961" s="3"/>
      <c r="AC961" s="10"/>
    </row>
    <row r="962" spans="2:29" ht="13.2" x14ac:dyDescent="0.25">
      <c r="B962" s="6"/>
      <c r="C962" s="6"/>
      <c r="D962" s="3"/>
      <c r="E962" s="3"/>
      <c r="F962" s="3"/>
      <c r="G962" s="6"/>
      <c r="H962" s="6"/>
      <c r="I962" s="6"/>
      <c r="J962" s="6"/>
      <c r="K962" s="6"/>
      <c r="L962" s="6"/>
      <c r="M962" s="6"/>
      <c r="N962" s="6"/>
      <c r="O962" s="3"/>
      <c r="P962" s="8"/>
      <c r="Q962" s="8"/>
      <c r="R962" s="3"/>
      <c r="S962" s="3"/>
      <c r="T962" s="3"/>
      <c r="U962" s="8"/>
      <c r="V962" s="6"/>
      <c r="W962" s="6"/>
      <c r="X962" s="8"/>
      <c r="Y962" s="3"/>
      <c r="Z962" s="8"/>
      <c r="AA962" s="8"/>
      <c r="AB962" s="3"/>
      <c r="AC962" s="10"/>
    </row>
    <row r="963" spans="2:29" ht="13.2" x14ac:dyDescent="0.25">
      <c r="B963" s="6"/>
      <c r="C963" s="6"/>
      <c r="D963" s="3"/>
      <c r="E963" s="3"/>
      <c r="F963" s="3"/>
      <c r="G963" s="6"/>
      <c r="H963" s="6"/>
      <c r="I963" s="6"/>
      <c r="J963" s="6"/>
      <c r="K963" s="6"/>
      <c r="L963" s="6"/>
      <c r="M963" s="6"/>
      <c r="N963" s="6"/>
      <c r="O963" s="3"/>
      <c r="P963" s="8"/>
      <c r="Q963" s="8"/>
      <c r="R963" s="3"/>
      <c r="S963" s="3"/>
      <c r="T963" s="3"/>
      <c r="U963" s="8"/>
      <c r="V963" s="6"/>
      <c r="W963" s="6"/>
      <c r="X963" s="8"/>
      <c r="Y963" s="3"/>
      <c r="Z963" s="8"/>
      <c r="AA963" s="8"/>
      <c r="AB963" s="3"/>
      <c r="AC963" s="10"/>
    </row>
    <row r="964" spans="2:29" ht="13.2" x14ac:dyDescent="0.25">
      <c r="B964" s="6"/>
      <c r="C964" s="6"/>
      <c r="D964" s="3"/>
      <c r="E964" s="3"/>
      <c r="F964" s="3"/>
      <c r="G964" s="6"/>
      <c r="H964" s="6"/>
      <c r="I964" s="6"/>
      <c r="J964" s="6"/>
      <c r="K964" s="6"/>
      <c r="L964" s="6"/>
      <c r="M964" s="6"/>
      <c r="N964" s="6"/>
      <c r="O964" s="3"/>
      <c r="P964" s="8"/>
      <c r="Q964" s="8"/>
      <c r="R964" s="3"/>
      <c r="S964" s="3"/>
      <c r="T964" s="3"/>
      <c r="U964" s="8"/>
      <c r="V964" s="6"/>
      <c r="W964" s="6"/>
      <c r="X964" s="8"/>
      <c r="Y964" s="3"/>
      <c r="Z964" s="8"/>
      <c r="AA964" s="8"/>
      <c r="AB964" s="3"/>
      <c r="AC964" s="10"/>
    </row>
    <row r="965" spans="2:29" ht="13.2" x14ac:dyDescent="0.25">
      <c r="B965" s="6"/>
      <c r="C965" s="6"/>
      <c r="D965" s="3"/>
      <c r="E965" s="3"/>
      <c r="F965" s="3"/>
      <c r="G965" s="6"/>
      <c r="H965" s="6"/>
      <c r="I965" s="6"/>
      <c r="J965" s="6"/>
      <c r="K965" s="6"/>
      <c r="L965" s="6"/>
      <c r="M965" s="6"/>
      <c r="N965" s="6"/>
      <c r="O965" s="3"/>
      <c r="P965" s="8"/>
      <c r="Q965" s="8"/>
      <c r="R965" s="3"/>
      <c r="S965" s="3"/>
      <c r="T965" s="3"/>
      <c r="U965" s="8"/>
      <c r="V965" s="6"/>
      <c r="W965" s="6"/>
      <c r="X965" s="8"/>
      <c r="Y965" s="3"/>
      <c r="Z965" s="8"/>
      <c r="AA965" s="8"/>
      <c r="AB965" s="3"/>
      <c r="AC965" s="10"/>
    </row>
    <row r="966" spans="2:29" ht="13.2" x14ac:dyDescent="0.25">
      <c r="B966" s="6"/>
      <c r="C966" s="6"/>
      <c r="D966" s="3"/>
      <c r="E966" s="3"/>
      <c r="F966" s="3"/>
      <c r="G966" s="6"/>
      <c r="H966" s="6"/>
      <c r="I966" s="6"/>
      <c r="J966" s="6"/>
      <c r="K966" s="6"/>
      <c r="L966" s="6"/>
      <c r="M966" s="6"/>
      <c r="N966" s="6"/>
      <c r="O966" s="3"/>
      <c r="P966" s="8"/>
      <c r="Q966" s="8"/>
      <c r="R966" s="3"/>
      <c r="S966" s="3"/>
      <c r="T966" s="3"/>
      <c r="U966" s="8"/>
      <c r="V966" s="6"/>
      <c r="W966" s="6"/>
      <c r="X966" s="8"/>
      <c r="Y966" s="3"/>
      <c r="Z966" s="8"/>
      <c r="AA966" s="8"/>
      <c r="AB966" s="3"/>
      <c r="AC966" s="10"/>
    </row>
    <row r="967" spans="2:29" ht="13.2" x14ac:dyDescent="0.25">
      <c r="B967" s="6"/>
      <c r="C967" s="6"/>
      <c r="D967" s="3"/>
      <c r="E967" s="3"/>
      <c r="F967" s="3"/>
      <c r="G967" s="6"/>
      <c r="H967" s="6"/>
      <c r="I967" s="6"/>
      <c r="J967" s="6"/>
      <c r="K967" s="6"/>
      <c r="L967" s="6"/>
      <c r="M967" s="6"/>
      <c r="N967" s="6"/>
      <c r="O967" s="3"/>
      <c r="P967" s="8"/>
      <c r="Q967" s="8"/>
      <c r="R967" s="3"/>
      <c r="S967" s="3"/>
      <c r="T967" s="3"/>
      <c r="U967" s="8"/>
      <c r="V967" s="6"/>
      <c r="W967" s="6"/>
      <c r="X967" s="8"/>
      <c r="Y967" s="3"/>
      <c r="Z967" s="8"/>
      <c r="AA967" s="8"/>
      <c r="AB967" s="3"/>
      <c r="AC967" s="10"/>
    </row>
    <row r="968" spans="2:29" ht="13.2" x14ac:dyDescent="0.25">
      <c r="B968" s="6"/>
      <c r="C968" s="6"/>
      <c r="D968" s="3"/>
      <c r="E968" s="3"/>
      <c r="F968" s="3"/>
      <c r="G968" s="6"/>
      <c r="H968" s="6"/>
      <c r="I968" s="6"/>
      <c r="J968" s="6"/>
      <c r="K968" s="6"/>
      <c r="L968" s="6"/>
      <c r="M968" s="6"/>
      <c r="N968" s="6"/>
      <c r="O968" s="3"/>
      <c r="P968" s="8"/>
      <c r="Q968" s="8"/>
      <c r="R968" s="3"/>
      <c r="S968" s="3"/>
      <c r="T968" s="3"/>
      <c r="U968" s="8"/>
      <c r="V968" s="6"/>
      <c r="W968" s="6"/>
      <c r="X968" s="8"/>
      <c r="Y968" s="3"/>
      <c r="Z968" s="8"/>
      <c r="AA968" s="8"/>
      <c r="AB968" s="3"/>
      <c r="AC968" s="10"/>
    </row>
    <row r="969" spans="2:29" ht="13.2" x14ac:dyDescent="0.25">
      <c r="B969" s="6"/>
      <c r="C969" s="6"/>
      <c r="D969" s="3"/>
      <c r="E969" s="3"/>
      <c r="F969" s="3"/>
      <c r="G969" s="6"/>
      <c r="H969" s="6"/>
      <c r="I969" s="6"/>
      <c r="J969" s="6"/>
      <c r="K969" s="6"/>
      <c r="L969" s="6"/>
      <c r="M969" s="6"/>
      <c r="N969" s="6"/>
      <c r="O969" s="3"/>
      <c r="P969" s="8"/>
      <c r="Q969" s="8"/>
      <c r="R969" s="3"/>
      <c r="S969" s="3"/>
      <c r="T969" s="3"/>
      <c r="U969" s="8"/>
      <c r="V969" s="6"/>
      <c r="W969" s="6"/>
      <c r="X969" s="8"/>
      <c r="Y969" s="3"/>
      <c r="Z969" s="8"/>
      <c r="AA969" s="8"/>
      <c r="AB969" s="3"/>
      <c r="AC969" s="10"/>
    </row>
    <row r="970" spans="2:29" ht="13.2" x14ac:dyDescent="0.25">
      <c r="B970" s="6"/>
      <c r="C970" s="6"/>
      <c r="D970" s="3"/>
      <c r="E970" s="3"/>
      <c r="F970" s="3"/>
      <c r="G970" s="6"/>
      <c r="H970" s="6"/>
      <c r="I970" s="6"/>
      <c r="J970" s="6"/>
      <c r="K970" s="6"/>
      <c r="L970" s="6"/>
      <c r="M970" s="6"/>
      <c r="N970" s="6"/>
      <c r="O970" s="3"/>
      <c r="P970" s="8"/>
      <c r="Q970" s="8"/>
      <c r="R970" s="3"/>
      <c r="S970" s="3"/>
      <c r="T970" s="3"/>
      <c r="U970" s="8"/>
      <c r="V970" s="6"/>
      <c r="W970" s="6"/>
      <c r="X970" s="8"/>
      <c r="Y970" s="3"/>
      <c r="Z970" s="8"/>
      <c r="AA970" s="8"/>
      <c r="AB970" s="3"/>
      <c r="AC970" s="10"/>
    </row>
    <row r="971" spans="2:29" ht="13.2" x14ac:dyDescent="0.25">
      <c r="B971" s="6"/>
      <c r="C971" s="6"/>
      <c r="D971" s="3"/>
      <c r="E971" s="3"/>
      <c r="F971" s="3"/>
      <c r="G971" s="6"/>
      <c r="H971" s="6"/>
      <c r="I971" s="6"/>
      <c r="J971" s="6"/>
      <c r="K971" s="6"/>
      <c r="L971" s="6"/>
      <c r="M971" s="6"/>
      <c r="N971" s="6"/>
      <c r="O971" s="3"/>
      <c r="P971" s="8"/>
      <c r="Q971" s="8"/>
      <c r="R971" s="3"/>
      <c r="S971" s="3"/>
      <c r="T971" s="3"/>
      <c r="U971" s="8"/>
      <c r="V971" s="6"/>
      <c r="W971" s="6"/>
      <c r="X971" s="8"/>
      <c r="Y971" s="3"/>
      <c r="Z971" s="8"/>
      <c r="AA971" s="8"/>
      <c r="AB971" s="3"/>
      <c r="AC971" s="10"/>
    </row>
    <row r="972" spans="2:29" ht="13.2" x14ac:dyDescent="0.25">
      <c r="B972" s="6"/>
      <c r="C972" s="6"/>
      <c r="D972" s="3"/>
      <c r="E972" s="3"/>
      <c r="F972" s="3"/>
      <c r="G972" s="6"/>
      <c r="H972" s="6"/>
      <c r="I972" s="6"/>
      <c r="J972" s="6"/>
      <c r="K972" s="6"/>
      <c r="L972" s="6"/>
      <c r="M972" s="6"/>
      <c r="N972" s="6"/>
      <c r="O972" s="3"/>
      <c r="P972" s="8"/>
      <c r="Q972" s="8"/>
      <c r="R972" s="3"/>
      <c r="S972" s="3"/>
      <c r="T972" s="3"/>
      <c r="U972" s="8"/>
      <c r="V972" s="6"/>
      <c r="W972" s="6"/>
      <c r="X972" s="8"/>
      <c r="Y972" s="3"/>
      <c r="Z972" s="8"/>
      <c r="AA972" s="8"/>
      <c r="AB972" s="3"/>
      <c r="AC972" s="10"/>
    </row>
    <row r="973" spans="2:29" ht="13.2" x14ac:dyDescent="0.25">
      <c r="B973" s="6"/>
      <c r="C973" s="6"/>
      <c r="D973" s="3"/>
      <c r="E973" s="3"/>
      <c r="F973" s="3"/>
      <c r="G973" s="6"/>
      <c r="H973" s="6"/>
      <c r="I973" s="6"/>
      <c r="J973" s="6"/>
      <c r="K973" s="6"/>
      <c r="L973" s="6"/>
      <c r="M973" s="6"/>
      <c r="N973" s="6"/>
      <c r="O973" s="3"/>
      <c r="P973" s="8"/>
      <c r="Q973" s="8"/>
      <c r="R973" s="3"/>
      <c r="S973" s="3"/>
      <c r="T973" s="3"/>
      <c r="U973" s="8"/>
      <c r="V973" s="6"/>
      <c r="W973" s="6"/>
      <c r="X973" s="8"/>
      <c r="Y973" s="3"/>
      <c r="Z973" s="8"/>
      <c r="AA973" s="8"/>
      <c r="AB973" s="3"/>
      <c r="AC973" s="10"/>
    </row>
    <row r="974" spans="2:29" ht="13.2" x14ac:dyDescent="0.25">
      <c r="B974" s="6"/>
      <c r="C974" s="6"/>
      <c r="D974" s="3"/>
      <c r="E974" s="3"/>
      <c r="F974" s="3"/>
      <c r="G974" s="6"/>
      <c r="H974" s="6"/>
      <c r="I974" s="6"/>
      <c r="J974" s="6"/>
      <c r="K974" s="6"/>
      <c r="L974" s="6"/>
      <c r="M974" s="6"/>
      <c r="N974" s="6"/>
      <c r="O974" s="3"/>
      <c r="P974" s="8"/>
      <c r="Q974" s="8"/>
      <c r="R974" s="3"/>
      <c r="S974" s="3"/>
      <c r="T974" s="3"/>
      <c r="U974" s="8"/>
      <c r="V974" s="6"/>
      <c r="W974" s="6"/>
      <c r="X974" s="8"/>
      <c r="Y974" s="3"/>
      <c r="Z974" s="8"/>
      <c r="AA974" s="8"/>
      <c r="AB974" s="3"/>
      <c r="AC974" s="10"/>
    </row>
    <row r="975" spans="2:29" ht="13.2" x14ac:dyDescent="0.25">
      <c r="B975" s="6"/>
      <c r="C975" s="6"/>
      <c r="D975" s="3"/>
      <c r="E975" s="3"/>
      <c r="F975" s="3"/>
      <c r="G975" s="6"/>
      <c r="H975" s="6"/>
      <c r="I975" s="6"/>
      <c r="J975" s="6"/>
      <c r="K975" s="6"/>
      <c r="L975" s="6"/>
      <c r="M975" s="6"/>
      <c r="N975" s="6"/>
      <c r="O975" s="3"/>
      <c r="P975" s="8"/>
      <c r="Q975" s="8"/>
      <c r="R975" s="3"/>
      <c r="S975" s="3"/>
      <c r="T975" s="3"/>
      <c r="U975" s="8"/>
      <c r="V975" s="6"/>
      <c r="W975" s="6"/>
      <c r="X975" s="8"/>
      <c r="Y975" s="3"/>
      <c r="Z975" s="8"/>
      <c r="AA975" s="8"/>
      <c r="AB975" s="3"/>
      <c r="AC975" s="10"/>
    </row>
    <row r="976" spans="2:29" ht="13.2" x14ac:dyDescent="0.25">
      <c r="B976" s="6"/>
      <c r="C976" s="6"/>
      <c r="D976" s="3"/>
      <c r="E976" s="3"/>
      <c r="F976" s="3"/>
      <c r="G976" s="6"/>
      <c r="H976" s="6"/>
      <c r="I976" s="6"/>
      <c r="J976" s="6"/>
      <c r="K976" s="6"/>
      <c r="L976" s="6"/>
      <c r="M976" s="6"/>
      <c r="N976" s="6"/>
      <c r="O976" s="3"/>
      <c r="P976" s="8"/>
      <c r="Q976" s="8"/>
      <c r="R976" s="3"/>
      <c r="S976" s="3"/>
      <c r="T976" s="3"/>
      <c r="U976" s="8"/>
      <c r="V976" s="6"/>
      <c r="W976" s="6"/>
      <c r="X976" s="8"/>
      <c r="Y976" s="3"/>
      <c r="Z976" s="8"/>
      <c r="AA976" s="8"/>
      <c r="AB976" s="3"/>
      <c r="AC976" s="10"/>
    </row>
    <row r="977" spans="2:29" ht="13.2" x14ac:dyDescent="0.25">
      <c r="B977" s="6"/>
      <c r="C977" s="6"/>
      <c r="D977" s="3"/>
      <c r="E977" s="3"/>
      <c r="F977" s="3"/>
      <c r="G977" s="6"/>
      <c r="H977" s="6"/>
      <c r="I977" s="6"/>
      <c r="J977" s="6"/>
      <c r="K977" s="6"/>
      <c r="L977" s="6"/>
      <c r="M977" s="6"/>
      <c r="N977" s="6"/>
      <c r="O977" s="3"/>
      <c r="P977" s="8"/>
      <c r="Q977" s="8"/>
      <c r="R977" s="3"/>
      <c r="S977" s="3"/>
      <c r="T977" s="3"/>
      <c r="U977" s="8"/>
      <c r="V977" s="6"/>
      <c r="W977" s="6"/>
      <c r="X977" s="8"/>
      <c r="Y977" s="3"/>
      <c r="Z977" s="8"/>
      <c r="AA977" s="8"/>
      <c r="AB977" s="3"/>
      <c r="AC977" s="10"/>
    </row>
    <row r="978" spans="2:29" ht="13.2" x14ac:dyDescent="0.25">
      <c r="B978" s="6"/>
      <c r="C978" s="6"/>
      <c r="D978" s="3"/>
      <c r="E978" s="3"/>
      <c r="F978" s="3"/>
      <c r="G978" s="6"/>
      <c r="H978" s="6"/>
      <c r="I978" s="6"/>
      <c r="J978" s="6"/>
      <c r="K978" s="6"/>
      <c r="L978" s="6"/>
      <c r="M978" s="6"/>
      <c r="N978" s="6"/>
      <c r="O978" s="3"/>
      <c r="P978" s="8"/>
      <c r="Q978" s="8"/>
      <c r="R978" s="3"/>
      <c r="S978" s="3"/>
      <c r="T978" s="3"/>
      <c r="U978" s="8"/>
      <c r="V978" s="6"/>
      <c r="W978" s="6"/>
      <c r="X978" s="8"/>
      <c r="Y978" s="3"/>
      <c r="Z978" s="8"/>
      <c r="AA978" s="8"/>
      <c r="AB978" s="3"/>
      <c r="AC978" s="10"/>
    </row>
    <row r="979" spans="2:29" ht="13.2" x14ac:dyDescent="0.25">
      <c r="B979" s="6"/>
      <c r="C979" s="6"/>
      <c r="D979" s="3"/>
      <c r="E979" s="3"/>
      <c r="F979" s="3"/>
      <c r="G979" s="6"/>
      <c r="H979" s="6"/>
      <c r="I979" s="6"/>
      <c r="J979" s="6"/>
      <c r="K979" s="6"/>
      <c r="L979" s="6"/>
      <c r="M979" s="6"/>
      <c r="N979" s="6"/>
      <c r="O979" s="3"/>
      <c r="P979" s="8"/>
      <c r="Q979" s="8"/>
      <c r="R979" s="3"/>
      <c r="S979" s="3"/>
      <c r="T979" s="3"/>
      <c r="U979" s="8"/>
      <c r="V979" s="6"/>
      <c r="W979" s="6"/>
      <c r="X979" s="8"/>
      <c r="Y979" s="3"/>
      <c r="Z979" s="8"/>
      <c r="AA979" s="8"/>
      <c r="AB979" s="3"/>
      <c r="AC979" s="10"/>
    </row>
    <row r="980" spans="2:29" ht="13.2" x14ac:dyDescent="0.25">
      <c r="B980" s="6"/>
      <c r="C980" s="6"/>
      <c r="D980" s="3"/>
      <c r="E980" s="3"/>
      <c r="F980" s="3"/>
      <c r="G980" s="6"/>
      <c r="H980" s="6"/>
      <c r="I980" s="6"/>
      <c r="J980" s="6"/>
      <c r="K980" s="6"/>
      <c r="L980" s="6"/>
      <c r="M980" s="6"/>
      <c r="N980" s="6"/>
      <c r="O980" s="3"/>
      <c r="P980" s="8"/>
      <c r="Q980" s="8"/>
      <c r="R980" s="3"/>
      <c r="S980" s="3"/>
      <c r="T980" s="3"/>
      <c r="U980" s="8"/>
      <c r="V980" s="6"/>
      <c r="W980" s="6"/>
      <c r="X980" s="8"/>
      <c r="Y980" s="3"/>
      <c r="Z980" s="8"/>
      <c r="AA980" s="8"/>
      <c r="AB980" s="3"/>
      <c r="AC980" s="10"/>
    </row>
    <row r="981" spans="2:29" ht="13.2" x14ac:dyDescent="0.25">
      <c r="B981" s="6"/>
      <c r="C981" s="6"/>
      <c r="D981" s="3"/>
      <c r="E981" s="3"/>
      <c r="F981" s="3"/>
      <c r="G981" s="6"/>
      <c r="H981" s="6"/>
      <c r="I981" s="6"/>
      <c r="J981" s="6"/>
      <c r="K981" s="6"/>
      <c r="L981" s="6"/>
      <c r="M981" s="6"/>
      <c r="N981" s="6"/>
      <c r="O981" s="3"/>
      <c r="P981" s="8"/>
      <c r="Q981" s="8"/>
      <c r="R981" s="3"/>
      <c r="S981" s="3"/>
      <c r="T981" s="3"/>
      <c r="U981" s="8"/>
      <c r="V981" s="6"/>
      <c r="W981" s="6"/>
      <c r="X981" s="8"/>
      <c r="Y981" s="3"/>
      <c r="Z981" s="8"/>
      <c r="AA981" s="8"/>
      <c r="AB981" s="3"/>
      <c r="AC981" s="10"/>
    </row>
    <row r="982" spans="2:29" ht="13.2" x14ac:dyDescent="0.25">
      <c r="B982" s="6"/>
      <c r="C982" s="6"/>
      <c r="D982" s="3"/>
      <c r="E982" s="3"/>
      <c r="F982" s="3"/>
      <c r="G982" s="6"/>
      <c r="H982" s="6"/>
      <c r="I982" s="6"/>
      <c r="J982" s="6"/>
      <c r="K982" s="6"/>
      <c r="L982" s="6"/>
      <c r="M982" s="6"/>
      <c r="N982" s="6"/>
      <c r="O982" s="3"/>
      <c r="P982" s="8"/>
      <c r="Q982" s="8"/>
      <c r="R982" s="3"/>
      <c r="S982" s="3"/>
      <c r="T982" s="3"/>
      <c r="U982" s="8"/>
      <c r="V982" s="6"/>
      <c r="W982" s="6"/>
      <c r="X982" s="8"/>
      <c r="Y982" s="3"/>
      <c r="Z982" s="8"/>
      <c r="AA982" s="8"/>
      <c r="AB982" s="3"/>
      <c r="AC982" s="10"/>
    </row>
    <row r="983" spans="2:29" ht="13.2" x14ac:dyDescent="0.25">
      <c r="B983" s="6"/>
      <c r="C983" s="6"/>
      <c r="D983" s="3"/>
      <c r="E983" s="3"/>
      <c r="F983" s="3"/>
      <c r="G983" s="6"/>
      <c r="H983" s="6"/>
      <c r="I983" s="6"/>
      <c r="J983" s="6"/>
      <c r="K983" s="6"/>
      <c r="L983" s="6"/>
      <c r="M983" s="6"/>
      <c r="N983" s="6"/>
      <c r="O983" s="3"/>
      <c r="P983" s="8"/>
      <c r="Q983" s="8"/>
      <c r="R983" s="3"/>
      <c r="S983" s="3"/>
      <c r="T983" s="3"/>
      <c r="U983" s="8"/>
      <c r="V983" s="6"/>
      <c r="W983" s="6"/>
      <c r="X983" s="8"/>
      <c r="Y983" s="3"/>
      <c r="Z983" s="8"/>
      <c r="AA983" s="8"/>
      <c r="AB983" s="3"/>
      <c r="AC983" s="10"/>
    </row>
    <row r="984" spans="2:29" ht="13.2" x14ac:dyDescent="0.25">
      <c r="B984" s="6"/>
      <c r="C984" s="6"/>
      <c r="D984" s="3"/>
      <c r="E984" s="3"/>
      <c r="F984" s="3"/>
      <c r="G984" s="6"/>
      <c r="H984" s="6"/>
      <c r="I984" s="6"/>
      <c r="J984" s="6"/>
      <c r="K984" s="6"/>
      <c r="L984" s="6"/>
      <c r="M984" s="6"/>
      <c r="N984" s="6"/>
      <c r="O984" s="3"/>
      <c r="P984" s="8"/>
      <c r="Q984" s="8"/>
      <c r="R984" s="3"/>
      <c r="S984" s="3"/>
      <c r="T984" s="3"/>
      <c r="U984" s="8"/>
      <c r="V984" s="6"/>
      <c r="W984" s="6"/>
      <c r="X984" s="8"/>
      <c r="Y984" s="3"/>
      <c r="Z984" s="8"/>
      <c r="AA984" s="8"/>
      <c r="AB984" s="3"/>
      <c r="AC984" s="10"/>
    </row>
    <row r="985" spans="2:29" ht="13.2" x14ac:dyDescent="0.25">
      <c r="B985" s="6"/>
      <c r="C985" s="6"/>
      <c r="D985" s="3"/>
      <c r="E985" s="3"/>
      <c r="F985" s="3"/>
      <c r="G985" s="6"/>
      <c r="H985" s="6"/>
      <c r="I985" s="6"/>
      <c r="J985" s="6"/>
      <c r="K985" s="6"/>
      <c r="L985" s="6"/>
      <c r="M985" s="6"/>
      <c r="N985" s="6"/>
      <c r="O985" s="3"/>
      <c r="P985" s="8"/>
      <c r="Q985" s="8"/>
      <c r="R985" s="3"/>
      <c r="S985" s="3"/>
      <c r="T985" s="3"/>
      <c r="U985" s="8"/>
      <c r="V985" s="6"/>
      <c r="W985" s="6"/>
      <c r="X985" s="8"/>
      <c r="Y985" s="3"/>
      <c r="Z985" s="8"/>
      <c r="AA985" s="8"/>
      <c r="AB985" s="3"/>
      <c r="AC985" s="10"/>
    </row>
  </sheetData>
  <mergeCells count="5">
    <mergeCell ref="C29:I29"/>
    <mergeCell ref="C40:I40"/>
    <mergeCell ref="C2:M2"/>
    <mergeCell ref="C15:M15"/>
    <mergeCell ref="C20:M20"/>
  </mergeCells>
  <printOptions horizontalCentered="1" gridLines="1"/>
  <pageMargins left="0.7" right="0.7" top="0.75" bottom="0.75" header="0" footer="0"/>
  <pageSetup pageOrder="overThenDown" orientation="landscape" cellComments="atEnd" r:id="rId1"/>
  <ignoredErrors>
    <ignoredError sqref="G31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B6024-CC29-44A9-A7CF-14DA03E38BE9}">
  <dimension ref="A1:AA77"/>
  <sheetViews>
    <sheetView topLeftCell="A46" workbookViewId="0">
      <selection activeCell="X71" sqref="X71:AA71"/>
    </sheetView>
  </sheetViews>
  <sheetFormatPr defaultRowHeight="13.2" x14ac:dyDescent="0.25"/>
  <cols>
    <col min="1" max="1" width="19.33203125" customWidth="1"/>
    <col min="2" max="2" width="19.21875" customWidth="1"/>
    <col min="3" max="3" width="9.109375" style="151"/>
    <col min="4" max="4" width="13.33203125" customWidth="1"/>
    <col min="5" max="5" width="11.33203125" customWidth="1"/>
    <col min="7" max="7" width="11.5546875" customWidth="1"/>
    <col min="8" max="8" width="13" customWidth="1"/>
    <col min="10" max="10" width="11.77734375" customWidth="1"/>
    <col min="12" max="12" width="15" customWidth="1"/>
    <col min="13" max="13" width="17.21875" customWidth="1"/>
    <col min="14" max="14" width="27.109375" customWidth="1"/>
    <col min="16" max="16" width="15.109375" customWidth="1"/>
    <col min="17" max="17" width="22.77734375" customWidth="1"/>
    <col min="19" max="19" width="12" customWidth="1"/>
    <col min="20" max="20" width="11" customWidth="1"/>
    <col min="22" max="22" width="13.109375" customWidth="1"/>
    <col min="23" max="23" width="10.109375" bestFit="1" customWidth="1"/>
    <col min="24" max="24" width="13.109375" customWidth="1"/>
    <col min="25" max="25" width="10.77734375" customWidth="1"/>
  </cols>
  <sheetData>
    <row r="1" spans="1:27" ht="15.75" customHeight="1" x14ac:dyDescent="0.25">
      <c r="A1" s="1" t="s">
        <v>0</v>
      </c>
      <c r="B1" s="1" t="s">
        <v>1</v>
      </c>
      <c r="C1" s="2"/>
      <c r="D1" s="2" t="s">
        <v>2</v>
      </c>
      <c r="E1" s="12" t="s">
        <v>3</v>
      </c>
      <c r="F1" s="15"/>
      <c r="G1" s="17" t="s">
        <v>18</v>
      </c>
      <c r="H1" s="17" t="s">
        <v>20</v>
      </c>
      <c r="I1" s="19"/>
      <c r="J1" s="19" t="s">
        <v>21</v>
      </c>
      <c r="K1" s="20"/>
      <c r="L1" s="20" t="s">
        <v>15</v>
      </c>
      <c r="M1" s="21" t="s">
        <v>22</v>
      </c>
      <c r="N1" s="20" t="s">
        <v>24</v>
      </c>
      <c r="O1" s="22"/>
      <c r="P1" s="23" t="s">
        <v>25</v>
      </c>
      <c r="Q1" s="24" t="s">
        <v>27</v>
      </c>
      <c r="T1" s="18"/>
      <c r="U1" s="18"/>
    </row>
    <row r="2" spans="1:27" x14ac:dyDescent="0.25">
      <c r="A2" s="35">
        <v>42770</v>
      </c>
      <c r="B2" s="36" t="s">
        <v>784</v>
      </c>
      <c r="C2" s="150"/>
      <c r="D2" s="46"/>
      <c r="E2" s="39"/>
      <c r="F2" s="15"/>
      <c r="G2" s="47"/>
      <c r="H2" s="80">
        <v>3.34644444</v>
      </c>
      <c r="I2" s="42"/>
      <c r="J2" s="42"/>
      <c r="K2" s="43"/>
      <c r="L2" s="43">
        <v>3750.7525372899945</v>
      </c>
      <c r="M2" s="44">
        <v>3.1397904999999993</v>
      </c>
      <c r="N2" s="81">
        <v>3314.27</v>
      </c>
      <c r="O2" s="22"/>
      <c r="P2" s="33">
        <v>17.377604030000001</v>
      </c>
      <c r="Q2" s="79">
        <v>1005.37</v>
      </c>
      <c r="S2" s="108">
        <f>N2</f>
        <v>3314.27</v>
      </c>
      <c r="T2">
        <v>193.60637063858798</v>
      </c>
      <c r="X2" s="153">
        <f>SUM(S2:S35)</f>
        <v>284942.13</v>
      </c>
      <c r="Y2" s="116">
        <f>SUM(T2:T35)</f>
        <v>1535.4005997057229</v>
      </c>
      <c r="Z2" s="116">
        <v>2017</v>
      </c>
      <c r="AA2" s="108">
        <f>X2/Y2</f>
        <v>185.5816195816339</v>
      </c>
    </row>
    <row r="3" spans="1:27" x14ac:dyDescent="0.25">
      <c r="A3" s="35">
        <v>42788</v>
      </c>
      <c r="B3" s="36" t="s">
        <v>784</v>
      </c>
      <c r="C3" s="150"/>
      <c r="D3" s="46"/>
      <c r="E3" s="39"/>
      <c r="F3" s="15"/>
      <c r="G3" s="47"/>
      <c r="H3" s="80">
        <v>6.0799000000000003</v>
      </c>
      <c r="I3" s="42"/>
      <c r="J3" s="42"/>
      <c r="K3" s="43"/>
      <c r="L3" s="43">
        <v>3208.2881415999946</v>
      </c>
      <c r="M3" s="44">
        <v>7.7448109699999996</v>
      </c>
      <c r="N3" s="81">
        <v>6702.55</v>
      </c>
      <c r="O3" s="22"/>
      <c r="P3" s="33">
        <v>22.250737440000002</v>
      </c>
      <c r="Q3" s="79">
        <v>1119.0899999999999</v>
      </c>
      <c r="S3" s="108">
        <f t="shared" ref="S3:S54" si="0">N3</f>
        <v>6702.55</v>
      </c>
      <c r="T3">
        <v>305.78560864992164</v>
      </c>
    </row>
    <row r="4" spans="1:27" x14ac:dyDescent="0.25">
      <c r="A4" s="35">
        <v>42799</v>
      </c>
      <c r="B4" s="36" t="s">
        <v>784</v>
      </c>
      <c r="C4" s="150"/>
      <c r="D4" s="46"/>
      <c r="E4" s="39"/>
      <c r="F4" s="15"/>
      <c r="G4" s="47"/>
      <c r="H4" s="80">
        <v>2.66895726</v>
      </c>
      <c r="I4" s="42"/>
      <c r="J4" s="42"/>
      <c r="K4" s="43"/>
      <c r="L4" s="43">
        <v>3132.6977561299941</v>
      </c>
      <c r="M4" s="44">
        <v>7.7541496099999998</v>
      </c>
      <c r="N4" s="81">
        <v>3333.58</v>
      </c>
      <c r="O4" s="22"/>
      <c r="P4" s="33">
        <v>42.57272889</v>
      </c>
      <c r="Q4" s="79">
        <v>1267.9100000000001</v>
      </c>
      <c r="S4" s="108">
        <f t="shared" si="0"/>
        <v>3333.58</v>
      </c>
      <c r="T4">
        <v>79.487448602841965</v>
      </c>
    </row>
    <row r="5" spans="1:27" x14ac:dyDescent="0.25">
      <c r="A5" s="35">
        <v>42836</v>
      </c>
      <c r="B5" s="36" t="s">
        <v>784</v>
      </c>
      <c r="C5" s="150"/>
      <c r="D5" s="46"/>
      <c r="E5" s="39"/>
      <c r="F5" s="15"/>
      <c r="G5" s="47"/>
      <c r="H5" s="80">
        <v>4.1107599800000001</v>
      </c>
      <c r="I5" s="42"/>
      <c r="J5" s="42"/>
      <c r="K5" s="43"/>
      <c r="L5" s="43">
        <v>3285.2222334899939</v>
      </c>
      <c r="M5" s="44">
        <v>3.6433896299999997</v>
      </c>
      <c r="N5" s="81">
        <v>4944.03</v>
      </c>
      <c r="O5" s="22"/>
      <c r="P5" s="33">
        <v>61.764462469999998</v>
      </c>
      <c r="Q5" s="79">
        <v>1220.9000000000001</v>
      </c>
      <c r="S5" s="108">
        <f t="shared" si="0"/>
        <v>4944.03</v>
      </c>
      <c r="T5">
        <v>81.257517006963781</v>
      </c>
    </row>
    <row r="6" spans="1:27" x14ac:dyDescent="0.25">
      <c r="A6" s="35">
        <v>42929</v>
      </c>
      <c r="B6" s="36" t="s">
        <v>784</v>
      </c>
      <c r="C6" s="150"/>
      <c r="D6" s="46"/>
      <c r="E6" s="39"/>
      <c r="F6" s="15"/>
      <c r="G6" s="47"/>
      <c r="H6" s="80">
        <v>1.80669985</v>
      </c>
      <c r="I6" s="42"/>
      <c r="J6" s="42"/>
      <c r="K6" s="43"/>
      <c r="L6" s="43">
        <v>3333.4455516999928</v>
      </c>
      <c r="M6" s="44">
        <v>3.656518919999999</v>
      </c>
      <c r="N6" s="81">
        <v>4101.29</v>
      </c>
      <c r="O6" s="22"/>
      <c r="P6" s="33">
        <v>170.82055389999999</v>
      </c>
      <c r="Q6" s="79">
        <v>2304.38</v>
      </c>
      <c r="S6" s="108">
        <f t="shared" si="0"/>
        <v>4101.29</v>
      </c>
      <c r="T6">
        <v>24.372494441039276</v>
      </c>
    </row>
    <row r="7" spans="1:27" x14ac:dyDescent="0.25">
      <c r="A7" s="35">
        <v>42938</v>
      </c>
      <c r="B7" s="36" t="s">
        <v>784</v>
      </c>
      <c r="C7" s="150"/>
      <c r="D7" s="46"/>
      <c r="E7" s="39"/>
      <c r="F7" s="15"/>
      <c r="G7" s="47"/>
      <c r="H7" s="80">
        <v>3.3841599800000002</v>
      </c>
      <c r="I7" s="42"/>
      <c r="J7" s="42"/>
      <c r="K7" s="43"/>
      <c r="L7" s="43">
        <v>3192.8037626499936</v>
      </c>
      <c r="M7" s="44">
        <v>10.691831210000002</v>
      </c>
      <c r="N7" s="81">
        <v>9358.4500000000007</v>
      </c>
      <c r="O7" s="22"/>
      <c r="P7" s="33">
        <v>193.7460145</v>
      </c>
      <c r="Q7" s="79">
        <v>2807.2</v>
      </c>
      <c r="S7" s="108">
        <f t="shared" si="0"/>
        <v>9358.4500000000007</v>
      </c>
      <c r="T7">
        <v>49.033338416651659</v>
      </c>
    </row>
    <row r="8" spans="1:27" x14ac:dyDescent="0.25">
      <c r="A8" s="35">
        <v>42946</v>
      </c>
      <c r="B8" s="36" t="s">
        <v>784</v>
      </c>
      <c r="C8" s="150"/>
      <c r="D8" s="46"/>
      <c r="E8" s="39"/>
      <c r="F8" s="15"/>
      <c r="G8" s="47"/>
      <c r="H8" s="80">
        <v>2.6323325500000001</v>
      </c>
      <c r="I8" s="42"/>
      <c r="J8" s="42"/>
      <c r="K8" s="43"/>
      <c r="L8" s="43">
        <v>3196.697060099993</v>
      </c>
      <c r="M8" s="44">
        <v>8.2680564400000023</v>
      </c>
      <c r="N8" s="81">
        <v>6895.82</v>
      </c>
      <c r="O8" s="22"/>
      <c r="P8" s="33">
        <v>170.9071759</v>
      </c>
      <c r="Q8" s="79">
        <v>2659.28</v>
      </c>
      <c r="S8" s="108">
        <f t="shared" si="0"/>
        <v>6895.82</v>
      </c>
      <c r="T8">
        <v>40.958545284604405</v>
      </c>
    </row>
    <row r="9" spans="1:27" x14ac:dyDescent="0.25">
      <c r="A9" s="35">
        <v>42946</v>
      </c>
      <c r="B9" s="36" t="s">
        <v>784</v>
      </c>
      <c r="C9" s="150"/>
      <c r="D9" s="46"/>
      <c r="E9" s="39"/>
      <c r="F9" s="15"/>
      <c r="G9" s="47"/>
      <c r="H9" s="80">
        <v>2.6323325500000001</v>
      </c>
      <c r="I9" s="42"/>
      <c r="J9" s="42"/>
      <c r="K9" s="43"/>
      <c r="L9" s="43">
        <v>3196.697060099993</v>
      </c>
      <c r="M9" s="44">
        <v>5.6357238900000022</v>
      </c>
      <c r="N9" s="81">
        <v>6895.82</v>
      </c>
      <c r="O9" s="22"/>
      <c r="P9" s="33">
        <v>170.9071759</v>
      </c>
      <c r="Q9" s="79">
        <v>2659.28</v>
      </c>
      <c r="S9" s="108">
        <f t="shared" si="0"/>
        <v>6895.82</v>
      </c>
      <c r="T9">
        <v>40.958545284604405</v>
      </c>
    </row>
    <row r="10" spans="1:27" x14ac:dyDescent="0.25">
      <c r="A10" s="35">
        <v>42946</v>
      </c>
      <c r="B10" s="36" t="s">
        <v>784</v>
      </c>
      <c r="C10" s="150"/>
      <c r="D10" s="46"/>
      <c r="E10" s="39"/>
      <c r="F10" s="15"/>
      <c r="G10" s="47"/>
      <c r="H10" s="80">
        <v>3.8164945800000001</v>
      </c>
      <c r="I10" s="42"/>
      <c r="J10" s="42"/>
      <c r="K10" s="43"/>
      <c r="L10" s="43">
        <v>3196.697060099993</v>
      </c>
      <c r="M10" s="44">
        <v>1.8192293100000021</v>
      </c>
      <c r="N10" s="81">
        <v>10000</v>
      </c>
      <c r="O10" s="22"/>
      <c r="P10" s="33">
        <v>170.9071759</v>
      </c>
      <c r="Q10" s="79">
        <v>2659.84</v>
      </c>
      <c r="S10" s="108">
        <f t="shared" si="0"/>
        <v>10000</v>
      </c>
      <c r="T10">
        <v>59.396364665266226</v>
      </c>
    </row>
    <row r="11" spans="1:27" x14ac:dyDescent="0.25">
      <c r="A11" s="35">
        <v>42959</v>
      </c>
      <c r="B11" s="36" t="s">
        <v>784</v>
      </c>
      <c r="C11" s="150"/>
      <c r="D11" s="46"/>
      <c r="E11" s="39"/>
      <c r="F11" s="15"/>
      <c r="G11" s="47"/>
      <c r="H11" s="80">
        <v>1.3186095600000001</v>
      </c>
      <c r="I11" s="42"/>
      <c r="J11" s="42"/>
      <c r="K11" s="43"/>
      <c r="L11" s="43">
        <v>3203.9078625399929</v>
      </c>
      <c r="M11" s="44">
        <v>0.50061975000000203</v>
      </c>
      <c r="N11" s="81">
        <v>4925.5</v>
      </c>
      <c r="O11" s="22"/>
      <c r="P11" s="33">
        <v>202.0817893</v>
      </c>
      <c r="Q11" s="79">
        <v>3791.87</v>
      </c>
      <c r="S11" s="108">
        <f t="shared" si="0"/>
        <v>4925.5</v>
      </c>
      <c r="T11">
        <v>24.742437453651348</v>
      </c>
    </row>
    <row r="12" spans="1:27" x14ac:dyDescent="0.25">
      <c r="A12" s="35">
        <v>42962</v>
      </c>
      <c r="B12" s="36" t="s">
        <v>784</v>
      </c>
      <c r="C12" s="150"/>
      <c r="D12" s="46"/>
      <c r="E12" s="39"/>
      <c r="F12" s="15"/>
      <c r="G12" s="47"/>
      <c r="H12" s="80">
        <v>0.63482059999999996</v>
      </c>
      <c r="I12" s="42"/>
      <c r="J12" s="42"/>
      <c r="K12" s="43"/>
      <c r="L12" s="43">
        <v>3183.9078625399929</v>
      </c>
      <c r="M12" s="44">
        <v>0.84288154000000215</v>
      </c>
      <c r="N12" s="81">
        <v>2462.75</v>
      </c>
      <c r="O12" s="22"/>
      <c r="P12" s="33">
        <v>201.15655989999999</v>
      </c>
      <c r="Q12" s="79">
        <v>3938.12</v>
      </c>
      <c r="S12" s="108">
        <f t="shared" si="0"/>
        <v>2462.75</v>
      </c>
      <c r="T12">
        <v>12.428129127455811</v>
      </c>
    </row>
    <row r="13" spans="1:27" x14ac:dyDescent="0.25">
      <c r="A13" s="35">
        <v>42963</v>
      </c>
      <c r="B13" s="36" t="s">
        <v>784</v>
      </c>
      <c r="C13" s="150"/>
      <c r="D13" s="46"/>
      <c r="E13" s="39"/>
      <c r="F13" s="15"/>
      <c r="G13" s="47"/>
      <c r="H13" s="80">
        <v>0.82416889000000004</v>
      </c>
      <c r="I13" s="42"/>
      <c r="J13" s="42"/>
      <c r="K13" s="43"/>
      <c r="L13" s="43">
        <v>3173.7100980399928</v>
      </c>
      <c r="M13" s="44">
        <v>0.65787153000000209</v>
      </c>
      <c r="N13" s="81">
        <v>3447.85</v>
      </c>
      <c r="O13" s="22"/>
      <c r="P13" s="33">
        <v>228.58656139999999</v>
      </c>
      <c r="Q13" s="79">
        <v>4246.7</v>
      </c>
      <c r="S13" s="108">
        <f t="shared" si="0"/>
        <v>3447.85</v>
      </c>
      <c r="T13">
        <v>15.311477646485127</v>
      </c>
    </row>
    <row r="14" spans="1:27" x14ac:dyDescent="0.25">
      <c r="A14" s="35">
        <v>42968</v>
      </c>
      <c r="B14" s="36" t="s">
        <v>784</v>
      </c>
      <c r="C14" s="150"/>
      <c r="D14" s="46"/>
      <c r="E14" s="39"/>
      <c r="F14" s="15"/>
      <c r="G14" s="47"/>
      <c r="H14" s="80">
        <v>1.0020165700000001</v>
      </c>
      <c r="I14" s="42"/>
      <c r="J14" s="42"/>
      <c r="K14" s="43"/>
      <c r="L14" s="43">
        <v>3167.5642001499928</v>
      </c>
      <c r="M14" s="44">
        <v>8.501313000000188E-2</v>
      </c>
      <c r="N14" s="81">
        <v>3940.4</v>
      </c>
      <c r="O14" s="22"/>
      <c r="P14" s="33">
        <v>277.78244799999999</v>
      </c>
      <c r="Q14" s="79">
        <v>3991.95</v>
      </c>
      <c r="S14" s="108">
        <f t="shared" si="0"/>
        <v>3940.4</v>
      </c>
      <c r="T14">
        <v>14.399758067548964</v>
      </c>
    </row>
    <row r="15" spans="1:27" x14ac:dyDescent="0.25">
      <c r="A15" s="35">
        <v>42973</v>
      </c>
      <c r="B15" s="36" t="s">
        <v>784</v>
      </c>
      <c r="C15" s="150"/>
      <c r="D15" s="46"/>
      <c r="E15" s="39"/>
      <c r="F15" s="15"/>
      <c r="G15" s="47"/>
      <c r="H15" s="80">
        <v>0.81936421999999998</v>
      </c>
      <c r="I15" s="42"/>
      <c r="J15" s="42"/>
      <c r="K15" s="43"/>
      <c r="L15" s="43">
        <v>3172.9807122699931</v>
      </c>
      <c r="M15" s="44">
        <v>-0.7343510899999981</v>
      </c>
      <c r="N15" s="81">
        <v>3447.85</v>
      </c>
      <c r="O15" s="22"/>
      <c r="P15" s="33">
        <v>393.46043580000003</v>
      </c>
      <c r="Q15" s="79">
        <v>4271.6000000000004</v>
      </c>
      <c r="S15" s="108">
        <f t="shared" si="0"/>
        <v>3447.85</v>
      </c>
      <c r="T15">
        <v>8.8954209462907325</v>
      </c>
    </row>
    <row r="16" spans="1:27" x14ac:dyDescent="0.25">
      <c r="A16" s="35">
        <v>42980</v>
      </c>
      <c r="B16" s="36" t="s">
        <v>784</v>
      </c>
      <c r="C16" s="150"/>
      <c r="D16" s="46"/>
      <c r="E16" s="39"/>
      <c r="F16" s="15"/>
      <c r="G16" s="47"/>
      <c r="H16" s="80">
        <v>0.64266665999999995</v>
      </c>
      <c r="I16" s="42"/>
      <c r="J16" s="42"/>
      <c r="K16" s="43"/>
      <c r="L16" s="43">
        <v>3172.902301279993</v>
      </c>
      <c r="M16" s="44">
        <v>-1.076378589999998</v>
      </c>
      <c r="N16" s="81">
        <v>2955.3</v>
      </c>
      <c r="O16" s="22"/>
      <c r="P16" s="33">
        <v>346.42097339999998</v>
      </c>
      <c r="Q16" s="79">
        <v>4668.05</v>
      </c>
      <c r="S16" s="108">
        <f t="shared" si="0"/>
        <v>2955.3</v>
      </c>
      <c r="T16">
        <v>8.6599840441791223</v>
      </c>
    </row>
    <row r="17" spans="1:20" x14ac:dyDescent="0.25">
      <c r="A17" s="35">
        <v>42982</v>
      </c>
      <c r="B17" s="36" t="s">
        <v>784</v>
      </c>
      <c r="C17" s="150"/>
      <c r="D17" s="46"/>
      <c r="E17" s="39"/>
      <c r="F17" s="15"/>
      <c r="G17" s="47"/>
      <c r="H17" s="80">
        <v>0.92498796999999999</v>
      </c>
      <c r="I17" s="42"/>
      <c r="J17" s="42"/>
      <c r="K17" s="43"/>
      <c r="L17" s="43">
        <v>3075.0292875099935</v>
      </c>
      <c r="M17" s="44">
        <v>5.8668180100000029</v>
      </c>
      <c r="N17" s="81">
        <v>3940.4</v>
      </c>
      <c r="O17" s="22"/>
      <c r="P17" s="33">
        <v>319.10336690000003</v>
      </c>
      <c r="Q17" s="79">
        <v>4324.38</v>
      </c>
      <c r="S17" s="108">
        <f t="shared" si="0"/>
        <v>3940.4</v>
      </c>
      <c r="T17">
        <v>12.535121508016278</v>
      </c>
    </row>
    <row r="18" spans="1:20" x14ac:dyDescent="0.25">
      <c r="A18" s="35">
        <v>42983</v>
      </c>
      <c r="B18" s="36" t="s">
        <v>784</v>
      </c>
      <c r="C18" s="150"/>
      <c r="D18" s="46"/>
      <c r="E18" s="39"/>
      <c r="F18" s="15"/>
      <c r="G18" s="47"/>
      <c r="H18" s="80">
        <v>1.72268665</v>
      </c>
      <c r="I18" s="42"/>
      <c r="J18" s="42"/>
      <c r="K18" s="43"/>
      <c r="L18" s="43">
        <v>3123.9286385399937</v>
      </c>
      <c r="M18" s="44">
        <v>0.70204059000000285</v>
      </c>
      <c r="N18" s="81">
        <v>7388.25</v>
      </c>
      <c r="O18" s="22"/>
      <c r="P18" s="33">
        <v>328.80288940000003</v>
      </c>
      <c r="Q18" s="79">
        <v>4353.66</v>
      </c>
      <c r="S18" s="108">
        <f t="shared" si="0"/>
        <v>7388.25</v>
      </c>
      <c r="T18">
        <v>22.809994079811755</v>
      </c>
    </row>
    <row r="19" spans="1:20" x14ac:dyDescent="0.25">
      <c r="A19" s="35">
        <v>42985</v>
      </c>
      <c r="B19" s="36" t="s">
        <v>784</v>
      </c>
      <c r="C19" s="150"/>
      <c r="D19" s="46"/>
      <c r="E19" s="39"/>
      <c r="F19" s="15"/>
      <c r="G19" s="47"/>
      <c r="H19" s="80">
        <v>1.6182311700000001</v>
      </c>
      <c r="I19" s="42"/>
      <c r="J19" s="42"/>
      <c r="K19" s="43"/>
      <c r="L19" s="43">
        <v>3080.1298845099936</v>
      </c>
      <c r="M19" s="44">
        <v>2.3225325500000027</v>
      </c>
      <c r="N19" s="81">
        <v>7388.25</v>
      </c>
      <c r="O19" s="22"/>
      <c r="P19" s="33">
        <v>342.33442480000002</v>
      </c>
      <c r="Q19" s="79">
        <v>4634.6899999999996</v>
      </c>
      <c r="S19" s="108">
        <f t="shared" si="0"/>
        <v>7388.25</v>
      </c>
      <c r="T19">
        <v>21.908400902623157</v>
      </c>
    </row>
    <row r="20" spans="1:20" x14ac:dyDescent="0.25">
      <c r="A20" s="35">
        <v>42987</v>
      </c>
      <c r="B20" s="36" t="s">
        <v>784</v>
      </c>
      <c r="C20" s="150"/>
      <c r="D20" s="46"/>
      <c r="E20" s="39"/>
      <c r="F20" s="15"/>
      <c r="G20" s="47"/>
      <c r="H20" s="80">
        <v>1.16421526</v>
      </c>
      <c r="I20" s="42"/>
      <c r="J20" s="42"/>
      <c r="K20" s="43"/>
      <c r="L20" s="43">
        <v>2997.2528170699939</v>
      </c>
      <c r="M20" s="44">
        <v>7.469966440000003</v>
      </c>
      <c r="N20" s="81">
        <v>4925.5</v>
      </c>
      <c r="O20" s="22"/>
      <c r="P20" s="33">
        <v>322.30593859999999</v>
      </c>
      <c r="Q20" s="79">
        <v>4294.74</v>
      </c>
      <c r="S20" s="108">
        <f t="shared" si="0"/>
        <v>4925.5</v>
      </c>
      <c r="T20">
        <v>15.513216627192483</v>
      </c>
    </row>
    <row r="21" spans="1:20" x14ac:dyDescent="0.25">
      <c r="A21" s="35">
        <v>42989</v>
      </c>
      <c r="B21" s="36" t="s">
        <v>784</v>
      </c>
      <c r="C21" s="150"/>
      <c r="D21" s="46"/>
      <c r="E21" s="39"/>
      <c r="F21" s="15"/>
      <c r="G21" s="47"/>
      <c r="H21" s="80">
        <v>1.1831886</v>
      </c>
      <c r="I21" s="42"/>
      <c r="J21" s="42"/>
      <c r="K21" s="43"/>
      <c r="L21" s="43">
        <v>2999.0578846999938</v>
      </c>
      <c r="M21" s="44">
        <v>6.2867778400000027</v>
      </c>
      <c r="N21" s="81">
        <v>4925.5</v>
      </c>
      <c r="O21" s="22"/>
      <c r="P21" s="33">
        <v>317.75472559999997</v>
      </c>
      <c r="Q21" s="79">
        <v>4225.87</v>
      </c>
      <c r="S21" s="108">
        <f t="shared" si="0"/>
        <v>4925.5</v>
      </c>
      <c r="T21">
        <v>15.735411014394055</v>
      </c>
    </row>
    <row r="22" spans="1:20" x14ac:dyDescent="0.25">
      <c r="A22" s="35">
        <v>42993</v>
      </c>
      <c r="B22" s="36" t="s">
        <v>784</v>
      </c>
      <c r="C22" s="150"/>
      <c r="D22" s="46"/>
      <c r="E22" s="39"/>
      <c r="F22" s="15"/>
      <c r="G22" s="47"/>
      <c r="H22" s="80">
        <v>2.0883422</v>
      </c>
      <c r="I22" s="42"/>
      <c r="J22" s="42"/>
      <c r="K22" s="43"/>
      <c r="L22" s="43">
        <v>2999.0578846999938</v>
      </c>
      <c r="M22" s="44">
        <v>4.1984356400000031</v>
      </c>
      <c r="N22" s="81">
        <v>7880.8</v>
      </c>
      <c r="O22" s="22"/>
      <c r="P22" s="33">
        <v>282.75959649999999</v>
      </c>
      <c r="Q22" s="79">
        <v>3830.79</v>
      </c>
      <c r="S22" s="108">
        <f t="shared" si="0"/>
        <v>7880.8</v>
      </c>
      <c r="T22">
        <v>28.292586760492142</v>
      </c>
    </row>
    <row r="23" spans="1:20" x14ac:dyDescent="0.25">
      <c r="A23" s="35">
        <v>42997</v>
      </c>
      <c r="B23" s="36" t="s">
        <v>784</v>
      </c>
      <c r="C23" s="150"/>
      <c r="D23" s="46"/>
      <c r="E23" s="39"/>
      <c r="F23" s="15"/>
      <c r="G23" s="47"/>
      <c r="H23" s="80">
        <v>2.1518120600000001</v>
      </c>
      <c r="I23" s="42"/>
      <c r="J23" s="42"/>
      <c r="K23" s="43"/>
      <c r="L23" s="43">
        <v>2990.5161011399937</v>
      </c>
      <c r="M23" s="44">
        <v>2.8944267600000027</v>
      </c>
      <c r="N23" s="81">
        <v>8373.35</v>
      </c>
      <c r="O23" s="22"/>
      <c r="P23" s="33">
        <v>323.93702930000001</v>
      </c>
      <c r="Q23" s="79">
        <v>3950.16</v>
      </c>
      <c r="S23" s="108">
        <f t="shared" si="0"/>
        <v>8373.35</v>
      </c>
      <c r="T23">
        <v>26.239673634401637</v>
      </c>
    </row>
    <row r="24" spans="1:20" x14ac:dyDescent="0.25">
      <c r="A24" s="35">
        <v>43003</v>
      </c>
      <c r="B24" s="36" t="s">
        <v>784</v>
      </c>
      <c r="C24" s="150"/>
      <c r="D24" s="46"/>
      <c r="E24" s="39"/>
      <c r="F24" s="15"/>
      <c r="G24" s="47"/>
      <c r="H24" s="80">
        <v>3.63069468</v>
      </c>
      <c r="I24" s="42"/>
      <c r="J24" s="42"/>
      <c r="K24" s="43"/>
      <c r="L24" s="43">
        <v>2920.9842785999936</v>
      </c>
      <c r="M24" s="44">
        <v>6.0780355900000043</v>
      </c>
      <c r="N24" s="81">
        <v>13914.54</v>
      </c>
      <c r="O24" s="22"/>
      <c r="P24" s="33">
        <v>341.4351691</v>
      </c>
      <c r="Q24" s="79">
        <v>3890.44</v>
      </c>
      <c r="S24" s="108">
        <f t="shared" si="0"/>
        <v>13914.54</v>
      </c>
      <c r="T24">
        <v>41.369492920403438</v>
      </c>
    </row>
    <row r="25" spans="1:20" x14ac:dyDescent="0.25">
      <c r="A25" s="35">
        <v>43010</v>
      </c>
      <c r="B25" s="36" t="s">
        <v>784</v>
      </c>
      <c r="C25" s="150"/>
      <c r="D25" s="46"/>
      <c r="E25" s="39"/>
      <c r="F25" s="15"/>
      <c r="G25" s="47"/>
      <c r="H25" s="80">
        <v>3.4262298100000002</v>
      </c>
      <c r="I25" s="42"/>
      <c r="J25" s="42"/>
      <c r="K25" s="43"/>
      <c r="L25" s="43">
        <v>2865.9417544899934</v>
      </c>
      <c r="M25" s="44">
        <v>7.2050698700000027</v>
      </c>
      <c r="N25" s="81">
        <v>14776.5</v>
      </c>
      <c r="O25" s="22"/>
      <c r="P25" s="33">
        <v>307.17842180000002</v>
      </c>
      <c r="Q25" s="79">
        <v>4377.99</v>
      </c>
      <c r="S25" s="108">
        <f t="shared" si="0"/>
        <v>14776.5</v>
      </c>
      <c r="T25">
        <v>48.831554501729322</v>
      </c>
    </row>
    <row r="26" spans="1:20" x14ac:dyDescent="0.25">
      <c r="A26" s="35">
        <v>43017</v>
      </c>
      <c r="B26" s="36" t="s">
        <v>784</v>
      </c>
      <c r="C26" s="150"/>
      <c r="D26" s="46"/>
      <c r="E26" s="39"/>
      <c r="F26" s="15"/>
      <c r="G26" s="47"/>
      <c r="H26" s="80">
        <v>3.2413264499999999</v>
      </c>
      <c r="I26" s="42"/>
      <c r="J26" s="42"/>
      <c r="K26" s="43"/>
      <c r="L26" s="43">
        <v>2819.5618982099932</v>
      </c>
      <c r="M26" s="44">
        <v>7.4368031300000021</v>
      </c>
      <c r="N26" s="81">
        <v>14776.5</v>
      </c>
      <c r="O26" s="22"/>
      <c r="P26" s="33">
        <v>282.18574990000002</v>
      </c>
      <c r="Q26" s="79">
        <v>4627.74</v>
      </c>
      <c r="S26" s="108">
        <f t="shared" si="0"/>
        <v>14776.5</v>
      </c>
      <c r="T26">
        <v>53.156532783950468</v>
      </c>
    </row>
    <row r="27" spans="1:20" x14ac:dyDescent="0.25">
      <c r="A27" s="35">
        <v>43024</v>
      </c>
      <c r="B27" s="36" t="s">
        <v>784</v>
      </c>
      <c r="C27" s="150"/>
      <c r="D27" s="46"/>
      <c r="E27" s="39"/>
      <c r="F27" s="15"/>
      <c r="G27" s="47"/>
      <c r="H27" s="80">
        <v>2.6436434700000002</v>
      </c>
      <c r="I27" s="42"/>
      <c r="J27" s="42"/>
      <c r="K27" s="43"/>
      <c r="L27" s="43">
        <v>2773.1709383999932</v>
      </c>
      <c r="M27" s="44">
        <v>7.6936060500000014</v>
      </c>
      <c r="N27" s="81">
        <v>14776.5</v>
      </c>
      <c r="O27" s="22"/>
      <c r="P27" s="33">
        <v>300.39748179999998</v>
      </c>
      <c r="Q27" s="79">
        <v>5673.99</v>
      </c>
      <c r="S27" s="108">
        <f t="shared" si="0"/>
        <v>14776.5</v>
      </c>
      <c r="T27">
        <v>49.933862702391338</v>
      </c>
    </row>
    <row r="28" spans="1:20" x14ac:dyDescent="0.25">
      <c r="A28" s="35">
        <v>43031</v>
      </c>
      <c r="B28" s="36" t="s">
        <v>784</v>
      </c>
      <c r="C28" s="150"/>
      <c r="D28" s="46"/>
      <c r="E28" s="39"/>
      <c r="F28" s="15"/>
      <c r="G28" s="47"/>
      <c r="H28" s="80">
        <v>2.6393344500000002</v>
      </c>
      <c r="I28" s="42"/>
      <c r="J28" s="42"/>
      <c r="K28" s="43"/>
      <c r="L28" s="43">
        <v>2776.7749802899934</v>
      </c>
      <c r="M28" s="44">
        <v>5.0542716000000016</v>
      </c>
      <c r="N28" s="81">
        <v>14776.5</v>
      </c>
      <c r="O28" s="22"/>
      <c r="P28" s="33">
        <v>289.88137979999999</v>
      </c>
      <c r="Q28" s="79">
        <v>5683.25</v>
      </c>
      <c r="S28" s="108">
        <f t="shared" si="0"/>
        <v>14776.5</v>
      </c>
      <c r="T28">
        <v>51.745295000705326</v>
      </c>
    </row>
    <row r="29" spans="1:20" x14ac:dyDescent="0.25">
      <c r="A29" s="35">
        <v>43038</v>
      </c>
      <c r="B29" s="36" t="s">
        <v>784</v>
      </c>
      <c r="C29" s="150"/>
      <c r="D29" s="46"/>
      <c r="E29" s="39"/>
      <c r="F29" s="15"/>
      <c r="G29" s="47"/>
      <c r="H29" s="80">
        <v>2.48400094</v>
      </c>
      <c r="I29" s="42"/>
      <c r="J29" s="42"/>
      <c r="K29" s="43"/>
      <c r="L29" s="43">
        <v>2780.3847813899938</v>
      </c>
      <c r="M29" s="44">
        <v>2.5702706600000016</v>
      </c>
      <c r="N29" s="81">
        <v>14776.5</v>
      </c>
      <c r="O29" s="22"/>
      <c r="P29" s="33">
        <v>284.66474099999999</v>
      </c>
      <c r="Q29" s="79">
        <v>6038.65</v>
      </c>
      <c r="S29" s="108">
        <f t="shared" si="0"/>
        <v>14776.5</v>
      </c>
      <c r="T29">
        <v>52.693608009328415</v>
      </c>
    </row>
    <row r="30" spans="1:20" x14ac:dyDescent="0.25">
      <c r="A30" s="35">
        <v>43045</v>
      </c>
      <c r="B30" s="36" t="s">
        <v>784</v>
      </c>
      <c r="C30" s="150"/>
      <c r="D30" s="46"/>
      <c r="E30" s="39"/>
      <c r="F30" s="15"/>
      <c r="G30" s="47"/>
      <c r="H30" s="80">
        <v>2.1166671199999998</v>
      </c>
      <c r="I30" s="42"/>
      <c r="J30" s="42"/>
      <c r="K30" s="43"/>
      <c r="L30" s="43">
        <v>2782.214748209994</v>
      </c>
      <c r="M30" s="44">
        <v>0.4536035400000018</v>
      </c>
      <c r="N30" s="81">
        <v>14688.91</v>
      </c>
      <c r="O30" s="22"/>
      <c r="P30" s="33">
        <v>279.25058280000002</v>
      </c>
      <c r="Q30" s="79">
        <v>7044.61</v>
      </c>
      <c r="S30" s="108">
        <f t="shared" si="0"/>
        <v>14688.91</v>
      </c>
      <c r="T30">
        <v>53.396824496164299</v>
      </c>
    </row>
    <row r="31" spans="1:20" x14ac:dyDescent="0.25">
      <c r="A31" s="35">
        <v>43057</v>
      </c>
      <c r="B31" s="36" t="s">
        <v>784</v>
      </c>
      <c r="C31" s="150"/>
      <c r="D31" s="46"/>
      <c r="E31" s="39"/>
      <c r="F31" s="15"/>
      <c r="G31" s="47"/>
      <c r="H31" s="80">
        <v>0.95989999999999998</v>
      </c>
      <c r="I31" s="42"/>
      <c r="J31" s="42"/>
      <c r="K31" s="43"/>
      <c r="L31" s="43">
        <v>2753.9764627999939</v>
      </c>
      <c r="M31" s="44">
        <v>1.725949280000002</v>
      </c>
      <c r="N31" s="81">
        <v>7271.9</v>
      </c>
      <c r="O31" s="22"/>
      <c r="P31" s="33">
        <v>454.32664299999999</v>
      </c>
      <c r="Q31" s="79">
        <v>7690.27</v>
      </c>
      <c r="S31" s="108">
        <f t="shared" si="0"/>
        <v>7271.9</v>
      </c>
      <c r="T31">
        <v>16.247979920913419</v>
      </c>
    </row>
    <row r="32" spans="1:20" x14ac:dyDescent="0.25">
      <c r="A32" s="35">
        <v>43066</v>
      </c>
      <c r="B32" s="36" t="s">
        <v>784</v>
      </c>
      <c r="C32" s="150"/>
      <c r="D32" s="46"/>
      <c r="E32" s="39"/>
      <c r="F32" s="15"/>
      <c r="G32" s="47"/>
      <c r="H32" s="80">
        <v>1.04553327</v>
      </c>
      <c r="I32" s="42"/>
      <c r="J32" s="42"/>
      <c r="K32" s="43"/>
      <c r="L32" s="43">
        <v>2750.0784954799938</v>
      </c>
      <c r="M32" s="44">
        <v>1.0501924400000022</v>
      </c>
      <c r="N32" s="81">
        <v>9851</v>
      </c>
      <c r="O32" s="22"/>
      <c r="P32" s="33">
        <v>640.3166817</v>
      </c>
      <c r="Q32" s="79">
        <v>9564.5</v>
      </c>
      <c r="S32" s="108">
        <f t="shared" si="0"/>
        <v>9851</v>
      </c>
      <c r="T32">
        <v>15.617276961089985</v>
      </c>
    </row>
    <row r="33" spans="1:27" x14ac:dyDescent="0.25">
      <c r="A33" s="35">
        <v>43071</v>
      </c>
      <c r="B33" s="36" t="s">
        <v>784</v>
      </c>
      <c r="C33" s="150"/>
      <c r="D33" s="46"/>
      <c r="E33" s="39"/>
      <c r="F33" s="15"/>
      <c r="G33" s="47"/>
      <c r="H33" s="80">
        <v>1.3703629799999999</v>
      </c>
      <c r="I33" s="42"/>
      <c r="J33" s="42"/>
      <c r="K33" s="43"/>
      <c r="L33" s="43">
        <v>2716.5340609599943</v>
      </c>
      <c r="M33" s="44">
        <v>2.2962881900000025</v>
      </c>
      <c r="N33" s="81">
        <v>14776.5</v>
      </c>
      <c r="O33" s="22"/>
      <c r="P33" s="33">
        <v>791.65444549999995</v>
      </c>
      <c r="Q33" s="79">
        <v>10946</v>
      </c>
      <c r="S33" s="108">
        <f t="shared" si="0"/>
        <v>14776.5</v>
      </c>
      <c r="T33">
        <v>18.947652305048539</v>
      </c>
    </row>
    <row r="34" spans="1:27" x14ac:dyDescent="0.25">
      <c r="A34" s="35">
        <v>43079</v>
      </c>
      <c r="B34" s="36" t="s">
        <v>784</v>
      </c>
      <c r="C34" s="150"/>
      <c r="D34" s="46"/>
      <c r="E34" s="39"/>
      <c r="F34" s="15"/>
      <c r="G34" s="47"/>
      <c r="H34" s="80">
        <v>1.00333885</v>
      </c>
      <c r="I34" s="42"/>
      <c r="J34" s="42"/>
      <c r="K34" s="43"/>
      <c r="L34" s="43">
        <v>2720.1434782699944</v>
      </c>
      <c r="M34" s="44">
        <v>1.2929493400000025</v>
      </c>
      <c r="N34" s="81">
        <v>14776.5</v>
      </c>
      <c r="O34" s="22"/>
      <c r="P34" s="33">
        <v>698.99706909999998</v>
      </c>
      <c r="Q34" s="79">
        <v>14950.08</v>
      </c>
      <c r="S34" s="108">
        <f t="shared" si="0"/>
        <v>14776.5</v>
      </c>
      <c r="T34">
        <v>21.459311830765444</v>
      </c>
    </row>
    <row r="35" spans="1:27" x14ac:dyDescent="0.25">
      <c r="A35" s="35">
        <v>43089</v>
      </c>
      <c r="B35" s="36" t="s">
        <v>784</v>
      </c>
      <c r="C35" s="150"/>
      <c r="D35" s="46"/>
      <c r="E35" s="39"/>
      <c r="F35" s="15"/>
      <c r="G35" s="47"/>
      <c r="H35" s="80">
        <v>0.88699430999999995</v>
      </c>
      <c r="I35" s="42"/>
      <c r="J35" s="42"/>
      <c r="K35" s="43"/>
      <c r="L35" s="43">
        <v>2703.7566580299945</v>
      </c>
      <c r="M35" s="44">
        <v>2.1328810400000022</v>
      </c>
      <c r="N35" s="81">
        <v>14232.77</v>
      </c>
      <c r="O35" s="22"/>
      <c r="P35" s="33">
        <v>1493.5907609999999</v>
      </c>
      <c r="Q35" s="79">
        <v>16288.77</v>
      </c>
      <c r="S35" s="108">
        <f t="shared" si="0"/>
        <v>14232.77</v>
      </c>
      <c r="T35">
        <v>9.6733634702087574</v>
      </c>
    </row>
    <row r="37" spans="1:27" x14ac:dyDescent="0.25">
      <c r="A37" s="35">
        <v>43102</v>
      </c>
      <c r="B37" s="36" t="s">
        <v>784</v>
      </c>
      <c r="C37" s="150"/>
      <c r="D37" s="46"/>
      <c r="E37" s="39"/>
      <c r="F37" s="15"/>
      <c r="G37" s="47"/>
      <c r="H37" s="80">
        <v>0.99844471000000001</v>
      </c>
      <c r="I37" s="42"/>
      <c r="J37" s="42"/>
      <c r="K37" s="43"/>
      <c r="L37" s="43">
        <v>2709.1919029599944</v>
      </c>
      <c r="M37" s="44">
        <v>1.1344363300000022</v>
      </c>
      <c r="N37" s="81">
        <v>14776.5</v>
      </c>
      <c r="O37" s="22"/>
      <c r="P37" s="33">
        <v>1194.636229</v>
      </c>
      <c r="Q37" s="79">
        <v>15023.37</v>
      </c>
      <c r="S37" s="108">
        <f t="shared" si="0"/>
        <v>14776.5</v>
      </c>
      <c r="T37">
        <v>12.556127077636704</v>
      </c>
      <c r="X37" s="153">
        <f>SUM(S37:S54)</f>
        <v>156553.15</v>
      </c>
      <c r="Y37" s="116">
        <f>SUM(T37:T54)</f>
        <v>498.82067670743618</v>
      </c>
      <c r="Z37" s="116">
        <v>2018</v>
      </c>
      <c r="AA37" s="108">
        <f>X37/Y37</f>
        <v>313.84655310072509</v>
      </c>
    </row>
    <row r="38" spans="1:27" x14ac:dyDescent="0.25">
      <c r="A38" s="35">
        <v>43110</v>
      </c>
      <c r="B38" s="36" t="s">
        <v>784</v>
      </c>
      <c r="C38" s="150"/>
      <c r="D38" s="46"/>
      <c r="E38" s="39"/>
      <c r="F38" s="15"/>
      <c r="G38" s="47"/>
      <c r="H38" s="80">
        <v>1.0526865299999999</v>
      </c>
      <c r="I38" s="42"/>
      <c r="J38" s="42"/>
      <c r="K38" s="43"/>
      <c r="L38" s="43">
        <v>2700.9934969799942</v>
      </c>
      <c r="M38" s="44">
        <v>1.0038352100000023</v>
      </c>
      <c r="N38" s="81">
        <v>14776.5</v>
      </c>
      <c r="O38" s="22"/>
      <c r="P38" s="33">
        <v>1136.593046</v>
      </c>
      <c r="Q38" s="79">
        <v>14249.26</v>
      </c>
      <c r="S38" s="108">
        <f t="shared" si="0"/>
        <v>14776.5</v>
      </c>
      <c r="T38">
        <v>13.197339291540764</v>
      </c>
      <c r="AA38" s="108"/>
    </row>
    <row r="39" spans="1:27" x14ac:dyDescent="0.25">
      <c r="A39" s="35">
        <v>43129</v>
      </c>
      <c r="B39" s="36" t="s">
        <v>784</v>
      </c>
      <c r="C39" s="150"/>
      <c r="D39" s="46"/>
      <c r="E39" s="39"/>
      <c r="F39" s="15"/>
      <c r="G39" s="47"/>
      <c r="H39" s="80">
        <v>1.3473523199999999</v>
      </c>
      <c r="I39" s="42"/>
      <c r="J39" s="42"/>
      <c r="K39" s="43"/>
      <c r="L39" s="43">
        <v>2689.0902987999939</v>
      </c>
      <c r="M39" s="44">
        <v>1.0171305600000025</v>
      </c>
      <c r="N39" s="81">
        <v>14776.5</v>
      </c>
      <c r="O39" s="22"/>
      <c r="P39" s="33">
        <v>765.46860819999995</v>
      </c>
      <c r="Q39" s="79">
        <v>11132.95</v>
      </c>
      <c r="S39" s="108">
        <f t="shared" si="0"/>
        <v>14776.5</v>
      </c>
      <c r="T39">
        <v>19.595847367557667</v>
      </c>
      <c r="AA39" s="108"/>
    </row>
    <row r="40" spans="1:27" x14ac:dyDescent="0.25">
      <c r="A40" s="35">
        <v>43146</v>
      </c>
      <c r="B40" s="36" t="s">
        <v>784</v>
      </c>
      <c r="C40" s="150"/>
      <c r="D40" s="46"/>
      <c r="E40" s="39"/>
      <c r="F40" s="15"/>
      <c r="G40" s="47"/>
      <c r="H40" s="80">
        <v>1.12067121</v>
      </c>
      <c r="I40" s="42"/>
      <c r="J40" s="42"/>
      <c r="K40" s="43"/>
      <c r="L40" s="43">
        <v>2679.4394328399944</v>
      </c>
      <c r="M40" s="44">
        <v>1.0632627000000021</v>
      </c>
      <c r="N40" s="81">
        <v>11034</v>
      </c>
      <c r="O40" s="22"/>
      <c r="P40" s="33">
        <v>679.78108469999995</v>
      </c>
      <c r="Q40" s="79">
        <v>9994.7999999999993</v>
      </c>
      <c r="S40" s="108">
        <f t="shared" si="0"/>
        <v>11034</v>
      </c>
      <c r="T40">
        <v>16.477193705163415</v>
      </c>
      <c r="AA40" s="108"/>
    </row>
    <row r="41" spans="1:27" x14ac:dyDescent="0.25">
      <c r="A41" s="35">
        <v>43150</v>
      </c>
      <c r="B41" s="36" t="s">
        <v>784</v>
      </c>
      <c r="C41" s="150"/>
      <c r="D41" s="46"/>
      <c r="E41" s="39"/>
      <c r="F41" s="15"/>
      <c r="G41" s="47"/>
      <c r="H41" s="80">
        <v>1.0662111700000001</v>
      </c>
      <c r="I41" s="42"/>
      <c r="J41" s="42"/>
      <c r="K41" s="43"/>
      <c r="L41" s="43">
        <v>2685.2389382699944</v>
      </c>
      <c r="M41" s="44">
        <v>-2.9484699999979824E-3</v>
      </c>
      <c r="N41" s="81">
        <v>11611.56</v>
      </c>
      <c r="O41" s="22"/>
      <c r="P41" s="33">
        <v>692.03533870000001</v>
      </c>
      <c r="Q41" s="79">
        <v>11055.21</v>
      </c>
      <c r="S41" s="108">
        <f t="shared" si="0"/>
        <v>11611.56</v>
      </c>
      <c r="T41">
        <v>17.03263941815187</v>
      </c>
      <c r="AA41" s="108"/>
    </row>
    <row r="42" spans="1:27" x14ac:dyDescent="0.25">
      <c r="A42" s="35">
        <v>43168</v>
      </c>
      <c r="B42" s="36" t="s">
        <v>784</v>
      </c>
      <c r="C42" s="150"/>
      <c r="D42" s="46"/>
      <c r="E42" s="39"/>
      <c r="F42" s="15"/>
      <c r="G42" s="47"/>
      <c r="H42" s="80">
        <v>0.97644006000000005</v>
      </c>
      <c r="I42" s="42"/>
      <c r="J42" s="42"/>
      <c r="K42" s="43"/>
      <c r="L42" s="43">
        <v>2679.7978665599944</v>
      </c>
      <c r="M42" s="44">
        <v>1.9984014443252818E-15</v>
      </c>
      <c r="N42" s="81">
        <v>8501.0300000000007</v>
      </c>
      <c r="O42" s="22"/>
      <c r="P42" s="33">
        <v>495.62625059999999</v>
      </c>
      <c r="Q42" s="79">
        <v>8837.83</v>
      </c>
      <c r="S42" s="108">
        <f t="shared" si="0"/>
        <v>8501.0300000000007</v>
      </c>
      <c r="T42">
        <v>17.411529847385772</v>
      </c>
      <c r="V42">
        <f>SUM(T37:T42)</f>
        <v>96.270676707436195</v>
      </c>
      <c r="AA42" s="108"/>
    </row>
    <row r="43" spans="1:27" x14ac:dyDescent="0.25">
      <c r="A43" s="35">
        <v>43193</v>
      </c>
      <c r="B43" s="36" t="s">
        <v>784</v>
      </c>
      <c r="C43" s="150"/>
      <c r="D43" s="46"/>
      <c r="E43" s="39">
        <v>10.3</v>
      </c>
      <c r="F43" s="15"/>
      <c r="G43" s="47"/>
      <c r="H43" s="47"/>
      <c r="I43" s="42"/>
      <c r="J43" s="42"/>
      <c r="K43" s="43"/>
      <c r="L43" s="43">
        <v>2690.3655134699943</v>
      </c>
      <c r="M43" s="44">
        <v>1.9984014443252818E-15</v>
      </c>
      <c r="N43" s="81">
        <v>3406.56</v>
      </c>
      <c r="O43" s="82"/>
      <c r="P43" s="33">
        <v>313.68460119999997</v>
      </c>
      <c r="Q43" s="34"/>
      <c r="S43" s="108">
        <f t="shared" si="0"/>
        <v>3406.56</v>
      </c>
      <c r="T43">
        <v>10.3</v>
      </c>
      <c r="AA43" s="108"/>
    </row>
    <row r="44" spans="1:27" x14ac:dyDescent="0.25">
      <c r="A44" s="35">
        <v>43195</v>
      </c>
      <c r="B44" s="36" t="s">
        <v>784</v>
      </c>
      <c r="C44" s="150"/>
      <c r="D44" s="46"/>
      <c r="E44" s="39">
        <v>32.15</v>
      </c>
      <c r="F44" s="15"/>
      <c r="G44" s="47"/>
      <c r="H44" s="47"/>
      <c r="I44" s="42"/>
      <c r="J44" s="42"/>
      <c r="K44" s="43"/>
      <c r="L44" s="43">
        <v>2676.8875134699942</v>
      </c>
      <c r="M44" s="44">
        <v>1.9984014443252818E-15</v>
      </c>
      <c r="N44" s="81">
        <v>9116.5400000000009</v>
      </c>
      <c r="O44" s="82"/>
      <c r="P44" s="33">
        <v>301.25978140000001</v>
      </c>
      <c r="Q44" s="34"/>
      <c r="S44" s="108">
        <f t="shared" si="0"/>
        <v>9116.5400000000009</v>
      </c>
      <c r="T44">
        <v>32.15</v>
      </c>
      <c r="AA44" s="108"/>
    </row>
    <row r="45" spans="1:27" x14ac:dyDescent="0.25">
      <c r="A45" s="35">
        <v>43225</v>
      </c>
      <c r="B45" s="36" t="s">
        <v>784</v>
      </c>
      <c r="C45" s="150"/>
      <c r="D45" s="46"/>
      <c r="E45" s="39">
        <v>20.69</v>
      </c>
      <c r="F45" s="15"/>
      <c r="G45" s="47"/>
      <c r="H45" s="47"/>
      <c r="I45" s="42"/>
      <c r="J45" s="42"/>
      <c r="K45" s="43"/>
      <c r="L45" s="43">
        <v>2679.9972209199941</v>
      </c>
      <c r="M45" s="44">
        <v>1.9984014443252818E-15</v>
      </c>
      <c r="N45" s="81">
        <v>9996.52</v>
      </c>
      <c r="O45" s="82"/>
      <c r="P45" s="33">
        <v>484.56126019999999</v>
      </c>
      <c r="Q45" s="34"/>
      <c r="S45" s="108">
        <f t="shared" si="0"/>
        <v>9996.52</v>
      </c>
      <c r="T45">
        <v>20.69</v>
      </c>
      <c r="AA45" s="108"/>
    </row>
    <row r="46" spans="1:27" x14ac:dyDescent="0.25">
      <c r="A46" s="35">
        <v>43226</v>
      </c>
      <c r="B46" s="36" t="s">
        <v>784</v>
      </c>
      <c r="C46" s="150"/>
      <c r="D46" s="46"/>
      <c r="E46" s="39">
        <v>3.18</v>
      </c>
      <c r="F46" s="15"/>
      <c r="G46" s="47"/>
      <c r="H46" s="47"/>
      <c r="I46" s="42"/>
      <c r="J46" s="42"/>
      <c r="K46" s="43"/>
      <c r="L46" s="43">
        <v>2676.8172209199943</v>
      </c>
      <c r="M46" s="44">
        <v>1.9984014443252818E-15</v>
      </c>
      <c r="N46" s="81">
        <v>1514.74</v>
      </c>
      <c r="O46" s="82"/>
      <c r="P46" s="33">
        <v>505.23565070000001</v>
      </c>
      <c r="Q46" s="34"/>
      <c r="S46" s="108">
        <f t="shared" si="0"/>
        <v>1514.74</v>
      </c>
      <c r="T46">
        <v>3.18</v>
      </c>
      <c r="AA46" s="108"/>
    </row>
    <row r="47" spans="1:27" x14ac:dyDescent="0.25">
      <c r="A47" s="35">
        <v>43269</v>
      </c>
      <c r="B47" s="36" t="s">
        <v>784</v>
      </c>
      <c r="C47" s="150"/>
      <c r="D47" s="46"/>
      <c r="E47" s="39">
        <v>27.48</v>
      </c>
      <c r="F47" s="15"/>
      <c r="G47" s="47"/>
      <c r="H47" s="47"/>
      <c r="I47" s="42"/>
      <c r="J47" s="42"/>
      <c r="K47" s="43"/>
      <c r="L47" s="43">
        <v>2682.0236022699937</v>
      </c>
      <c r="M47" s="44">
        <v>1.9984014443252818E-15</v>
      </c>
      <c r="N47" s="81">
        <v>7004.76</v>
      </c>
      <c r="O47" s="82"/>
      <c r="P47" s="33">
        <v>263.33542690000002</v>
      </c>
      <c r="Q47" s="34"/>
      <c r="S47" s="108">
        <f t="shared" si="0"/>
        <v>7004.76</v>
      </c>
      <c r="T47">
        <v>27.48</v>
      </c>
      <c r="AA47" s="108"/>
    </row>
    <row r="48" spans="1:27" x14ac:dyDescent="0.25">
      <c r="A48" s="35">
        <v>43279</v>
      </c>
      <c r="B48" s="36" t="s">
        <v>784</v>
      </c>
      <c r="C48" s="150"/>
      <c r="D48" s="46"/>
      <c r="E48" s="39">
        <v>24.5</v>
      </c>
      <c r="F48" s="15"/>
      <c r="G48" s="47"/>
      <c r="H48" s="47"/>
      <c r="I48" s="42"/>
      <c r="J48" s="42"/>
      <c r="K48" s="43"/>
      <c r="L48" s="43">
        <v>2688.734029279994</v>
      </c>
      <c r="M48" s="44">
        <v>1.9984014443252818E-15</v>
      </c>
      <c r="N48" s="81">
        <v>5371.97</v>
      </c>
      <c r="O48" s="82"/>
      <c r="P48" s="33">
        <v>228.60011030000001</v>
      </c>
      <c r="Q48" s="34"/>
      <c r="S48" s="108">
        <f t="shared" si="0"/>
        <v>5371.97</v>
      </c>
      <c r="T48">
        <v>24.5</v>
      </c>
      <c r="AA48" s="108"/>
    </row>
    <row r="49" spans="1:27" x14ac:dyDescent="0.25">
      <c r="A49" s="35">
        <v>43288</v>
      </c>
      <c r="B49" s="36" t="s">
        <v>784</v>
      </c>
      <c r="C49" s="150"/>
      <c r="D49" s="46"/>
      <c r="E49" s="39">
        <v>38</v>
      </c>
      <c r="F49" s="15"/>
      <c r="G49" s="47"/>
      <c r="H49" s="47"/>
      <c r="I49" s="42"/>
      <c r="J49" s="42"/>
      <c r="K49" s="43"/>
      <c r="L49" s="43">
        <v>2671.7441770999944</v>
      </c>
      <c r="M49" s="44">
        <v>1.9984014443252818E-15</v>
      </c>
      <c r="N49" s="81">
        <v>8848.57</v>
      </c>
      <c r="O49" s="82"/>
      <c r="P49" s="33">
        <v>242.0014903</v>
      </c>
      <c r="Q49" s="34"/>
      <c r="S49" s="108">
        <f t="shared" si="0"/>
        <v>8848.57</v>
      </c>
      <c r="T49">
        <v>38</v>
      </c>
      <c r="AA49" s="108"/>
    </row>
    <row r="50" spans="1:27" x14ac:dyDescent="0.25">
      <c r="A50" s="35">
        <v>43325</v>
      </c>
      <c r="B50" s="36" t="s">
        <v>784</v>
      </c>
      <c r="C50" s="150"/>
      <c r="D50" s="46"/>
      <c r="E50" s="39">
        <v>43.64</v>
      </c>
      <c r="F50" s="15"/>
      <c r="G50" s="47"/>
      <c r="H50" s="47"/>
      <c r="I50" s="42"/>
      <c r="J50" s="42"/>
      <c r="K50" s="43"/>
      <c r="L50" s="43">
        <v>2665.1264638099942</v>
      </c>
      <c r="M50" s="44">
        <v>1.9984014443252818E-15</v>
      </c>
      <c r="N50" s="81">
        <v>6728.49</v>
      </c>
      <c r="O50" s="82"/>
      <c r="P50" s="33">
        <v>167.34302880000001</v>
      </c>
      <c r="Q50" s="34"/>
      <c r="S50" s="108">
        <f t="shared" si="0"/>
        <v>6728.49</v>
      </c>
      <c r="T50">
        <v>43.64</v>
      </c>
      <c r="AA50" s="108"/>
    </row>
    <row r="51" spans="1:27" x14ac:dyDescent="0.25">
      <c r="A51" s="35">
        <v>43347</v>
      </c>
      <c r="B51" s="36" t="s">
        <v>784</v>
      </c>
      <c r="C51" s="150"/>
      <c r="D51" s="46"/>
      <c r="E51" s="39">
        <v>37.57</v>
      </c>
      <c r="F51" s="15"/>
      <c r="G51" s="47"/>
      <c r="H51" s="47"/>
      <c r="I51" s="42"/>
      <c r="J51" s="42"/>
      <c r="K51" s="43"/>
      <c r="L51" s="43">
        <v>2661.7170888299938</v>
      </c>
      <c r="M51" s="44">
        <v>1.9984014443252818E-15</v>
      </c>
      <c r="N51" s="81">
        <v>7903.75</v>
      </c>
      <c r="O51" s="82"/>
      <c r="P51" s="33">
        <v>217.1306433</v>
      </c>
      <c r="Q51" s="34"/>
      <c r="S51" s="108">
        <f t="shared" si="0"/>
        <v>7903.75</v>
      </c>
      <c r="T51">
        <v>37.57</v>
      </c>
      <c r="AA51" s="108"/>
    </row>
    <row r="52" spans="1:27" x14ac:dyDescent="0.25">
      <c r="A52" s="35">
        <v>43378</v>
      </c>
      <c r="B52" s="36" t="s">
        <v>784</v>
      </c>
      <c r="C52" s="150"/>
      <c r="D52" s="46"/>
      <c r="E52" s="39">
        <v>44</v>
      </c>
      <c r="F52" s="15"/>
      <c r="G52" s="47"/>
      <c r="H52" s="47"/>
      <c r="I52" s="42"/>
      <c r="J52" s="42"/>
      <c r="K52" s="43"/>
      <c r="L52" s="43">
        <v>2650.7124358299934</v>
      </c>
      <c r="M52" s="44">
        <v>1.9984014443252818E-15</v>
      </c>
      <c r="N52" s="81">
        <v>7756.75</v>
      </c>
      <c r="O52" s="82"/>
      <c r="P52" s="33">
        <v>181.06963540000001</v>
      </c>
      <c r="Q52" s="34"/>
      <c r="S52" s="108">
        <f t="shared" si="0"/>
        <v>7756.75</v>
      </c>
      <c r="T52">
        <v>44</v>
      </c>
      <c r="AA52" s="108"/>
    </row>
    <row r="53" spans="1:27" x14ac:dyDescent="0.25">
      <c r="A53" s="35">
        <v>43409</v>
      </c>
      <c r="B53" s="36" t="s">
        <v>784</v>
      </c>
      <c r="C53" s="150"/>
      <c r="D53" s="46"/>
      <c r="E53" s="39">
        <v>50</v>
      </c>
      <c r="F53" s="15"/>
      <c r="G53" s="47"/>
      <c r="H53" s="47"/>
      <c r="I53" s="42"/>
      <c r="J53" s="42"/>
      <c r="K53" s="43"/>
      <c r="L53" s="43">
        <v>2648.541103059993</v>
      </c>
      <c r="M53" s="44">
        <v>1.9984014443252818E-15</v>
      </c>
      <c r="N53" s="81">
        <v>7972.13</v>
      </c>
      <c r="O53" s="82"/>
      <c r="P53" s="33">
        <v>162.32185329999999</v>
      </c>
      <c r="Q53" s="34"/>
      <c r="S53" s="108">
        <f t="shared" si="0"/>
        <v>7972.13</v>
      </c>
      <c r="T53">
        <v>50</v>
      </c>
      <c r="AA53" s="108"/>
    </row>
    <row r="54" spans="1:27" x14ac:dyDescent="0.25">
      <c r="A54" s="35">
        <v>43439</v>
      </c>
      <c r="B54" s="36" t="s">
        <v>784</v>
      </c>
      <c r="C54" s="150"/>
      <c r="D54" s="46"/>
      <c r="E54" s="39">
        <v>71.040000000000006</v>
      </c>
      <c r="F54" s="15"/>
      <c r="G54" s="47"/>
      <c r="H54" s="47"/>
      <c r="I54" s="42"/>
      <c r="J54" s="42"/>
      <c r="K54" s="43"/>
      <c r="L54" s="43">
        <v>2646.8800126799929</v>
      </c>
      <c r="M54" s="44">
        <v>1.9984014443252818E-15</v>
      </c>
      <c r="N54" s="81">
        <v>5456.28</v>
      </c>
      <c r="O54" s="82"/>
      <c r="P54" s="33">
        <v>85.46865099</v>
      </c>
      <c r="Q54" s="34"/>
      <c r="S54" s="108">
        <f t="shared" si="0"/>
        <v>5456.28</v>
      </c>
      <c r="T54">
        <v>71.040000000000006</v>
      </c>
      <c r="V54">
        <f>SUM(T43:T54)</f>
        <v>402.55</v>
      </c>
      <c r="X54" s="108"/>
      <c r="AA54" s="108"/>
    </row>
    <row r="55" spans="1:27" x14ac:dyDescent="0.25">
      <c r="AA55" s="108"/>
    </row>
    <row r="56" spans="1:27" x14ac:dyDescent="0.25">
      <c r="A56" s="35">
        <v>43472</v>
      </c>
      <c r="B56" s="36" t="s">
        <v>784</v>
      </c>
      <c r="C56" s="150"/>
      <c r="D56" s="46"/>
      <c r="E56" s="39">
        <v>30</v>
      </c>
      <c r="F56" s="15"/>
      <c r="G56" s="47"/>
      <c r="H56" s="47"/>
      <c r="I56" s="42"/>
      <c r="J56" s="42"/>
      <c r="K56" s="43"/>
      <c r="L56" s="43">
        <v>2676.6902719499935</v>
      </c>
      <c r="M56" s="44">
        <v>1.9984014443252818E-15</v>
      </c>
      <c r="N56" s="81">
        <v>2420.02</v>
      </c>
      <c r="O56" s="82"/>
      <c r="P56" s="33">
        <v>84.059452129999997</v>
      </c>
      <c r="Q56" s="34"/>
      <c r="S56" s="108">
        <f>N56</f>
        <v>2420.02</v>
      </c>
      <c r="T56">
        <v>30</v>
      </c>
      <c r="X56" s="153">
        <f>SUM(S56:S69)</f>
        <v>57425.969589147004</v>
      </c>
      <c r="Y56" s="116">
        <f>SUM(T56:T69)</f>
        <v>693.24030467</v>
      </c>
      <c r="Z56" s="116">
        <v>2019</v>
      </c>
      <c r="AA56" s="108">
        <f t="shared" ref="AA56:AA71" si="1">X56/Y56</f>
        <v>82.837032414731311</v>
      </c>
    </row>
    <row r="57" spans="1:27" x14ac:dyDescent="0.25">
      <c r="A57" s="35">
        <v>43498</v>
      </c>
      <c r="B57" s="36" t="s">
        <v>784</v>
      </c>
      <c r="C57" s="150"/>
      <c r="D57" s="46"/>
      <c r="E57" s="39">
        <v>120.16</v>
      </c>
      <c r="F57" s="15"/>
      <c r="G57" s="47"/>
      <c r="H57" s="47"/>
      <c r="I57" s="42"/>
      <c r="J57" s="42"/>
      <c r="K57" s="43"/>
      <c r="L57" s="43">
        <v>2643.5365538099941</v>
      </c>
      <c r="M57" s="44">
        <v>1.9984014443252818E-15</v>
      </c>
      <c r="N57" s="81">
        <v>7713.89</v>
      </c>
      <c r="O57" s="82"/>
      <c r="P57" s="33">
        <v>65.975318340000001</v>
      </c>
      <c r="Q57" s="34"/>
      <c r="S57" s="108">
        <f t="shared" ref="S57:S58" si="2">N57</f>
        <v>7713.89</v>
      </c>
      <c r="T57">
        <v>120.16</v>
      </c>
      <c r="AA57" s="108"/>
    </row>
    <row r="58" spans="1:27" x14ac:dyDescent="0.25">
      <c r="A58" s="35">
        <v>43527</v>
      </c>
      <c r="B58" s="36" t="s">
        <v>784</v>
      </c>
      <c r="C58" s="150"/>
      <c r="D58" s="46"/>
      <c r="E58" s="39">
        <v>62.883000000000003</v>
      </c>
      <c r="F58" s="15"/>
      <c r="G58" s="47"/>
      <c r="H58" s="47"/>
      <c r="I58" s="42"/>
      <c r="J58" s="42"/>
      <c r="K58" s="43"/>
      <c r="L58" s="43">
        <v>2655.2832670699945</v>
      </c>
      <c r="M58" s="44">
        <v>1.9984014443252818E-15</v>
      </c>
      <c r="N58" s="81">
        <v>5046.68</v>
      </c>
      <c r="O58" s="82"/>
      <c r="P58" s="33">
        <v>81.305841000000001</v>
      </c>
      <c r="Q58" s="34"/>
      <c r="S58" s="108">
        <f t="shared" si="2"/>
        <v>5046.68</v>
      </c>
      <c r="T58">
        <v>62.883000000000003</v>
      </c>
      <c r="V58">
        <f>SUM(T56:T58)</f>
        <v>213.04300000000001</v>
      </c>
      <c r="W58" s="108"/>
      <c r="AA58" s="108"/>
    </row>
    <row r="59" spans="1:27" x14ac:dyDescent="0.25">
      <c r="A59" s="35">
        <v>43783</v>
      </c>
      <c r="B59" s="88" t="s">
        <v>1459</v>
      </c>
      <c r="C59" s="150"/>
      <c r="D59" s="46"/>
      <c r="E59" s="39">
        <v>125</v>
      </c>
      <c r="P59" s="33">
        <v>69.660692950895907</v>
      </c>
      <c r="Q59" s="34"/>
      <c r="S59" s="108">
        <v>8707.5866188619875</v>
      </c>
      <c r="T59" s="152">
        <f>E59</f>
        <v>125</v>
      </c>
      <c r="AA59" s="108"/>
    </row>
    <row r="60" spans="1:27" x14ac:dyDescent="0.25">
      <c r="A60" s="35">
        <v>43757</v>
      </c>
      <c r="B60" s="88" t="s">
        <v>1459</v>
      </c>
      <c r="C60" s="150"/>
      <c r="D60" s="46"/>
      <c r="E60" s="39">
        <v>75</v>
      </c>
      <c r="P60" s="33">
        <v>67.933016752831193</v>
      </c>
      <c r="Q60" s="34"/>
      <c r="S60" s="108">
        <v>5094.9762564623397</v>
      </c>
      <c r="T60" s="152">
        <f t="shared" ref="T60:T77" si="3">E60</f>
        <v>75</v>
      </c>
      <c r="AA60" s="108"/>
    </row>
    <row r="61" spans="1:27" x14ac:dyDescent="0.25">
      <c r="A61" s="35">
        <v>43746</v>
      </c>
      <c r="B61" s="88" t="s">
        <v>1459</v>
      </c>
      <c r="C61" s="150"/>
      <c r="D61" s="46"/>
      <c r="E61" s="39">
        <v>7.7880000000000005E-2</v>
      </c>
      <c r="P61" s="33">
        <v>70.769964593113897</v>
      </c>
      <c r="Q61" s="34"/>
      <c r="S61" s="108">
        <v>5.511564842511711</v>
      </c>
      <c r="T61" s="152">
        <f t="shared" si="3"/>
        <v>7.7880000000000005E-2</v>
      </c>
      <c r="AA61" s="108"/>
    </row>
    <row r="62" spans="1:27" x14ac:dyDescent="0.25">
      <c r="A62" s="35">
        <v>43741</v>
      </c>
      <c r="B62" s="88" t="s">
        <v>1459</v>
      </c>
      <c r="C62" s="150"/>
      <c r="D62" s="46"/>
      <c r="E62" s="39">
        <v>35.6</v>
      </c>
      <c r="P62" s="33">
        <v>70.424459581753297</v>
      </c>
      <c r="Q62" s="34"/>
      <c r="S62" s="108">
        <v>2507.1107611104176</v>
      </c>
      <c r="T62" s="152">
        <f t="shared" si="3"/>
        <v>35.6</v>
      </c>
      <c r="AA62" s="108"/>
    </row>
    <row r="63" spans="1:27" x14ac:dyDescent="0.25">
      <c r="A63" s="35">
        <v>43730</v>
      </c>
      <c r="B63" s="88" t="s">
        <v>1459</v>
      </c>
      <c r="C63" s="150"/>
      <c r="D63" s="46"/>
      <c r="E63" s="39">
        <v>50</v>
      </c>
      <c r="P63" s="33">
        <v>92.935688228378893</v>
      </c>
      <c r="Q63" s="34"/>
      <c r="S63" s="108">
        <v>4646.7844114189447</v>
      </c>
      <c r="T63" s="152">
        <f t="shared" si="3"/>
        <v>50</v>
      </c>
      <c r="AA63" s="108"/>
    </row>
    <row r="64" spans="1:27" x14ac:dyDescent="0.25">
      <c r="A64" s="35">
        <v>43715</v>
      </c>
      <c r="B64" s="88" t="s">
        <v>1459</v>
      </c>
      <c r="C64" s="150"/>
      <c r="D64" s="46"/>
      <c r="E64" s="39">
        <v>61</v>
      </c>
      <c r="P64" s="33">
        <v>80.167896709261797</v>
      </c>
      <c r="Q64" s="34"/>
      <c r="S64" s="108">
        <v>4890.2416992649696</v>
      </c>
      <c r="T64" s="152">
        <f t="shared" si="3"/>
        <v>61</v>
      </c>
      <c r="AA64" s="108"/>
    </row>
    <row r="65" spans="1:27" x14ac:dyDescent="0.25">
      <c r="A65" s="35">
        <v>43631</v>
      </c>
      <c r="B65" s="88" t="s">
        <v>1459</v>
      </c>
      <c r="C65" s="150"/>
      <c r="D65" s="46"/>
      <c r="E65" s="39">
        <v>24.876989999999999</v>
      </c>
      <c r="P65" s="33">
        <v>153.71589800562299</v>
      </c>
      <c r="Q65" s="34"/>
      <c r="S65" s="108">
        <v>3823.9888575269028</v>
      </c>
      <c r="T65" s="152">
        <f t="shared" si="3"/>
        <v>24.876989999999999</v>
      </c>
      <c r="AA65" s="108"/>
    </row>
    <row r="66" spans="1:27" x14ac:dyDescent="0.25">
      <c r="A66" s="35">
        <v>43590</v>
      </c>
      <c r="B66" s="88" t="s">
        <v>1459</v>
      </c>
      <c r="C66" s="150"/>
      <c r="D66" s="46"/>
      <c r="E66" s="39">
        <v>41.424999999999997</v>
      </c>
      <c r="P66" s="33">
        <v>119.54588970123901</v>
      </c>
      <c r="Q66" s="34"/>
      <c r="S66" s="108">
        <v>4952.188480873825</v>
      </c>
      <c r="T66" s="152">
        <f t="shared" si="3"/>
        <v>41.424999999999997</v>
      </c>
      <c r="AA66" s="108"/>
    </row>
    <row r="67" spans="1:27" x14ac:dyDescent="0.25">
      <c r="A67" s="35">
        <v>43557</v>
      </c>
      <c r="B67" s="88" t="s">
        <v>1459</v>
      </c>
      <c r="C67" s="150"/>
      <c r="D67" s="46"/>
      <c r="E67" s="39">
        <v>12.12943467</v>
      </c>
      <c r="P67" s="33">
        <v>113.31867953872801</v>
      </c>
      <c r="Q67" s="34"/>
      <c r="S67" s="108">
        <v>1374.491520355667</v>
      </c>
      <c r="T67" s="152">
        <f t="shared" si="3"/>
        <v>12.12943467</v>
      </c>
      <c r="AA67" s="108"/>
    </row>
    <row r="68" spans="1:27" x14ac:dyDescent="0.25">
      <c r="A68" s="35">
        <v>43557</v>
      </c>
      <c r="B68" s="88" t="s">
        <v>1459</v>
      </c>
      <c r="C68" s="150"/>
      <c r="D68" s="46"/>
      <c r="E68" s="39">
        <v>45.688000000000002</v>
      </c>
      <c r="P68" s="33">
        <v>113.31867953872801</v>
      </c>
      <c r="Q68" s="34"/>
      <c r="S68" s="108">
        <v>5177.3038307654051</v>
      </c>
      <c r="T68" s="152">
        <f t="shared" si="3"/>
        <v>45.688000000000002</v>
      </c>
      <c r="AA68" s="108"/>
    </row>
    <row r="69" spans="1:27" x14ac:dyDescent="0.25">
      <c r="A69" s="35">
        <v>43557</v>
      </c>
      <c r="B69" s="88" t="s">
        <v>1459</v>
      </c>
      <c r="C69" s="150"/>
      <c r="D69" s="46"/>
      <c r="E69" s="39">
        <v>9.4</v>
      </c>
      <c r="P69" s="33">
        <v>113.31867953872801</v>
      </c>
      <c r="Q69" s="34"/>
      <c r="S69" s="108">
        <v>1065.1955876640434</v>
      </c>
      <c r="T69" s="152">
        <f t="shared" si="3"/>
        <v>9.4</v>
      </c>
      <c r="V69" s="152">
        <f>SUM(T59:T69)</f>
        <v>480.19730466999994</v>
      </c>
      <c r="AA69" s="108"/>
    </row>
    <row r="70" spans="1:27" x14ac:dyDescent="0.25">
      <c r="AA70" s="108"/>
    </row>
    <row r="71" spans="1:27" x14ac:dyDescent="0.25">
      <c r="A71" s="35">
        <v>44190</v>
      </c>
      <c r="B71" s="88" t="s">
        <v>1459</v>
      </c>
      <c r="C71" s="150"/>
      <c r="D71" s="46"/>
      <c r="E71" s="39">
        <v>11.737740479999999</v>
      </c>
      <c r="P71" s="33">
        <v>98.203929890128194</v>
      </c>
      <c r="Q71" s="34"/>
      <c r="S71">
        <v>1199.798</v>
      </c>
      <c r="T71">
        <f t="shared" si="3"/>
        <v>11.737740479999999</v>
      </c>
      <c r="X71" s="153">
        <f>SUM(S71:S77)</f>
        <v>40722.566992005777</v>
      </c>
      <c r="Y71" s="116">
        <f>SUM(T71:T77)</f>
        <v>540.07440343999997</v>
      </c>
      <c r="Z71" s="116">
        <v>2020</v>
      </c>
      <c r="AA71" s="108">
        <f t="shared" si="1"/>
        <v>75.401771927393128</v>
      </c>
    </row>
    <row r="72" spans="1:27" x14ac:dyDescent="0.25">
      <c r="A72" s="35">
        <v>44159</v>
      </c>
      <c r="B72" s="88" t="s">
        <v>1459</v>
      </c>
      <c r="C72" s="150"/>
      <c r="D72" s="46"/>
      <c r="E72" s="39">
        <v>14.393908400000001</v>
      </c>
      <c r="P72" s="33">
        <v>93.967099150566398</v>
      </c>
      <c r="Q72" s="34"/>
      <c r="S72">
        <v>1583.3869999999999</v>
      </c>
      <c r="T72">
        <f t="shared" si="3"/>
        <v>14.393908400000001</v>
      </c>
    </row>
    <row r="73" spans="1:27" x14ac:dyDescent="0.25">
      <c r="A73" s="35">
        <v>44124</v>
      </c>
      <c r="B73" s="88" t="s">
        <v>1459</v>
      </c>
      <c r="C73" s="150"/>
      <c r="D73" s="46"/>
      <c r="E73" s="39">
        <v>11.55</v>
      </c>
      <c r="P73" s="33">
        <v>74.802970881789605</v>
      </c>
      <c r="Q73" s="34"/>
      <c r="S73">
        <v>829.98</v>
      </c>
      <c r="T73">
        <f t="shared" si="3"/>
        <v>11.55</v>
      </c>
    </row>
    <row r="74" spans="1:27" x14ac:dyDescent="0.25">
      <c r="A74" s="35">
        <v>44076</v>
      </c>
      <c r="B74" s="88" t="s">
        <v>1459</v>
      </c>
      <c r="C74" s="150"/>
      <c r="D74" s="46"/>
      <c r="E74" s="39">
        <v>14.39275456</v>
      </c>
      <c r="P74" s="33">
        <v>88.968785703146906</v>
      </c>
      <c r="Q74" s="34"/>
      <c r="S74">
        <v>1180.3219999999999</v>
      </c>
      <c r="T74">
        <f t="shared" si="3"/>
        <v>14.39275456</v>
      </c>
    </row>
    <row r="75" spans="1:27" x14ac:dyDescent="0.25">
      <c r="A75" s="35">
        <v>44030</v>
      </c>
      <c r="B75" s="88" t="s">
        <v>1459</v>
      </c>
      <c r="C75" s="150"/>
      <c r="D75" s="46"/>
      <c r="E75" s="39">
        <v>388</v>
      </c>
      <c r="P75" s="33">
        <v>69.542340458614603</v>
      </c>
      <c r="Q75" s="34"/>
      <c r="S75">
        <v>26710.976999999999</v>
      </c>
      <c r="T75">
        <f t="shared" si="3"/>
        <v>388</v>
      </c>
    </row>
    <row r="76" spans="1:27" x14ac:dyDescent="0.25">
      <c r="A76" s="35">
        <v>43865</v>
      </c>
      <c r="B76" s="88" t="s">
        <v>1459</v>
      </c>
      <c r="C76" s="150"/>
      <c r="D76" s="46"/>
      <c r="E76" s="39">
        <v>50</v>
      </c>
      <c r="P76" s="33">
        <v>114.99904701537299</v>
      </c>
      <c r="Q76" s="34"/>
      <c r="S76">
        <v>5749.9523507686499</v>
      </c>
      <c r="T76">
        <f t="shared" si="3"/>
        <v>50</v>
      </c>
    </row>
    <row r="77" spans="1:27" x14ac:dyDescent="0.25">
      <c r="A77" s="35">
        <v>43844</v>
      </c>
      <c r="B77" s="88" t="s">
        <v>1459</v>
      </c>
      <c r="C77" s="150"/>
      <c r="D77" s="46"/>
      <c r="E77" s="39">
        <v>50</v>
      </c>
      <c r="P77" s="33">
        <v>69.363012824742597</v>
      </c>
      <c r="Q77" s="34"/>
      <c r="S77">
        <v>3468.15064123713</v>
      </c>
      <c r="T77">
        <f t="shared" si="3"/>
        <v>50</v>
      </c>
    </row>
  </sheetData>
  <pageMargins left="0.7" right="0.7" top="0.75" bottom="0.75" header="0.3" footer="0.3"/>
  <pageSetup orientation="portrait" horizontalDpi="0" verticalDpi="0" r:id="rId1"/>
  <ignoredErrors>
    <ignoredError sqref="V42:V69" formulaRange="1"/>
  </ignoredError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B994"/>
  <sheetViews>
    <sheetView workbookViewId="0">
      <pane ySplit="1" topLeftCell="A760" activePane="bottomLeft" state="frozen"/>
      <selection pane="bottomLeft" activeCell="L5" sqref="L5:L8"/>
    </sheetView>
  </sheetViews>
  <sheetFormatPr defaultColWidth="14.33203125" defaultRowHeight="15.75" customHeight="1" x14ac:dyDescent="0.25"/>
  <cols>
    <col min="4" max="4" width="39.77734375" customWidth="1"/>
    <col min="7" max="7" width="19.21875" customWidth="1"/>
    <col min="8" max="8" width="72.77734375" customWidth="1"/>
  </cols>
  <sheetData>
    <row r="1" spans="1:28" ht="15.75" customHeight="1" x14ac:dyDescent="0.25">
      <c r="A1" s="4" t="s">
        <v>0</v>
      </c>
      <c r="B1" s="5" t="s">
        <v>4</v>
      </c>
      <c r="C1" s="7" t="s">
        <v>5</v>
      </c>
      <c r="D1" s="7" t="s">
        <v>6</v>
      </c>
      <c r="E1" s="7" t="s">
        <v>7</v>
      </c>
      <c r="F1" s="9" t="s">
        <v>8</v>
      </c>
      <c r="G1" s="7" t="s">
        <v>9</v>
      </c>
      <c r="H1" s="7" t="s">
        <v>11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.75" customHeight="1" x14ac:dyDescent="0.25">
      <c r="A2" s="13">
        <v>41876</v>
      </c>
      <c r="B2" s="14">
        <v>0.69873842592592594</v>
      </c>
      <c r="C2" s="16" t="s">
        <v>17</v>
      </c>
      <c r="D2" s="16" t="s">
        <v>19</v>
      </c>
      <c r="E2" s="16">
        <v>0.5</v>
      </c>
      <c r="F2" s="18">
        <f>VLOOKUP(A2,'DASH USD History'!A:B,2,FALSE)</f>
        <v>2.6394065853839499</v>
      </c>
      <c r="G2" s="18">
        <f t="shared" ref="G2:G256" si="0">E2*F2</f>
        <v>1.3197032926919749</v>
      </c>
      <c r="H2" s="16" t="s">
        <v>23</v>
      </c>
      <c r="I2">
        <v>2014</v>
      </c>
      <c r="J2">
        <f>SUM(E2:E140)</f>
        <v>187.82201999999998</v>
      </c>
      <c r="K2" s="108">
        <f>SUM(G2:G140)</f>
        <v>426.5023794853513</v>
      </c>
      <c r="L2" s="108">
        <f>K2/J2</f>
        <v>2.2707794298312378</v>
      </c>
      <c r="N2">
        <f>SUM(E2:E406)</f>
        <v>789.85572882000076</v>
      </c>
      <c r="O2" s="108">
        <f>SUM(G2:G406)</f>
        <v>3131.8745499551537</v>
      </c>
      <c r="P2" s="108">
        <f>O2/N2</f>
        <v>3.9651222820577563</v>
      </c>
    </row>
    <row r="3" spans="1:28" ht="15.75" customHeight="1" x14ac:dyDescent="0.25">
      <c r="A3" s="13">
        <v>41877</v>
      </c>
      <c r="B3" s="14">
        <v>0.79303240740740744</v>
      </c>
      <c r="C3" s="16" t="s">
        <v>17</v>
      </c>
      <c r="D3" s="16" t="s">
        <v>19</v>
      </c>
      <c r="E3" s="16">
        <v>1.2</v>
      </c>
      <c r="F3" s="18">
        <f>VLOOKUP(A3,'DASH USD History'!A:B,2,FALSE)</f>
        <v>2.7185770722169198</v>
      </c>
      <c r="G3" s="18">
        <f t="shared" si="0"/>
        <v>3.2622924866603036</v>
      </c>
      <c r="H3" s="16" t="s">
        <v>26</v>
      </c>
      <c r="I3">
        <v>2015</v>
      </c>
      <c r="J3">
        <f>SUM(E141:E302)</f>
        <v>392.65182904</v>
      </c>
      <c r="K3" s="108">
        <f>SUM(G141:G302)</f>
        <v>1072.0984878751503</v>
      </c>
      <c r="L3" s="108">
        <f t="shared" ref="L3:L8" si="1">K3/J3</f>
        <v>2.7304049251377207</v>
      </c>
    </row>
    <row r="4" spans="1:28" ht="15.75" customHeight="1" x14ac:dyDescent="0.25">
      <c r="A4" s="13">
        <v>41877</v>
      </c>
      <c r="B4" s="14">
        <v>3.8229166666666668E-2</v>
      </c>
      <c r="C4" s="16" t="s">
        <v>17</v>
      </c>
      <c r="D4" s="16" t="s">
        <v>19</v>
      </c>
      <c r="E4" s="16">
        <v>1.0004</v>
      </c>
      <c r="F4" s="18">
        <f>VLOOKUP(A4,'DASH USD History'!A:B,2,FALSE)</f>
        <v>2.7185770722169198</v>
      </c>
      <c r="G4" s="18">
        <f t="shared" si="0"/>
        <v>2.7196645030458066</v>
      </c>
      <c r="H4" s="16" t="s">
        <v>28</v>
      </c>
      <c r="I4">
        <v>2016</v>
      </c>
      <c r="J4">
        <f>SUM(E303:E406)</f>
        <v>209.38187977999999</v>
      </c>
      <c r="K4" s="108">
        <f>SUM(G303:G406)</f>
        <v>1633.2736825946531</v>
      </c>
      <c r="L4" s="108">
        <f t="shared" si="1"/>
        <v>7.8004538134376906</v>
      </c>
    </row>
    <row r="5" spans="1:28" ht="15.75" customHeight="1" x14ac:dyDescent="0.25">
      <c r="A5" s="13">
        <v>41878</v>
      </c>
      <c r="B5" s="14">
        <v>0.80697916666666669</v>
      </c>
      <c r="C5" s="16" t="s">
        <v>17</v>
      </c>
      <c r="D5" s="16" t="s">
        <v>19</v>
      </c>
      <c r="E5" s="16">
        <v>1.0007999999999999</v>
      </c>
      <c r="F5" s="18">
        <f>VLOOKUP(A5,'DASH USD History'!A:B,2,FALSE)</f>
        <v>2.28797196988257</v>
      </c>
      <c r="G5" s="18">
        <f t="shared" si="0"/>
        <v>2.2898023474584757</v>
      </c>
      <c r="H5" s="16" t="s">
        <v>29</v>
      </c>
      <c r="I5">
        <v>2017</v>
      </c>
      <c r="J5">
        <f>SUM(E407:E521)</f>
        <v>210.03238880000001</v>
      </c>
      <c r="K5" s="108">
        <f>SUM(G407:G521)</f>
        <v>43864.039098891204</v>
      </c>
      <c r="L5" s="108">
        <f t="shared" si="1"/>
        <v>208.84416612839669</v>
      </c>
    </row>
    <row r="6" spans="1:28" ht="15.75" customHeight="1" x14ac:dyDescent="0.25">
      <c r="A6" s="13">
        <v>41878</v>
      </c>
      <c r="B6" s="14">
        <v>0.71739583333333334</v>
      </c>
      <c r="C6" s="16" t="s">
        <v>17</v>
      </c>
      <c r="D6" s="16" t="s">
        <v>19</v>
      </c>
      <c r="E6" s="16">
        <v>1</v>
      </c>
      <c r="F6" s="18">
        <f>VLOOKUP(A6,'DASH USD History'!A:B,2,FALSE)</f>
        <v>2.28797196988257</v>
      </c>
      <c r="G6" s="18">
        <f t="shared" si="0"/>
        <v>2.28797196988257</v>
      </c>
      <c r="H6" s="16" t="s">
        <v>30</v>
      </c>
      <c r="I6">
        <v>2018</v>
      </c>
      <c r="J6">
        <f>SUM(E522:E607)</f>
        <v>146.64223359999994</v>
      </c>
      <c r="K6" s="108">
        <f>SUM(G522:G607)</f>
        <v>50285.924088600739</v>
      </c>
      <c r="L6" s="108">
        <f t="shared" si="1"/>
        <v>342.9156993459813</v>
      </c>
    </row>
    <row r="7" spans="1:28" ht="15.75" customHeight="1" x14ac:dyDescent="0.25">
      <c r="A7" s="13">
        <v>41879</v>
      </c>
      <c r="B7" s="14">
        <v>0.88748842592592592</v>
      </c>
      <c r="C7" s="16" t="s">
        <v>17</v>
      </c>
      <c r="D7" s="16" t="s">
        <v>19</v>
      </c>
      <c r="E7" s="16">
        <v>1</v>
      </c>
      <c r="F7" s="18">
        <f>VLOOKUP(A7,'DASH USD History'!A:B,2,FALSE)</f>
        <v>2.3474024329379999</v>
      </c>
      <c r="G7" s="18">
        <f t="shared" si="0"/>
        <v>2.3474024329379999</v>
      </c>
      <c r="H7" s="16" t="s">
        <v>31</v>
      </c>
      <c r="I7">
        <v>2019</v>
      </c>
      <c r="J7">
        <f>SUM(E608:E691)</f>
        <v>133.55827584000002</v>
      </c>
      <c r="K7" s="108">
        <f>SUM(G608:G691)</f>
        <v>12786.148053727204</v>
      </c>
      <c r="L7" s="108">
        <f t="shared" si="1"/>
        <v>95.734599546977805</v>
      </c>
    </row>
    <row r="8" spans="1:28" ht="15.75" customHeight="1" x14ac:dyDescent="0.25">
      <c r="A8" s="13">
        <v>41879</v>
      </c>
      <c r="B8" s="14">
        <v>0.41775462962962961</v>
      </c>
      <c r="C8" s="16" t="s">
        <v>17</v>
      </c>
      <c r="D8" s="16" t="s">
        <v>19</v>
      </c>
      <c r="E8" s="16">
        <v>1.0004</v>
      </c>
      <c r="F8" s="18">
        <f>VLOOKUP(A8,'DASH USD History'!A:B,2,FALSE)</f>
        <v>2.3474024329379999</v>
      </c>
      <c r="G8" s="18">
        <f t="shared" si="0"/>
        <v>2.3483413939111748</v>
      </c>
      <c r="H8" s="16" t="s">
        <v>32</v>
      </c>
      <c r="I8">
        <v>2020</v>
      </c>
      <c r="J8">
        <f>SUM(E692:E777)</f>
        <v>127.54699732000002</v>
      </c>
      <c r="K8" s="108">
        <f>SUM(G692:G777)</f>
        <v>10428.688696356876</v>
      </c>
      <c r="L8" s="108">
        <f t="shared" si="1"/>
        <v>81.763498282852993</v>
      </c>
    </row>
    <row r="9" spans="1:28" ht="15.75" customHeight="1" x14ac:dyDescent="0.25">
      <c r="A9" s="13">
        <v>41881</v>
      </c>
      <c r="B9" s="14">
        <v>0.90121527777777777</v>
      </c>
      <c r="C9" s="16" t="s">
        <v>17</v>
      </c>
      <c r="D9" s="16" t="s">
        <v>19</v>
      </c>
      <c r="E9" s="16">
        <v>1</v>
      </c>
      <c r="F9" s="18">
        <f>VLOOKUP(A9,'DASH USD History'!A:B,2,FALSE)</f>
        <v>2.4141382828985898</v>
      </c>
      <c r="G9" s="18">
        <f t="shared" si="0"/>
        <v>2.4141382828985898</v>
      </c>
      <c r="H9" s="16" t="s">
        <v>33</v>
      </c>
    </row>
    <row r="10" spans="1:28" ht="15.75" customHeight="1" x14ac:dyDescent="0.25">
      <c r="A10" s="13">
        <v>41882</v>
      </c>
      <c r="B10" s="14">
        <v>0.52531249999999996</v>
      </c>
      <c r="C10" s="16" t="s">
        <v>17</v>
      </c>
      <c r="D10" s="16" t="s">
        <v>19</v>
      </c>
      <c r="E10" s="16">
        <v>1.0002</v>
      </c>
      <c r="F10" s="18">
        <f>VLOOKUP(A10,'DASH USD History'!A:B,2,FALSE)</f>
        <v>2.4374244068277702</v>
      </c>
      <c r="G10" s="18">
        <f t="shared" si="0"/>
        <v>2.4379118917091356</v>
      </c>
      <c r="H10" s="16" t="s">
        <v>35</v>
      </c>
    </row>
    <row r="11" spans="1:28" ht="15.75" customHeight="1" x14ac:dyDescent="0.25">
      <c r="A11" s="13">
        <v>41884</v>
      </c>
      <c r="B11" s="14">
        <v>0.81299768518518523</v>
      </c>
      <c r="C11" s="16" t="s">
        <v>17</v>
      </c>
      <c r="D11" s="16" t="s">
        <v>19</v>
      </c>
      <c r="E11" s="16">
        <v>0.50009999999999999</v>
      </c>
      <c r="F11" s="18">
        <f>VLOOKUP(A11,'DASH USD History'!A:B,2,FALSE)</f>
        <v>2.3133252171160201</v>
      </c>
      <c r="G11" s="18">
        <f t="shared" si="0"/>
        <v>1.1568939410797217</v>
      </c>
      <c r="H11" s="16" t="s">
        <v>36</v>
      </c>
    </row>
    <row r="12" spans="1:28" ht="15.75" customHeight="1" x14ac:dyDescent="0.25">
      <c r="A12" s="13">
        <v>41886</v>
      </c>
      <c r="B12" s="14">
        <v>0.70037037037037042</v>
      </c>
      <c r="C12" s="16" t="s">
        <v>17</v>
      </c>
      <c r="D12" s="16" t="s">
        <v>19</v>
      </c>
      <c r="E12" s="16">
        <v>1</v>
      </c>
      <c r="F12" s="18">
        <f>VLOOKUP(A12,'DASH USD History'!A:B,2,FALSE)</f>
        <v>3.0817507348299298</v>
      </c>
      <c r="G12" s="18">
        <f t="shared" si="0"/>
        <v>3.0817507348299298</v>
      </c>
      <c r="H12" s="16" t="s">
        <v>37</v>
      </c>
    </row>
    <row r="13" spans="1:28" ht="15.75" customHeight="1" x14ac:dyDescent="0.25">
      <c r="A13" s="13">
        <v>41887</v>
      </c>
      <c r="B13" s="14">
        <v>0.51238425925925923</v>
      </c>
      <c r="C13" s="16" t="s">
        <v>17</v>
      </c>
      <c r="D13" s="16" t="s">
        <v>19</v>
      </c>
      <c r="E13" s="16">
        <v>1.2</v>
      </c>
      <c r="F13" s="18">
        <f>VLOOKUP(A13,'DASH USD History'!A:B,2,FALSE)</f>
        <v>2.8183533340297702</v>
      </c>
      <c r="G13" s="18">
        <f t="shared" si="0"/>
        <v>3.3820240008357243</v>
      </c>
      <c r="H13" s="16" t="s">
        <v>38</v>
      </c>
    </row>
    <row r="14" spans="1:28" ht="15.75" customHeight="1" x14ac:dyDescent="0.25">
      <c r="A14" s="13">
        <v>41887</v>
      </c>
      <c r="B14" s="14">
        <v>0.51174768518518521</v>
      </c>
      <c r="C14" s="16" t="s">
        <v>17</v>
      </c>
      <c r="D14" s="16" t="s">
        <v>19</v>
      </c>
      <c r="E14" s="16">
        <v>0.6</v>
      </c>
      <c r="F14" s="18">
        <f>VLOOKUP(A14,'DASH USD History'!A:B,2,FALSE)</f>
        <v>2.8183533340297702</v>
      </c>
      <c r="G14" s="18">
        <f t="shared" si="0"/>
        <v>1.6910120004178621</v>
      </c>
      <c r="H14" s="16" t="s">
        <v>39</v>
      </c>
    </row>
    <row r="15" spans="1:28" ht="15.75" customHeight="1" x14ac:dyDescent="0.25">
      <c r="A15" s="13">
        <v>41888</v>
      </c>
      <c r="B15" s="14">
        <v>0.68071759259259257</v>
      </c>
      <c r="C15" s="16" t="s">
        <v>17</v>
      </c>
      <c r="D15" s="16" t="s">
        <v>19</v>
      </c>
      <c r="E15" s="16">
        <v>0.6</v>
      </c>
      <c r="F15" s="18">
        <f>VLOOKUP(A15,'DASH USD History'!A:B,2,FALSE)</f>
        <v>2.94479851088707</v>
      </c>
      <c r="G15" s="18">
        <f t="shared" si="0"/>
        <v>1.766879106532242</v>
      </c>
      <c r="H15" s="16" t="s">
        <v>40</v>
      </c>
    </row>
    <row r="16" spans="1:28" ht="15.75" customHeight="1" x14ac:dyDescent="0.25">
      <c r="A16" s="13">
        <v>41888</v>
      </c>
      <c r="B16" s="14">
        <v>0.67887731481481484</v>
      </c>
      <c r="C16" s="16" t="s">
        <v>17</v>
      </c>
      <c r="D16" s="16" t="s">
        <v>19</v>
      </c>
      <c r="E16" s="16">
        <v>1.4</v>
      </c>
      <c r="F16" s="18">
        <f>VLOOKUP(A16,'DASH USD History'!A:B,2,FALSE)</f>
        <v>2.94479851088707</v>
      </c>
      <c r="G16" s="18">
        <f t="shared" si="0"/>
        <v>4.122717915241898</v>
      </c>
      <c r="H16" s="16" t="s">
        <v>41</v>
      </c>
    </row>
    <row r="17" spans="1:8" ht="15.75" customHeight="1" x14ac:dyDescent="0.25">
      <c r="A17" s="13">
        <v>41889</v>
      </c>
      <c r="B17" s="14">
        <v>0.20584490740740741</v>
      </c>
      <c r="C17" s="16" t="s">
        <v>17</v>
      </c>
      <c r="D17" s="16" t="s">
        <v>19</v>
      </c>
      <c r="E17" s="16">
        <v>0.5</v>
      </c>
      <c r="F17" s="18">
        <f>VLOOKUP(A17,'DASH USD History'!A:B,2,FALSE)</f>
        <v>2.8938445460681601</v>
      </c>
      <c r="G17" s="18">
        <f t="shared" si="0"/>
        <v>1.4469222730340801</v>
      </c>
      <c r="H17" s="16" t="s">
        <v>42</v>
      </c>
    </row>
    <row r="18" spans="1:8" ht="15.75" customHeight="1" x14ac:dyDescent="0.25">
      <c r="A18" s="13">
        <v>41892</v>
      </c>
      <c r="B18" s="14">
        <v>0.30769675925925927</v>
      </c>
      <c r="C18" s="16" t="s">
        <v>17</v>
      </c>
      <c r="D18" s="16" t="s">
        <v>19</v>
      </c>
      <c r="E18" s="16">
        <v>1.0029999999999999</v>
      </c>
      <c r="F18" s="18">
        <f>VLOOKUP(A18,'DASH USD History'!A:B,2,FALSE)</f>
        <v>2.81083844793159</v>
      </c>
      <c r="G18" s="18">
        <f t="shared" si="0"/>
        <v>2.8192709632753843</v>
      </c>
      <c r="H18" s="16" t="s">
        <v>43</v>
      </c>
    </row>
    <row r="19" spans="1:8" ht="15.75" customHeight="1" x14ac:dyDescent="0.25">
      <c r="A19" s="13">
        <v>41892</v>
      </c>
      <c r="B19" s="14">
        <v>0.26494212962962965</v>
      </c>
      <c r="C19" s="16" t="s">
        <v>17</v>
      </c>
      <c r="D19" s="16" t="s">
        <v>19</v>
      </c>
      <c r="E19" s="16">
        <v>1.0002</v>
      </c>
      <c r="F19" s="18">
        <f>VLOOKUP(A19,'DASH USD History'!A:B,2,FALSE)</f>
        <v>2.81083844793159</v>
      </c>
      <c r="G19" s="18">
        <f t="shared" si="0"/>
        <v>2.8114006156211762</v>
      </c>
      <c r="H19" s="16" t="s">
        <v>44</v>
      </c>
    </row>
    <row r="20" spans="1:8" ht="15.75" customHeight="1" x14ac:dyDescent="0.25">
      <c r="A20" s="13">
        <v>41892</v>
      </c>
      <c r="B20" s="14">
        <v>0.25636574074074076</v>
      </c>
      <c r="C20" s="16" t="s">
        <v>17</v>
      </c>
      <c r="D20" s="16" t="s">
        <v>19</v>
      </c>
      <c r="E20" s="16">
        <v>1.002</v>
      </c>
      <c r="F20" s="18">
        <f>VLOOKUP(A20,'DASH USD History'!A:B,2,FALSE)</f>
        <v>2.81083844793159</v>
      </c>
      <c r="G20" s="18">
        <f t="shared" si="0"/>
        <v>2.816460124827453</v>
      </c>
      <c r="H20" s="16" t="s">
        <v>45</v>
      </c>
    </row>
    <row r="21" spans="1:8" ht="15.75" customHeight="1" x14ac:dyDescent="0.25">
      <c r="A21" s="13">
        <v>41896</v>
      </c>
      <c r="B21" s="14">
        <v>0.60280092592592593</v>
      </c>
      <c r="C21" s="16" t="s">
        <v>17</v>
      </c>
      <c r="D21" s="16" t="s">
        <v>19</v>
      </c>
      <c r="E21" s="16">
        <v>1</v>
      </c>
      <c r="F21" s="18">
        <f>VLOOKUP(A21,'DASH USD History'!A:B,2,FALSE)</f>
        <v>2.7829444145192301</v>
      </c>
      <c r="G21" s="18">
        <f t="shared" si="0"/>
        <v>2.7829444145192301</v>
      </c>
      <c r="H21" s="16" t="s">
        <v>46</v>
      </c>
    </row>
    <row r="22" spans="1:8" ht="15.75" customHeight="1" x14ac:dyDescent="0.25">
      <c r="A22" s="13">
        <v>41897</v>
      </c>
      <c r="B22" s="14">
        <v>0.85076388888888888</v>
      </c>
      <c r="C22" s="16" t="s">
        <v>17</v>
      </c>
      <c r="D22" s="16" t="s">
        <v>19</v>
      </c>
      <c r="E22" s="16">
        <v>1.0002</v>
      </c>
      <c r="F22" s="18">
        <f>VLOOKUP(A22,'DASH USD History'!A:B,2,FALSE)</f>
        <v>3.0554952189329598</v>
      </c>
      <c r="G22" s="18">
        <f t="shared" si="0"/>
        <v>3.0561063179767465</v>
      </c>
      <c r="H22" s="16" t="s">
        <v>47</v>
      </c>
    </row>
    <row r="23" spans="1:8" ht="15.75" customHeight="1" x14ac:dyDescent="0.25">
      <c r="A23" s="13">
        <v>41897</v>
      </c>
      <c r="B23" s="14">
        <v>0.34907407407407409</v>
      </c>
      <c r="C23" s="16" t="s">
        <v>17</v>
      </c>
      <c r="D23" s="16" t="s">
        <v>19</v>
      </c>
      <c r="E23" s="16">
        <v>0.6411</v>
      </c>
      <c r="F23" s="18">
        <f>VLOOKUP(A23,'DASH USD History'!A:B,2,FALSE)</f>
        <v>3.0554952189329598</v>
      </c>
      <c r="G23" s="18">
        <f t="shared" si="0"/>
        <v>1.9588779848579205</v>
      </c>
      <c r="H23" s="16" t="s">
        <v>48</v>
      </c>
    </row>
    <row r="24" spans="1:8" ht="15.75" customHeight="1" x14ac:dyDescent="0.25">
      <c r="A24" s="13">
        <v>41900</v>
      </c>
      <c r="B24" s="14">
        <v>0.76730324074074074</v>
      </c>
      <c r="C24" s="16" t="s">
        <v>17</v>
      </c>
      <c r="D24" s="16" t="s">
        <v>19</v>
      </c>
      <c r="E24" s="16">
        <v>1</v>
      </c>
      <c r="F24" s="18">
        <f>VLOOKUP(A24,'DASH USD History'!A:B,2,FALSE)</f>
        <v>3.8628065678809498</v>
      </c>
      <c r="G24" s="18">
        <f t="shared" si="0"/>
        <v>3.8628065678809498</v>
      </c>
      <c r="H24" s="16" t="s">
        <v>49</v>
      </c>
    </row>
    <row r="25" spans="1:8" ht="15.75" customHeight="1" x14ac:dyDescent="0.25">
      <c r="A25" s="13">
        <v>41902</v>
      </c>
      <c r="B25" s="14">
        <v>0.22199074074074074</v>
      </c>
      <c r="C25" s="16" t="s">
        <v>17</v>
      </c>
      <c r="D25" s="16" t="s">
        <v>19</v>
      </c>
      <c r="E25" s="16">
        <v>1.0002</v>
      </c>
      <c r="F25" s="18">
        <f>VLOOKUP(A25,'DASH USD History'!A:B,2,FALSE)</f>
        <v>3.17958092176409</v>
      </c>
      <c r="G25" s="18">
        <f t="shared" si="0"/>
        <v>3.1802168379484428</v>
      </c>
      <c r="H25" s="16" t="s">
        <v>51</v>
      </c>
    </row>
    <row r="26" spans="1:8" ht="15.75" customHeight="1" x14ac:dyDescent="0.25">
      <c r="A26" s="13">
        <v>41904</v>
      </c>
      <c r="B26" s="14">
        <v>0.50240740740740741</v>
      </c>
      <c r="C26" s="16" t="s">
        <v>17</v>
      </c>
      <c r="D26" s="16" t="s">
        <v>19</v>
      </c>
      <c r="E26" s="16">
        <v>1.0004</v>
      </c>
      <c r="F26" s="18">
        <f>VLOOKUP(A26,'DASH USD History'!A:B,2,FALSE)</f>
        <v>3.3290067061621502</v>
      </c>
      <c r="G26" s="18">
        <f t="shared" si="0"/>
        <v>3.330338308844615</v>
      </c>
      <c r="H26" s="16" t="s">
        <v>52</v>
      </c>
    </row>
    <row r="27" spans="1:8" ht="15.75" customHeight="1" x14ac:dyDescent="0.25">
      <c r="A27" s="13">
        <v>41907</v>
      </c>
      <c r="B27" s="14">
        <v>0.66620370370370374</v>
      </c>
      <c r="C27" s="16" t="s">
        <v>17</v>
      </c>
      <c r="D27" s="16" t="s">
        <v>19</v>
      </c>
      <c r="E27" s="16">
        <v>1.2</v>
      </c>
      <c r="F27" s="18">
        <f>VLOOKUP(A27,'DASH USD History'!A:B,2,FALSE)</f>
        <v>2.97956474678745</v>
      </c>
      <c r="G27" s="18">
        <f t="shared" si="0"/>
        <v>3.5754776961449397</v>
      </c>
      <c r="H27" s="16" t="s">
        <v>53</v>
      </c>
    </row>
    <row r="28" spans="1:8" ht="15.75" customHeight="1" x14ac:dyDescent="0.25">
      <c r="A28" s="13">
        <v>41907</v>
      </c>
      <c r="B28" s="14">
        <v>0.30482638888888891</v>
      </c>
      <c r="C28" s="16" t="s">
        <v>17</v>
      </c>
      <c r="D28" s="16" t="s">
        <v>19</v>
      </c>
      <c r="E28" s="16">
        <v>1.2</v>
      </c>
      <c r="F28" s="18">
        <f>VLOOKUP(A28,'DASH USD History'!A:B,2,FALSE)</f>
        <v>2.97956474678745</v>
      </c>
      <c r="G28" s="18">
        <f t="shared" si="0"/>
        <v>3.5754776961449397</v>
      </c>
      <c r="H28" s="16" t="s">
        <v>54</v>
      </c>
    </row>
    <row r="29" spans="1:8" ht="15.75" customHeight="1" x14ac:dyDescent="0.25">
      <c r="A29" s="13">
        <v>41908</v>
      </c>
      <c r="B29" s="14">
        <v>0.2028587962962963</v>
      </c>
      <c r="C29" s="16" t="s">
        <v>17</v>
      </c>
      <c r="D29" s="16" t="s">
        <v>19</v>
      </c>
      <c r="E29" s="16">
        <v>1</v>
      </c>
      <c r="F29" s="18">
        <f>VLOOKUP(A29,'DASH USD History'!A:B,2,FALSE)</f>
        <v>2.8926752693509998</v>
      </c>
      <c r="G29" s="18">
        <f t="shared" si="0"/>
        <v>2.8926752693509998</v>
      </c>
      <c r="H29" s="16" t="s">
        <v>55</v>
      </c>
    </row>
    <row r="30" spans="1:8" ht="13.2" x14ac:dyDescent="0.25">
      <c r="A30" s="13">
        <v>41910</v>
      </c>
      <c r="B30" s="14">
        <v>0.14458333333333334</v>
      </c>
      <c r="C30" s="16" t="s">
        <v>17</v>
      </c>
      <c r="D30" s="16" t="s">
        <v>19</v>
      </c>
      <c r="E30" s="16">
        <v>1.2008000000000001</v>
      </c>
      <c r="F30" s="18">
        <f>VLOOKUP(A30,'DASH USD History'!A:B,2,FALSE)</f>
        <v>2.8893230354264099</v>
      </c>
      <c r="G30" s="18">
        <f t="shared" si="0"/>
        <v>3.4694991009400331</v>
      </c>
      <c r="H30" s="16" t="s">
        <v>56</v>
      </c>
    </row>
    <row r="31" spans="1:8" ht="13.2" x14ac:dyDescent="0.25">
      <c r="A31" s="13">
        <v>41911</v>
      </c>
      <c r="B31" s="14">
        <v>0.13179398148148147</v>
      </c>
      <c r="C31" s="16" t="s">
        <v>17</v>
      </c>
      <c r="D31" s="16" t="s">
        <v>19</v>
      </c>
      <c r="E31" s="16">
        <v>1.2</v>
      </c>
      <c r="F31" s="18">
        <f>VLOOKUP(A31,'DASH USD History'!A:B,2,FALSE)</f>
        <v>2.8045428077941201</v>
      </c>
      <c r="G31" s="18">
        <f t="shared" si="0"/>
        <v>3.365451369352944</v>
      </c>
      <c r="H31" s="16" t="s">
        <v>57</v>
      </c>
    </row>
    <row r="32" spans="1:8" ht="13.2" x14ac:dyDescent="0.25">
      <c r="A32" s="13">
        <v>41912</v>
      </c>
      <c r="B32" s="14">
        <v>0.52312499999999995</v>
      </c>
      <c r="C32" s="16" t="s">
        <v>17</v>
      </c>
      <c r="D32" s="16" t="s">
        <v>19</v>
      </c>
      <c r="E32" s="16">
        <v>1.0002</v>
      </c>
      <c r="F32" s="18">
        <f>VLOOKUP(A32,'DASH USD History'!A:B,2,FALSE)</f>
        <v>2.7057738366753301</v>
      </c>
      <c r="G32" s="18">
        <f t="shared" si="0"/>
        <v>2.7063149914426652</v>
      </c>
      <c r="H32" s="16" t="s">
        <v>58</v>
      </c>
    </row>
    <row r="33" spans="1:8" ht="13.2" x14ac:dyDescent="0.25">
      <c r="A33" s="13">
        <v>41912</v>
      </c>
      <c r="B33" s="14">
        <v>3.6493055555555556E-2</v>
      </c>
      <c r="C33" s="16" t="s">
        <v>17</v>
      </c>
      <c r="D33" s="16" t="s">
        <v>19</v>
      </c>
      <c r="E33" s="16">
        <v>0.50009999999999999</v>
      </c>
      <c r="F33" s="18">
        <f>VLOOKUP(A33,'DASH USD History'!A:B,2,FALSE)</f>
        <v>2.7057738366753301</v>
      </c>
      <c r="G33" s="18">
        <f t="shared" si="0"/>
        <v>1.3531574957213326</v>
      </c>
      <c r="H33" s="16" t="s">
        <v>59</v>
      </c>
    </row>
    <row r="34" spans="1:8" ht="13.2" x14ac:dyDescent="0.25">
      <c r="A34" s="13">
        <v>41913</v>
      </c>
      <c r="B34" s="14">
        <v>0.75831018518518523</v>
      </c>
      <c r="C34" s="16" t="s">
        <v>17</v>
      </c>
      <c r="D34" s="16" t="s">
        <v>19</v>
      </c>
      <c r="E34" s="16">
        <v>1.2</v>
      </c>
      <c r="F34" s="18">
        <f>VLOOKUP(A34,'DASH USD History'!A:B,2,FALSE)</f>
        <v>2.4396447039991398</v>
      </c>
      <c r="G34" s="18">
        <f t="shared" si="0"/>
        <v>2.9275736447989678</v>
      </c>
      <c r="H34" s="16" t="s">
        <v>60</v>
      </c>
    </row>
    <row r="35" spans="1:8" ht="13.2" x14ac:dyDescent="0.25">
      <c r="A35" s="13">
        <v>41913</v>
      </c>
      <c r="B35" s="14">
        <v>0.70755787037037032</v>
      </c>
      <c r="C35" s="16" t="s">
        <v>17</v>
      </c>
      <c r="D35" s="16" t="s">
        <v>19</v>
      </c>
      <c r="E35" s="16">
        <v>1.4004000000000001</v>
      </c>
      <c r="F35" s="18">
        <f>VLOOKUP(A35,'DASH USD History'!A:B,2,FALSE)</f>
        <v>2.4396447039991398</v>
      </c>
      <c r="G35" s="18">
        <f t="shared" si="0"/>
        <v>3.4164784434803956</v>
      </c>
      <c r="H35" s="16" t="s">
        <v>61</v>
      </c>
    </row>
    <row r="36" spans="1:8" ht="13.2" x14ac:dyDescent="0.25">
      <c r="A36" s="13">
        <v>41913</v>
      </c>
      <c r="B36" s="14">
        <v>0.59177083333333336</v>
      </c>
      <c r="C36" s="16" t="s">
        <v>17</v>
      </c>
      <c r="D36" s="16" t="s">
        <v>19</v>
      </c>
      <c r="E36" s="16">
        <v>1.2003999999999999</v>
      </c>
      <c r="F36" s="18">
        <f>VLOOKUP(A36,'DASH USD History'!A:B,2,FALSE)</f>
        <v>2.4396447039991398</v>
      </c>
      <c r="G36" s="18">
        <f t="shared" si="0"/>
        <v>2.9285495026805672</v>
      </c>
      <c r="H36" s="16" t="s">
        <v>62</v>
      </c>
    </row>
    <row r="37" spans="1:8" ht="13.2" x14ac:dyDescent="0.25">
      <c r="A37" s="13">
        <v>41913</v>
      </c>
      <c r="B37" s="14">
        <v>0.50177083333333339</v>
      </c>
      <c r="C37" s="16" t="s">
        <v>17</v>
      </c>
      <c r="D37" s="16" t="s">
        <v>19</v>
      </c>
      <c r="E37" s="16">
        <v>1.0004</v>
      </c>
      <c r="F37" s="18">
        <f>VLOOKUP(A37,'DASH USD History'!A:B,2,FALSE)</f>
        <v>2.4396447039991398</v>
      </c>
      <c r="G37" s="18">
        <f t="shared" si="0"/>
        <v>2.4406205618807393</v>
      </c>
      <c r="H37" s="16" t="s">
        <v>63</v>
      </c>
    </row>
    <row r="38" spans="1:8" ht="13.2" x14ac:dyDescent="0.25">
      <c r="A38" s="13">
        <v>41915</v>
      </c>
      <c r="B38" s="14">
        <v>0.4939236111111111</v>
      </c>
      <c r="C38" s="16" t="s">
        <v>17</v>
      </c>
      <c r="D38" s="16" t="s">
        <v>19</v>
      </c>
      <c r="E38" s="16">
        <v>1.0007999999999999</v>
      </c>
      <c r="F38" s="18">
        <f>VLOOKUP(A38,'DASH USD History'!A:B,2,FALSE)</f>
        <v>2.3720001363060499</v>
      </c>
      <c r="G38" s="18">
        <f t="shared" si="0"/>
        <v>2.3738977364150946</v>
      </c>
      <c r="H38" s="16" t="s">
        <v>64</v>
      </c>
    </row>
    <row r="39" spans="1:8" ht="13.2" x14ac:dyDescent="0.25">
      <c r="A39" s="13">
        <v>41915</v>
      </c>
      <c r="B39" s="14">
        <v>0.16792824074074075</v>
      </c>
      <c r="C39" s="16" t="s">
        <v>17</v>
      </c>
      <c r="D39" s="16" t="s">
        <v>19</v>
      </c>
      <c r="E39" s="16">
        <v>1.2010000000000001</v>
      </c>
      <c r="F39" s="18">
        <f>VLOOKUP(A39,'DASH USD History'!A:B,2,FALSE)</f>
        <v>2.3720001363060499</v>
      </c>
      <c r="G39" s="18">
        <f t="shared" si="0"/>
        <v>2.8487721637035661</v>
      </c>
      <c r="H39" s="16" t="s">
        <v>65</v>
      </c>
    </row>
    <row r="40" spans="1:8" ht="13.2" x14ac:dyDescent="0.25">
      <c r="A40" s="13">
        <v>41916</v>
      </c>
      <c r="B40" s="14">
        <v>0.81499999999999995</v>
      </c>
      <c r="C40" s="16" t="s">
        <v>17</v>
      </c>
      <c r="D40" s="16" t="s">
        <v>19</v>
      </c>
      <c r="E40" s="16">
        <v>1.4004000000000001</v>
      </c>
      <c r="F40" s="18">
        <f>VLOOKUP(A40,'DASH USD History'!A:B,2,FALSE)</f>
        <v>2.22353955283744</v>
      </c>
      <c r="G40" s="18">
        <f t="shared" si="0"/>
        <v>3.1138447897935513</v>
      </c>
      <c r="H40" s="16" t="s">
        <v>66</v>
      </c>
    </row>
    <row r="41" spans="1:8" ht="13.2" x14ac:dyDescent="0.25">
      <c r="A41" s="13">
        <v>41916</v>
      </c>
      <c r="B41" s="14">
        <v>0.70004629629629633</v>
      </c>
      <c r="C41" s="16" t="s">
        <v>17</v>
      </c>
      <c r="D41" s="16" t="s">
        <v>19</v>
      </c>
      <c r="E41" s="16">
        <v>1.6</v>
      </c>
      <c r="F41" s="18">
        <f>VLOOKUP(A41,'DASH USD History'!A:B,2,FALSE)</f>
        <v>2.22353955283744</v>
      </c>
      <c r="G41" s="18">
        <f t="shared" si="0"/>
        <v>3.5576632845399043</v>
      </c>
      <c r="H41" s="16" t="s">
        <v>67</v>
      </c>
    </row>
    <row r="42" spans="1:8" ht="13.2" x14ac:dyDescent="0.25">
      <c r="A42" s="13">
        <v>41917</v>
      </c>
      <c r="B42" s="14">
        <v>0.95804398148148151</v>
      </c>
      <c r="C42" s="16" t="s">
        <v>17</v>
      </c>
      <c r="D42" s="16" t="s">
        <v>19</v>
      </c>
      <c r="E42" s="16">
        <v>1.6</v>
      </c>
      <c r="F42" s="18">
        <f>VLOOKUP(A42,'DASH USD History'!A:B,2,FALSE)</f>
        <v>2.2912864653178699</v>
      </c>
      <c r="G42" s="18">
        <f t="shared" si="0"/>
        <v>3.6660583445085919</v>
      </c>
      <c r="H42" s="16" t="s">
        <v>68</v>
      </c>
    </row>
    <row r="43" spans="1:8" ht="13.2" x14ac:dyDescent="0.25">
      <c r="A43" s="13">
        <v>41917</v>
      </c>
      <c r="B43" s="14">
        <v>0.89614583333333331</v>
      </c>
      <c r="C43" s="16" t="s">
        <v>17</v>
      </c>
      <c r="D43" s="16" t="s">
        <v>69</v>
      </c>
      <c r="E43" s="16">
        <v>1.2</v>
      </c>
      <c r="F43" s="18">
        <f>VLOOKUP(A43,'DASH USD History'!A:B,2,FALSE)</f>
        <v>2.2912864653178699</v>
      </c>
      <c r="G43" s="18">
        <f t="shared" si="0"/>
        <v>2.7495437583814439</v>
      </c>
      <c r="H43" s="16" t="s">
        <v>70</v>
      </c>
    </row>
    <row r="44" spans="1:8" ht="13.2" x14ac:dyDescent="0.25">
      <c r="A44" s="13">
        <v>41917</v>
      </c>
      <c r="B44" s="14">
        <v>0.67616898148148152</v>
      </c>
      <c r="C44" s="16" t="s">
        <v>17</v>
      </c>
      <c r="D44" s="16" t="s">
        <v>69</v>
      </c>
      <c r="E44" s="16">
        <v>1.8</v>
      </c>
      <c r="F44" s="18">
        <f>VLOOKUP(A44,'DASH USD History'!A:B,2,FALSE)</f>
        <v>2.2912864653178699</v>
      </c>
      <c r="G44" s="18">
        <f t="shared" si="0"/>
        <v>4.1243156375721659</v>
      </c>
      <c r="H44" s="16" t="s">
        <v>71</v>
      </c>
    </row>
    <row r="45" spans="1:8" ht="13.2" x14ac:dyDescent="0.25">
      <c r="A45" s="13">
        <v>41917</v>
      </c>
      <c r="B45" s="14">
        <v>0.17703703703703705</v>
      </c>
      <c r="C45" s="16" t="s">
        <v>17</v>
      </c>
      <c r="D45" s="16" t="s">
        <v>19</v>
      </c>
      <c r="E45" s="16">
        <v>1.4001999999999999</v>
      </c>
      <c r="F45" s="18">
        <f>VLOOKUP(A45,'DASH USD History'!A:B,2,FALSE)</f>
        <v>2.2912864653178699</v>
      </c>
      <c r="G45" s="18">
        <f t="shared" si="0"/>
        <v>3.2082593087380813</v>
      </c>
      <c r="H45" s="16" t="s">
        <v>72</v>
      </c>
    </row>
    <row r="46" spans="1:8" ht="13.2" x14ac:dyDescent="0.25">
      <c r="A46" s="13">
        <v>41917</v>
      </c>
      <c r="B46" s="14">
        <v>2.6249999999999999E-2</v>
      </c>
      <c r="C46" s="16" t="s">
        <v>17</v>
      </c>
      <c r="D46" s="16" t="s">
        <v>69</v>
      </c>
      <c r="E46" s="16">
        <v>1.4</v>
      </c>
      <c r="F46" s="18">
        <f>VLOOKUP(A46,'DASH USD History'!A:B,2,FALSE)</f>
        <v>2.2912864653178699</v>
      </c>
      <c r="G46" s="18">
        <f t="shared" si="0"/>
        <v>3.2078010514450179</v>
      </c>
      <c r="H46" s="16" t="s">
        <v>73</v>
      </c>
    </row>
    <row r="47" spans="1:8" ht="13.2" x14ac:dyDescent="0.25">
      <c r="A47" s="13">
        <v>41919</v>
      </c>
      <c r="B47" s="14">
        <v>0.92152777777777772</v>
      </c>
      <c r="C47" s="16" t="s">
        <v>17</v>
      </c>
      <c r="D47" s="16" t="s">
        <v>69</v>
      </c>
      <c r="E47" s="16">
        <v>1.6</v>
      </c>
      <c r="F47" s="18">
        <f>VLOOKUP(A47,'DASH USD History'!A:B,2,FALSE)</f>
        <v>2.0966609007914099</v>
      </c>
      <c r="G47" s="18">
        <f t="shared" si="0"/>
        <v>3.354657441266256</v>
      </c>
      <c r="H47" s="16" t="s">
        <v>74</v>
      </c>
    </row>
    <row r="48" spans="1:8" ht="13.2" x14ac:dyDescent="0.25">
      <c r="A48" s="13">
        <v>41919</v>
      </c>
      <c r="B48" s="14">
        <v>0.33758101851851852</v>
      </c>
      <c r="C48" s="16" t="s">
        <v>17</v>
      </c>
      <c r="D48" s="16" t="s">
        <v>69</v>
      </c>
      <c r="E48" s="16">
        <v>1.4</v>
      </c>
      <c r="F48" s="18">
        <f>VLOOKUP(A48,'DASH USD History'!A:B,2,FALSE)</f>
        <v>2.0966609007914099</v>
      </c>
      <c r="G48" s="18">
        <f t="shared" si="0"/>
        <v>2.9353252611079736</v>
      </c>
      <c r="H48" s="16" t="s">
        <v>75</v>
      </c>
    </row>
    <row r="49" spans="1:8" ht="13.2" x14ac:dyDescent="0.25">
      <c r="A49" s="13">
        <v>41920</v>
      </c>
      <c r="B49" s="14">
        <v>0.9258912037037037</v>
      </c>
      <c r="C49" s="16" t="s">
        <v>17</v>
      </c>
      <c r="D49" s="16" t="s">
        <v>19</v>
      </c>
      <c r="E49" s="16">
        <v>2</v>
      </c>
      <c r="F49" s="18">
        <f>VLOOKUP(A49,'DASH USD History'!A:B,2,FALSE)</f>
        <v>2.3445101902231</v>
      </c>
      <c r="G49" s="18">
        <f t="shared" si="0"/>
        <v>4.6890203804462001</v>
      </c>
      <c r="H49" s="16" t="s">
        <v>76</v>
      </c>
    </row>
    <row r="50" spans="1:8" ht="13.2" x14ac:dyDescent="0.25">
      <c r="A50" s="13">
        <v>41920</v>
      </c>
      <c r="B50" s="14">
        <v>5.0081018518518518E-2</v>
      </c>
      <c r="C50" s="16" t="s">
        <v>17</v>
      </c>
      <c r="D50" s="16" t="s">
        <v>69</v>
      </c>
      <c r="E50" s="16">
        <v>1.4</v>
      </c>
      <c r="F50" s="18">
        <f>VLOOKUP(A50,'DASH USD History'!A:B,2,FALSE)</f>
        <v>2.3445101902231</v>
      </c>
      <c r="G50" s="18">
        <f t="shared" si="0"/>
        <v>3.2823142663123397</v>
      </c>
      <c r="H50" s="16" t="s">
        <v>77</v>
      </c>
    </row>
    <row r="51" spans="1:8" ht="13.2" x14ac:dyDescent="0.25">
      <c r="A51" s="13">
        <v>41921</v>
      </c>
      <c r="B51" s="14">
        <v>0.58231481481481484</v>
      </c>
      <c r="C51" s="16" t="s">
        <v>17</v>
      </c>
      <c r="D51" s="16" t="s">
        <v>19</v>
      </c>
      <c r="E51" s="16">
        <v>1.2018</v>
      </c>
      <c r="F51" s="18">
        <f>VLOOKUP(A51,'DASH USD History'!A:B,2,FALSE)</f>
        <v>2.3413884119517698</v>
      </c>
      <c r="G51" s="18">
        <f t="shared" si="0"/>
        <v>2.8138805934836371</v>
      </c>
      <c r="H51" s="16" t="s">
        <v>78</v>
      </c>
    </row>
    <row r="52" spans="1:8" ht="13.2" x14ac:dyDescent="0.25">
      <c r="A52" s="13">
        <v>41921</v>
      </c>
      <c r="B52" s="14">
        <v>0.45482638888888888</v>
      </c>
      <c r="C52" s="16" t="s">
        <v>17</v>
      </c>
      <c r="D52" s="16" t="s">
        <v>19</v>
      </c>
      <c r="E52" s="16">
        <v>1.0024</v>
      </c>
      <c r="F52" s="18">
        <f>VLOOKUP(A52,'DASH USD History'!A:B,2,FALSE)</f>
        <v>2.3413884119517698</v>
      </c>
      <c r="G52" s="18">
        <f t="shared" si="0"/>
        <v>2.3470077441404538</v>
      </c>
      <c r="H52" s="16" t="s">
        <v>79</v>
      </c>
    </row>
    <row r="53" spans="1:8" ht="13.2" x14ac:dyDescent="0.25">
      <c r="A53" s="13">
        <v>41922</v>
      </c>
      <c r="B53" s="14">
        <v>0.90344907407407404</v>
      </c>
      <c r="C53" s="16" t="s">
        <v>17</v>
      </c>
      <c r="D53" s="16" t="s">
        <v>69</v>
      </c>
      <c r="E53" s="16">
        <v>1.4</v>
      </c>
      <c r="F53" s="18">
        <f>VLOOKUP(A53,'DASH USD History'!A:B,2,FALSE)</f>
        <v>2.2098860813662502</v>
      </c>
      <c r="G53" s="18">
        <f t="shared" si="0"/>
        <v>3.0938405139127503</v>
      </c>
      <c r="H53" s="16" t="s">
        <v>80</v>
      </c>
    </row>
    <row r="54" spans="1:8" ht="13.2" x14ac:dyDescent="0.25">
      <c r="A54" s="13">
        <v>41922</v>
      </c>
      <c r="B54" s="14">
        <v>0.82902777777777781</v>
      </c>
      <c r="C54" s="16" t="s">
        <v>17</v>
      </c>
      <c r="D54" s="16" t="s">
        <v>69</v>
      </c>
      <c r="E54" s="16">
        <v>1.4</v>
      </c>
      <c r="F54" s="18">
        <f>VLOOKUP(A54,'DASH USD History'!A:B,2,FALSE)</f>
        <v>2.2098860813662502</v>
      </c>
      <c r="G54" s="18">
        <f t="shared" si="0"/>
        <v>3.0938405139127503</v>
      </c>
      <c r="H54" s="16" t="s">
        <v>81</v>
      </c>
    </row>
    <row r="55" spans="1:8" ht="13.2" x14ac:dyDescent="0.25">
      <c r="A55" s="13">
        <v>41922</v>
      </c>
      <c r="B55" s="14">
        <v>0.77280092592592597</v>
      </c>
      <c r="C55" s="16" t="s">
        <v>17</v>
      </c>
      <c r="D55" s="16" t="s">
        <v>69</v>
      </c>
      <c r="E55" s="16">
        <v>1.4001999999999999</v>
      </c>
      <c r="F55" s="18">
        <f>VLOOKUP(A55,'DASH USD History'!A:B,2,FALSE)</f>
        <v>2.2098860813662502</v>
      </c>
      <c r="G55" s="18">
        <f t="shared" si="0"/>
        <v>3.0942824911290234</v>
      </c>
      <c r="H55" s="16" t="s">
        <v>82</v>
      </c>
    </row>
    <row r="56" spans="1:8" ht="13.2" x14ac:dyDescent="0.25">
      <c r="A56" s="13">
        <v>41922</v>
      </c>
      <c r="B56" s="14">
        <v>0.77019675925925923</v>
      </c>
      <c r="C56" s="16" t="s">
        <v>17</v>
      </c>
      <c r="D56" s="16" t="s">
        <v>19</v>
      </c>
      <c r="E56" s="16">
        <v>1.4006000000000001</v>
      </c>
      <c r="F56" s="18">
        <f>VLOOKUP(A56,'DASH USD History'!A:B,2,FALSE)</f>
        <v>2.2098860813662502</v>
      </c>
      <c r="G56" s="18">
        <f t="shared" si="0"/>
        <v>3.0951664455615702</v>
      </c>
      <c r="H56" s="16" t="s">
        <v>83</v>
      </c>
    </row>
    <row r="57" spans="1:8" ht="13.2" x14ac:dyDescent="0.25">
      <c r="A57" s="13">
        <v>41922</v>
      </c>
      <c r="B57" s="14">
        <v>0.6818981481481482</v>
      </c>
      <c r="C57" s="16" t="s">
        <v>17</v>
      </c>
      <c r="D57" s="16" t="s">
        <v>19</v>
      </c>
      <c r="E57" s="16">
        <v>1.2002200000000001</v>
      </c>
      <c r="F57" s="18">
        <f>VLOOKUP(A57,'DASH USD History'!A:B,2,FALSE)</f>
        <v>2.2098860813662502</v>
      </c>
      <c r="G57" s="18">
        <f t="shared" si="0"/>
        <v>2.6523494725774008</v>
      </c>
      <c r="H57" s="16" t="s">
        <v>84</v>
      </c>
    </row>
    <row r="58" spans="1:8" ht="13.2" x14ac:dyDescent="0.25">
      <c r="A58" s="13">
        <v>41922</v>
      </c>
      <c r="B58" s="14">
        <v>0.61622685185185189</v>
      </c>
      <c r="C58" s="16" t="s">
        <v>17</v>
      </c>
      <c r="D58" s="16" t="s">
        <v>19</v>
      </c>
      <c r="E58" s="16">
        <v>1.0005999999999999</v>
      </c>
      <c r="F58" s="18">
        <f>VLOOKUP(A58,'DASH USD History'!A:B,2,FALSE)</f>
        <v>2.2098860813662502</v>
      </c>
      <c r="G58" s="18">
        <f t="shared" si="0"/>
        <v>2.2112120130150696</v>
      </c>
      <c r="H58" s="16" t="s">
        <v>85</v>
      </c>
    </row>
    <row r="59" spans="1:8" ht="13.2" x14ac:dyDescent="0.25">
      <c r="A59" s="13">
        <v>41922</v>
      </c>
      <c r="B59" s="14">
        <v>0.59576388888888887</v>
      </c>
      <c r="C59" s="16" t="s">
        <v>17</v>
      </c>
      <c r="D59" s="16" t="s">
        <v>69</v>
      </c>
      <c r="E59" s="16">
        <v>1.2</v>
      </c>
      <c r="F59" s="18">
        <f>VLOOKUP(A59,'DASH USD History'!A:B,2,FALSE)</f>
        <v>2.2098860813662502</v>
      </c>
      <c r="G59" s="18">
        <f t="shared" si="0"/>
        <v>2.6518632976395002</v>
      </c>
      <c r="H59" s="16" t="s">
        <v>86</v>
      </c>
    </row>
    <row r="60" spans="1:8" ht="13.2" x14ac:dyDescent="0.25">
      <c r="A60" s="13">
        <v>41923</v>
      </c>
      <c r="B60" s="14">
        <v>0.73916666666666664</v>
      </c>
      <c r="C60" s="16" t="s">
        <v>17</v>
      </c>
      <c r="D60" s="16" t="s">
        <v>19</v>
      </c>
      <c r="E60" s="16">
        <v>1.4</v>
      </c>
      <c r="F60" s="18">
        <f>VLOOKUP(A60,'DASH USD History'!A:B,2,FALSE)</f>
        <v>2.1069502993220701</v>
      </c>
      <c r="G60" s="18">
        <f t="shared" si="0"/>
        <v>2.9497304190508982</v>
      </c>
      <c r="H60" s="16" t="s">
        <v>87</v>
      </c>
    </row>
    <row r="61" spans="1:8" ht="13.2" x14ac:dyDescent="0.25">
      <c r="A61" s="13">
        <v>41924</v>
      </c>
      <c r="B61" s="14">
        <v>0.73814814814814811</v>
      </c>
      <c r="C61" s="16" t="s">
        <v>17</v>
      </c>
      <c r="D61" s="16" t="s">
        <v>19</v>
      </c>
      <c r="E61" s="16">
        <v>1.0007999999999999</v>
      </c>
      <c r="F61" s="18">
        <f>VLOOKUP(A61,'DASH USD History'!A:B,2,FALSE)</f>
        <v>2.13044497585103</v>
      </c>
      <c r="G61" s="18">
        <f t="shared" si="0"/>
        <v>2.1321493318317106</v>
      </c>
      <c r="H61" s="16" t="s">
        <v>88</v>
      </c>
    </row>
    <row r="62" spans="1:8" ht="13.2" x14ac:dyDescent="0.25">
      <c r="A62" s="13">
        <v>41924</v>
      </c>
      <c r="B62" s="14">
        <v>0.58171296296296293</v>
      </c>
      <c r="C62" s="16" t="s">
        <v>17</v>
      </c>
      <c r="D62" s="16" t="s">
        <v>19</v>
      </c>
      <c r="E62" s="16">
        <v>1.2</v>
      </c>
      <c r="F62" s="18">
        <f>VLOOKUP(A62,'DASH USD History'!A:B,2,FALSE)</f>
        <v>2.13044497585103</v>
      </c>
      <c r="G62" s="18">
        <f t="shared" si="0"/>
        <v>2.5565339710212358</v>
      </c>
      <c r="H62" s="16" t="s">
        <v>90</v>
      </c>
    </row>
    <row r="63" spans="1:8" ht="13.2" x14ac:dyDescent="0.25">
      <c r="A63" s="13">
        <v>41924</v>
      </c>
      <c r="B63" s="14">
        <v>0.53770833333333334</v>
      </c>
      <c r="C63" s="16" t="s">
        <v>17</v>
      </c>
      <c r="D63" s="16" t="s">
        <v>19</v>
      </c>
      <c r="E63" s="16">
        <v>1.2</v>
      </c>
      <c r="F63" s="18">
        <f>VLOOKUP(A63,'DASH USD History'!A:B,2,FALSE)</f>
        <v>2.13044497585103</v>
      </c>
      <c r="G63" s="18">
        <f t="shared" si="0"/>
        <v>2.5565339710212358</v>
      </c>
      <c r="H63" s="16" t="s">
        <v>91</v>
      </c>
    </row>
    <row r="64" spans="1:8" ht="13.2" x14ac:dyDescent="0.25">
      <c r="A64" s="13">
        <v>41925</v>
      </c>
      <c r="B64" s="14">
        <v>0.81234953703703705</v>
      </c>
      <c r="C64" s="16" t="s">
        <v>17</v>
      </c>
      <c r="D64" s="16" t="s">
        <v>19</v>
      </c>
      <c r="E64" s="16">
        <v>1.2</v>
      </c>
      <c r="F64" s="18">
        <f>VLOOKUP(A64,'DASH USD History'!A:B,2,FALSE)</f>
        <v>2.34124071441589</v>
      </c>
      <c r="G64" s="18">
        <f t="shared" si="0"/>
        <v>2.8094888572990677</v>
      </c>
      <c r="H64" s="16" t="s">
        <v>92</v>
      </c>
    </row>
    <row r="65" spans="1:8" ht="13.2" x14ac:dyDescent="0.25">
      <c r="A65" s="13">
        <v>41925</v>
      </c>
      <c r="B65" s="14">
        <v>0.44709490740740743</v>
      </c>
      <c r="C65" s="16" t="s">
        <v>17</v>
      </c>
      <c r="D65" s="16" t="s">
        <v>19</v>
      </c>
      <c r="E65" s="16">
        <v>1.4004000000000001</v>
      </c>
      <c r="F65" s="18">
        <f>VLOOKUP(A65,'DASH USD History'!A:B,2,FALSE)</f>
        <v>2.34124071441589</v>
      </c>
      <c r="G65" s="18">
        <f t="shared" si="0"/>
        <v>3.2786734964680124</v>
      </c>
      <c r="H65" s="16" t="s">
        <v>93</v>
      </c>
    </row>
    <row r="66" spans="1:8" ht="13.2" x14ac:dyDescent="0.25">
      <c r="A66" s="13">
        <v>41926</v>
      </c>
      <c r="B66" s="14">
        <v>0.13283564814814816</v>
      </c>
      <c r="C66" s="16" t="s">
        <v>17</v>
      </c>
      <c r="D66" s="16" t="s">
        <v>19</v>
      </c>
      <c r="E66" s="16">
        <v>1.6002000000000001</v>
      </c>
      <c r="F66" s="18">
        <f>VLOOKUP(A66,'DASH USD History'!A:B,2,FALSE)</f>
        <v>2.0493214660813099</v>
      </c>
      <c r="G66" s="18">
        <f t="shared" si="0"/>
        <v>3.2793242100233124</v>
      </c>
      <c r="H66" s="16" t="s">
        <v>94</v>
      </c>
    </row>
    <row r="67" spans="1:8" ht="13.2" x14ac:dyDescent="0.25">
      <c r="A67" s="13">
        <v>41926</v>
      </c>
      <c r="B67" s="14">
        <v>7.7268518518518514E-2</v>
      </c>
      <c r="C67" s="16" t="s">
        <v>17</v>
      </c>
      <c r="D67" s="16" t="s">
        <v>69</v>
      </c>
      <c r="E67" s="16">
        <v>1.2</v>
      </c>
      <c r="F67" s="18">
        <f>VLOOKUP(A67,'DASH USD History'!A:B,2,FALSE)</f>
        <v>2.0493214660813099</v>
      </c>
      <c r="G67" s="18">
        <f t="shared" si="0"/>
        <v>2.4591857592975717</v>
      </c>
      <c r="H67" s="16" t="s">
        <v>95</v>
      </c>
    </row>
    <row r="68" spans="1:8" ht="13.2" x14ac:dyDescent="0.25">
      <c r="A68" s="13">
        <v>41927</v>
      </c>
      <c r="B68" s="14">
        <v>0.41473379629629631</v>
      </c>
      <c r="C68" s="16" t="s">
        <v>17</v>
      </c>
      <c r="D68" s="16" t="s">
        <v>19</v>
      </c>
      <c r="E68" s="16">
        <v>1.4004000000000001</v>
      </c>
      <c r="F68" s="18">
        <f>VLOOKUP(A68,'DASH USD History'!A:B,2,FALSE)</f>
        <v>2.06048391871549</v>
      </c>
      <c r="G68" s="18">
        <f t="shared" si="0"/>
        <v>2.8855016797691722</v>
      </c>
      <c r="H68" s="16" t="s">
        <v>96</v>
      </c>
    </row>
    <row r="69" spans="1:8" ht="13.2" x14ac:dyDescent="0.25">
      <c r="A69" s="13">
        <v>41928</v>
      </c>
      <c r="B69" s="14">
        <v>0.86300925925925931</v>
      </c>
      <c r="C69" s="16" t="s">
        <v>17</v>
      </c>
      <c r="D69" s="16" t="s">
        <v>69</v>
      </c>
      <c r="E69" s="16">
        <v>1.4004000000000001</v>
      </c>
      <c r="F69" s="18">
        <f>VLOOKUP(A69,'DASH USD History'!A:B,2,FALSE)</f>
        <v>2.16605337301467</v>
      </c>
      <c r="G69" s="18">
        <f t="shared" si="0"/>
        <v>3.0333411435697442</v>
      </c>
      <c r="H69" s="16" t="s">
        <v>97</v>
      </c>
    </row>
    <row r="70" spans="1:8" ht="13.2" x14ac:dyDescent="0.25">
      <c r="A70" s="13">
        <v>41928</v>
      </c>
      <c r="B70" s="14">
        <v>0.46129629629629632</v>
      </c>
      <c r="C70" s="16" t="s">
        <v>17</v>
      </c>
      <c r="D70" s="16" t="s">
        <v>19</v>
      </c>
      <c r="E70" s="16">
        <v>1.0002</v>
      </c>
      <c r="F70" s="18">
        <f>VLOOKUP(A70,'DASH USD History'!A:B,2,FALSE)</f>
        <v>2.16605337301467</v>
      </c>
      <c r="G70" s="18">
        <f t="shared" si="0"/>
        <v>2.1664865836892728</v>
      </c>
      <c r="H70" s="16" t="s">
        <v>98</v>
      </c>
    </row>
    <row r="71" spans="1:8" ht="13.2" x14ac:dyDescent="0.25">
      <c r="A71" s="13">
        <v>41933</v>
      </c>
      <c r="B71" s="14">
        <v>0.22809027777777777</v>
      </c>
      <c r="C71" s="16" t="s">
        <v>17</v>
      </c>
      <c r="D71" s="16" t="s">
        <v>69</v>
      </c>
      <c r="E71" s="16">
        <v>1.6</v>
      </c>
      <c r="F71" s="18">
        <f>VLOOKUP(A71,'DASH USD History'!A:B,2,FALSE)</f>
        <v>2.0773101177093598</v>
      </c>
      <c r="G71" s="18">
        <f t="shared" si="0"/>
        <v>3.323696188334976</v>
      </c>
      <c r="H71" s="16" t="s">
        <v>99</v>
      </c>
    </row>
    <row r="72" spans="1:8" ht="13.2" x14ac:dyDescent="0.25">
      <c r="A72" s="13">
        <v>41934</v>
      </c>
      <c r="B72" s="14">
        <v>0.99759259259259259</v>
      </c>
      <c r="C72" s="16" t="s">
        <v>17</v>
      </c>
      <c r="D72" s="16" t="s">
        <v>69</v>
      </c>
      <c r="E72" s="16">
        <v>1.4001999999999999</v>
      </c>
      <c r="F72" s="18">
        <f>VLOOKUP(A72,'DASH USD History'!A:B,2,FALSE)</f>
        <v>2.0362366733994</v>
      </c>
      <c r="G72" s="18">
        <f t="shared" si="0"/>
        <v>2.8511385900938397</v>
      </c>
      <c r="H72" s="16" t="s">
        <v>100</v>
      </c>
    </row>
    <row r="73" spans="1:8" ht="13.2" x14ac:dyDescent="0.25">
      <c r="A73" s="13">
        <v>41934</v>
      </c>
      <c r="B73" s="14">
        <v>0.99106481481481479</v>
      </c>
      <c r="C73" s="16" t="s">
        <v>17</v>
      </c>
      <c r="D73" s="16" t="s">
        <v>69</v>
      </c>
      <c r="E73" s="16">
        <v>1.6017999999999999</v>
      </c>
      <c r="F73" s="18">
        <f>VLOOKUP(A73,'DASH USD History'!A:B,2,FALSE)</f>
        <v>2.0362366733994</v>
      </c>
      <c r="G73" s="18">
        <f t="shared" si="0"/>
        <v>3.2616439034511586</v>
      </c>
      <c r="H73" s="16" t="s">
        <v>101</v>
      </c>
    </row>
    <row r="74" spans="1:8" ht="13.2" x14ac:dyDescent="0.25">
      <c r="A74" s="13">
        <v>41934</v>
      </c>
      <c r="B74" s="14">
        <v>0.33104166666666668</v>
      </c>
      <c r="C74" s="16" t="s">
        <v>17</v>
      </c>
      <c r="D74" s="16" t="s">
        <v>69</v>
      </c>
      <c r="E74" s="16">
        <v>1.4001999999999999</v>
      </c>
      <c r="F74" s="18">
        <f>VLOOKUP(A74,'DASH USD History'!A:B,2,FALSE)</f>
        <v>2.0362366733994</v>
      </c>
      <c r="G74" s="18">
        <f t="shared" si="0"/>
        <v>2.8511385900938397</v>
      </c>
      <c r="H74" s="16" t="s">
        <v>102</v>
      </c>
    </row>
    <row r="75" spans="1:8" ht="13.2" x14ac:dyDescent="0.25">
      <c r="A75" s="13">
        <v>41935</v>
      </c>
      <c r="B75" s="14">
        <v>0.30230324074074072</v>
      </c>
      <c r="C75" s="16" t="s">
        <v>17</v>
      </c>
      <c r="D75" s="16" t="s">
        <v>69</v>
      </c>
      <c r="E75" s="16">
        <v>1.2034</v>
      </c>
      <c r="F75" s="18">
        <f>VLOOKUP(A75,'DASH USD History'!A:B,2,FALSE)</f>
        <v>2.0822414026018499</v>
      </c>
      <c r="G75" s="18">
        <f t="shared" si="0"/>
        <v>2.505769303891066</v>
      </c>
      <c r="H75" s="16" t="s">
        <v>103</v>
      </c>
    </row>
    <row r="76" spans="1:8" ht="13.2" x14ac:dyDescent="0.25">
      <c r="A76" s="13">
        <v>41935</v>
      </c>
      <c r="B76" s="14">
        <v>1.2847222222222222E-2</v>
      </c>
      <c r="C76" s="16" t="s">
        <v>17</v>
      </c>
      <c r="D76" s="16" t="s">
        <v>69</v>
      </c>
      <c r="E76" s="16">
        <v>1.2</v>
      </c>
      <c r="F76" s="18">
        <f>VLOOKUP(A76,'DASH USD History'!A:B,2,FALSE)</f>
        <v>2.0822414026018499</v>
      </c>
      <c r="G76" s="18">
        <f t="shared" si="0"/>
        <v>2.4986896831222198</v>
      </c>
      <c r="H76" s="16" t="s">
        <v>104</v>
      </c>
    </row>
    <row r="77" spans="1:8" ht="13.2" x14ac:dyDescent="0.25">
      <c r="A77" s="13">
        <v>41937</v>
      </c>
      <c r="B77" s="14">
        <v>0.25802083333333331</v>
      </c>
      <c r="C77" s="16" t="s">
        <v>17</v>
      </c>
      <c r="D77" s="16" t="s">
        <v>69</v>
      </c>
      <c r="E77" s="16">
        <v>1.5</v>
      </c>
      <c r="F77" s="18">
        <f>VLOOKUP(A77,'DASH USD History'!A:B,2,FALSE)</f>
        <v>1.94009477101929</v>
      </c>
      <c r="G77" s="18">
        <f t="shared" si="0"/>
        <v>2.9101421565289352</v>
      </c>
      <c r="H77" s="16" t="s">
        <v>105</v>
      </c>
    </row>
    <row r="78" spans="1:8" ht="13.2" x14ac:dyDescent="0.25">
      <c r="A78" s="13">
        <v>41937</v>
      </c>
      <c r="B78" s="14">
        <v>2.6550925925925926E-2</v>
      </c>
      <c r="C78" s="16" t="s">
        <v>17</v>
      </c>
      <c r="D78" s="16" t="s">
        <v>19</v>
      </c>
      <c r="E78" s="16">
        <v>1.4006000000000001</v>
      </c>
      <c r="F78" s="18">
        <f>VLOOKUP(A78,'DASH USD History'!A:B,2,FALSE)</f>
        <v>1.94009477101929</v>
      </c>
      <c r="G78" s="18">
        <f t="shared" si="0"/>
        <v>2.7172967362896174</v>
      </c>
      <c r="H78" s="16" t="s">
        <v>106</v>
      </c>
    </row>
    <row r="79" spans="1:8" ht="13.2" x14ac:dyDescent="0.25">
      <c r="A79" s="13">
        <v>41938</v>
      </c>
      <c r="B79" s="14">
        <v>0.81099537037037039</v>
      </c>
      <c r="C79" s="16" t="s">
        <v>17</v>
      </c>
      <c r="D79" s="16" t="s">
        <v>69</v>
      </c>
      <c r="E79" s="16">
        <v>1.6012</v>
      </c>
      <c r="F79" s="18">
        <f>VLOOKUP(A79,'DASH USD History'!A:B,2,FALSE)</f>
        <v>1.9186199549095</v>
      </c>
      <c r="G79" s="18">
        <f t="shared" si="0"/>
        <v>3.0720942718010913</v>
      </c>
      <c r="H79" s="16" t="s">
        <v>107</v>
      </c>
    </row>
    <row r="80" spans="1:8" ht="13.2" x14ac:dyDescent="0.25">
      <c r="A80" s="13">
        <v>41938</v>
      </c>
      <c r="B80" s="14">
        <v>0.68347222222222226</v>
      </c>
      <c r="C80" s="16" t="s">
        <v>17</v>
      </c>
      <c r="D80" s="16" t="s">
        <v>19</v>
      </c>
      <c r="E80" s="16">
        <v>2.0012500000000002</v>
      </c>
      <c r="F80" s="18">
        <f>VLOOKUP(A80,'DASH USD History'!A:B,2,FALSE)</f>
        <v>1.9186199549095</v>
      </c>
      <c r="G80" s="18">
        <f t="shared" si="0"/>
        <v>3.8396381847626371</v>
      </c>
      <c r="H80" s="16" t="s">
        <v>108</v>
      </c>
    </row>
    <row r="81" spans="1:8" ht="13.2" x14ac:dyDescent="0.25">
      <c r="A81" s="13">
        <v>41940</v>
      </c>
      <c r="B81" s="14">
        <v>0.80405092592592597</v>
      </c>
      <c r="C81" s="16" t="s">
        <v>17</v>
      </c>
      <c r="D81" s="16" t="s">
        <v>69</v>
      </c>
      <c r="E81" s="16">
        <v>3.5</v>
      </c>
      <c r="F81" s="18">
        <f>VLOOKUP(A81,'DASH USD History'!A:B,2,FALSE)</f>
        <v>1.88627390765265</v>
      </c>
      <c r="G81" s="18">
        <f t="shared" si="0"/>
        <v>6.6019586767842746</v>
      </c>
      <c r="H81" s="16" t="s">
        <v>109</v>
      </c>
    </row>
    <row r="82" spans="1:8" ht="13.2" x14ac:dyDescent="0.25">
      <c r="A82" s="13">
        <v>41940</v>
      </c>
      <c r="B82" s="14">
        <v>0.34422453703703704</v>
      </c>
      <c r="C82" s="16" t="s">
        <v>17</v>
      </c>
      <c r="D82" s="16" t="s">
        <v>19</v>
      </c>
      <c r="E82" s="16">
        <v>1.2685</v>
      </c>
      <c r="F82" s="18">
        <f>VLOOKUP(A82,'DASH USD History'!A:B,2,FALSE)</f>
        <v>1.88627390765265</v>
      </c>
      <c r="G82" s="18">
        <f t="shared" si="0"/>
        <v>2.3927384518573867</v>
      </c>
      <c r="H82" s="16" t="s">
        <v>110</v>
      </c>
    </row>
    <row r="83" spans="1:8" ht="13.2" x14ac:dyDescent="0.25">
      <c r="A83" s="13">
        <v>41942</v>
      </c>
      <c r="B83" s="14">
        <v>0.57155092592592593</v>
      </c>
      <c r="C83" s="16" t="s">
        <v>17</v>
      </c>
      <c r="D83" s="16" t="s">
        <v>69</v>
      </c>
      <c r="E83" s="16">
        <v>1.7504999999999999</v>
      </c>
      <c r="F83" s="18">
        <f>VLOOKUP(A83,'DASH USD History'!A:B,2,FALSE)</f>
        <v>1.7753983395581601</v>
      </c>
      <c r="G83" s="18">
        <f t="shared" si="0"/>
        <v>3.1078347933965591</v>
      </c>
      <c r="H83" s="16" t="s">
        <v>111</v>
      </c>
    </row>
    <row r="84" spans="1:8" ht="13.2" x14ac:dyDescent="0.25">
      <c r="A84" s="13">
        <v>41942</v>
      </c>
      <c r="B84" s="14">
        <v>9.2557870370370374E-2</v>
      </c>
      <c r="C84" s="16" t="s">
        <v>17</v>
      </c>
      <c r="D84" s="16" t="s">
        <v>19</v>
      </c>
      <c r="E84" s="16">
        <v>2</v>
      </c>
      <c r="F84" s="18">
        <f>VLOOKUP(A84,'DASH USD History'!A:B,2,FALSE)</f>
        <v>1.7753983395581601</v>
      </c>
      <c r="G84" s="18">
        <f t="shared" si="0"/>
        <v>3.5507966791163201</v>
      </c>
      <c r="H84" s="16" t="s">
        <v>112</v>
      </c>
    </row>
    <row r="85" spans="1:8" ht="13.2" x14ac:dyDescent="0.25">
      <c r="A85" s="13">
        <v>41944</v>
      </c>
      <c r="B85" s="14">
        <v>0.40320601851851851</v>
      </c>
      <c r="C85" s="16" t="s">
        <v>17</v>
      </c>
      <c r="D85" s="16" t="s">
        <v>69</v>
      </c>
      <c r="E85" s="16">
        <v>1.5</v>
      </c>
      <c r="F85" s="18">
        <f>VLOOKUP(A85,'DASH USD History'!A:B,2,FALSE)</f>
        <v>1.65306779181949</v>
      </c>
      <c r="G85" s="18">
        <f t="shared" si="0"/>
        <v>2.4796016877292351</v>
      </c>
      <c r="H85" s="16" t="s">
        <v>113</v>
      </c>
    </row>
    <row r="86" spans="1:8" ht="13.2" x14ac:dyDescent="0.25">
      <c r="A86" s="13">
        <v>41945</v>
      </c>
      <c r="B86" s="14">
        <v>0.70928240740740744</v>
      </c>
      <c r="C86" s="16" t="s">
        <v>17</v>
      </c>
      <c r="D86" s="16" t="s">
        <v>19</v>
      </c>
      <c r="E86" s="16">
        <v>1.25</v>
      </c>
      <c r="F86" s="18">
        <f>VLOOKUP(A86,'DASH USD History'!A:B,2,FALSE)</f>
        <v>1.6636135914889001</v>
      </c>
      <c r="G86" s="18">
        <f t="shared" si="0"/>
        <v>2.0795169893611249</v>
      </c>
      <c r="H86" s="16" t="s">
        <v>114</v>
      </c>
    </row>
    <row r="87" spans="1:8" ht="13.2" x14ac:dyDescent="0.25">
      <c r="A87" s="13">
        <v>41946</v>
      </c>
      <c r="B87" s="14">
        <v>0.24357638888888888</v>
      </c>
      <c r="C87" s="16" t="s">
        <v>17</v>
      </c>
      <c r="D87" s="16" t="s">
        <v>69</v>
      </c>
      <c r="E87" s="16">
        <v>1.25</v>
      </c>
      <c r="F87" s="18">
        <f>VLOOKUP(A87,'DASH USD History'!A:B,2,FALSE)</f>
        <v>1.6200304778810799</v>
      </c>
      <c r="G87" s="18">
        <f t="shared" si="0"/>
        <v>2.02503809735135</v>
      </c>
      <c r="H87" s="16" t="s">
        <v>115</v>
      </c>
    </row>
    <row r="88" spans="1:8" ht="13.2" x14ac:dyDescent="0.25">
      <c r="A88" s="13">
        <v>41947</v>
      </c>
      <c r="B88" s="14">
        <v>0.76059027777777777</v>
      </c>
      <c r="C88" s="16" t="s">
        <v>17</v>
      </c>
      <c r="D88" s="16" t="s">
        <v>69</v>
      </c>
      <c r="E88" s="16">
        <v>1.50125</v>
      </c>
      <c r="F88" s="18">
        <f>VLOOKUP(A88,'DASH USD History'!A:B,2,FALSE)</f>
        <v>1.63497952656644</v>
      </c>
      <c r="G88" s="18">
        <f t="shared" si="0"/>
        <v>2.4545130142578682</v>
      </c>
      <c r="H88" s="16" t="s">
        <v>116</v>
      </c>
    </row>
    <row r="89" spans="1:8" ht="13.2" x14ac:dyDescent="0.25">
      <c r="A89" s="13">
        <v>41948</v>
      </c>
      <c r="B89" s="14">
        <v>0.63746527777777773</v>
      </c>
      <c r="C89" s="16" t="s">
        <v>17</v>
      </c>
      <c r="D89" s="16" t="s">
        <v>19</v>
      </c>
      <c r="E89" s="16">
        <v>1.5004999999999999</v>
      </c>
      <c r="F89" s="18">
        <f>VLOOKUP(A89,'DASH USD History'!A:B,2,FALSE)</f>
        <v>1.73887303888584</v>
      </c>
      <c r="G89" s="18">
        <f t="shared" si="0"/>
        <v>2.6091789948482029</v>
      </c>
      <c r="H89" s="16" t="s">
        <v>117</v>
      </c>
    </row>
    <row r="90" spans="1:8" ht="13.2" x14ac:dyDescent="0.25">
      <c r="A90" s="13">
        <v>41949</v>
      </c>
      <c r="B90" s="14">
        <v>0.71491898148148147</v>
      </c>
      <c r="C90" s="16" t="s">
        <v>17</v>
      </c>
      <c r="D90" s="16" t="s">
        <v>69</v>
      </c>
      <c r="E90" s="16">
        <v>1.75</v>
      </c>
      <c r="F90" s="18">
        <f>VLOOKUP(A90,'DASH USD History'!A:B,2,FALSE)</f>
        <v>1.9714618431134401</v>
      </c>
      <c r="G90" s="18">
        <f t="shared" si="0"/>
        <v>3.4500582254485201</v>
      </c>
      <c r="H90" s="16" t="s">
        <v>118</v>
      </c>
    </row>
    <row r="91" spans="1:8" ht="13.2" x14ac:dyDescent="0.25">
      <c r="A91" s="13">
        <v>41950</v>
      </c>
      <c r="B91" s="14">
        <v>0.7631944444444444</v>
      </c>
      <c r="C91" s="16" t="s">
        <v>17</v>
      </c>
      <c r="D91" s="16" t="s">
        <v>19</v>
      </c>
      <c r="E91" s="16">
        <v>1.5</v>
      </c>
      <c r="F91" s="18">
        <f>VLOOKUP(A91,'DASH USD History'!A:B,2,FALSE)</f>
        <v>2.1152249473204399</v>
      </c>
      <c r="G91" s="18">
        <f t="shared" si="0"/>
        <v>3.1728374209806596</v>
      </c>
      <c r="H91" s="16" t="s">
        <v>119</v>
      </c>
    </row>
    <row r="92" spans="1:8" ht="13.2" x14ac:dyDescent="0.25">
      <c r="A92" s="13">
        <v>41951</v>
      </c>
      <c r="B92" s="14">
        <v>0.55811342592592594</v>
      </c>
      <c r="C92" s="16" t="s">
        <v>17</v>
      </c>
      <c r="D92" s="16" t="s">
        <v>69</v>
      </c>
      <c r="E92" s="16">
        <v>1.25</v>
      </c>
      <c r="F92" s="18">
        <f>VLOOKUP(A92,'DASH USD History'!A:B,2,FALSE)</f>
        <v>2.7302522727890599</v>
      </c>
      <c r="G92" s="18">
        <f t="shared" si="0"/>
        <v>3.4128153409863247</v>
      </c>
      <c r="H92" s="16" t="s">
        <v>120</v>
      </c>
    </row>
    <row r="93" spans="1:8" ht="13.2" x14ac:dyDescent="0.25">
      <c r="A93" s="13">
        <v>41952</v>
      </c>
      <c r="B93" s="14">
        <v>0.6015625</v>
      </c>
      <c r="C93" s="16" t="s">
        <v>17</v>
      </c>
      <c r="D93" s="16" t="s">
        <v>19</v>
      </c>
      <c r="E93" s="16">
        <v>1.276</v>
      </c>
      <c r="F93" s="18">
        <f>VLOOKUP(A93,'DASH USD History'!A:B,2,FALSE)</f>
        <v>3.0263083483303199</v>
      </c>
      <c r="G93" s="18">
        <f t="shared" si="0"/>
        <v>3.8615694524694884</v>
      </c>
      <c r="H93" s="16" t="s">
        <v>121</v>
      </c>
    </row>
    <row r="94" spans="1:8" ht="13.2" x14ac:dyDescent="0.25">
      <c r="A94" s="13">
        <v>41953</v>
      </c>
      <c r="B94" s="14">
        <v>0.47008101851851852</v>
      </c>
      <c r="C94" s="16" t="s">
        <v>17</v>
      </c>
      <c r="D94" s="16" t="s">
        <v>69</v>
      </c>
      <c r="E94" s="16">
        <v>1.2755000000000001</v>
      </c>
      <c r="F94" s="18">
        <f>VLOOKUP(A94,'DASH USD History'!A:B,2,FALSE)</f>
        <v>2.5201661007587002</v>
      </c>
      <c r="G94" s="18">
        <f t="shared" si="0"/>
        <v>3.2144718615177221</v>
      </c>
      <c r="H94" s="16" t="s">
        <v>122</v>
      </c>
    </row>
    <row r="95" spans="1:8" ht="13.2" x14ac:dyDescent="0.25">
      <c r="A95" s="13">
        <v>41954</v>
      </c>
      <c r="B95" s="14">
        <v>0.98771990740740745</v>
      </c>
      <c r="C95" s="16" t="s">
        <v>17</v>
      </c>
      <c r="D95" s="16" t="s">
        <v>19</v>
      </c>
      <c r="E95" s="16">
        <v>1.25</v>
      </c>
      <c r="F95" s="18">
        <f>VLOOKUP(A95,'DASH USD History'!A:B,2,FALSE)</f>
        <v>2.3920643485935802</v>
      </c>
      <c r="G95" s="18">
        <f t="shared" si="0"/>
        <v>2.9900804357419752</v>
      </c>
      <c r="H95" s="16" t="s">
        <v>123</v>
      </c>
    </row>
    <row r="96" spans="1:8" ht="13.2" x14ac:dyDescent="0.25">
      <c r="A96" s="13">
        <v>41955</v>
      </c>
      <c r="B96" s="14">
        <v>0.33486111111111111</v>
      </c>
      <c r="C96" s="16" t="s">
        <v>17</v>
      </c>
      <c r="D96" s="16" t="s">
        <v>69</v>
      </c>
      <c r="E96" s="16">
        <v>1.2504999999999999</v>
      </c>
      <c r="F96" s="18">
        <f>VLOOKUP(A96,'DASH USD History'!A:B,2,FALSE)</f>
        <v>2.60306983173398</v>
      </c>
      <c r="G96" s="18">
        <f t="shared" si="0"/>
        <v>3.2551388245833417</v>
      </c>
      <c r="H96" s="16" t="s">
        <v>124</v>
      </c>
    </row>
    <row r="97" spans="1:8" ht="13.2" x14ac:dyDescent="0.25">
      <c r="A97" s="13">
        <v>41957</v>
      </c>
      <c r="B97" s="14">
        <v>0.2817013888888889</v>
      </c>
      <c r="C97" s="16" t="s">
        <v>17</v>
      </c>
      <c r="D97" s="16" t="s">
        <v>19</v>
      </c>
      <c r="E97" s="16">
        <v>1.2504999999999999</v>
      </c>
      <c r="F97" s="18">
        <f>VLOOKUP(A97,'DASH USD History'!A:B,2,FALSE)</f>
        <v>2.4042498795991198</v>
      </c>
      <c r="G97" s="18">
        <f t="shared" si="0"/>
        <v>3.0065144744386991</v>
      </c>
      <c r="H97" s="16" t="s">
        <v>125</v>
      </c>
    </row>
    <row r="98" spans="1:8" ht="13.2" x14ac:dyDescent="0.25">
      <c r="A98" s="13">
        <v>41957</v>
      </c>
      <c r="B98" s="14">
        <v>0.19046296296296297</v>
      </c>
      <c r="C98" s="16" t="s">
        <v>17</v>
      </c>
      <c r="D98" s="16" t="s">
        <v>69</v>
      </c>
      <c r="E98" s="16">
        <v>1.25</v>
      </c>
      <c r="F98" s="18">
        <f>VLOOKUP(A98,'DASH USD History'!A:B,2,FALSE)</f>
        <v>2.4042498795991198</v>
      </c>
      <c r="G98" s="18">
        <f t="shared" si="0"/>
        <v>3.0053123494989</v>
      </c>
      <c r="H98" s="16" t="s">
        <v>126</v>
      </c>
    </row>
    <row r="99" spans="1:8" ht="13.2" x14ac:dyDescent="0.25">
      <c r="A99" s="13">
        <v>41958</v>
      </c>
      <c r="B99" s="14">
        <v>0.93449074074074079</v>
      </c>
      <c r="C99" s="16" t="s">
        <v>17</v>
      </c>
      <c r="D99" s="16" t="s">
        <v>69</v>
      </c>
      <c r="E99" s="16">
        <v>1.2502500000000001</v>
      </c>
      <c r="F99" s="18">
        <f>VLOOKUP(A99,'DASH USD History'!A:B,2,FALSE)</f>
        <v>2.4969694024749098</v>
      </c>
      <c r="G99" s="18">
        <f t="shared" si="0"/>
        <v>3.1218359954442563</v>
      </c>
      <c r="H99" s="16" t="s">
        <v>127</v>
      </c>
    </row>
    <row r="100" spans="1:8" ht="13.2" x14ac:dyDescent="0.25">
      <c r="A100" s="13">
        <v>41958</v>
      </c>
      <c r="B100" s="14">
        <v>0.5404282407407407</v>
      </c>
      <c r="C100" s="16" t="s">
        <v>17</v>
      </c>
      <c r="D100" s="16" t="s">
        <v>19</v>
      </c>
      <c r="E100" s="16">
        <v>1.25</v>
      </c>
      <c r="F100" s="18">
        <f>VLOOKUP(A100,'DASH USD History'!A:B,2,FALSE)</f>
        <v>2.4969694024749098</v>
      </c>
      <c r="G100" s="18">
        <f t="shared" si="0"/>
        <v>3.1212117530936374</v>
      </c>
      <c r="H100" s="16" t="s">
        <v>128</v>
      </c>
    </row>
    <row r="101" spans="1:8" ht="13.2" x14ac:dyDescent="0.25">
      <c r="A101" s="13">
        <v>41960</v>
      </c>
      <c r="B101" s="14">
        <v>0.82487268518518519</v>
      </c>
      <c r="C101" s="16" t="s">
        <v>17</v>
      </c>
      <c r="D101" s="16" t="s">
        <v>69</v>
      </c>
      <c r="E101" s="16">
        <v>1.25</v>
      </c>
      <c r="F101" s="18">
        <f>VLOOKUP(A101,'DASH USD History'!A:B,2,FALSE)</f>
        <v>2.3134127046119599</v>
      </c>
      <c r="G101" s="18">
        <f t="shared" si="0"/>
        <v>2.8917658807649498</v>
      </c>
      <c r="H101" s="16" t="s">
        <v>129</v>
      </c>
    </row>
    <row r="102" spans="1:8" ht="13.2" x14ac:dyDescent="0.25">
      <c r="A102" s="13">
        <v>41960</v>
      </c>
      <c r="B102" s="14">
        <v>0.3513425925925926</v>
      </c>
      <c r="C102" s="16" t="s">
        <v>17</v>
      </c>
      <c r="D102" s="16" t="s">
        <v>19</v>
      </c>
      <c r="E102" s="16">
        <v>1.2502500000000001</v>
      </c>
      <c r="F102" s="18">
        <f>VLOOKUP(A102,'DASH USD History'!A:B,2,FALSE)</f>
        <v>2.3134127046119599</v>
      </c>
      <c r="G102" s="18">
        <f t="shared" si="0"/>
        <v>2.892344233941103</v>
      </c>
      <c r="H102" s="16" t="s">
        <v>130</v>
      </c>
    </row>
    <row r="103" spans="1:8" ht="13.2" x14ac:dyDescent="0.25">
      <c r="A103" s="13">
        <v>41961</v>
      </c>
      <c r="B103" s="14">
        <v>0.93386574074074069</v>
      </c>
      <c r="C103" s="16" t="s">
        <v>17</v>
      </c>
      <c r="D103" s="16" t="s">
        <v>19</v>
      </c>
      <c r="E103" s="16">
        <v>1.2504999999999999</v>
      </c>
      <c r="F103" s="18">
        <f>VLOOKUP(A103,'DASH USD History'!A:B,2,FALSE)</f>
        <v>2.3579437249985098</v>
      </c>
      <c r="G103" s="18">
        <f t="shared" si="0"/>
        <v>2.9486086281106365</v>
      </c>
      <c r="H103" s="16" t="s">
        <v>131</v>
      </c>
    </row>
    <row r="104" spans="1:8" ht="13.2" x14ac:dyDescent="0.25">
      <c r="A104" s="13">
        <v>41962</v>
      </c>
      <c r="B104" s="14">
        <v>0.47291666666666665</v>
      </c>
      <c r="C104" s="16" t="s">
        <v>17</v>
      </c>
      <c r="D104" s="16" t="s">
        <v>69</v>
      </c>
      <c r="E104" s="16">
        <v>1.25</v>
      </c>
      <c r="F104" s="18">
        <f>VLOOKUP(A104,'DASH USD History'!A:B,2,FALSE)</f>
        <v>2.3525832624020899</v>
      </c>
      <c r="G104" s="18">
        <f t="shared" si="0"/>
        <v>2.9407290780026125</v>
      </c>
      <c r="H104" s="16" t="s">
        <v>132</v>
      </c>
    </row>
    <row r="105" spans="1:8" ht="13.2" x14ac:dyDescent="0.25">
      <c r="A105" s="13">
        <v>41963</v>
      </c>
      <c r="B105" s="14">
        <v>0.83759259259259256</v>
      </c>
      <c r="C105" s="16" t="s">
        <v>17</v>
      </c>
      <c r="D105" s="16" t="s">
        <v>19</v>
      </c>
      <c r="E105" s="16">
        <v>1.25</v>
      </c>
      <c r="F105" s="18">
        <f>VLOOKUP(A105,'DASH USD History'!A:B,2,FALSE)</f>
        <v>2.2350613308917699</v>
      </c>
      <c r="G105" s="18">
        <f t="shared" si="0"/>
        <v>2.7938266636147127</v>
      </c>
      <c r="H105" s="16" t="s">
        <v>133</v>
      </c>
    </row>
    <row r="106" spans="1:8" ht="13.2" x14ac:dyDescent="0.25">
      <c r="A106" s="13">
        <v>41964</v>
      </c>
      <c r="B106" s="14">
        <v>0.31376157407407407</v>
      </c>
      <c r="C106" s="16" t="s">
        <v>17</v>
      </c>
      <c r="D106" s="16" t="s">
        <v>69</v>
      </c>
      <c r="E106" s="16">
        <v>1.25</v>
      </c>
      <c r="F106" s="18">
        <f>VLOOKUP(A106,'DASH USD History'!A:B,2,FALSE)</f>
        <v>2.2116321852684999</v>
      </c>
      <c r="G106" s="18">
        <f t="shared" si="0"/>
        <v>2.7645402315856247</v>
      </c>
      <c r="H106" s="16" t="s">
        <v>134</v>
      </c>
    </row>
    <row r="107" spans="1:8" ht="13.2" x14ac:dyDescent="0.25">
      <c r="A107" s="13">
        <v>41965</v>
      </c>
      <c r="B107" s="14">
        <v>0.68842592592592589</v>
      </c>
      <c r="C107" s="16" t="s">
        <v>17</v>
      </c>
      <c r="D107" s="16" t="s">
        <v>19</v>
      </c>
      <c r="E107" s="16">
        <v>1.2504999999999999</v>
      </c>
      <c r="F107" s="18">
        <f>VLOOKUP(A107,'DASH USD History'!A:B,2,FALSE)</f>
        <v>2.2611823024736699</v>
      </c>
      <c r="G107" s="18">
        <f t="shared" si="0"/>
        <v>2.8276084692433243</v>
      </c>
      <c r="H107" s="16" t="s">
        <v>135</v>
      </c>
    </row>
    <row r="108" spans="1:8" ht="13.2" x14ac:dyDescent="0.25">
      <c r="A108" s="13">
        <v>41966</v>
      </c>
      <c r="B108" s="14">
        <v>0.63445601851851852</v>
      </c>
      <c r="C108" s="16" t="s">
        <v>17</v>
      </c>
      <c r="D108" s="16" t="s">
        <v>69</v>
      </c>
      <c r="E108" s="16">
        <v>1.25</v>
      </c>
      <c r="F108" s="18">
        <f>VLOOKUP(A108,'DASH USD History'!A:B,2,FALSE)</f>
        <v>2.3059572895747</v>
      </c>
      <c r="G108" s="18">
        <f t="shared" si="0"/>
        <v>2.8824466119683749</v>
      </c>
      <c r="H108" s="16" t="s">
        <v>136</v>
      </c>
    </row>
    <row r="109" spans="1:8" ht="13.2" x14ac:dyDescent="0.25">
      <c r="A109" s="13">
        <v>41967</v>
      </c>
      <c r="B109" s="14">
        <v>0.58569444444444441</v>
      </c>
      <c r="C109" s="16" t="s">
        <v>17</v>
      </c>
      <c r="D109" s="16" t="s">
        <v>19</v>
      </c>
      <c r="E109" s="16">
        <v>1.2502500000000001</v>
      </c>
      <c r="F109" s="18">
        <f>VLOOKUP(A109,'DASH USD History'!A:B,2,FALSE)</f>
        <v>2.3182986435579398</v>
      </c>
      <c r="G109" s="18">
        <f t="shared" si="0"/>
        <v>2.8984528791083144</v>
      </c>
      <c r="H109" s="16" t="s">
        <v>137</v>
      </c>
    </row>
    <row r="110" spans="1:8" ht="13.2" x14ac:dyDescent="0.25">
      <c r="A110" s="13">
        <v>41969</v>
      </c>
      <c r="B110" s="14">
        <v>0.43462962962962964</v>
      </c>
      <c r="C110" s="16" t="s">
        <v>17</v>
      </c>
      <c r="D110" s="16" t="s">
        <v>19</v>
      </c>
      <c r="E110" s="16">
        <v>1.5</v>
      </c>
      <c r="F110" s="18">
        <f>VLOOKUP(A110,'DASH USD History'!A:B,2,FALSE)</f>
        <v>2.3578430318188</v>
      </c>
      <c r="G110" s="18">
        <f t="shared" si="0"/>
        <v>3.5367645477281999</v>
      </c>
      <c r="H110" s="16" t="s">
        <v>138</v>
      </c>
    </row>
    <row r="111" spans="1:8" ht="13.2" x14ac:dyDescent="0.25">
      <c r="A111" s="13">
        <v>41969</v>
      </c>
      <c r="B111" s="14">
        <v>1.5509259259259259E-3</v>
      </c>
      <c r="C111" s="16" t="s">
        <v>17</v>
      </c>
      <c r="D111" s="16" t="s">
        <v>69</v>
      </c>
      <c r="E111" s="16">
        <v>1.8018000000000001</v>
      </c>
      <c r="F111" s="18">
        <f>VLOOKUP(A111,'DASH USD History'!A:B,2,FALSE)</f>
        <v>2.3578430318188</v>
      </c>
      <c r="G111" s="18">
        <f t="shared" si="0"/>
        <v>4.2483615747311143</v>
      </c>
      <c r="H111" s="16" t="s">
        <v>139</v>
      </c>
    </row>
    <row r="112" spans="1:8" ht="13.2" x14ac:dyDescent="0.25">
      <c r="A112" s="13">
        <v>41971</v>
      </c>
      <c r="B112" s="14">
        <v>0.32262731481481483</v>
      </c>
      <c r="C112" s="16" t="s">
        <v>17</v>
      </c>
      <c r="D112" s="16" t="s">
        <v>19</v>
      </c>
      <c r="E112" s="16">
        <v>2.1009000000000002</v>
      </c>
      <c r="F112" s="18">
        <f>VLOOKUP(A112,'DASH USD History'!A:B,2,FALSE)</f>
        <v>2.3796289558641202</v>
      </c>
      <c r="G112" s="18">
        <f t="shared" si="0"/>
        <v>4.9993624733749309</v>
      </c>
      <c r="H112" s="16" t="s">
        <v>140</v>
      </c>
    </row>
    <row r="113" spans="1:8" ht="13.2" x14ac:dyDescent="0.25">
      <c r="A113" s="13">
        <v>41973</v>
      </c>
      <c r="B113" s="14">
        <v>0.81495370370370368</v>
      </c>
      <c r="C113" s="16" t="s">
        <v>17</v>
      </c>
      <c r="D113" s="16" t="s">
        <v>69</v>
      </c>
      <c r="E113" s="16">
        <v>2.1</v>
      </c>
      <c r="F113" s="18">
        <f>VLOOKUP(A113,'DASH USD History'!A:B,2,FALSE)</f>
        <v>2.3747043174117599</v>
      </c>
      <c r="G113" s="18">
        <f t="shared" si="0"/>
        <v>4.986879066564696</v>
      </c>
      <c r="H113" s="16" t="s">
        <v>141</v>
      </c>
    </row>
    <row r="114" spans="1:8" ht="13.2" x14ac:dyDescent="0.25">
      <c r="A114" s="13">
        <v>41973</v>
      </c>
      <c r="B114" s="14">
        <v>0.31812499999999999</v>
      </c>
      <c r="C114" s="16" t="s">
        <v>17</v>
      </c>
      <c r="D114" s="16" t="s">
        <v>19</v>
      </c>
      <c r="E114" s="16">
        <v>1.5</v>
      </c>
      <c r="F114" s="18">
        <f>VLOOKUP(A114,'DASH USD History'!A:B,2,FALSE)</f>
        <v>2.3747043174117599</v>
      </c>
      <c r="G114" s="18">
        <f t="shared" si="0"/>
        <v>3.5620564761176396</v>
      </c>
      <c r="H114" s="16" t="s">
        <v>142</v>
      </c>
    </row>
    <row r="115" spans="1:8" ht="13.2" x14ac:dyDescent="0.25">
      <c r="A115" s="13">
        <v>41975</v>
      </c>
      <c r="B115" s="14">
        <v>0.87114583333333329</v>
      </c>
      <c r="C115" s="16" t="s">
        <v>17</v>
      </c>
      <c r="D115" s="16" t="s">
        <v>19</v>
      </c>
      <c r="E115" s="16">
        <v>1.8003</v>
      </c>
      <c r="F115" s="18">
        <f>VLOOKUP(A115,'DASH USD History'!A:B,2,FALSE)</f>
        <v>2.4286081530482599</v>
      </c>
      <c r="G115" s="18">
        <f t="shared" si="0"/>
        <v>4.3722232579327827</v>
      </c>
      <c r="H115" s="16" t="s">
        <v>143</v>
      </c>
    </row>
    <row r="116" spans="1:8" ht="13.2" x14ac:dyDescent="0.25">
      <c r="A116" s="13">
        <v>41975</v>
      </c>
      <c r="B116" s="14">
        <v>0.66901620370370374</v>
      </c>
      <c r="C116" s="16" t="s">
        <v>17</v>
      </c>
      <c r="D116" s="16" t="s">
        <v>69</v>
      </c>
      <c r="E116" s="16">
        <v>1.5</v>
      </c>
      <c r="F116" s="18">
        <f>VLOOKUP(A116,'DASH USD History'!A:B,2,FALSE)</f>
        <v>2.4286081530482599</v>
      </c>
      <c r="G116" s="18">
        <f t="shared" si="0"/>
        <v>3.6429122295723899</v>
      </c>
      <c r="H116" s="16" t="s">
        <v>144</v>
      </c>
    </row>
    <row r="117" spans="1:8" ht="13.2" x14ac:dyDescent="0.25">
      <c r="A117" s="13">
        <v>41977</v>
      </c>
      <c r="B117" s="14">
        <v>0.75767361111111109</v>
      </c>
      <c r="C117" s="16" t="s">
        <v>17</v>
      </c>
      <c r="D117" s="16" t="s">
        <v>19</v>
      </c>
      <c r="E117" s="16">
        <v>1.8003</v>
      </c>
      <c r="F117" s="18">
        <f>VLOOKUP(A117,'DASH USD History'!A:B,2,FALSE)</f>
        <v>2.31868161159047</v>
      </c>
      <c r="G117" s="18">
        <f t="shared" si="0"/>
        <v>4.1743225053463231</v>
      </c>
      <c r="H117" s="16" t="s">
        <v>145</v>
      </c>
    </row>
    <row r="118" spans="1:8" ht="13.2" x14ac:dyDescent="0.25">
      <c r="A118" s="13">
        <v>41978</v>
      </c>
      <c r="B118" s="14">
        <v>0.28259259259259262</v>
      </c>
      <c r="C118" s="16" t="s">
        <v>17</v>
      </c>
      <c r="D118" s="16" t="s">
        <v>19</v>
      </c>
      <c r="E118" s="16">
        <v>1.5005999999999999</v>
      </c>
      <c r="F118" s="18">
        <f>VLOOKUP(A118,'DASH USD History'!A:B,2,FALSE)</f>
        <v>2.3557752705497599</v>
      </c>
      <c r="G118" s="18">
        <f t="shared" si="0"/>
        <v>3.5350763709869697</v>
      </c>
      <c r="H118" s="16" t="s">
        <v>146</v>
      </c>
    </row>
    <row r="119" spans="1:8" ht="13.2" x14ac:dyDescent="0.25">
      <c r="A119" s="13">
        <v>41978</v>
      </c>
      <c r="B119" s="14">
        <v>0.19491898148148148</v>
      </c>
      <c r="C119" s="16" t="s">
        <v>17</v>
      </c>
      <c r="D119" s="16" t="s">
        <v>69</v>
      </c>
      <c r="E119" s="16">
        <v>1.5003</v>
      </c>
      <c r="F119" s="18">
        <f>VLOOKUP(A119,'DASH USD History'!A:B,2,FALSE)</f>
        <v>2.3557752705497599</v>
      </c>
      <c r="G119" s="18">
        <f t="shared" si="0"/>
        <v>3.5343696384058045</v>
      </c>
      <c r="H119" s="16" t="s">
        <v>147</v>
      </c>
    </row>
    <row r="120" spans="1:8" ht="13.2" x14ac:dyDescent="0.25">
      <c r="A120" s="13">
        <v>41980</v>
      </c>
      <c r="B120" s="14">
        <v>0.93548611111111113</v>
      </c>
      <c r="C120" s="16" t="s">
        <v>17</v>
      </c>
      <c r="D120" s="16" t="s">
        <v>69</v>
      </c>
      <c r="E120" s="16">
        <v>1.5</v>
      </c>
      <c r="F120" s="18">
        <f>VLOOKUP(A120,'DASH USD History'!A:B,2,FALSE)</f>
        <v>2.3672471748959301</v>
      </c>
      <c r="G120" s="18">
        <f t="shared" si="0"/>
        <v>3.5508707623438953</v>
      </c>
      <c r="H120" s="16" t="s">
        <v>148</v>
      </c>
    </row>
    <row r="121" spans="1:8" ht="13.2" x14ac:dyDescent="0.25">
      <c r="A121" s="13">
        <v>41980</v>
      </c>
      <c r="B121" s="14">
        <v>0.60765046296296299</v>
      </c>
      <c r="C121" s="16" t="s">
        <v>17</v>
      </c>
      <c r="D121" s="16" t="s">
        <v>19</v>
      </c>
      <c r="E121" s="16">
        <v>1.5005999999999999</v>
      </c>
      <c r="F121" s="18">
        <f>VLOOKUP(A121,'DASH USD History'!A:B,2,FALSE)</f>
        <v>2.3672471748959301</v>
      </c>
      <c r="G121" s="18">
        <f t="shared" si="0"/>
        <v>3.5522911106488326</v>
      </c>
      <c r="H121" s="16" t="s">
        <v>149</v>
      </c>
    </row>
    <row r="122" spans="1:8" ht="13.2" x14ac:dyDescent="0.25">
      <c r="A122" s="13">
        <v>41982</v>
      </c>
      <c r="B122" s="14">
        <v>0.90869212962962964</v>
      </c>
      <c r="C122" s="16" t="s">
        <v>17</v>
      </c>
      <c r="D122" s="16" t="s">
        <v>19</v>
      </c>
      <c r="E122" s="16">
        <v>1.5</v>
      </c>
      <c r="F122" s="18">
        <f>VLOOKUP(A122,'DASH USD History'!A:B,2,FALSE)</f>
        <v>2.2478711605967199</v>
      </c>
      <c r="G122" s="18">
        <f t="shared" si="0"/>
        <v>3.3718067408950798</v>
      </c>
      <c r="H122" s="16" t="s">
        <v>150</v>
      </c>
    </row>
    <row r="123" spans="1:8" ht="13.2" x14ac:dyDescent="0.25">
      <c r="A123" s="13">
        <v>41982</v>
      </c>
      <c r="B123" s="14">
        <v>0.10658564814814815</v>
      </c>
      <c r="C123" s="16" t="s">
        <v>17</v>
      </c>
      <c r="D123" s="16" t="s">
        <v>69</v>
      </c>
      <c r="E123" s="16">
        <v>1.5021</v>
      </c>
      <c r="F123" s="18">
        <f>VLOOKUP(A123,'DASH USD History'!A:B,2,FALSE)</f>
        <v>2.2478711605967199</v>
      </c>
      <c r="G123" s="18">
        <f t="shared" si="0"/>
        <v>3.3765272703323328</v>
      </c>
      <c r="H123" s="16" t="s">
        <v>151</v>
      </c>
    </row>
    <row r="124" spans="1:8" ht="13.2" x14ac:dyDescent="0.25">
      <c r="A124" s="13">
        <v>41984</v>
      </c>
      <c r="B124" s="14">
        <v>6.4456018518518524E-2</v>
      </c>
      <c r="C124" s="16" t="s">
        <v>17</v>
      </c>
      <c r="D124" s="16" t="s">
        <v>69</v>
      </c>
      <c r="E124" s="16">
        <v>1.5008999999999999</v>
      </c>
      <c r="F124" s="18">
        <f>VLOOKUP(A124,'DASH USD History'!A:B,2,FALSE)</f>
        <v>2.2664278306262502</v>
      </c>
      <c r="G124" s="18">
        <f t="shared" si="0"/>
        <v>3.4016815309869388</v>
      </c>
      <c r="H124" s="16" t="s">
        <v>152</v>
      </c>
    </row>
    <row r="125" spans="1:8" ht="13.2" x14ac:dyDescent="0.25">
      <c r="A125" s="13">
        <v>41986</v>
      </c>
      <c r="B125" s="14">
        <v>0.33437499999999998</v>
      </c>
      <c r="C125" s="16" t="s">
        <v>17</v>
      </c>
      <c r="D125" s="16" t="s">
        <v>19</v>
      </c>
      <c r="E125" s="16">
        <v>1.5021</v>
      </c>
      <c r="F125" s="18">
        <f>VLOOKUP(A125,'DASH USD History'!A:B,2,FALSE)</f>
        <v>2.2363749157766102</v>
      </c>
      <c r="G125" s="18">
        <f t="shared" si="0"/>
        <v>3.359258760988046</v>
      </c>
      <c r="H125" s="16" t="s">
        <v>153</v>
      </c>
    </row>
    <row r="126" spans="1:8" ht="13.2" x14ac:dyDescent="0.25">
      <c r="A126" s="13">
        <v>41986</v>
      </c>
      <c r="B126" s="14">
        <v>0.26553240740740741</v>
      </c>
      <c r="C126" s="16" t="s">
        <v>17</v>
      </c>
      <c r="D126" s="16" t="s">
        <v>69</v>
      </c>
      <c r="E126" s="16">
        <v>1.5</v>
      </c>
      <c r="F126" s="18">
        <f>VLOOKUP(A126,'DASH USD History'!A:B,2,FALSE)</f>
        <v>2.2363749157766102</v>
      </c>
      <c r="G126" s="18">
        <f t="shared" si="0"/>
        <v>3.3545623736649155</v>
      </c>
      <c r="H126" s="16" t="s">
        <v>154</v>
      </c>
    </row>
    <row r="127" spans="1:8" ht="13.2" x14ac:dyDescent="0.25">
      <c r="A127" s="13">
        <v>41988</v>
      </c>
      <c r="B127" s="14">
        <v>0.92962962962962958</v>
      </c>
      <c r="C127" s="16" t="s">
        <v>17</v>
      </c>
      <c r="D127" s="16" t="s">
        <v>69</v>
      </c>
      <c r="E127" s="16">
        <v>1.5026999999999999</v>
      </c>
      <c r="F127" s="18">
        <f>VLOOKUP(A127,'DASH USD History'!A:B,2,FALSE)</f>
        <v>2.09313738014054</v>
      </c>
      <c r="G127" s="18">
        <f t="shared" si="0"/>
        <v>3.1453575411371895</v>
      </c>
      <c r="H127" s="16" t="s">
        <v>155</v>
      </c>
    </row>
    <row r="128" spans="1:8" ht="13.2" x14ac:dyDescent="0.25">
      <c r="A128" s="13">
        <v>41988</v>
      </c>
      <c r="B128" s="14">
        <v>0.42545138888888889</v>
      </c>
      <c r="C128" s="16" t="s">
        <v>17</v>
      </c>
      <c r="D128" s="16" t="s">
        <v>19</v>
      </c>
      <c r="E128" s="16">
        <v>1.5003</v>
      </c>
      <c r="F128" s="18">
        <f>VLOOKUP(A128,'DASH USD History'!A:B,2,FALSE)</f>
        <v>2.09313738014054</v>
      </c>
      <c r="G128" s="18">
        <f t="shared" si="0"/>
        <v>3.1403340114248519</v>
      </c>
      <c r="H128" s="16" t="s">
        <v>156</v>
      </c>
    </row>
    <row r="129" spans="1:8" ht="13.2" x14ac:dyDescent="0.25">
      <c r="A129" s="13">
        <v>41990</v>
      </c>
      <c r="B129" s="14">
        <v>0.99483796296296301</v>
      </c>
      <c r="C129" s="16" t="s">
        <v>17</v>
      </c>
      <c r="D129" s="16" t="s">
        <v>19</v>
      </c>
      <c r="E129" s="16">
        <v>1.5075000000000001</v>
      </c>
      <c r="F129" s="18">
        <f>VLOOKUP(A129,'DASH USD History'!A:B,2,FALSE)</f>
        <v>1.94406592539215</v>
      </c>
      <c r="G129" s="18">
        <f t="shared" si="0"/>
        <v>2.9306793825286661</v>
      </c>
      <c r="H129" s="16" t="s">
        <v>157</v>
      </c>
    </row>
    <row r="130" spans="1:8" ht="13.2" x14ac:dyDescent="0.25">
      <c r="A130" s="13">
        <v>41992</v>
      </c>
      <c r="B130" s="14">
        <v>0.10927083333333333</v>
      </c>
      <c r="C130" s="16" t="s">
        <v>17</v>
      </c>
      <c r="D130" s="16" t="s">
        <v>69</v>
      </c>
      <c r="E130" s="16">
        <v>1.5003</v>
      </c>
      <c r="F130" s="18">
        <f>VLOOKUP(A130,'DASH USD History'!A:B,2,FALSE)</f>
        <v>1.8968611843466801</v>
      </c>
      <c r="G130" s="18">
        <f t="shared" si="0"/>
        <v>2.845860834875324</v>
      </c>
      <c r="H130" s="16" t="s">
        <v>158</v>
      </c>
    </row>
    <row r="131" spans="1:8" ht="13.2" x14ac:dyDescent="0.25">
      <c r="A131" s="13">
        <v>41994</v>
      </c>
      <c r="B131" s="14">
        <v>0.35016203703703702</v>
      </c>
      <c r="C131" s="16" t="s">
        <v>17</v>
      </c>
      <c r="D131" s="16" t="s">
        <v>19</v>
      </c>
      <c r="E131" s="16">
        <v>1.5</v>
      </c>
      <c r="F131" s="18">
        <f>VLOOKUP(A131,'DASH USD History'!A:B,2,FALSE)</f>
        <v>1.8973786116601401</v>
      </c>
      <c r="G131" s="18">
        <f t="shared" si="0"/>
        <v>2.8460679174902102</v>
      </c>
      <c r="H131" s="16" t="s">
        <v>159</v>
      </c>
    </row>
    <row r="132" spans="1:8" ht="13.2" x14ac:dyDescent="0.25">
      <c r="A132" s="13">
        <v>41995</v>
      </c>
      <c r="B132" s="14">
        <v>0.6214467592592593</v>
      </c>
      <c r="C132" s="16" t="s">
        <v>17</v>
      </c>
      <c r="D132" s="16" t="s">
        <v>69</v>
      </c>
      <c r="E132" s="16">
        <v>2.1006</v>
      </c>
      <c r="F132" s="18">
        <f>VLOOKUP(A132,'DASH USD History'!A:B,2,FALSE)</f>
        <v>1.88699725706914</v>
      </c>
      <c r="G132" s="18">
        <f t="shared" si="0"/>
        <v>3.9638264381994355</v>
      </c>
      <c r="H132" s="16" t="s">
        <v>160</v>
      </c>
    </row>
    <row r="133" spans="1:8" ht="13.2" x14ac:dyDescent="0.25">
      <c r="A133" s="13">
        <v>41997</v>
      </c>
      <c r="B133" s="14">
        <v>0.57702546296296298</v>
      </c>
      <c r="C133" s="16" t="s">
        <v>17</v>
      </c>
      <c r="D133" s="16" t="s">
        <v>69</v>
      </c>
      <c r="E133" s="16">
        <v>2.1</v>
      </c>
      <c r="F133" s="18">
        <f>VLOOKUP(A133,'DASH USD History'!A:B,2,FALSE)</f>
        <v>1.89514023543109</v>
      </c>
      <c r="G133" s="18">
        <f t="shared" si="0"/>
        <v>3.9797944944052892</v>
      </c>
      <c r="H133" s="16" t="s">
        <v>161</v>
      </c>
    </row>
    <row r="134" spans="1:8" ht="13.2" x14ac:dyDescent="0.25">
      <c r="A134" s="13">
        <v>41997</v>
      </c>
      <c r="B134" s="14">
        <v>1.2488425925925925E-2</v>
      </c>
      <c r="C134" s="16" t="s">
        <v>17</v>
      </c>
      <c r="D134" s="16" t="s">
        <v>19</v>
      </c>
      <c r="E134" s="16">
        <v>1.5005999999999999</v>
      </c>
      <c r="F134" s="18">
        <f>VLOOKUP(A134,'DASH USD History'!A:B,2,FALSE)</f>
        <v>1.89514023543109</v>
      </c>
      <c r="G134" s="18">
        <f t="shared" si="0"/>
        <v>2.8438474372878937</v>
      </c>
      <c r="H134" s="16" t="s">
        <v>162</v>
      </c>
    </row>
    <row r="135" spans="1:8" ht="13.2" x14ac:dyDescent="0.25">
      <c r="A135" s="13">
        <v>41999</v>
      </c>
      <c r="B135" s="14">
        <v>0.75079861111111112</v>
      </c>
      <c r="C135" s="16" t="s">
        <v>17</v>
      </c>
      <c r="D135" s="16" t="s">
        <v>69</v>
      </c>
      <c r="E135" s="16">
        <v>2.4500000000000002</v>
      </c>
      <c r="F135" s="18">
        <f>VLOOKUP(A135,'DASH USD History'!A:B,2,FALSE)</f>
        <v>2.0038069933081801</v>
      </c>
      <c r="G135" s="18">
        <f t="shared" si="0"/>
        <v>4.9093271336050419</v>
      </c>
      <c r="H135" s="16" t="s">
        <v>163</v>
      </c>
    </row>
    <row r="136" spans="1:8" ht="13.2" x14ac:dyDescent="0.25">
      <c r="A136" s="13">
        <v>41999</v>
      </c>
      <c r="B136" s="14">
        <v>6.8148148148148152E-2</v>
      </c>
      <c r="C136" s="16" t="s">
        <v>17</v>
      </c>
      <c r="D136" s="16" t="s">
        <v>19</v>
      </c>
      <c r="E136" s="16">
        <v>1.5</v>
      </c>
      <c r="F136" s="18">
        <f>VLOOKUP(A136,'DASH USD History'!A:B,2,FALSE)</f>
        <v>2.0038069933081801</v>
      </c>
      <c r="G136" s="18">
        <f t="shared" si="0"/>
        <v>3.0057104899622704</v>
      </c>
      <c r="H136" s="16" t="s">
        <v>164</v>
      </c>
    </row>
    <row r="137" spans="1:8" ht="13.2" x14ac:dyDescent="0.25">
      <c r="A137" s="13">
        <v>42001</v>
      </c>
      <c r="B137" s="14">
        <v>0.72281249999999997</v>
      </c>
      <c r="C137" s="16" t="s">
        <v>17</v>
      </c>
      <c r="D137" s="16" t="s">
        <v>69</v>
      </c>
      <c r="E137" s="16">
        <v>2.1006999999999998</v>
      </c>
      <c r="F137" s="18">
        <f>VLOOKUP(A137,'DASH USD History'!A:B,2,FALSE)</f>
        <v>1.9458232789783101</v>
      </c>
      <c r="G137" s="18">
        <f t="shared" si="0"/>
        <v>4.0875909621497355</v>
      </c>
      <c r="H137" s="16" t="s">
        <v>165</v>
      </c>
    </row>
    <row r="138" spans="1:8" ht="13.2" x14ac:dyDescent="0.25">
      <c r="A138" s="13">
        <v>42001</v>
      </c>
      <c r="B138" s="14">
        <v>0.13982638888888888</v>
      </c>
      <c r="C138" s="16" t="s">
        <v>17</v>
      </c>
      <c r="D138" s="16" t="s">
        <v>19</v>
      </c>
      <c r="E138" s="16">
        <v>1.75</v>
      </c>
      <c r="F138" s="18">
        <f>VLOOKUP(A138,'DASH USD History'!A:B,2,FALSE)</f>
        <v>1.9458232789783101</v>
      </c>
      <c r="G138" s="18">
        <f t="shared" si="0"/>
        <v>3.4051907382120428</v>
      </c>
      <c r="H138" s="16" t="s">
        <v>166</v>
      </c>
    </row>
    <row r="139" spans="1:8" ht="13.2" x14ac:dyDescent="0.25">
      <c r="A139" s="13">
        <v>42003</v>
      </c>
      <c r="B139" s="14">
        <v>0.97927083333333331</v>
      </c>
      <c r="C139" s="16" t="s">
        <v>17</v>
      </c>
      <c r="D139" s="16" t="s">
        <v>69</v>
      </c>
      <c r="E139" s="16">
        <v>1.7524500000000001</v>
      </c>
      <c r="F139" s="18">
        <f>VLOOKUP(A139,'DASH USD History'!A:B,2,FALSE)</f>
        <v>1.8944530149224701</v>
      </c>
      <c r="G139" s="18">
        <f t="shared" si="0"/>
        <v>3.3199341860008826</v>
      </c>
      <c r="H139" s="16" t="s">
        <v>167</v>
      </c>
    </row>
    <row r="140" spans="1:8" ht="13.2" x14ac:dyDescent="0.25">
      <c r="A140" s="13">
        <v>42003</v>
      </c>
      <c r="B140" s="14">
        <v>0.23256944444444444</v>
      </c>
      <c r="C140" s="16" t="s">
        <v>17</v>
      </c>
      <c r="D140" s="16" t="s">
        <v>19</v>
      </c>
      <c r="E140" s="16">
        <v>1.7514000000000001</v>
      </c>
      <c r="F140" s="18">
        <f>VLOOKUP(A140,'DASH USD History'!A:B,2,FALSE)</f>
        <v>1.8944530149224701</v>
      </c>
      <c r="G140" s="18">
        <f t="shared" si="0"/>
        <v>3.3179450103352144</v>
      </c>
      <c r="H140" s="16" t="s">
        <v>168</v>
      </c>
    </row>
    <row r="141" spans="1:8" ht="13.2" x14ac:dyDescent="0.25">
      <c r="A141" s="13">
        <v>42007</v>
      </c>
      <c r="B141" s="14">
        <v>0.50723379629629628</v>
      </c>
      <c r="C141" s="16" t="s">
        <v>17</v>
      </c>
      <c r="D141" s="16" t="s">
        <v>19</v>
      </c>
      <c r="E141" s="16">
        <v>1.7503500000000001</v>
      </c>
      <c r="F141" s="18">
        <f>VLOOKUP(A141,'DASH USD History'!A:B,2,FALSE)</f>
        <v>1.7385247345742301</v>
      </c>
      <c r="G141" s="18">
        <f t="shared" si="0"/>
        <v>3.0430267691620037</v>
      </c>
      <c r="H141" s="16" t="s">
        <v>169</v>
      </c>
    </row>
    <row r="142" spans="1:8" ht="13.2" x14ac:dyDescent="0.25">
      <c r="A142" s="13">
        <v>42007</v>
      </c>
      <c r="B142" s="14">
        <v>0.18931712962962963</v>
      </c>
      <c r="C142" s="16" t="s">
        <v>17</v>
      </c>
      <c r="D142" s="16" t="s">
        <v>69</v>
      </c>
      <c r="E142" s="16">
        <v>1.75</v>
      </c>
      <c r="F142" s="18">
        <f>VLOOKUP(A142,'DASH USD History'!A:B,2,FALSE)</f>
        <v>1.7385247345742301</v>
      </c>
      <c r="G142" s="18">
        <f t="shared" si="0"/>
        <v>3.0424182855049025</v>
      </c>
      <c r="H142" s="16" t="s">
        <v>170</v>
      </c>
    </row>
    <row r="143" spans="1:8" ht="13.2" x14ac:dyDescent="0.25">
      <c r="A143" s="13">
        <v>42010</v>
      </c>
      <c r="B143" s="14">
        <v>0.25065972222222221</v>
      </c>
      <c r="C143" s="16" t="s">
        <v>17</v>
      </c>
      <c r="D143" s="16" t="s">
        <v>19</v>
      </c>
      <c r="E143" s="16">
        <v>1.7506999999999999</v>
      </c>
      <c r="F143" s="18">
        <f>VLOOKUP(A143,'DASH USD History'!A:B,2,FALSE)</f>
        <v>1.7167842286623001</v>
      </c>
      <c r="G143" s="18">
        <f t="shared" si="0"/>
        <v>3.0055741491190888</v>
      </c>
      <c r="H143" s="16" t="s">
        <v>171</v>
      </c>
    </row>
    <row r="144" spans="1:8" ht="13.2" x14ac:dyDescent="0.25">
      <c r="A144" s="13">
        <v>42010</v>
      </c>
      <c r="B144" s="14">
        <v>5.8368055555555555E-2</v>
      </c>
      <c r="C144" s="16" t="s">
        <v>17</v>
      </c>
      <c r="D144" s="16" t="s">
        <v>69</v>
      </c>
      <c r="E144" s="16">
        <v>1.7517499999999999</v>
      </c>
      <c r="F144" s="18">
        <f>VLOOKUP(A144,'DASH USD History'!A:B,2,FALSE)</f>
        <v>1.7167842286623001</v>
      </c>
      <c r="G144" s="18">
        <f t="shared" si="0"/>
        <v>3.007376772559184</v>
      </c>
      <c r="H144" s="16" t="s">
        <v>172</v>
      </c>
    </row>
    <row r="145" spans="1:8" ht="13.2" x14ac:dyDescent="0.25">
      <c r="A145" s="13">
        <v>42013</v>
      </c>
      <c r="B145" s="14">
        <v>0.29438657407407409</v>
      </c>
      <c r="C145" s="16" t="s">
        <v>17</v>
      </c>
      <c r="D145" s="16" t="s">
        <v>69</v>
      </c>
      <c r="E145" s="16">
        <v>1.75315</v>
      </c>
      <c r="F145" s="18">
        <f>VLOOKUP(A145,'DASH USD History'!A:B,2,FALSE)</f>
        <v>1.7245288484683099</v>
      </c>
      <c r="G145" s="18">
        <f t="shared" si="0"/>
        <v>3.0233577506922176</v>
      </c>
      <c r="H145" s="16" t="s">
        <v>173</v>
      </c>
    </row>
    <row r="146" spans="1:8" ht="13.2" x14ac:dyDescent="0.25">
      <c r="A146" s="13">
        <v>42013</v>
      </c>
      <c r="B146" s="14">
        <v>0.28535879629629629</v>
      </c>
      <c r="C146" s="16" t="s">
        <v>17</v>
      </c>
      <c r="D146" s="16" t="s">
        <v>19</v>
      </c>
      <c r="E146" s="16">
        <v>1.75</v>
      </c>
      <c r="F146" s="18">
        <f>VLOOKUP(A146,'DASH USD History'!A:B,2,FALSE)</f>
        <v>1.7245288484683099</v>
      </c>
      <c r="G146" s="18">
        <f t="shared" si="0"/>
        <v>3.0179254848195423</v>
      </c>
      <c r="H146" s="16" t="s">
        <v>174</v>
      </c>
    </row>
    <row r="147" spans="1:8" ht="13.2" x14ac:dyDescent="0.25">
      <c r="A147" s="13">
        <v>42016</v>
      </c>
      <c r="B147" s="14">
        <v>0.72824074074074074</v>
      </c>
      <c r="C147" s="16" t="s">
        <v>17</v>
      </c>
      <c r="D147" s="16" t="s">
        <v>69</v>
      </c>
      <c r="E147" s="16">
        <v>2.4503499999999998</v>
      </c>
      <c r="F147" s="18">
        <f>VLOOKUP(A147,'DASH USD History'!A:B,2,FALSE)</f>
        <v>1.6549719447932401</v>
      </c>
      <c r="G147" s="18">
        <f t="shared" si="0"/>
        <v>4.0552605049241155</v>
      </c>
      <c r="H147" s="16" t="s">
        <v>175</v>
      </c>
    </row>
    <row r="148" spans="1:8" ht="13.2" x14ac:dyDescent="0.25">
      <c r="A148" s="13">
        <v>42016</v>
      </c>
      <c r="B148" s="14">
        <v>0.60986111111111108</v>
      </c>
      <c r="C148" s="16" t="s">
        <v>17</v>
      </c>
      <c r="D148" s="16" t="s">
        <v>19</v>
      </c>
      <c r="E148" s="16">
        <v>1.75</v>
      </c>
      <c r="F148" s="18">
        <f>VLOOKUP(A148,'DASH USD History'!A:B,2,FALSE)</f>
        <v>1.6549719447932401</v>
      </c>
      <c r="G148" s="18">
        <f t="shared" si="0"/>
        <v>2.8962009033881699</v>
      </c>
      <c r="H148" s="16" t="s">
        <v>176</v>
      </c>
    </row>
    <row r="149" spans="1:8" ht="13.2" x14ac:dyDescent="0.25">
      <c r="A149" s="13">
        <v>42020</v>
      </c>
      <c r="B149" s="14">
        <v>0.5950347222222222</v>
      </c>
      <c r="C149" s="16" t="s">
        <v>17</v>
      </c>
      <c r="D149" s="16" t="s">
        <v>69</v>
      </c>
      <c r="E149" s="16">
        <v>1.7506999999999999</v>
      </c>
      <c r="F149" s="18">
        <f>VLOOKUP(A149,'DASH USD History'!A:B,2,FALSE)</f>
        <v>1.25061533869569</v>
      </c>
      <c r="G149" s="18">
        <f t="shared" si="0"/>
        <v>2.1894522734545445</v>
      </c>
      <c r="H149" s="16" t="s">
        <v>177</v>
      </c>
    </row>
    <row r="150" spans="1:8" ht="13.2" x14ac:dyDescent="0.25">
      <c r="A150" s="13">
        <v>42020</v>
      </c>
      <c r="B150" s="14">
        <v>0.21289351851851851</v>
      </c>
      <c r="C150" s="16" t="s">
        <v>17</v>
      </c>
      <c r="D150" s="16" t="s">
        <v>19</v>
      </c>
      <c r="E150" s="16">
        <v>1.75</v>
      </c>
      <c r="F150" s="18">
        <f>VLOOKUP(A150,'DASH USD History'!A:B,2,FALSE)</f>
        <v>1.25061533869569</v>
      </c>
      <c r="G150" s="18">
        <f t="shared" si="0"/>
        <v>2.1885768427174574</v>
      </c>
      <c r="H150" s="16" t="s">
        <v>178</v>
      </c>
    </row>
    <row r="151" spans="1:8" ht="13.2" x14ac:dyDescent="0.25">
      <c r="A151" s="13">
        <v>42021</v>
      </c>
      <c r="B151" s="14">
        <v>0.86710648148148151</v>
      </c>
      <c r="C151" s="16" t="s">
        <v>17</v>
      </c>
      <c r="D151" s="16" t="s">
        <v>19</v>
      </c>
      <c r="E151" s="16">
        <v>2.1</v>
      </c>
      <c r="F151" s="18">
        <f>VLOOKUP(A151,'DASH USD History'!A:B,2,FALSE)</f>
        <v>1.2202263839976399</v>
      </c>
      <c r="G151" s="18">
        <f t="shared" si="0"/>
        <v>2.5624754063950439</v>
      </c>
      <c r="H151" s="16" t="s">
        <v>179</v>
      </c>
    </row>
    <row r="152" spans="1:8" ht="13.2" x14ac:dyDescent="0.25">
      <c r="A152" s="13">
        <v>42022</v>
      </c>
      <c r="B152" s="14">
        <v>0.83681712962962962</v>
      </c>
      <c r="C152" s="16" t="s">
        <v>17</v>
      </c>
      <c r="D152" s="16" t="s">
        <v>69</v>
      </c>
      <c r="E152" s="16">
        <v>2.4500000000000002</v>
      </c>
      <c r="F152" s="18">
        <f>VLOOKUP(A152,'DASH USD History'!A:B,2,FALSE)</f>
        <v>1.2975429465881001</v>
      </c>
      <c r="G152" s="18">
        <f t="shared" si="0"/>
        <v>3.1789802191408456</v>
      </c>
      <c r="H152" s="16" t="s">
        <v>180</v>
      </c>
    </row>
    <row r="153" spans="1:8" ht="13.2" x14ac:dyDescent="0.25">
      <c r="A153" s="13">
        <v>42022</v>
      </c>
      <c r="B153" s="14">
        <v>7.4571759259259254E-2</v>
      </c>
      <c r="C153" s="16" t="s">
        <v>17</v>
      </c>
      <c r="D153" s="16" t="s">
        <v>69</v>
      </c>
      <c r="E153" s="16">
        <v>2.1002100000000001</v>
      </c>
      <c r="F153" s="18">
        <f>VLOOKUP(A153,'DASH USD History'!A:B,2,FALSE)</f>
        <v>1.2975429465881001</v>
      </c>
      <c r="G153" s="18">
        <f t="shared" si="0"/>
        <v>2.7251126718537937</v>
      </c>
      <c r="H153" s="16" t="s">
        <v>181</v>
      </c>
    </row>
    <row r="154" spans="1:8" ht="13.2" x14ac:dyDescent="0.25">
      <c r="A154" s="13">
        <v>42023</v>
      </c>
      <c r="B154" s="14">
        <v>0.86008101851851848</v>
      </c>
      <c r="C154" s="16" t="s">
        <v>17</v>
      </c>
      <c r="D154" s="16" t="s">
        <v>69</v>
      </c>
      <c r="E154" s="16">
        <v>1.75</v>
      </c>
      <c r="F154" s="18">
        <f>VLOOKUP(A154,'DASH USD History'!A:B,2,FALSE)</f>
        <v>1.35385256651897</v>
      </c>
      <c r="G154" s="18">
        <f t="shared" si="0"/>
        <v>2.3692419914081975</v>
      </c>
      <c r="H154" s="16" t="s">
        <v>182</v>
      </c>
    </row>
    <row r="155" spans="1:8" ht="13.2" x14ac:dyDescent="0.25">
      <c r="A155" s="13">
        <v>42023</v>
      </c>
      <c r="B155" s="14">
        <v>2.2349537037037036E-2</v>
      </c>
      <c r="C155" s="16" t="s">
        <v>17</v>
      </c>
      <c r="D155" s="16" t="s">
        <v>19</v>
      </c>
      <c r="E155" s="16">
        <v>1.75</v>
      </c>
      <c r="F155" s="18">
        <f>VLOOKUP(A155,'DASH USD History'!A:B,2,FALSE)</f>
        <v>1.35385256651897</v>
      </c>
      <c r="G155" s="18">
        <f t="shared" si="0"/>
        <v>2.3692419914081975</v>
      </c>
      <c r="H155" s="16" t="s">
        <v>183</v>
      </c>
    </row>
    <row r="156" spans="1:8" ht="13.2" x14ac:dyDescent="0.25">
      <c r="A156" s="13">
        <v>42025</v>
      </c>
      <c r="B156" s="14">
        <v>0.95467592592592587</v>
      </c>
      <c r="C156" s="16" t="s">
        <v>17</v>
      </c>
      <c r="D156" s="16" t="s">
        <v>19</v>
      </c>
      <c r="E156" s="16">
        <v>2.1</v>
      </c>
      <c r="F156" s="18">
        <f>VLOOKUP(A156,'DASH USD History'!A:B,2,FALSE)</f>
        <v>1.5679137705727499</v>
      </c>
      <c r="G156" s="18">
        <f t="shared" si="0"/>
        <v>3.2926189182027752</v>
      </c>
      <c r="H156" s="16" t="s">
        <v>184</v>
      </c>
    </row>
    <row r="157" spans="1:8" ht="13.2" x14ac:dyDescent="0.25">
      <c r="A157" s="13">
        <v>42025</v>
      </c>
      <c r="B157" s="14">
        <v>7.9861111111111105E-3</v>
      </c>
      <c r="C157" s="16" t="s">
        <v>17</v>
      </c>
      <c r="D157" s="16" t="s">
        <v>19</v>
      </c>
      <c r="E157" s="16">
        <v>2.101855</v>
      </c>
      <c r="F157" s="18">
        <f>VLOOKUP(A157,'DASH USD History'!A:B,2,FALSE)</f>
        <v>1.5679137705727499</v>
      </c>
      <c r="G157" s="18">
        <f t="shared" si="0"/>
        <v>3.2955273982471875</v>
      </c>
      <c r="H157" s="16" t="s">
        <v>185</v>
      </c>
    </row>
    <row r="158" spans="1:8" ht="13.2" x14ac:dyDescent="0.25">
      <c r="A158" s="13">
        <v>42028</v>
      </c>
      <c r="B158" s="14">
        <v>0.9564583333333333</v>
      </c>
      <c r="C158" s="16" t="s">
        <v>17</v>
      </c>
      <c r="D158" s="16" t="s">
        <v>69</v>
      </c>
      <c r="E158" s="16">
        <v>1.7503500000000001</v>
      </c>
      <c r="F158" s="18">
        <f>VLOOKUP(A158,'DASH USD History'!A:B,2,FALSE)</f>
        <v>1.74113325675276</v>
      </c>
      <c r="G158" s="18">
        <f t="shared" si="0"/>
        <v>3.0475925959571937</v>
      </c>
      <c r="H158" s="16" t="s">
        <v>186</v>
      </c>
    </row>
    <row r="159" spans="1:8" ht="13.2" x14ac:dyDescent="0.25">
      <c r="A159" s="13">
        <v>42031</v>
      </c>
      <c r="B159" s="14">
        <v>0.96636574074074078</v>
      </c>
      <c r="C159" s="16" t="s">
        <v>17</v>
      </c>
      <c r="D159" s="16" t="s">
        <v>19</v>
      </c>
      <c r="E159" s="16">
        <v>2.0900731800000001</v>
      </c>
      <c r="F159" s="18">
        <f>VLOOKUP(A159,'DASH USD History'!A:B,2,FALSE)</f>
        <v>1.7461776511279701</v>
      </c>
      <c r="G159" s="18">
        <f t="shared" si="0"/>
        <v>3.6496390761379671</v>
      </c>
      <c r="H159" s="16" t="s">
        <v>187</v>
      </c>
    </row>
    <row r="160" spans="1:8" ht="13.2" x14ac:dyDescent="0.25">
      <c r="A160" s="13">
        <v>42031</v>
      </c>
      <c r="B160" s="14">
        <v>0.70008101851851856</v>
      </c>
      <c r="C160" s="16" t="s">
        <v>17</v>
      </c>
      <c r="D160" s="16" t="s">
        <v>69</v>
      </c>
      <c r="E160" s="16">
        <v>1.7411089</v>
      </c>
      <c r="F160" s="18">
        <f>VLOOKUP(A160,'DASH USD History'!A:B,2,FALSE)</f>
        <v>1.7461776511279701</v>
      </c>
      <c r="G160" s="18">
        <f t="shared" si="0"/>
        <v>3.0402854493600038</v>
      </c>
      <c r="H160" s="16" t="s">
        <v>188</v>
      </c>
    </row>
    <row r="161" spans="1:8" ht="13.2" x14ac:dyDescent="0.25">
      <c r="A161" s="13">
        <v>42031</v>
      </c>
      <c r="B161" s="14">
        <v>0.28998842592592594</v>
      </c>
      <c r="C161" s="16" t="s">
        <v>17</v>
      </c>
      <c r="D161" s="16" t="s">
        <v>69</v>
      </c>
      <c r="E161" s="16">
        <v>1.8750374999999999</v>
      </c>
      <c r="F161" s="18">
        <f>VLOOKUP(A161,'DASH USD History'!A:B,2,FALSE)</f>
        <v>1.7461776511279701</v>
      </c>
      <c r="G161" s="18">
        <f t="shared" si="0"/>
        <v>3.2741485775268608</v>
      </c>
      <c r="H161" s="16" t="s">
        <v>189</v>
      </c>
    </row>
    <row r="162" spans="1:8" ht="13.2" x14ac:dyDescent="0.25">
      <c r="A162" s="13">
        <v>42034</v>
      </c>
      <c r="B162" s="14">
        <v>0.27659722222222222</v>
      </c>
      <c r="C162" s="16" t="s">
        <v>17</v>
      </c>
      <c r="D162" s="16" t="s">
        <v>69</v>
      </c>
      <c r="E162" s="16">
        <v>2.0892856800000001</v>
      </c>
      <c r="F162" s="18">
        <f>VLOOKUP(A162,'DASH USD History'!A:B,2,FALSE)</f>
        <v>1.65342193124472</v>
      </c>
      <c r="G162" s="18">
        <f t="shared" si="0"/>
        <v>3.4544707639475383</v>
      </c>
      <c r="H162" s="16" t="s">
        <v>190</v>
      </c>
    </row>
    <row r="163" spans="1:8" ht="13.2" x14ac:dyDescent="0.25">
      <c r="A163" s="13">
        <v>42035</v>
      </c>
      <c r="B163" s="14">
        <v>0.29115740740740742</v>
      </c>
      <c r="C163" s="16" t="s">
        <v>17</v>
      </c>
      <c r="D163" s="16" t="s">
        <v>19</v>
      </c>
      <c r="E163" s="16">
        <v>2.0892856800000001</v>
      </c>
      <c r="F163" s="18">
        <f>VLOOKUP(A163,'DASH USD History'!A:B,2,FALSE)</f>
        <v>1.62058800979921</v>
      </c>
      <c r="G163" s="18">
        <f t="shared" si="0"/>
        <v>3.3858713220531893</v>
      </c>
      <c r="H163" s="16" t="s">
        <v>191</v>
      </c>
    </row>
    <row r="164" spans="1:8" ht="13.2" x14ac:dyDescent="0.25">
      <c r="A164" s="13">
        <v>42038</v>
      </c>
      <c r="B164" s="14">
        <v>0.23373842592592592</v>
      </c>
      <c r="C164" s="16" t="s">
        <v>17</v>
      </c>
      <c r="D164" s="16" t="s">
        <v>19</v>
      </c>
      <c r="E164" s="16">
        <v>1.7411089</v>
      </c>
      <c r="F164" s="18">
        <f>VLOOKUP(A164,'DASH USD History'!A:B,2,FALSE)</f>
        <v>1.77788317158348</v>
      </c>
      <c r="G164" s="18">
        <f t="shared" si="0"/>
        <v>3.0954882132042241</v>
      </c>
      <c r="H164" s="16" t="s">
        <v>192</v>
      </c>
    </row>
    <row r="165" spans="1:8" ht="13.2" x14ac:dyDescent="0.25">
      <c r="A165" s="13">
        <v>42039</v>
      </c>
      <c r="B165" s="14">
        <v>0.44429398148148147</v>
      </c>
      <c r="C165" s="16" t="s">
        <v>17</v>
      </c>
      <c r="D165" s="16" t="s">
        <v>19</v>
      </c>
      <c r="E165" s="16">
        <v>1.7414839</v>
      </c>
      <c r="F165" s="18">
        <f>VLOOKUP(A165,'DASH USD History'!A:B,2,FALSE)</f>
        <v>1.8285467674087299</v>
      </c>
      <c r="G165" s="18">
        <f t="shared" si="0"/>
        <v>3.1843847558393477</v>
      </c>
      <c r="H165" s="16" t="s">
        <v>193</v>
      </c>
    </row>
    <row r="166" spans="1:8" ht="13.2" x14ac:dyDescent="0.25">
      <c r="A166" s="13">
        <v>42040</v>
      </c>
      <c r="B166" s="14">
        <v>0.51313657407407409</v>
      </c>
      <c r="C166" s="16" t="s">
        <v>17</v>
      </c>
      <c r="D166" s="16" t="s">
        <v>19</v>
      </c>
      <c r="E166" s="16">
        <v>1.7482713999999999</v>
      </c>
      <c r="F166" s="18">
        <f>VLOOKUP(A166,'DASH USD History'!A:B,2,FALSE)</f>
        <v>1.78148692446273</v>
      </c>
      <c r="G166" s="18">
        <f t="shared" si="0"/>
        <v>3.1145226395121512</v>
      </c>
      <c r="H166" s="16" t="s">
        <v>194</v>
      </c>
    </row>
    <row r="167" spans="1:8" ht="13.2" x14ac:dyDescent="0.25">
      <c r="A167" s="13">
        <v>42040</v>
      </c>
      <c r="B167" s="14">
        <v>0.29846064814814816</v>
      </c>
      <c r="C167" s="16" t="s">
        <v>17</v>
      </c>
      <c r="D167" s="16" t="s">
        <v>69</v>
      </c>
      <c r="E167" s="16">
        <v>1.7410714</v>
      </c>
      <c r="F167" s="18">
        <f>VLOOKUP(A167,'DASH USD History'!A:B,2,FALSE)</f>
        <v>1.78148692446273</v>
      </c>
      <c r="G167" s="18">
        <f t="shared" si="0"/>
        <v>3.1016959336560199</v>
      </c>
      <c r="H167" s="16" t="s">
        <v>195</v>
      </c>
    </row>
    <row r="168" spans="1:8" ht="13.2" x14ac:dyDescent="0.25">
      <c r="A168" s="13">
        <v>42041</v>
      </c>
      <c r="B168" s="14">
        <v>0.40901620370370373</v>
      </c>
      <c r="C168" s="16" t="s">
        <v>17</v>
      </c>
      <c r="D168" s="16" t="s">
        <v>69</v>
      </c>
      <c r="E168" s="16">
        <v>2.1643606800000001</v>
      </c>
      <c r="F168" s="18">
        <f>VLOOKUP(A168,'DASH USD History'!A:B,2,FALSE)</f>
        <v>1.7963944320395999</v>
      </c>
      <c r="G168" s="18">
        <f t="shared" si="0"/>
        <v>3.8880454744774426</v>
      </c>
      <c r="H168" s="16" t="s">
        <v>196</v>
      </c>
    </row>
    <row r="169" spans="1:8" ht="13.2" x14ac:dyDescent="0.25">
      <c r="A169" s="13">
        <v>42042</v>
      </c>
      <c r="B169" s="14">
        <v>0.47629629629629627</v>
      </c>
      <c r="C169" s="16" t="s">
        <v>17</v>
      </c>
      <c r="D169" s="16" t="s">
        <v>69</v>
      </c>
      <c r="E169" s="16">
        <v>1.7411464000000001</v>
      </c>
      <c r="F169" s="18">
        <f>VLOOKUP(A169,'DASH USD History'!A:B,2,FALSE)</f>
        <v>1.8580692563818499</v>
      </c>
      <c r="G169" s="18">
        <f t="shared" si="0"/>
        <v>3.2351705966999353</v>
      </c>
      <c r="H169" s="16" t="s">
        <v>197</v>
      </c>
    </row>
    <row r="170" spans="1:8" ht="13.2" x14ac:dyDescent="0.25">
      <c r="A170" s="13">
        <v>42044</v>
      </c>
      <c r="B170" s="14">
        <v>0.84788194444444442</v>
      </c>
      <c r="C170" s="16" t="s">
        <v>17</v>
      </c>
      <c r="D170" s="16" t="s">
        <v>69</v>
      </c>
      <c r="E170" s="16">
        <v>1.7415589</v>
      </c>
      <c r="F170" s="18">
        <f>VLOOKUP(A170,'DASH USD History'!A:B,2,FALSE)</f>
        <v>2.1671589281463302</v>
      </c>
      <c r="G170" s="18">
        <f t="shared" si="0"/>
        <v>3.7742349190277018</v>
      </c>
      <c r="H170" s="16" t="s">
        <v>198</v>
      </c>
    </row>
    <row r="171" spans="1:8" ht="13.2" x14ac:dyDescent="0.25">
      <c r="A171" s="13">
        <v>42045</v>
      </c>
      <c r="B171" s="14">
        <v>0.68731481481481482</v>
      </c>
      <c r="C171" s="16" t="s">
        <v>17</v>
      </c>
      <c r="D171" s="16" t="s">
        <v>19</v>
      </c>
      <c r="E171" s="16">
        <v>1.7410714</v>
      </c>
      <c r="F171" s="18">
        <f>VLOOKUP(A171,'DASH USD History'!A:B,2,FALSE)</f>
        <v>2.4407785474600399</v>
      </c>
      <c r="G171" s="18">
        <f t="shared" si="0"/>
        <v>4.2495697227162186</v>
      </c>
      <c r="H171" s="16" t="s">
        <v>199</v>
      </c>
    </row>
    <row r="172" spans="1:8" ht="13.2" x14ac:dyDescent="0.25">
      <c r="A172" s="13">
        <v>42045</v>
      </c>
      <c r="B172" s="14">
        <v>0.56791666666666663</v>
      </c>
      <c r="C172" s="16" t="s">
        <v>17</v>
      </c>
      <c r="D172" s="16" t="s">
        <v>19</v>
      </c>
      <c r="E172" s="16">
        <v>1.7410714</v>
      </c>
      <c r="F172" s="18">
        <f>VLOOKUP(A172,'DASH USD History'!A:B,2,FALSE)</f>
        <v>2.4407785474600399</v>
      </c>
      <c r="G172" s="18">
        <f t="shared" si="0"/>
        <v>4.2495697227162186</v>
      </c>
      <c r="H172" s="16" t="s">
        <v>200</v>
      </c>
    </row>
    <row r="173" spans="1:8" ht="13.2" x14ac:dyDescent="0.25">
      <c r="A173" s="13">
        <v>42045</v>
      </c>
      <c r="B173" s="14">
        <v>0.43667824074074074</v>
      </c>
      <c r="C173" s="16" t="s">
        <v>17</v>
      </c>
      <c r="D173" s="16" t="s">
        <v>69</v>
      </c>
      <c r="E173" s="16">
        <v>1.8025339</v>
      </c>
      <c r="F173" s="18">
        <f>VLOOKUP(A173,'DASH USD History'!A:B,2,FALSE)</f>
        <v>2.4407785474600399</v>
      </c>
      <c r="G173" s="18">
        <f t="shared" si="0"/>
        <v>4.3995860741894806</v>
      </c>
      <c r="H173" s="16" t="s">
        <v>201</v>
      </c>
    </row>
    <row r="174" spans="1:8" ht="13.2" x14ac:dyDescent="0.25">
      <c r="A174" s="13">
        <v>42047</v>
      </c>
      <c r="B174" s="14">
        <v>0.36958333333333332</v>
      </c>
      <c r="C174" s="16" t="s">
        <v>17</v>
      </c>
      <c r="D174" s="16" t="s">
        <v>69</v>
      </c>
      <c r="E174" s="16">
        <v>1.7591089</v>
      </c>
      <c r="F174" s="18">
        <f>VLOOKUP(A174,'DASH USD History'!A:B,2,FALSE)</f>
        <v>2.8338044031584402</v>
      </c>
      <c r="G174" s="18">
        <f t="shared" si="0"/>
        <v>4.9849705464551999</v>
      </c>
      <c r="H174" s="16" t="s">
        <v>202</v>
      </c>
    </row>
    <row r="175" spans="1:8" ht="13.2" x14ac:dyDescent="0.25">
      <c r="A175" s="13">
        <v>42050</v>
      </c>
      <c r="B175" s="14">
        <v>0.73542824074074076</v>
      </c>
      <c r="C175" s="16" t="s">
        <v>17</v>
      </c>
      <c r="D175" s="16" t="s">
        <v>19</v>
      </c>
      <c r="E175" s="16">
        <v>2.0892856800000001</v>
      </c>
      <c r="F175" s="18">
        <f>VLOOKUP(A175,'DASH USD History'!A:B,2,FALSE)</f>
        <v>2.75615470947682</v>
      </c>
      <c r="G175" s="18">
        <f t="shared" si="0"/>
        <v>5.7583945663744807</v>
      </c>
      <c r="H175" s="16" t="s">
        <v>203</v>
      </c>
    </row>
    <row r="176" spans="1:8" ht="13.2" x14ac:dyDescent="0.25">
      <c r="A176" s="13">
        <v>42054</v>
      </c>
      <c r="B176" s="14">
        <v>0.90060185185185182</v>
      </c>
      <c r="C176" s="16" t="s">
        <v>17</v>
      </c>
      <c r="D176" s="16" t="s">
        <v>19</v>
      </c>
      <c r="E176" s="16">
        <v>1.7467339</v>
      </c>
      <c r="F176" s="18">
        <f>VLOOKUP(A176,'DASH USD History'!A:B,2,FALSE)</f>
        <v>2.8040093813394198</v>
      </c>
      <c r="G176" s="18">
        <f t="shared" si="0"/>
        <v>4.8978582423035917</v>
      </c>
      <c r="H176" s="16" t="s">
        <v>204</v>
      </c>
    </row>
    <row r="177" spans="1:8" ht="13.2" x14ac:dyDescent="0.25">
      <c r="A177" s="13">
        <v>42054</v>
      </c>
      <c r="B177" s="14">
        <v>0.61663194444444447</v>
      </c>
      <c r="C177" s="16" t="s">
        <v>17</v>
      </c>
      <c r="D177" s="16" t="s">
        <v>69</v>
      </c>
      <c r="E177" s="16">
        <v>1.7411464000000001</v>
      </c>
      <c r="F177" s="18">
        <f>VLOOKUP(A177,'DASH USD History'!A:B,2,FALSE)</f>
        <v>2.8040093813394198</v>
      </c>
      <c r="G177" s="18">
        <f t="shared" si="0"/>
        <v>4.8821908398853582</v>
      </c>
      <c r="H177" s="16" t="s">
        <v>205</v>
      </c>
    </row>
    <row r="178" spans="1:8" ht="13.2" x14ac:dyDescent="0.25">
      <c r="A178" s="13">
        <v>42058</v>
      </c>
      <c r="B178" s="14">
        <v>0.84325231481481477</v>
      </c>
      <c r="C178" s="16" t="s">
        <v>17</v>
      </c>
      <c r="D178" s="16" t="s">
        <v>19</v>
      </c>
      <c r="E178" s="16">
        <v>1.7411089</v>
      </c>
      <c r="F178" s="18">
        <f>VLOOKUP(A178,'DASH USD History'!A:B,2,FALSE)</f>
        <v>2.5192749975285902</v>
      </c>
      <c r="G178" s="18">
        <f t="shared" si="0"/>
        <v>4.3863321197445062</v>
      </c>
      <c r="H178" s="16" t="s">
        <v>206</v>
      </c>
    </row>
    <row r="179" spans="1:8" ht="13.2" x14ac:dyDescent="0.25">
      <c r="A179" s="13">
        <v>42058</v>
      </c>
      <c r="B179" s="14">
        <v>0.69425925925925924</v>
      </c>
      <c r="C179" s="16" t="s">
        <v>17</v>
      </c>
      <c r="D179" s="16" t="s">
        <v>69</v>
      </c>
      <c r="E179" s="16">
        <v>1.7414839</v>
      </c>
      <c r="F179" s="18">
        <f>VLOOKUP(A179,'DASH USD History'!A:B,2,FALSE)</f>
        <v>2.5192749975285902</v>
      </c>
      <c r="G179" s="18">
        <f t="shared" si="0"/>
        <v>4.3872768478685797</v>
      </c>
      <c r="H179" s="16" t="s">
        <v>207</v>
      </c>
    </row>
    <row r="180" spans="1:8" ht="13.2" x14ac:dyDescent="0.25">
      <c r="A180" s="13">
        <v>42062</v>
      </c>
      <c r="B180" s="14">
        <v>0.83668981481481486</v>
      </c>
      <c r="C180" s="16" t="s">
        <v>17</v>
      </c>
      <c r="D180" s="16" t="s">
        <v>19</v>
      </c>
      <c r="E180" s="16">
        <v>1.8582228199999999</v>
      </c>
      <c r="F180" s="18">
        <f>VLOOKUP(A180,'DASH USD History'!A:B,2,FALSE)</f>
        <v>3.0215527588836402</v>
      </c>
      <c r="G180" s="18">
        <f t="shared" si="0"/>
        <v>5.6147182883915381</v>
      </c>
      <c r="H180" s="16" t="s">
        <v>208</v>
      </c>
    </row>
    <row r="181" spans="1:8" ht="13.2" x14ac:dyDescent="0.25">
      <c r="A181" s="13">
        <v>42063</v>
      </c>
      <c r="B181" s="14">
        <v>0.760162037037037</v>
      </c>
      <c r="C181" s="16" t="s">
        <v>17</v>
      </c>
      <c r="D181" s="16" t="s">
        <v>69</v>
      </c>
      <c r="E181" s="16">
        <v>1.8572228200000001</v>
      </c>
      <c r="F181" s="18">
        <f>VLOOKUP(A181,'DASH USD History'!A:B,2,FALSE)</f>
        <v>3.2287550640303699</v>
      </c>
      <c r="G181" s="18">
        <f t="shared" si="0"/>
        <v>5.9965175851077648</v>
      </c>
      <c r="H181" s="16" t="s">
        <v>209</v>
      </c>
    </row>
    <row r="182" spans="1:8" ht="13.2" x14ac:dyDescent="0.25">
      <c r="A182" s="13">
        <v>42063</v>
      </c>
      <c r="B182" s="14">
        <v>9.5462962962962958E-2</v>
      </c>
      <c r="C182" s="16" t="s">
        <v>17</v>
      </c>
      <c r="D182" s="16" t="s">
        <v>69</v>
      </c>
      <c r="E182" s="16">
        <v>1.85718282</v>
      </c>
      <c r="F182" s="18">
        <f>VLOOKUP(A182,'DASH USD History'!A:B,2,FALSE)</f>
        <v>3.2287550640303699</v>
      </c>
      <c r="G182" s="18">
        <f t="shared" si="0"/>
        <v>5.996388434905203</v>
      </c>
      <c r="H182" s="16" t="s">
        <v>210</v>
      </c>
    </row>
    <row r="183" spans="1:8" ht="13.2" x14ac:dyDescent="0.25">
      <c r="A183" s="13">
        <v>42065</v>
      </c>
      <c r="B183" s="14">
        <v>7.5104166666666666E-2</v>
      </c>
      <c r="C183" s="16" t="s">
        <v>17</v>
      </c>
      <c r="D183" s="16" t="s">
        <v>19</v>
      </c>
      <c r="E183" s="16">
        <v>1.85966282</v>
      </c>
      <c r="F183" s="18">
        <f>VLOOKUP(A183,'DASH USD History'!A:B,2,FALSE)</f>
        <v>3.5371081206461699</v>
      </c>
      <c r="G183" s="18">
        <f t="shared" si="0"/>
        <v>6.5778284622857566</v>
      </c>
      <c r="H183" s="16" t="s">
        <v>211</v>
      </c>
    </row>
    <row r="184" spans="1:8" ht="13.2" x14ac:dyDescent="0.25">
      <c r="A184" s="13">
        <v>42068</v>
      </c>
      <c r="B184" s="14">
        <v>9.7951388888888893E-2</v>
      </c>
      <c r="C184" s="16" t="s">
        <v>17</v>
      </c>
      <c r="D184" s="16" t="s">
        <v>69</v>
      </c>
      <c r="E184" s="16">
        <v>2.2286113900000002</v>
      </c>
      <c r="F184" s="18">
        <f>VLOOKUP(A184,'DASH USD History'!A:B,2,FALSE)</f>
        <v>3.4072455129643502</v>
      </c>
      <c r="G184" s="18">
        <f t="shared" si="0"/>
        <v>7.5934261587187439</v>
      </c>
      <c r="H184" s="16" t="s">
        <v>212</v>
      </c>
    </row>
    <row r="185" spans="1:8" ht="13.2" x14ac:dyDescent="0.25">
      <c r="A185" s="13">
        <v>42069</v>
      </c>
      <c r="B185" s="14">
        <v>0.17177083333333334</v>
      </c>
      <c r="C185" s="16" t="s">
        <v>17</v>
      </c>
      <c r="D185" s="16" t="s">
        <v>19</v>
      </c>
      <c r="E185" s="16">
        <v>1.85714282</v>
      </c>
      <c r="F185" s="18">
        <f>VLOOKUP(A185,'DASH USD History'!A:B,2,FALSE)</f>
        <v>3.3544803478671001</v>
      </c>
      <c r="G185" s="18">
        <f t="shared" si="0"/>
        <v>6.2297490928724875</v>
      </c>
      <c r="H185" s="16" t="s">
        <v>213</v>
      </c>
    </row>
    <row r="186" spans="1:8" ht="13.2" x14ac:dyDescent="0.25">
      <c r="A186" s="13">
        <v>42072</v>
      </c>
      <c r="B186" s="14">
        <v>0.15381944444444445</v>
      </c>
      <c r="C186" s="16" t="s">
        <v>17</v>
      </c>
      <c r="D186" s="16" t="s">
        <v>69</v>
      </c>
      <c r="E186" s="16">
        <v>1.8575428199999999</v>
      </c>
      <c r="F186" s="18">
        <f>VLOOKUP(A186,'DASH USD History'!A:B,2,FALSE)</f>
        <v>3.5717646594033701</v>
      </c>
      <c r="G186" s="18">
        <f t="shared" si="0"/>
        <v>6.6347057978044752</v>
      </c>
      <c r="H186" s="16" t="s">
        <v>214</v>
      </c>
    </row>
    <row r="187" spans="1:8" ht="13.2" x14ac:dyDescent="0.25">
      <c r="A187" s="13">
        <v>42073</v>
      </c>
      <c r="B187" s="14">
        <v>0.19234953703703703</v>
      </c>
      <c r="C187" s="16" t="s">
        <v>17</v>
      </c>
      <c r="D187" s="16" t="s">
        <v>19</v>
      </c>
      <c r="E187" s="16">
        <v>1.85714282</v>
      </c>
      <c r="F187" s="18">
        <f>VLOOKUP(A187,'DASH USD History'!A:B,2,FALSE)</f>
        <v>3.0092991413185399</v>
      </c>
      <c r="G187" s="18">
        <f t="shared" si="0"/>
        <v>5.5886982935318921</v>
      </c>
      <c r="H187" s="16" t="s">
        <v>215</v>
      </c>
    </row>
    <row r="188" spans="1:8" ht="13.2" x14ac:dyDescent="0.25">
      <c r="A188" s="13">
        <v>42076</v>
      </c>
      <c r="B188" s="14">
        <v>0.79216435185185186</v>
      </c>
      <c r="C188" s="16" t="s">
        <v>17</v>
      </c>
      <c r="D188" s="16" t="s">
        <v>69</v>
      </c>
      <c r="E188" s="16">
        <v>1.85714282</v>
      </c>
      <c r="F188" s="18">
        <f>VLOOKUP(A188,'DASH USD History'!A:B,2,FALSE)</f>
        <v>2.9071049114365701</v>
      </c>
      <c r="G188" s="18">
        <f t="shared" si="0"/>
        <v>5.3989090132611617</v>
      </c>
      <c r="H188" s="16" t="s">
        <v>216</v>
      </c>
    </row>
    <row r="189" spans="1:8" ht="13.2" x14ac:dyDescent="0.25">
      <c r="A189" s="13">
        <v>42077</v>
      </c>
      <c r="B189" s="14">
        <v>0.42796296296296299</v>
      </c>
      <c r="C189" s="16" t="s">
        <v>17</v>
      </c>
      <c r="D189" s="16" t="s">
        <v>19</v>
      </c>
      <c r="E189" s="16">
        <v>1.85718282</v>
      </c>
      <c r="F189" s="18">
        <f>VLOOKUP(A189,'DASH USD History'!A:B,2,FALSE)</f>
        <v>2.9399977164951898</v>
      </c>
      <c r="G189" s="18">
        <f t="shared" si="0"/>
        <v>5.4601132499140972</v>
      </c>
      <c r="H189" s="16" t="s">
        <v>217</v>
      </c>
    </row>
    <row r="190" spans="1:8" ht="13.2" x14ac:dyDescent="0.25">
      <c r="A190" s="13">
        <v>42081</v>
      </c>
      <c r="B190" s="14">
        <v>0.59780092592592593</v>
      </c>
      <c r="C190" s="16" t="s">
        <v>17</v>
      </c>
      <c r="D190" s="16" t="s">
        <v>19</v>
      </c>
      <c r="E190" s="16">
        <v>1.85718282</v>
      </c>
      <c r="F190" s="18">
        <f>VLOOKUP(A190,'DASH USD History'!A:B,2,FALSE)</f>
        <v>3.1068534164974402</v>
      </c>
      <c r="G190" s="18">
        <f t="shared" si="0"/>
        <v>5.7699947893773507</v>
      </c>
      <c r="H190" s="16" t="s">
        <v>218</v>
      </c>
    </row>
    <row r="191" spans="1:8" ht="13.2" x14ac:dyDescent="0.25">
      <c r="A191" s="13">
        <v>42081</v>
      </c>
      <c r="B191" s="14">
        <v>0.41739583333333335</v>
      </c>
      <c r="C191" s="16" t="s">
        <v>17</v>
      </c>
      <c r="D191" s="16" t="s">
        <v>69</v>
      </c>
      <c r="E191" s="16">
        <v>1.8577828199999999</v>
      </c>
      <c r="F191" s="18">
        <f>VLOOKUP(A191,'DASH USD History'!A:B,2,FALSE)</f>
        <v>3.1068534164974402</v>
      </c>
      <c r="G191" s="18">
        <f t="shared" si="0"/>
        <v>5.7718589014272483</v>
      </c>
      <c r="H191" s="16" t="s">
        <v>219</v>
      </c>
    </row>
    <row r="192" spans="1:8" ht="13.2" x14ac:dyDescent="0.25">
      <c r="A192" s="13">
        <v>42085</v>
      </c>
      <c r="B192" s="14">
        <v>0.75363425925925931</v>
      </c>
      <c r="C192" s="16" t="s">
        <v>17</v>
      </c>
      <c r="D192" s="16" t="s">
        <v>19</v>
      </c>
      <c r="E192" s="16">
        <v>1.8652629599999999</v>
      </c>
      <c r="F192" s="18">
        <f>VLOOKUP(A192,'DASH USD History'!A:B,2,FALSE)</f>
        <v>4.5977574108618597</v>
      </c>
      <c r="G192" s="18">
        <f t="shared" si="0"/>
        <v>8.5760265975461287</v>
      </c>
      <c r="H192" s="16" t="s">
        <v>220</v>
      </c>
    </row>
    <row r="193" spans="1:8" ht="13.2" x14ac:dyDescent="0.25">
      <c r="A193" s="13">
        <v>42085</v>
      </c>
      <c r="B193" s="14">
        <v>0.72938657407407403</v>
      </c>
      <c r="C193" s="16" t="s">
        <v>17</v>
      </c>
      <c r="D193" s="16" t="s">
        <v>69</v>
      </c>
      <c r="E193" s="16">
        <v>1.85714282</v>
      </c>
      <c r="F193" s="18">
        <f>VLOOKUP(A193,'DASH USD History'!A:B,2,FALSE)</f>
        <v>4.5977574108618597</v>
      </c>
      <c r="G193" s="18">
        <f t="shared" si="0"/>
        <v>8.5386921636838924</v>
      </c>
      <c r="H193" s="16" t="s">
        <v>221</v>
      </c>
    </row>
    <row r="194" spans="1:8" ht="13.2" x14ac:dyDescent="0.25">
      <c r="A194" s="13">
        <v>42089</v>
      </c>
      <c r="B194" s="14">
        <v>0.97219907407407402</v>
      </c>
      <c r="C194" s="16" t="s">
        <v>17</v>
      </c>
      <c r="D194" s="16" t="s">
        <v>69</v>
      </c>
      <c r="E194" s="16">
        <v>1.85738282</v>
      </c>
      <c r="F194" s="18">
        <f>VLOOKUP(A194,'DASH USD History'!A:B,2,FALSE)</f>
        <v>4.9906724632685302</v>
      </c>
      <c r="G194" s="18">
        <f t="shared" si="0"/>
        <v>9.2695892935220492</v>
      </c>
      <c r="H194" s="16" t="s">
        <v>222</v>
      </c>
    </row>
    <row r="195" spans="1:8" ht="13.2" x14ac:dyDescent="0.25">
      <c r="A195" s="13">
        <v>42090</v>
      </c>
      <c r="B195" s="14">
        <v>0.20591435185185186</v>
      </c>
      <c r="C195" s="16" t="s">
        <v>17</v>
      </c>
      <c r="D195" s="16" t="s">
        <v>19</v>
      </c>
      <c r="E195" s="16">
        <v>1.85758282</v>
      </c>
      <c r="F195" s="18">
        <f>VLOOKUP(A195,'DASH USD History'!A:B,2,FALSE)</f>
        <v>4.7951320492106504</v>
      </c>
      <c r="G195" s="18">
        <f t="shared" si="0"/>
        <v>8.907354914245099</v>
      </c>
      <c r="H195" s="16" t="s">
        <v>223</v>
      </c>
    </row>
    <row r="196" spans="1:8" ht="13.2" x14ac:dyDescent="0.25">
      <c r="A196" s="13">
        <v>42096</v>
      </c>
      <c r="B196" s="14">
        <v>0.86729166666666668</v>
      </c>
      <c r="C196" s="16" t="s">
        <v>17</v>
      </c>
      <c r="D196" s="16" t="s">
        <v>69</v>
      </c>
      <c r="E196" s="16">
        <v>2.3684946</v>
      </c>
      <c r="F196" s="18">
        <f>VLOOKUP(A196,'DASH USD History'!A:B,2,FALSE)</f>
        <v>4.5147919606654003</v>
      </c>
      <c r="G196" s="18">
        <f t="shared" si="0"/>
        <v>10.693260378959414</v>
      </c>
      <c r="H196" s="16" t="s">
        <v>224</v>
      </c>
    </row>
    <row r="197" spans="1:8" ht="13.2" x14ac:dyDescent="0.25">
      <c r="A197" s="13">
        <v>42096</v>
      </c>
      <c r="B197" s="14">
        <v>0.64914351851851848</v>
      </c>
      <c r="C197" s="16" t="s">
        <v>17</v>
      </c>
      <c r="D197" s="16" t="s">
        <v>19</v>
      </c>
      <c r="E197" s="16">
        <v>2.7625424999999999</v>
      </c>
      <c r="F197" s="18">
        <f>VLOOKUP(A197,'DASH USD History'!A:B,2,FALSE)</f>
        <v>4.5147919606654003</v>
      </c>
      <c r="G197" s="18">
        <f t="shared" si="0"/>
        <v>12.472304669996497</v>
      </c>
      <c r="H197" s="16" t="s">
        <v>225</v>
      </c>
    </row>
    <row r="198" spans="1:8" ht="13.2" x14ac:dyDescent="0.25">
      <c r="A198" s="13">
        <v>42098</v>
      </c>
      <c r="B198" s="14">
        <v>0.48806712962962961</v>
      </c>
      <c r="C198" s="16" t="s">
        <v>17</v>
      </c>
      <c r="D198" s="16" t="s">
        <v>69</v>
      </c>
      <c r="E198" s="16">
        <v>1.9732142399999999</v>
      </c>
      <c r="F198" s="18">
        <f>VLOOKUP(A198,'DASH USD History'!A:B,2,FALSE)</f>
        <v>4.1587996663449998</v>
      </c>
      <c r="G198" s="18">
        <f t="shared" si="0"/>
        <v>8.2062027229392012</v>
      </c>
      <c r="H198" s="16" t="s">
        <v>226</v>
      </c>
    </row>
    <row r="199" spans="1:8" ht="13.2" x14ac:dyDescent="0.25">
      <c r="A199" s="13">
        <v>42098</v>
      </c>
      <c r="B199" s="14">
        <v>0.27425925925925926</v>
      </c>
      <c r="C199" s="16" t="s">
        <v>17</v>
      </c>
      <c r="D199" s="16" t="s">
        <v>19</v>
      </c>
      <c r="E199" s="16">
        <v>1.9732142399999999</v>
      </c>
      <c r="F199" s="18">
        <f>VLOOKUP(A199,'DASH USD History'!A:B,2,FALSE)</f>
        <v>4.1587996663449998</v>
      </c>
      <c r="G199" s="18">
        <f t="shared" si="0"/>
        <v>8.2062027229392012</v>
      </c>
      <c r="H199" s="16" t="s">
        <v>227</v>
      </c>
    </row>
    <row r="200" spans="1:8" ht="13.2" x14ac:dyDescent="0.25">
      <c r="A200" s="13">
        <v>42102</v>
      </c>
      <c r="B200" s="14">
        <v>0.25526620370370373</v>
      </c>
      <c r="C200" s="16" t="s">
        <v>17</v>
      </c>
      <c r="D200" s="16" t="s">
        <v>19</v>
      </c>
      <c r="E200" s="16">
        <v>1.9732142399999999</v>
      </c>
      <c r="F200" s="18">
        <f>VLOOKUP(A200,'DASH USD History'!A:B,2,FALSE)</f>
        <v>3.65809338001797</v>
      </c>
      <c r="G200" s="18">
        <f t="shared" si="0"/>
        <v>7.2182019487011893</v>
      </c>
      <c r="H200" s="16" t="s">
        <v>228</v>
      </c>
    </row>
    <row r="201" spans="1:8" ht="13.2" x14ac:dyDescent="0.25">
      <c r="A201" s="13">
        <v>42103</v>
      </c>
      <c r="B201" s="14">
        <v>0.8499768518518519</v>
      </c>
      <c r="C201" s="16" t="s">
        <v>17</v>
      </c>
      <c r="D201" s="16" t="s">
        <v>69</v>
      </c>
      <c r="E201" s="16">
        <v>2.7625850000000001</v>
      </c>
      <c r="F201" s="18">
        <f>VLOOKUP(A201,'DASH USD History'!A:B,2,FALSE)</f>
        <v>3.3918066266945699</v>
      </c>
      <c r="G201" s="18">
        <f t="shared" si="0"/>
        <v>9.370154109807018</v>
      </c>
      <c r="H201" s="16" t="s">
        <v>229</v>
      </c>
    </row>
    <row r="202" spans="1:8" ht="13.2" x14ac:dyDescent="0.25">
      <c r="A202" s="13">
        <v>42107</v>
      </c>
      <c r="B202" s="14">
        <v>0.95467592592592587</v>
      </c>
      <c r="C202" s="16" t="s">
        <v>17</v>
      </c>
      <c r="D202" s="16" t="s">
        <v>69</v>
      </c>
      <c r="E202" s="16">
        <v>1.9732142399999999</v>
      </c>
      <c r="F202" s="18">
        <f>VLOOKUP(A202,'DASH USD History'!A:B,2,FALSE)</f>
        <v>3.1806470905290198</v>
      </c>
      <c r="G202" s="18">
        <f t="shared" si="0"/>
        <v>6.2760981314464308</v>
      </c>
      <c r="H202" s="16" t="s">
        <v>230</v>
      </c>
    </row>
    <row r="203" spans="1:8" ht="13.2" x14ac:dyDescent="0.25">
      <c r="A203" s="13">
        <v>42107</v>
      </c>
      <c r="B203" s="14">
        <v>0.7477314814814815</v>
      </c>
      <c r="C203" s="16" t="s">
        <v>17</v>
      </c>
      <c r="D203" s="16" t="s">
        <v>19</v>
      </c>
      <c r="E203" s="16">
        <v>1.97334174</v>
      </c>
      <c r="F203" s="18">
        <f>VLOOKUP(A203,'DASH USD History'!A:B,2,FALSE)</f>
        <v>3.1806470905290198</v>
      </c>
      <c r="G203" s="18">
        <f t="shared" si="0"/>
        <v>6.2765036639504732</v>
      </c>
      <c r="H203" s="16" t="s">
        <v>231</v>
      </c>
    </row>
    <row r="204" spans="1:8" ht="13.2" x14ac:dyDescent="0.25">
      <c r="A204" s="13">
        <v>42107</v>
      </c>
      <c r="B204" s="14">
        <v>0.62585648148148143</v>
      </c>
      <c r="C204" s="16" t="s">
        <v>17</v>
      </c>
      <c r="D204" s="16" t="s">
        <v>69</v>
      </c>
      <c r="E204" s="16">
        <v>1.97368174</v>
      </c>
      <c r="F204" s="18">
        <f>VLOOKUP(A204,'DASH USD History'!A:B,2,FALSE)</f>
        <v>3.1806470905290198</v>
      </c>
      <c r="G204" s="18">
        <f t="shared" si="0"/>
        <v>6.2775850839612533</v>
      </c>
      <c r="H204" s="16" t="s">
        <v>232</v>
      </c>
    </row>
    <row r="205" spans="1:8" ht="13.2" x14ac:dyDescent="0.25">
      <c r="A205" s="13">
        <v>42112</v>
      </c>
      <c r="B205" s="14">
        <v>0.83510416666666665</v>
      </c>
      <c r="C205" s="16" t="s">
        <v>17</v>
      </c>
      <c r="D205" s="16" t="s">
        <v>19</v>
      </c>
      <c r="E205" s="16">
        <v>2.3766546000000002</v>
      </c>
      <c r="F205" s="18">
        <f>VLOOKUP(A205,'DASH USD History'!A:B,2,FALSE)</f>
        <v>2.91498891033417</v>
      </c>
      <c r="G205" s="18">
        <f t="shared" si="0"/>
        <v>6.9279218026946934</v>
      </c>
      <c r="H205" s="16" t="s">
        <v>233</v>
      </c>
    </row>
    <row r="206" spans="1:8" ht="13.2" x14ac:dyDescent="0.25">
      <c r="A206" s="13">
        <v>42112</v>
      </c>
      <c r="B206" s="14">
        <v>0.20269675925925926</v>
      </c>
      <c r="C206" s="16" t="s">
        <v>17</v>
      </c>
      <c r="D206" s="16" t="s">
        <v>69</v>
      </c>
      <c r="E206" s="16">
        <v>1.97329924</v>
      </c>
      <c r="F206" s="18">
        <f>VLOOKUP(A206,'DASH USD History'!A:B,2,FALSE)</f>
        <v>2.91498891033417</v>
      </c>
      <c r="G206" s="18">
        <f t="shared" si="0"/>
        <v>5.7521454013708455</v>
      </c>
      <c r="H206" s="16" t="s">
        <v>234</v>
      </c>
    </row>
    <row r="207" spans="1:8" ht="13.2" x14ac:dyDescent="0.25">
      <c r="A207" s="13">
        <v>42116</v>
      </c>
      <c r="B207" s="14">
        <v>0.76332175925925927</v>
      </c>
      <c r="C207" s="16" t="s">
        <v>17</v>
      </c>
      <c r="D207" s="16" t="s">
        <v>69</v>
      </c>
      <c r="E207" s="16">
        <v>2.7668775000000001</v>
      </c>
      <c r="F207" s="18">
        <f>VLOOKUP(A207,'DASH USD History'!A:B,2,FALSE)</f>
        <v>3.2385208676720598</v>
      </c>
      <c r="G207" s="18">
        <f t="shared" si="0"/>
        <v>8.9605905220423008</v>
      </c>
      <c r="H207" s="16" t="s">
        <v>235</v>
      </c>
    </row>
    <row r="208" spans="1:8" ht="13.2" x14ac:dyDescent="0.25">
      <c r="A208" s="13">
        <v>42117</v>
      </c>
      <c r="B208" s="14">
        <v>0.32681712962962961</v>
      </c>
      <c r="C208" s="16" t="s">
        <v>17</v>
      </c>
      <c r="D208" s="16" t="s">
        <v>19</v>
      </c>
      <c r="E208" s="16">
        <v>1.97346924</v>
      </c>
      <c r="F208" s="18">
        <f>VLOOKUP(A208,'DASH USD History'!A:B,2,FALSE)</f>
        <v>3.6203743139780298</v>
      </c>
      <c r="G208" s="18">
        <f t="shared" si="0"/>
        <v>7.1446973459217435</v>
      </c>
      <c r="H208" s="16" t="s">
        <v>236</v>
      </c>
    </row>
    <row r="209" spans="1:9" ht="13.2" x14ac:dyDescent="0.25">
      <c r="A209" s="13">
        <v>42121</v>
      </c>
      <c r="B209" s="14">
        <v>0.93060185185185185</v>
      </c>
      <c r="C209" s="16" t="s">
        <v>17</v>
      </c>
      <c r="D209" s="16" t="s">
        <v>19</v>
      </c>
      <c r="E209" s="16">
        <v>1.9732142399999999</v>
      </c>
      <c r="F209" s="18">
        <f>VLOOKUP(A209,'DASH USD History'!A:B,2,FALSE)</f>
        <v>2.9910511671501201</v>
      </c>
      <c r="G209" s="18">
        <f t="shared" si="0"/>
        <v>5.9019847555892371</v>
      </c>
      <c r="H209" s="16" t="s">
        <v>237</v>
      </c>
    </row>
    <row r="210" spans="1:9" ht="13.2" x14ac:dyDescent="0.25">
      <c r="A210" s="13">
        <v>42121</v>
      </c>
      <c r="B210" s="14">
        <v>0.32946759259259262</v>
      </c>
      <c r="C210" s="16" t="s">
        <v>17</v>
      </c>
      <c r="D210" s="16" t="s">
        <v>69</v>
      </c>
      <c r="E210" s="16">
        <v>1.9732142399999999</v>
      </c>
      <c r="F210" s="18">
        <f>VLOOKUP(A210,'DASH USD History'!A:B,2,FALSE)</f>
        <v>2.9910511671501201</v>
      </c>
      <c r="G210" s="18">
        <f t="shared" si="0"/>
        <v>5.9019847555892371</v>
      </c>
      <c r="H210" s="16" t="s">
        <v>238</v>
      </c>
    </row>
    <row r="211" spans="1:9" ht="13.2" x14ac:dyDescent="0.25">
      <c r="A211" s="13">
        <v>42125</v>
      </c>
      <c r="B211" s="14">
        <v>0.94815972222222222</v>
      </c>
      <c r="C211" s="16" t="s">
        <v>17</v>
      </c>
      <c r="D211" s="16" t="s">
        <v>69</v>
      </c>
      <c r="E211" s="16">
        <v>2.50718781</v>
      </c>
      <c r="F211" s="18">
        <f>VLOOKUP(A211,'DASH USD History'!A:B,2,FALSE)</f>
        <v>2.7498537539893402</v>
      </c>
      <c r="G211" s="18">
        <f t="shared" si="0"/>
        <v>6.8943998112848126</v>
      </c>
      <c r="H211" s="16" t="s">
        <v>239</v>
      </c>
    </row>
    <row r="212" spans="1:9" ht="13.2" x14ac:dyDescent="0.25">
      <c r="A212" s="13">
        <v>42126</v>
      </c>
      <c r="B212" s="14">
        <v>0.53833333333333333</v>
      </c>
      <c r="C212" s="16" t="s">
        <v>17</v>
      </c>
      <c r="D212" s="16" t="s">
        <v>19</v>
      </c>
      <c r="E212" s="16">
        <v>2.0938306600000001</v>
      </c>
      <c r="F212" s="18">
        <f>VLOOKUP(A212,'DASH USD History'!A:B,2,FALSE)</f>
        <v>2.7475467609504101</v>
      </c>
      <c r="G212" s="18">
        <f t="shared" si="0"/>
        <v>5.7528976478616594</v>
      </c>
      <c r="H212" s="16" t="s">
        <v>240</v>
      </c>
    </row>
    <row r="213" spans="1:9" ht="13.2" x14ac:dyDescent="0.25">
      <c r="A213" s="13">
        <v>42130</v>
      </c>
      <c r="B213" s="14">
        <v>0.57013888888888886</v>
      </c>
      <c r="C213" s="16" t="s">
        <v>17</v>
      </c>
      <c r="D213" s="16" t="s">
        <v>69</v>
      </c>
      <c r="E213" s="16">
        <v>2.0892856599999998</v>
      </c>
      <c r="F213" s="18">
        <f>VLOOKUP(A213,'DASH USD History'!A:B,2,FALSE)</f>
        <v>2.8325204577549501</v>
      </c>
      <c r="G213" s="18">
        <f t="shared" si="0"/>
        <v>5.9179443740440529</v>
      </c>
      <c r="H213" s="16" t="s">
        <v>241</v>
      </c>
    </row>
    <row r="214" spans="1:9" ht="13.2" x14ac:dyDescent="0.25">
      <c r="A214" s="13">
        <v>42131</v>
      </c>
      <c r="B214" s="14">
        <v>0.16589120370370369</v>
      </c>
      <c r="C214" s="16" t="s">
        <v>17</v>
      </c>
      <c r="D214" s="16" t="s">
        <v>19</v>
      </c>
      <c r="E214" s="16">
        <v>2.5072328100000001</v>
      </c>
      <c r="F214" s="18">
        <f>VLOOKUP(A214,'DASH USD History'!A:B,2,FALSE)</f>
        <v>2.8056393330051401</v>
      </c>
      <c r="G214" s="18">
        <f t="shared" si="0"/>
        <v>7.0343909887370035</v>
      </c>
      <c r="H214" s="16" t="s">
        <v>242</v>
      </c>
    </row>
    <row r="215" spans="1:9" ht="13.2" x14ac:dyDescent="0.25">
      <c r="A215" s="13">
        <v>42135</v>
      </c>
      <c r="B215" s="14">
        <v>0.86284722222222221</v>
      </c>
      <c r="C215" s="16" t="s">
        <v>17</v>
      </c>
      <c r="D215" s="16" t="s">
        <v>19</v>
      </c>
      <c r="E215" s="16">
        <v>2.5116428100000001</v>
      </c>
      <c r="F215" s="18">
        <f>VLOOKUP(A215,'DASH USD History'!A:B,2,FALSE)</f>
        <v>2.7565805299774802</v>
      </c>
      <c r="G215" s="18">
        <f t="shared" si="0"/>
        <v>6.9235456683039276</v>
      </c>
      <c r="H215" s="16" t="s">
        <v>243</v>
      </c>
    </row>
    <row r="216" spans="1:9" ht="13.2" x14ac:dyDescent="0.25">
      <c r="A216" s="13">
        <v>42135</v>
      </c>
      <c r="B216" s="14">
        <v>0.26030092592592591</v>
      </c>
      <c r="C216" s="16" t="s">
        <v>17</v>
      </c>
      <c r="D216" s="16" t="s">
        <v>69</v>
      </c>
      <c r="E216" s="16">
        <v>2.0895556599999998</v>
      </c>
      <c r="F216" s="18">
        <f>VLOOKUP(A216,'DASH USD History'!A:B,2,FALSE)</f>
        <v>2.7565805299774802</v>
      </c>
      <c r="G216" s="18">
        <f t="shared" si="0"/>
        <v>5.7600284486602424</v>
      </c>
      <c r="H216" s="16" t="s">
        <v>244</v>
      </c>
    </row>
    <row r="217" spans="1:9" ht="13.2" x14ac:dyDescent="0.25">
      <c r="A217" s="13">
        <v>42140</v>
      </c>
      <c r="B217" s="14">
        <v>0.52760416666666665</v>
      </c>
      <c r="C217" s="16" t="s">
        <v>17</v>
      </c>
      <c r="D217" s="16" t="s">
        <v>19</v>
      </c>
      <c r="E217" s="16">
        <v>2.0893306599999999</v>
      </c>
      <c r="F217" s="18">
        <f>VLOOKUP(A217,'DASH USD History'!A:B,2,FALSE)</f>
        <v>2.9926915526445899</v>
      </c>
      <c r="G217" s="18">
        <f t="shared" si="0"/>
        <v>6.2527222168633454</v>
      </c>
      <c r="H217" s="16" t="s">
        <v>245</v>
      </c>
    </row>
    <row r="218" spans="1:9" ht="13.2" x14ac:dyDescent="0.25">
      <c r="A218" s="13">
        <v>42140</v>
      </c>
      <c r="B218" s="14">
        <v>0.19409722222222223</v>
      </c>
      <c r="C218" s="16" t="s">
        <v>17</v>
      </c>
      <c r="D218" s="16" t="s">
        <v>69</v>
      </c>
      <c r="E218" s="16">
        <v>2.0897356600000001</v>
      </c>
      <c r="F218" s="18">
        <f>VLOOKUP(A218,'DASH USD History'!A:B,2,FALSE)</f>
        <v>2.9926915526445899</v>
      </c>
      <c r="G218" s="18">
        <f t="shared" si="0"/>
        <v>6.2539342569421672</v>
      </c>
      <c r="H218" s="16" t="s">
        <v>246</v>
      </c>
    </row>
    <row r="219" spans="1:9" ht="13.2" x14ac:dyDescent="0.25">
      <c r="A219" s="13">
        <v>42144</v>
      </c>
      <c r="B219" s="14">
        <v>0.89141203703703709</v>
      </c>
      <c r="C219" s="16" t="s">
        <v>17</v>
      </c>
      <c r="D219" s="16" t="s">
        <v>69</v>
      </c>
      <c r="E219" s="16">
        <v>2.5072778100000002</v>
      </c>
      <c r="F219" s="18">
        <f>VLOOKUP(A219,'DASH USD History'!A:B,2,FALSE)</f>
        <v>2.8960243001356201</v>
      </c>
      <c r="G219" s="18">
        <f t="shared" si="0"/>
        <v>7.2611374649508207</v>
      </c>
      <c r="H219" s="16" t="s">
        <v>247</v>
      </c>
      <c r="I219" s="7"/>
    </row>
    <row r="220" spans="1:9" ht="13.2" x14ac:dyDescent="0.25">
      <c r="A220" s="13">
        <v>42145</v>
      </c>
      <c r="B220" s="14">
        <v>0.22545138888888888</v>
      </c>
      <c r="C220" s="16" t="s">
        <v>17</v>
      </c>
      <c r="D220" s="16" t="s">
        <v>19</v>
      </c>
      <c r="E220" s="16">
        <v>2.5071428099999999</v>
      </c>
      <c r="F220" s="18">
        <f>VLOOKUP(A220,'DASH USD History'!A:B,2,FALSE)</f>
        <v>2.85116236042222</v>
      </c>
      <c r="G220" s="18">
        <f t="shared" si="0"/>
        <v>7.1482712120751977</v>
      </c>
      <c r="H220" s="16" t="s">
        <v>248</v>
      </c>
    </row>
    <row r="221" spans="1:9" ht="13.2" x14ac:dyDescent="0.25">
      <c r="A221" s="13">
        <v>42149</v>
      </c>
      <c r="B221" s="14">
        <v>0.89299768518518519</v>
      </c>
      <c r="C221" s="16" t="s">
        <v>17</v>
      </c>
      <c r="D221" s="16" t="s">
        <v>19</v>
      </c>
      <c r="E221" s="16">
        <v>3.3428571100000002</v>
      </c>
      <c r="F221" s="18">
        <f>VLOOKUP(A221,'DASH USD History'!A:B,2,FALSE)</f>
        <v>2.8314898861956799</v>
      </c>
      <c r="G221" s="18">
        <f t="shared" si="0"/>
        <v>9.4652660979623207</v>
      </c>
      <c r="H221" s="16" t="s">
        <v>249</v>
      </c>
    </row>
    <row r="222" spans="1:9" ht="13.2" x14ac:dyDescent="0.25">
      <c r="A222" s="13">
        <v>42149</v>
      </c>
      <c r="B222" s="14">
        <v>0.55853009259259256</v>
      </c>
      <c r="C222" s="16" t="s">
        <v>17</v>
      </c>
      <c r="D222" s="16" t="s">
        <v>69</v>
      </c>
      <c r="E222" s="16">
        <v>2.08969066</v>
      </c>
      <c r="F222" s="18">
        <f>VLOOKUP(A222,'DASH USD History'!A:B,2,FALSE)</f>
        <v>2.8314898861956799</v>
      </c>
      <c r="G222" s="18">
        <f t="shared" si="0"/>
        <v>5.9169379690675754</v>
      </c>
      <c r="H222" s="16" t="s">
        <v>250</v>
      </c>
    </row>
    <row r="223" spans="1:9" ht="13.2" x14ac:dyDescent="0.25">
      <c r="A223" s="13">
        <v>42154</v>
      </c>
      <c r="B223" s="14">
        <v>0.50984953703703706</v>
      </c>
      <c r="C223" s="16" t="s">
        <v>17</v>
      </c>
      <c r="D223" s="16" t="s">
        <v>19</v>
      </c>
      <c r="E223" s="16">
        <v>2.5071428099999999</v>
      </c>
      <c r="F223" s="18">
        <f>VLOOKUP(A223,'DASH USD History'!A:B,2,FALSE)</f>
        <v>2.71541463399147</v>
      </c>
      <c r="G223" s="18">
        <f t="shared" si="0"/>
        <v>6.8079322757804954</v>
      </c>
      <c r="H223" s="16" t="s">
        <v>251</v>
      </c>
    </row>
    <row r="224" spans="1:9" ht="13.2" x14ac:dyDescent="0.25">
      <c r="A224" s="13">
        <v>42154</v>
      </c>
      <c r="B224" s="14">
        <v>0.20054398148148148</v>
      </c>
      <c r="C224" s="16" t="s">
        <v>17</v>
      </c>
      <c r="D224" s="16" t="s">
        <v>69</v>
      </c>
      <c r="E224" s="16">
        <v>2.0907256599999999</v>
      </c>
      <c r="F224" s="18">
        <f>VLOOKUP(A224,'DASH USD History'!A:B,2,FALSE)</f>
        <v>2.71541463399147</v>
      </c>
      <c r="G224" s="18">
        <f t="shared" si="0"/>
        <v>5.6771870528254746</v>
      </c>
      <c r="H224" s="16" t="s">
        <v>252</v>
      </c>
    </row>
    <row r="225" spans="1:8" ht="13.2" x14ac:dyDescent="0.25">
      <c r="A225" s="13">
        <v>42158</v>
      </c>
      <c r="B225" s="14">
        <v>0.83871527777777777</v>
      </c>
      <c r="C225" s="16" t="s">
        <v>17</v>
      </c>
      <c r="D225" s="16" t="s">
        <v>69</v>
      </c>
      <c r="E225" s="16">
        <v>2.64961102</v>
      </c>
      <c r="F225" s="18">
        <f>VLOOKUP(A225,'DASH USD History'!A:B,2,FALSE)</f>
        <v>2.7349199033056402</v>
      </c>
      <c r="G225" s="18">
        <f t="shared" si="0"/>
        <v>7.2464739146159589</v>
      </c>
      <c r="H225" s="16" t="s">
        <v>253</v>
      </c>
    </row>
    <row r="226" spans="1:8" ht="13.2" x14ac:dyDescent="0.25">
      <c r="A226" s="13">
        <v>42159</v>
      </c>
      <c r="B226" s="14">
        <v>0.13313657407407409</v>
      </c>
      <c r="C226" s="16" t="s">
        <v>17</v>
      </c>
      <c r="D226" s="16" t="s">
        <v>19</v>
      </c>
      <c r="E226" s="16">
        <v>2.6464285200000002</v>
      </c>
      <c r="F226" s="18">
        <f>VLOOKUP(A226,'DASH USD History'!A:B,2,FALSE)</f>
        <v>2.7926174432347901</v>
      </c>
      <c r="G226" s="18">
        <f t="shared" si="0"/>
        <v>7.3904624472260299</v>
      </c>
      <c r="H226" s="16" t="s">
        <v>254</v>
      </c>
    </row>
    <row r="227" spans="1:8" ht="13.2" x14ac:dyDescent="0.25">
      <c r="A227" s="13">
        <v>42163</v>
      </c>
      <c r="B227" s="14">
        <v>0.60880787037037032</v>
      </c>
      <c r="C227" s="16" t="s">
        <v>17</v>
      </c>
      <c r="D227" s="16" t="s">
        <v>19</v>
      </c>
      <c r="E227" s="16">
        <v>2.2053570800000002</v>
      </c>
      <c r="F227" s="18">
        <f>VLOOKUP(A227,'DASH USD History'!A:B,2,FALSE)</f>
        <v>2.82826576968414</v>
      </c>
      <c r="G227" s="18">
        <f t="shared" si="0"/>
        <v>6.2373359392945682</v>
      </c>
      <c r="H227" s="16" t="s">
        <v>255</v>
      </c>
    </row>
    <row r="228" spans="1:8" ht="13.2" x14ac:dyDescent="0.25">
      <c r="A228" s="13">
        <v>42163</v>
      </c>
      <c r="B228" s="14">
        <v>0.3424537037037037</v>
      </c>
      <c r="C228" s="16" t="s">
        <v>17</v>
      </c>
      <c r="D228" s="16" t="s">
        <v>69</v>
      </c>
      <c r="E228" s="16">
        <v>2.2075895800000001</v>
      </c>
      <c r="F228" s="18">
        <f>VLOOKUP(A228,'DASH USD History'!A:B,2,FALSE)</f>
        <v>2.82826576968414</v>
      </c>
      <c r="G228" s="18">
        <f t="shared" si="0"/>
        <v>6.2436500426253874</v>
      </c>
      <c r="H228" s="16" t="s">
        <v>256</v>
      </c>
    </row>
    <row r="229" spans="1:8" ht="13.2" x14ac:dyDescent="0.25">
      <c r="A229" s="13">
        <v>42167</v>
      </c>
      <c r="B229" s="14">
        <v>0.85086805555555556</v>
      </c>
      <c r="C229" s="16" t="s">
        <v>17</v>
      </c>
      <c r="D229" s="16" t="s">
        <v>69</v>
      </c>
      <c r="E229" s="16">
        <v>3.9696428400000001</v>
      </c>
      <c r="F229" s="18">
        <f>VLOOKUP(A229,'DASH USD History'!A:B,2,FALSE)</f>
        <v>2.79540763212924</v>
      </c>
      <c r="G229" s="18">
        <f t="shared" si="0"/>
        <v>11.096769891763191</v>
      </c>
      <c r="H229" s="16" t="s">
        <v>257</v>
      </c>
    </row>
    <row r="230" spans="1:8" ht="13.2" x14ac:dyDescent="0.25">
      <c r="A230" s="13">
        <v>42168</v>
      </c>
      <c r="B230" s="14">
        <v>0.10475694444444444</v>
      </c>
      <c r="C230" s="16" t="s">
        <v>17</v>
      </c>
      <c r="D230" s="16" t="s">
        <v>19</v>
      </c>
      <c r="E230" s="16">
        <v>3.0875474999999999</v>
      </c>
      <c r="F230" s="18">
        <f>VLOOKUP(A230,'DASH USD History'!A:B,2,FALSE)</f>
        <v>2.80557695825039</v>
      </c>
      <c r="G230" s="18">
        <f t="shared" si="0"/>
        <v>8.6623521235035952</v>
      </c>
      <c r="H230" s="16" t="s">
        <v>258</v>
      </c>
    </row>
    <row r="231" spans="1:8" ht="13.2" x14ac:dyDescent="0.25">
      <c r="A231" s="13">
        <v>42172</v>
      </c>
      <c r="B231" s="14">
        <v>0.58984953703703702</v>
      </c>
      <c r="C231" s="16" t="s">
        <v>17</v>
      </c>
      <c r="D231" s="16" t="s">
        <v>19</v>
      </c>
      <c r="E231" s="16">
        <v>2.2053570800000002</v>
      </c>
      <c r="F231" s="18">
        <f>VLOOKUP(A231,'DASH USD History'!A:B,2,FALSE)</f>
        <v>2.9856639574638999</v>
      </c>
      <c r="G231" s="18">
        <f t="shared" si="0"/>
        <v>6.5844551470938306</v>
      </c>
      <c r="H231" s="16" t="s">
        <v>259</v>
      </c>
    </row>
    <row r="232" spans="1:8" ht="13.2" x14ac:dyDescent="0.25">
      <c r="A232" s="13">
        <v>42172</v>
      </c>
      <c r="B232" s="14">
        <v>0.34582175925925923</v>
      </c>
      <c r="C232" s="16" t="s">
        <v>17</v>
      </c>
      <c r="D232" s="16" t="s">
        <v>69</v>
      </c>
      <c r="E232" s="16">
        <v>2.6464285200000002</v>
      </c>
      <c r="F232" s="18">
        <f>VLOOKUP(A232,'DASH USD History'!A:B,2,FALSE)</f>
        <v>2.9856639574638999</v>
      </c>
      <c r="G232" s="18">
        <f t="shared" si="0"/>
        <v>7.9013462481685321</v>
      </c>
      <c r="H232" s="16" t="s">
        <v>260</v>
      </c>
    </row>
    <row r="233" spans="1:8" ht="13.2" x14ac:dyDescent="0.25">
      <c r="A233" s="13">
        <v>42177</v>
      </c>
      <c r="B233" s="14">
        <v>0.50947916666666671</v>
      </c>
      <c r="C233" s="16" t="s">
        <v>17</v>
      </c>
      <c r="D233" s="16" t="s">
        <v>69</v>
      </c>
      <c r="E233" s="16">
        <v>2.2196070799999998</v>
      </c>
      <c r="F233" s="18">
        <f>VLOOKUP(A233,'DASH USD History'!A:B,2,FALSE)</f>
        <v>2.90168585251089</v>
      </c>
      <c r="G233" s="18">
        <f t="shared" si="0"/>
        <v>6.4406024621690063</v>
      </c>
      <c r="H233" s="16" t="s">
        <v>261</v>
      </c>
    </row>
    <row r="234" spans="1:8" ht="13.2" x14ac:dyDescent="0.25">
      <c r="A234" s="13">
        <v>42179</v>
      </c>
      <c r="B234" s="14">
        <v>0.44192129629629628</v>
      </c>
      <c r="C234" s="16" t="s">
        <v>17</v>
      </c>
      <c r="D234" s="16" t="s">
        <v>19</v>
      </c>
      <c r="E234" s="16">
        <v>4.41071423</v>
      </c>
      <c r="F234" s="18">
        <f>VLOOKUP(A234,'DASH USD History'!A:B,2,FALSE)</f>
        <v>2.80636472219738</v>
      </c>
      <c r="G234" s="18">
        <f t="shared" si="0"/>
        <v>12.37807281476598</v>
      </c>
      <c r="H234" s="16" t="s">
        <v>262</v>
      </c>
    </row>
    <row r="235" spans="1:8" ht="13.2" x14ac:dyDescent="0.25">
      <c r="A235" s="13">
        <v>42181</v>
      </c>
      <c r="B235" s="14">
        <v>0.92482638888888891</v>
      </c>
      <c r="C235" s="16" t="s">
        <v>17</v>
      </c>
      <c r="D235" s="16" t="s">
        <v>69</v>
      </c>
      <c r="E235" s="16">
        <v>3.9696428400000001</v>
      </c>
      <c r="F235" s="18">
        <f>VLOOKUP(A235,'DASH USD History'!A:B,2,FALSE)</f>
        <v>2.79532807961193</v>
      </c>
      <c r="G235" s="18">
        <f t="shared" si="0"/>
        <v>11.096454096682448</v>
      </c>
      <c r="H235" s="16" t="s">
        <v>263</v>
      </c>
    </row>
    <row r="236" spans="1:8" ht="13.2" x14ac:dyDescent="0.25">
      <c r="A236" s="13">
        <v>42183</v>
      </c>
      <c r="B236" s="14">
        <v>0.81797453703703704</v>
      </c>
      <c r="C236" s="16" t="s">
        <v>17</v>
      </c>
      <c r="D236" s="16" t="s">
        <v>19</v>
      </c>
      <c r="E236" s="16">
        <v>4.41071423</v>
      </c>
      <c r="F236" s="18">
        <f>VLOOKUP(A236,'DASH USD History'!A:B,2,FALSE)</f>
        <v>2.7386874365139402</v>
      </c>
      <c r="G236" s="18">
        <f t="shared" si="0"/>
        <v>12.079567647754258</v>
      </c>
      <c r="H236" s="16" t="s">
        <v>264</v>
      </c>
    </row>
    <row r="237" spans="1:8" ht="13.2" x14ac:dyDescent="0.25">
      <c r="A237" s="13">
        <v>42186</v>
      </c>
      <c r="B237" s="14">
        <v>0.42185185185185187</v>
      </c>
      <c r="C237" s="16" t="s">
        <v>17</v>
      </c>
      <c r="D237" s="16" t="s">
        <v>69</v>
      </c>
      <c r="E237" s="16">
        <v>3.5381188899999998</v>
      </c>
      <c r="F237" s="18">
        <f>VLOOKUP(A237,'DASH USD History'!A:B,2,FALSE)</f>
        <v>2.8215449868367002</v>
      </c>
      <c r="G237" s="18">
        <f t="shared" si="0"/>
        <v>9.9829616169117301</v>
      </c>
      <c r="H237" s="16" t="s">
        <v>265</v>
      </c>
    </row>
    <row r="238" spans="1:8" ht="13.2" x14ac:dyDescent="0.25">
      <c r="A238" s="13">
        <v>42188</v>
      </c>
      <c r="B238" s="14">
        <v>0.34017361111111111</v>
      </c>
      <c r="C238" s="16" t="s">
        <v>17</v>
      </c>
      <c r="D238" s="16" t="s">
        <v>19</v>
      </c>
      <c r="E238" s="16">
        <v>2.6470460199999999</v>
      </c>
      <c r="F238" s="18">
        <f>VLOOKUP(A238,'DASH USD History'!A:B,2,FALSE)</f>
        <v>2.9635187542486601</v>
      </c>
      <c r="G238" s="18">
        <f t="shared" si="0"/>
        <v>7.8445705236292733</v>
      </c>
      <c r="H238" s="16" t="s">
        <v>266</v>
      </c>
    </row>
    <row r="239" spans="1:8" ht="13.2" x14ac:dyDescent="0.25">
      <c r="A239" s="13">
        <v>42191</v>
      </c>
      <c r="B239" s="14">
        <v>7.3842592592592597E-3</v>
      </c>
      <c r="C239" s="16" t="s">
        <v>17</v>
      </c>
      <c r="D239" s="16" t="s">
        <v>69</v>
      </c>
      <c r="E239" s="16">
        <v>3.9696428400000001</v>
      </c>
      <c r="F239" s="18">
        <f>VLOOKUP(A239,'DASH USD History'!A:B,2,FALSE)</f>
        <v>3.0736241116067999</v>
      </c>
      <c r="G239" s="18">
        <f t="shared" si="0"/>
        <v>12.201189947491295</v>
      </c>
      <c r="H239" s="16" t="s">
        <v>267</v>
      </c>
    </row>
    <row r="240" spans="1:8" ht="13.2" x14ac:dyDescent="0.25">
      <c r="A240" s="13">
        <v>42192</v>
      </c>
      <c r="B240" s="14">
        <v>0.96545138888888893</v>
      </c>
      <c r="C240" s="16" t="s">
        <v>17</v>
      </c>
      <c r="D240" s="16" t="s">
        <v>19</v>
      </c>
      <c r="E240" s="16">
        <v>3.9696428400000001</v>
      </c>
      <c r="F240" s="18">
        <f>VLOOKUP(A240,'DASH USD History'!A:B,2,FALSE)</f>
        <v>2.96323404079028</v>
      </c>
      <c r="G240" s="18">
        <f t="shared" si="0"/>
        <v>11.762980793267403</v>
      </c>
      <c r="H240" s="16" t="s">
        <v>268</v>
      </c>
    </row>
    <row r="241" spans="1:8" ht="13.2" x14ac:dyDescent="0.25">
      <c r="A241" s="13">
        <v>42195</v>
      </c>
      <c r="B241" s="14">
        <v>0.62003472222222222</v>
      </c>
      <c r="C241" s="16" t="s">
        <v>17</v>
      </c>
      <c r="D241" s="16" t="s">
        <v>69</v>
      </c>
      <c r="E241" s="16">
        <v>3.0876899999999998</v>
      </c>
      <c r="F241" s="18">
        <f>VLOOKUP(A241,'DASH USD History'!A:B,2,FALSE)</f>
        <v>4.0034646676230397</v>
      </c>
      <c r="G241" s="18">
        <f t="shared" si="0"/>
        <v>12.361457819572983</v>
      </c>
      <c r="H241" s="16" t="s">
        <v>269</v>
      </c>
    </row>
    <row r="242" spans="1:8" ht="13.2" x14ac:dyDescent="0.25">
      <c r="A242" s="13">
        <v>42197</v>
      </c>
      <c r="B242" s="14">
        <v>0.56565972222222227</v>
      </c>
      <c r="C242" s="16" t="s">
        <v>17</v>
      </c>
      <c r="D242" s="16" t="s">
        <v>19</v>
      </c>
      <c r="E242" s="16">
        <v>2.6511785200000002</v>
      </c>
      <c r="F242" s="18">
        <f>VLOOKUP(A242,'DASH USD History'!A:B,2,FALSE)</f>
        <v>4.0717901989837202</v>
      </c>
      <c r="G242" s="18">
        <f t="shared" si="0"/>
        <v>10.795042713492165</v>
      </c>
      <c r="H242" s="16" t="s">
        <v>270</v>
      </c>
    </row>
    <row r="243" spans="1:8" ht="13.2" x14ac:dyDescent="0.25">
      <c r="A243" s="13">
        <v>42200</v>
      </c>
      <c r="B243" s="14">
        <v>0.27957175925925926</v>
      </c>
      <c r="C243" s="16" t="s">
        <v>17</v>
      </c>
      <c r="D243" s="16" t="s">
        <v>69</v>
      </c>
      <c r="E243" s="16">
        <v>2.6465235200000001</v>
      </c>
      <c r="F243" s="18">
        <f>VLOOKUP(A243,'DASH USD History'!A:B,2,FALSE)</f>
        <v>3.6332462398143202</v>
      </c>
      <c r="G243" s="18">
        <f t="shared" si="0"/>
        <v>9.6154716276201597</v>
      </c>
      <c r="H243" s="16" t="s">
        <v>271</v>
      </c>
    </row>
    <row r="244" spans="1:8" ht="13.2" x14ac:dyDescent="0.25">
      <c r="A244" s="13">
        <v>42202</v>
      </c>
      <c r="B244" s="14">
        <v>0.48761574074074077</v>
      </c>
      <c r="C244" s="16" t="s">
        <v>17</v>
      </c>
      <c r="D244" s="16" t="s">
        <v>19</v>
      </c>
      <c r="E244" s="16">
        <v>3.5333688900000002</v>
      </c>
      <c r="F244" s="18">
        <f>VLOOKUP(A244,'DASH USD History'!A:B,2,FALSE)</f>
        <v>3.7615975775153099</v>
      </c>
      <c r="G244" s="18">
        <f t="shared" si="0"/>
        <v>13.291111857091961</v>
      </c>
      <c r="H244" s="16" t="s">
        <v>272</v>
      </c>
    </row>
    <row r="245" spans="1:8" ht="13.2" x14ac:dyDescent="0.25">
      <c r="A245" s="13">
        <v>42205</v>
      </c>
      <c r="B245" s="14">
        <v>0.3704513888888889</v>
      </c>
      <c r="C245" s="16" t="s">
        <v>17</v>
      </c>
      <c r="D245" s="16" t="s">
        <v>69</v>
      </c>
      <c r="E245" s="16">
        <v>3.9696428400000001</v>
      </c>
      <c r="F245" s="18">
        <f>VLOOKUP(A245,'DASH USD History'!A:B,2,FALSE)</f>
        <v>3.6521768531879402</v>
      </c>
      <c r="G245" s="18">
        <f t="shared" si="0"/>
        <v>14.497837695671238</v>
      </c>
      <c r="H245" s="16" t="s">
        <v>273</v>
      </c>
    </row>
    <row r="246" spans="1:8" ht="13.2" x14ac:dyDescent="0.25">
      <c r="A246" s="13">
        <v>42207</v>
      </c>
      <c r="B246" s="14">
        <v>0.57384259259259263</v>
      </c>
      <c r="C246" s="16" t="s">
        <v>17</v>
      </c>
      <c r="D246" s="16" t="s">
        <v>19</v>
      </c>
      <c r="E246" s="16">
        <v>2.6464285200000002</v>
      </c>
      <c r="F246" s="18">
        <f>VLOOKUP(A246,'DASH USD History'!A:B,2,FALSE)</f>
        <v>3.57755359617141</v>
      </c>
      <c r="G246" s="18">
        <f t="shared" si="0"/>
        <v>9.467739868736583</v>
      </c>
      <c r="H246" s="16" t="s">
        <v>274</v>
      </c>
    </row>
    <row r="247" spans="1:8" ht="13.2" x14ac:dyDescent="0.25">
      <c r="A247" s="13">
        <v>42210</v>
      </c>
      <c r="B247" s="14">
        <v>0.48056712962962961</v>
      </c>
      <c r="C247" s="16" t="s">
        <v>17</v>
      </c>
      <c r="D247" s="16" t="s">
        <v>69</v>
      </c>
      <c r="E247" s="16">
        <v>2.2053570800000002</v>
      </c>
      <c r="F247" s="18">
        <f>VLOOKUP(A247,'DASH USD History'!A:B,2,FALSE)</f>
        <v>3.7188622844549002</v>
      </c>
      <c r="G247" s="18">
        <f t="shared" si="0"/>
        <v>8.2014192685675891</v>
      </c>
      <c r="H247" s="16" t="s">
        <v>275</v>
      </c>
    </row>
    <row r="248" spans="1:8" ht="13.2" x14ac:dyDescent="0.25">
      <c r="A248" s="13">
        <v>42212</v>
      </c>
      <c r="B248" s="14">
        <v>0.73398148148148146</v>
      </c>
      <c r="C248" s="16" t="s">
        <v>17</v>
      </c>
      <c r="D248" s="16" t="s">
        <v>19</v>
      </c>
      <c r="E248" s="16">
        <v>3.5286663900000002</v>
      </c>
      <c r="F248" s="18">
        <f>VLOOKUP(A248,'DASH USD History'!A:B,2,FALSE)</f>
        <v>3.7284710556830198</v>
      </c>
      <c r="G248" s="18">
        <f t="shared" si="0"/>
        <v>13.156530500276491</v>
      </c>
      <c r="H248" s="16" t="s">
        <v>276</v>
      </c>
    </row>
    <row r="249" spans="1:8" ht="13.2" x14ac:dyDescent="0.25">
      <c r="A249" s="13">
        <v>42215</v>
      </c>
      <c r="B249" s="14">
        <v>0.67896990740740737</v>
      </c>
      <c r="C249" s="16" t="s">
        <v>17</v>
      </c>
      <c r="D249" s="16" t="s">
        <v>69</v>
      </c>
      <c r="E249" s="16">
        <v>2.6464285200000002</v>
      </c>
      <c r="F249" s="18">
        <f>VLOOKUP(A249,'DASH USD History'!A:B,2,FALSE)</f>
        <v>3.6171664072217999</v>
      </c>
      <c r="G249" s="18">
        <f t="shared" si="0"/>
        <v>9.5725723416577058</v>
      </c>
      <c r="H249" s="16" t="s">
        <v>277</v>
      </c>
    </row>
    <row r="250" spans="1:8" ht="13.2" x14ac:dyDescent="0.25">
      <c r="A250" s="13">
        <v>42217</v>
      </c>
      <c r="B250" s="14">
        <v>0.89018518518518519</v>
      </c>
      <c r="C250" s="16" t="s">
        <v>17</v>
      </c>
      <c r="D250" s="16" t="s">
        <v>19</v>
      </c>
      <c r="E250" s="16">
        <v>3.0875474999999999</v>
      </c>
      <c r="F250" s="18">
        <f>VLOOKUP(A250,'DASH USD History'!A:B,2,FALSE)</f>
        <v>3.6234579129111402</v>
      </c>
      <c r="G250" s="18">
        <f t="shared" si="0"/>
        <v>11.187598420364008</v>
      </c>
      <c r="H250" s="16" t="s">
        <v>278</v>
      </c>
    </row>
    <row r="251" spans="1:8" ht="13.2" x14ac:dyDescent="0.25">
      <c r="A251" s="13">
        <v>42220</v>
      </c>
      <c r="B251" s="14">
        <v>0.78153935185185186</v>
      </c>
      <c r="C251" s="16" t="s">
        <v>17</v>
      </c>
      <c r="D251" s="16" t="s">
        <v>69</v>
      </c>
      <c r="E251" s="16">
        <v>4.6428620799999996</v>
      </c>
      <c r="F251" s="18">
        <f>VLOOKUP(A251,'DASH USD History'!A:B,2,FALSE)</f>
        <v>3.6199331666961498</v>
      </c>
      <c r="G251" s="18">
        <f t="shared" si="0"/>
        <v>16.806850431787872</v>
      </c>
      <c r="H251" s="16" t="s">
        <v>279</v>
      </c>
    </row>
    <row r="252" spans="1:8" ht="13.2" x14ac:dyDescent="0.25">
      <c r="A252" s="13">
        <v>42222</v>
      </c>
      <c r="B252" s="14">
        <v>0.92086805555555551</v>
      </c>
      <c r="C252" s="16" t="s">
        <v>17</v>
      </c>
      <c r="D252" s="16" t="s">
        <v>19</v>
      </c>
      <c r="E252" s="16">
        <v>2.7864142300000001</v>
      </c>
      <c r="F252" s="18">
        <f>VLOOKUP(A252,'DASH USD History'!A:B,2,FALSE)</f>
        <v>3.51013418122335</v>
      </c>
      <c r="G252" s="18">
        <f t="shared" si="0"/>
        <v>9.7806878317701411</v>
      </c>
      <c r="H252" s="16" t="s">
        <v>280</v>
      </c>
    </row>
    <row r="253" spans="1:8" ht="13.2" x14ac:dyDescent="0.25">
      <c r="A253" s="13">
        <v>42225</v>
      </c>
      <c r="B253" s="14">
        <v>0.9503125</v>
      </c>
      <c r="C253" s="16" t="s">
        <v>17</v>
      </c>
      <c r="D253" s="16" t="s">
        <v>69</v>
      </c>
      <c r="E253" s="16">
        <v>3.7142856700000002</v>
      </c>
      <c r="F253" s="18">
        <f>VLOOKUP(A253,'DASH USD History'!A:B,2,FALSE)</f>
        <v>3.1142535601635402</v>
      </c>
      <c r="G253" s="18">
        <f t="shared" si="0"/>
        <v>11.567227371261922</v>
      </c>
      <c r="H253" s="16" t="s">
        <v>281</v>
      </c>
    </row>
    <row r="254" spans="1:8" ht="13.2" x14ac:dyDescent="0.25">
      <c r="A254" s="13">
        <v>42228</v>
      </c>
      <c r="B254" s="14">
        <v>7.0902777777777773E-2</v>
      </c>
      <c r="C254" s="16" t="s">
        <v>17</v>
      </c>
      <c r="D254" s="16" t="s">
        <v>19</v>
      </c>
      <c r="E254" s="16">
        <v>4.17857141</v>
      </c>
      <c r="F254" s="18">
        <f>VLOOKUP(A254,'DASH USD History'!A:B,2,FALSE)</f>
        <v>3.0774028086319101</v>
      </c>
      <c r="G254" s="18">
        <f t="shared" si="0"/>
        <v>12.859147393203001</v>
      </c>
      <c r="H254" s="16" t="s">
        <v>282</v>
      </c>
    </row>
    <row r="255" spans="1:8" ht="13.2" x14ac:dyDescent="0.25">
      <c r="A255" s="13">
        <v>42238</v>
      </c>
      <c r="B255" s="14">
        <v>0.98418981481481482</v>
      </c>
      <c r="C255" s="16" t="s">
        <v>17</v>
      </c>
      <c r="D255" s="16" t="s">
        <v>19</v>
      </c>
      <c r="E255" s="16">
        <v>3.25</v>
      </c>
      <c r="F255" s="18">
        <f>VLOOKUP(A255,'DASH USD History'!A:B,2,FALSE)</f>
        <v>2.65688375031977</v>
      </c>
      <c r="G255" s="18">
        <f t="shared" si="0"/>
        <v>8.6348721885392532</v>
      </c>
      <c r="H255" s="16" t="s">
        <v>283</v>
      </c>
    </row>
    <row r="256" spans="1:8" ht="13.2" x14ac:dyDescent="0.25">
      <c r="A256" s="13">
        <v>42238</v>
      </c>
      <c r="B256" s="14">
        <v>0.81736111111111109</v>
      </c>
      <c r="C256" s="16" t="s">
        <v>17</v>
      </c>
      <c r="D256" s="16" t="s">
        <v>69</v>
      </c>
      <c r="E256" s="16">
        <v>3.7299662800000002</v>
      </c>
      <c r="F256" s="18">
        <f>VLOOKUP(A256,'DASH USD History'!A:B,2,FALSE)</f>
        <v>2.65688375031977</v>
      </c>
      <c r="G256" s="18">
        <f t="shared" si="0"/>
        <v>9.9100867985726815</v>
      </c>
      <c r="H256" s="16" t="s">
        <v>284</v>
      </c>
    </row>
    <row r="257" spans="1:8" ht="13.2" x14ac:dyDescent="0.25">
      <c r="A257" s="13">
        <v>42242</v>
      </c>
      <c r="B257" s="14">
        <v>0.22936342592592593</v>
      </c>
      <c r="C257" s="16" t="s">
        <v>17</v>
      </c>
      <c r="D257" s="16" t="s">
        <v>19</v>
      </c>
      <c r="E257" s="16">
        <v>2.3273448000000001</v>
      </c>
      <c r="F257" s="18">
        <f>VLOOKUP(A257,'DASH USD History'!A:B,2,FALSE)</f>
        <v>2.5713740521775401</v>
      </c>
      <c r="G257" s="18">
        <f t="shared" ref="G257:G511" si="2">E257*F257</f>
        <v>5.9844740291903271</v>
      </c>
      <c r="H257" s="16" t="s">
        <v>285</v>
      </c>
    </row>
    <row r="258" spans="1:8" ht="13.2" x14ac:dyDescent="0.25">
      <c r="A258" s="13">
        <v>42243</v>
      </c>
      <c r="B258" s="14">
        <v>8.1597222222222227E-3</v>
      </c>
      <c r="C258" s="16" t="s">
        <v>17</v>
      </c>
      <c r="D258" s="16" t="s">
        <v>69</v>
      </c>
      <c r="E258" s="16">
        <v>3.7142856700000002</v>
      </c>
      <c r="F258" s="18">
        <f>VLOOKUP(A258,'DASH USD History'!A:B,2,FALSE)</f>
        <v>2.5309529913917501</v>
      </c>
      <c r="G258" s="18">
        <f t="shared" si="2"/>
        <v>9.4006824273700111</v>
      </c>
      <c r="H258" s="16" t="s">
        <v>286</v>
      </c>
    </row>
    <row r="259" spans="1:8" ht="13.2" x14ac:dyDescent="0.25">
      <c r="A259" s="13">
        <v>42245</v>
      </c>
      <c r="B259" s="14">
        <v>0.48434027777777777</v>
      </c>
      <c r="C259" s="16" t="s">
        <v>17</v>
      </c>
      <c r="D259" s="16" t="s">
        <v>19</v>
      </c>
      <c r="E259" s="16">
        <v>3.7142856700000002</v>
      </c>
      <c r="F259" s="18">
        <f>VLOOKUP(A259,'DASH USD History'!A:B,2,FALSE)</f>
        <v>2.5851521034111902</v>
      </c>
      <c r="G259" s="18">
        <f t="shared" si="2"/>
        <v>9.6019934124705415</v>
      </c>
      <c r="H259" s="16" t="s">
        <v>287</v>
      </c>
    </row>
    <row r="260" spans="1:8" ht="13.2" x14ac:dyDescent="0.25">
      <c r="A260" s="13">
        <v>42246</v>
      </c>
      <c r="B260" s="14">
        <v>0.11908564814814815</v>
      </c>
      <c r="C260" s="16" t="s">
        <v>17</v>
      </c>
      <c r="D260" s="16" t="s">
        <v>69</v>
      </c>
      <c r="E260" s="16">
        <v>4.2106588299999999</v>
      </c>
      <c r="F260" s="18">
        <f>VLOOKUP(A260,'DASH USD History'!A:B,2,FALSE)</f>
        <v>2.5508167370067798</v>
      </c>
      <c r="G260" s="18">
        <f t="shared" si="2"/>
        <v>10.740619017389385</v>
      </c>
      <c r="H260" s="16" t="s">
        <v>288</v>
      </c>
    </row>
    <row r="261" spans="1:8" ht="13.2" x14ac:dyDescent="0.25">
      <c r="A261" s="13">
        <v>42249</v>
      </c>
      <c r="B261" s="14">
        <v>0.41420138888888891</v>
      </c>
      <c r="C261" s="16" t="s">
        <v>17</v>
      </c>
      <c r="D261" s="16" t="s">
        <v>19</v>
      </c>
      <c r="E261" s="16">
        <v>2.0892856700000002</v>
      </c>
      <c r="F261" s="18">
        <f>VLOOKUP(A261,'DASH USD History'!A:B,2,FALSE)</f>
        <v>2.5187015200239302</v>
      </c>
      <c r="G261" s="18">
        <f t="shared" si="2"/>
        <v>5.2622869927932161</v>
      </c>
      <c r="H261" s="16" t="s">
        <v>289</v>
      </c>
    </row>
    <row r="262" spans="1:8" ht="13.2" x14ac:dyDescent="0.25">
      <c r="A262" s="13">
        <v>42250</v>
      </c>
      <c r="B262" s="14">
        <v>0.37645833333333334</v>
      </c>
      <c r="C262" s="16" t="s">
        <v>17</v>
      </c>
      <c r="D262" s="16" t="s">
        <v>69</v>
      </c>
      <c r="E262" s="16">
        <v>3.3906779999999999</v>
      </c>
      <c r="F262" s="18">
        <f>VLOOKUP(A262,'DASH USD History'!A:B,2,FALSE)</f>
        <v>2.4611610492530098</v>
      </c>
      <c r="G262" s="18">
        <f t="shared" si="2"/>
        <v>8.3450046241590972</v>
      </c>
      <c r="H262" s="16" t="s">
        <v>290</v>
      </c>
    </row>
    <row r="263" spans="1:8" ht="13.2" x14ac:dyDescent="0.25">
      <c r="A263" s="13">
        <v>42255</v>
      </c>
      <c r="B263" s="14">
        <v>0.25137731481481479</v>
      </c>
      <c r="C263" s="16" t="s">
        <v>17</v>
      </c>
      <c r="D263" s="16" t="s">
        <v>69</v>
      </c>
      <c r="E263" s="16">
        <v>2.9249999999999998</v>
      </c>
      <c r="F263" s="18">
        <f>VLOOKUP(A263,'DASH USD History'!A:B,2,FALSE)</f>
        <v>2.3354548022168098</v>
      </c>
      <c r="G263" s="18">
        <f t="shared" si="2"/>
        <v>6.8312052964841685</v>
      </c>
      <c r="H263" s="16" t="s">
        <v>291</v>
      </c>
    </row>
    <row r="264" spans="1:8" ht="13.2" x14ac:dyDescent="0.25">
      <c r="A264" s="13">
        <v>42255</v>
      </c>
      <c r="B264" s="14">
        <v>0.22885416666666666</v>
      </c>
      <c r="C264" s="16" t="s">
        <v>17</v>
      </c>
      <c r="D264" s="16" t="s">
        <v>19</v>
      </c>
      <c r="E264" s="16">
        <v>3.3496808200000001</v>
      </c>
      <c r="F264" s="18">
        <f>VLOOKUP(A264,'DASH USD History'!A:B,2,FALSE)</f>
        <v>2.3354548022168098</v>
      </c>
      <c r="G264" s="18">
        <f t="shared" si="2"/>
        <v>7.8230281569625415</v>
      </c>
      <c r="H264" s="16" t="s">
        <v>292</v>
      </c>
    </row>
    <row r="265" spans="1:8" ht="13.2" x14ac:dyDescent="0.25">
      <c r="A265" s="13">
        <v>42260</v>
      </c>
      <c r="B265" s="14">
        <v>0.5314699074074074</v>
      </c>
      <c r="C265" s="16" t="s">
        <v>17</v>
      </c>
      <c r="D265" s="16" t="s">
        <v>69</v>
      </c>
      <c r="E265" s="16">
        <v>2.0943598699999999</v>
      </c>
      <c r="F265" s="18">
        <f>VLOOKUP(A265,'DASH USD History'!A:B,2,FALSE)</f>
        <v>2.3118278523120299</v>
      </c>
      <c r="G265" s="18">
        <f t="shared" si="2"/>
        <v>4.8417994802306019</v>
      </c>
      <c r="H265" s="16" t="s">
        <v>293</v>
      </c>
    </row>
    <row r="266" spans="1:8" ht="13.2" x14ac:dyDescent="0.25">
      <c r="A266" s="13">
        <v>42260</v>
      </c>
      <c r="B266" s="14">
        <v>0.20729166666666668</v>
      </c>
      <c r="C266" s="16" t="s">
        <v>17</v>
      </c>
      <c r="D266" s="16" t="s">
        <v>19</v>
      </c>
      <c r="E266" s="16">
        <v>2.9249999999999998</v>
      </c>
      <c r="F266" s="18">
        <f>VLOOKUP(A266,'DASH USD History'!A:B,2,FALSE)</f>
        <v>2.3118278523120299</v>
      </c>
      <c r="G266" s="18">
        <f t="shared" si="2"/>
        <v>6.7620964680126869</v>
      </c>
      <c r="H266" s="16" t="s">
        <v>294</v>
      </c>
    </row>
    <row r="267" spans="1:8" ht="13.2" x14ac:dyDescent="0.25">
      <c r="A267" s="13">
        <v>42265</v>
      </c>
      <c r="B267" s="14">
        <v>0.90777777777777779</v>
      </c>
      <c r="C267" s="16" t="s">
        <v>17</v>
      </c>
      <c r="D267" s="16" t="s">
        <v>69</v>
      </c>
      <c r="E267" s="16">
        <v>2.9250500000000001</v>
      </c>
      <c r="F267" s="18">
        <f>VLOOKUP(A267,'DASH USD History'!A:B,2,FALSE)</f>
        <v>2.4550571994225598</v>
      </c>
      <c r="G267" s="18">
        <f t="shared" si="2"/>
        <v>7.181165061170959</v>
      </c>
      <c r="H267" s="16" t="s">
        <v>295</v>
      </c>
    </row>
    <row r="268" spans="1:8" ht="13.2" x14ac:dyDescent="0.25">
      <c r="A268" s="13">
        <v>42265</v>
      </c>
      <c r="B268" s="14">
        <v>0.47693287037037035</v>
      </c>
      <c r="C268" s="16" t="s">
        <v>17</v>
      </c>
      <c r="D268" s="16" t="s">
        <v>19</v>
      </c>
      <c r="E268" s="16">
        <v>2.08930441</v>
      </c>
      <c r="F268" s="18">
        <f>VLOOKUP(A268,'DASH USD History'!A:B,2,FALSE)</f>
        <v>2.4550571994225598</v>
      </c>
      <c r="G268" s="18">
        <f t="shared" si="2"/>
        <v>5.1293618335558033</v>
      </c>
      <c r="H268" s="16" t="s">
        <v>296</v>
      </c>
    </row>
    <row r="269" spans="1:8" ht="13.2" x14ac:dyDescent="0.25">
      <c r="A269" s="13">
        <v>42270</v>
      </c>
      <c r="B269" s="14">
        <v>0.9803587962962963</v>
      </c>
      <c r="C269" s="16" t="s">
        <v>17</v>
      </c>
      <c r="D269" s="16" t="s">
        <v>19</v>
      </c>
      <c r="E269" s="16">
        <v>2.9249999999999998</v>
      </c>
      <c r="F269" s="18">
        <f>VLOOKUP(A269,'DASH USD History'!A:B,2,FALSE)</f>
        <v>2.40201282946123</v>
      </c>
      <c r="G269" s="18">
        <f t="shared" si="2"/>
        <v>7.0258875261740972</v>
      </c>
      <c r="H269" s="16" t="s">
        <v>297</v>
      </c>
    </row>
    <row r="270" spans="1:8" ht="13.2" x14ac:dyDescent="0.25">
      <c r="A270" s="13">
        <v>42271</v>
      </c>
      <c r="B270" s="14">
        <v>0.51938657407407407</v>
      </c>
      <c r="C270" s="16" t="s">
        <v>17</v>
      </c>
      <c r="D270" s="16" t="s">
        <v>69</v>
      </c>
      <c r="E270" s="16">
        <v>2.55063029</v>
      </c>
      <c r="F270" s="18">
        <f>VLOOKUP(A270,'DASH USD History'!A:B,2,FALSE)</f>
        <v>2.4271267548314199</v>
      </c>
      <c r="G270" s="18">
        <f t="shared" si="2"/>
        <v>6.1907030185424237</v>
      </c>
      <c r="H270" s="16" t="s">
        <v>298</v>
      </c>
    </row>
    <row r="271" spans="1:8" ht="13.2" x14ac:dyDescent="0.25">
      <c r="A271" s="13">
        <v>42276</v>
      </c>
      <c r="B271" s="14">
        <v>0.16956018518518517</v>
      </c>
      <c r="C271" s="16" t="s">
        <v>17</v>
      </c>
      <c r="D271" s="16" t="s">
        <v>19</v>
      </c>
      <c r="E271" s="16">
        <v>3.3428570799999999</v>
      </c>
      <c r="F271" s="18">
        <f>VLOOKUP(A271,'DASH USD History'!A:B,2,FALSE)</f>
        <v>2.34618151299094</v>
      </c>
      <c r="G271" s="18">
        <f t="shared" si="2"/>
        <v>7.8429494816668752</v>
      </c>
      <c r="H271" s="16" t="s">
        <v>299</v>
      </c>
    </row>
    <row r="272" spans="1:8" ht="13.2" x14ac:dyDescent="0.25">
      <c r="A272" s="13">
        <v>42277</v>
      </c>
      <c r="B272" s="14">
        <v>0.56059027777777781</v>
      </c>
      <c r="C272" s="16" t="s">
        <v>17</v>
      </c>
      <c r="D272" s="16" t="s">
        <v>69</v>
      </c>
      <c r="E272" s="16">
        <v>2.9469870899999999</v>
      </c>
      <c r="F272" s="18">
        <f>VLOOKUP(A272,'DASH USD History'!A:B,2,FALSE)</f>
        <v>2.3355464035963398</v>
      </c>
      <c r="G272" s="18">
        <f t="shared" si="2"/>
        <v>6.882825099494343</v>
      </c>
      <c r="H272" s="16" t="s">
        <v>300</v>
      </c>
    </row>
    <row r="273" spans="1:8" ht="13.2" x14ac:dyDescent="0.25">
      <c r="A273" s="13">
        <v>42281</v>
      </c>
      <c r="B273" s="14">
        <v>0.71762731481481479</v>
      </c>
      <c r="C273" s="16" t="s">
        <v>17</v>
      </c>
      <c r="D273" s="16" t="s">
        <v>19</v>
      </c>
      <c r="E273" s="16">
        <v>2.9249999999999998</v>
      </c>
      <c r="F273" s="18">
        <f>VLOOKUP(A273,'DASH USD History'!A:B,2,FALSE)</f>
        <v>2.1713864317424099</v>
      </c>
      <c r="G273" s="18">
        <f t="shared" si="2"/>
        <v>6.3513053128465486</v>
      </c>
      <c r="H273" s="16" t="s">
        <v>301</v>
      </c>
    </row>
    <row r="274" spans="1:8" ht="13.2" x14ac:dyDescent="0.25">
      <c r="A274" s="13">
        <v>42283</v>
      </c>
      <c r="B274" s="14">
        <v>0.67131944444444447</v>
      </c>
      <c r="C274" s="16" t="s">
        <v>17</v>
      </c>
      <c r="D274" s="16" t="s">
        <v>69</v>
      </c>
      <c r="E274" s="16">
        <v>3.76071423</v>
      </c>
      <c r="F274" s="18">
        <f>VLOOKUP(A274,'DASH USD History'!A:B,2,FALSE)</f>
        <v>2.38855714868515</v>
      </c>
      <c r="G274" s="18">
        <f t="shared" si="2"/>
        <v>8.9826808582284698</v>
      </c>
      <c r="H274" s="16" t="s">
        <v>302</v>
      </c>
    </row>
    <row r="275" spans="1:8" ht="13.2" x14ac:dyDescent="0.25">
      <c r="A275" s="13">
        <v>42287</v>
      </c>
      <c r="B275" s="14">
        <v>0.32157407407407407</v>
      </c>
      <c r="C275" s="16" t="s">
        <v>17</v>
      </c>
      <c r="D275" s="16" t="s">
        <v>19</v>
      </c>
      <c r="E275" s="16">
        <v>2.0897856699999999</v>
      </c>
      <c r="F275" s="18">
        <f>VLOOKUP(A275,'DASH USD History'!A:B,2,FALSE)</f>
        <v>2.4266799273517501</v>
      </c>
      <c r="G275" s="18">
        <f t="shared" si="2"/>
        <v>5.0712409378563281</v>
      </c>
      <c r="H275" s="16" t="s">
        <v>303</v>
      </c>
    </row>
    <row r="276" spans="1:8" ht="13.2" x14ac:dyDescent="0.25">
      <c r="A276" s="13">
        <v>42289</v>
      </c>
      <c r="B276" s="14">
        <v>6.6689814814814813E-2</v>
      </c>
      <c r="C276" s="16" t="s">
        <v>17</v>
      </c>
      <c r="D276" s="16" t="s">
        <v>69</v>
      </c>
      <c r="E276" s="16">
        <v>3.3428570799999999</v>
      </c>
      <c r="F276" s="18">
        <f>VLOOKUP(A276,'DASH USD History'!A:B,2,FALSE)</f>
        <v>2.3305607263147401</v>
      </c>
      <c r="G276" s="18">
        <f t="shared" si="2"/>
        <v>7.7907314243311712</v>
      </c>
      <c r="H276" s="16" t="s">
        <v>304</v>
      </c>
    </row>
    <row r="277" spans="1:8" ht="13.2" x14ac:dyDescent="0.25">
      <c r="A277" s="13">
        <v>42294</v>
      </c>
      <c r="B277" s="14">
        <v>0.62451388888888892</v>
      </c>
      <c r="C277" s="16" t="s">
        <v>17</v>
      </c>
      <c r="D277" s="16" t="s">
        <v>19</v>
      </c>
      <c r="E277" s="16">
        <v>2.0893372800000001</v>
      </c>
      <c r="F277" s="18">
        <f>VLOOKUP(A277,'DASH USD History'!A:B,2,FALSE)</f>
        <v>2.4309181328030798</v>
      </c>
      <c r="G277" s="18">
        <f t="shared" si="2"/>
        <v>5.0790078794934654</v>
      </c>
      <c r="H277" s="16" t="s">
        <v>305</v>
      </c>
    </row>
    <row r="278" spans="1:8" ht="13.2" x14ac:dyDescent="0.25">
      <c r="A278" s="13">
        <v>42294</v>
      </c>
      <c r="B278" s="14">
        <v>0.57722222222222219</v>
      </c>
      <c r="C278" s="16" t="s">
        <v>17</v>
      </c>
      <c r="D278" s="16" t="s">
        <v>69</v>
      </c>
      <c r="E278" s="16">
        <v>2.9347642999999999</v>
      </c>
      <c r="F278" s="18">
        <f>VLOOKUP(A278,'DASH USD History'!A:B,2,FALSE)</f>
        <v>2.4309181328030798</v>
      </c>
      <c r="G278" s="18">
        <f t="shared" si="2"/>
        <v>7.1341717523731374</v>
      </c>
      <c r="H278" s="16" t="s">
        <v>306</v>
      </c>
    </row>
    <row r="279" spans="1:8" ht="13.2" x14ac:dyDescent="0.25">
      <c r="A279" s="13">
        <v>42299</v>
      </c>
      <c r="B279" s="14">
        <v>0.89577546296296295</v>
      </c>
      <c r="C279" s="16" t="s">
        <v>17</v>
      </c>
      <c r="D279" s="16" t="s">
        <v>19</v>
      </c>
      <c r="E279" s="16">
        <v>2.9425278000000001</v>
      </c>
      <c r="F279" s="18">
        <f>VLOOKUP(A279,'DASH USD History'!A:B,2,FALSE)</f>
        <v>2.41245885893029</v>
      </c>
      <c r="G279" s="18">
        <f t="shared" si="2"/>
        <v>7.0987272587586565</v>
      </c>
      <c r="H279" s="16" t="s">
        <v>307</v>
      </c>
    </row>
    <row r="280" spans="1:8" ht="13.2" x14ac:dyDescent="0.25">
      <c r="A280" s="13">
        <v>42300</v>
      </c>
      <c r="B280" s="14">
        <v>0.33901620370370372</v>
      </c>
      <c r="C280" s="16" t="s">
        <v>17</v>
      </c>
      <c r="D280" s="16" t="s">
        <v>69</v>
      </c>
      <c r="E280" s="16">
        <v>2.5740276199999998</v>
      </c>
      <c r="F280" s="18">
        <f>VLOOKUP(A280,'DASH USD History'!A:B,2,FALSE)</f>
        <v>2.3309978814060499</v>
      </c>
      <c r="G280" s="18">
        <f t="shared" si="2"/>
        <v>6.0000529289006561</v>
      </c>
      <c r="H280" s="16" t="s">
        <v>308</v>
      </c>
    </row>
    <row r="281" spans="1:8" ht="13.2" x14ac:dyDescent="0.25">
      <c r="A281" s="13">
        <v>42305</v>
      </c>
      <c r="B281" s="14">
        <v>0.88519675925925922</v>
      </c>
      <c r="C281" s="16" t="s">
        <v>17</v>
      </c>
      <c r="D281" s="16" t="s">
        <v>19</v>
      </c>
      <c r="E281" s="16">
        <v>2.5071428199999999</v>
      </c>
      <c r="F281" s="18">
        <f>VLOOKUP(A281,'DASH USD History'!A:B,2,FALSE)</f>
        <v>2.1155906032795699</v>
      </c>
      <c r="G281" s="18">
        <f t="shared" si="2"/>
        <v>5.3040877910718418</v>
      </c>
      <c r="H281" s="16" t="s">
        <v>309</v>
      </c>
    </row>
    <row r="282" spans="1:8" ht="13.2" x14ac:dyDescent="0.25">
      <c r="A282" s="13">
        <v>42306</v>
      </c>
      <c r="B282" s="14">
        <v>5.6539351851851855E-2</v>
      </c>
      <c r="C282" s="16" t="s">
        <v>17</v>
      </c>
      <c r="D282" s="16" t="s">
        <v>69</v>
      </c>
      <c r="E282" s="16">
        <v>2.5071428199999999</v>
      </c>
      <c r="F282" s="18">
        <f>VLOOKUP(A282,'DASH USD History'!A:B,2,FALSE)</f>
        <v>2.3765001166408499</v>
      </c>
      <c r="G282" s="18">
        <f t="shared" si="2"/>
        <v>5.9582252041652692</v>
      </c>
      <c r="H282" s="16" t="s">
        <v>310</v>
      </c>
    </row>
    <row r="283" spans="1:8" ht="13.2" x14ac:dyDescent="0.25">
      <c r="A283" s="13">
        <v>42311</v>
      </c>
      <c r="B283" s="14">
        <v>0.86133101851851857</v>
      </c>
      <c r="C283" s="16" t="s">
        <v>17</v>
      </c>
      <c r="D283" s="16" t="s">
        <v>69</v>
      </c>
      <c r="E283" s="16">
        <v>2.9466496100000001</v>
      </c>
      <c r="F283" s="18">
        <f>VLOOKUP(A283,'DASH USD History'!A:B,2,FALSE)</f>
        <v>2.6417865427915599</v>
      </c>
      <c r="G283" s="18">
        <f t="shared" si="2"/>
        <v>7.7844192860199986</v>
      </c>
      <c r="H283" s="16" t="s">
        <v>311</v>
      </c>
    </row>
    <row r="284" spans="1:8" ht="13.2" x14ac:dyDescent="0.25">
      <c r="A284" s="13">
        <v>42311</v>
      </c>
      <c r="B284" s="14">
        <v>0.16938657407407406</v>
      </c>
      <c r="C284" s="16" t="s">
        <v>17</v>
      </c>
      <c r="D284" s="16" t="s">
        <v>19</v>
      </c>
      <c r="E284" s="16">
        <v>2.9309662099999998</v>
      </c>
      <c r="F284" s="18">
        <f>VLOOKUP(A284,'DASH USD History'!A:B,2,FALSE)</f>
        <v>2.6417865427915599</v>
      </c>
      <c r="G284" s="18">
        <f t="shared" si="2"/>
        <v>7.7429870909547809</v>
      </c>
      <c r="H284" s="16" t="s">
        <v>312</v>
      </c>
    </row>
    <row r="285" spans="1:8" ht="13.2" x14ac:dyDescent="0.25">
      <c r="A285" s="13">
        <v>42316</v>
      </c>
      <c r="B285" s="14">
        <v>0.6134722222222222</v>
      </c>
      <c r="C285" s="16" t="s">
        <v>17</v>
      </c>
      <c r="D285" s="16" t="s">
        <v>19</v>
      </c>
      <c r="E285" s="16">
        <v>2.5071428199999999</v>
      </c>
      <c r="F285" s="18">
        <f>VLOOKUP(A285,'DASH USD History'!A:B,2,FALSE)</f>
        <v>2.52804305386372</v>
      </c>
      <c r="G285" s="18">
        <f t="shared" si="2"/>
        <v>6.3381649911452982</v>
      </c>
      <c r="H285" s="16" t="s">
        <v>313</v>
      </c>
    </row>
    <row r="286" spans="1:8" ht="13.2" x14ac:dyDescent="0.25">
      <c r="A286" s="13">
        <v>42317</v>
      </c>
      <c r="B286" s="14">
        <v>0.61773148148148149</v>
      </c>
      <c r="C286" s="16" t="s">
        <v>17</v>
      </c>
      <c r="D286" s="16" t="s">
        <v>69</v>
      </c>
      <c r="E286" s="16">
        <v>2.5071428199999999</v>
      </c>
      <c r="F286" s="18">
        <f>VLOOKUP(A286,'DASH USD History'!A:B,2,FALSE)</f>
        <v>2.55391679534991</v>
      </c>
      <c r="G286" s="18">
        <f t="shared" si="2"/>
        <v>6.4030341563389364</v>
      </c>
      <c r="H286" s="16" t="s">
        <v>314</v>
      </c>
    </row>
    <row r="287" spans="1:8" ht="13.2" x14ac:dyDescent="0.25">
      <c r="A287" s="13">
        <v>42322</v>
      </c>
      <c r="B287" s="14">
        <v>0.10927083333333333</v>
      </c>
      <c r="C287" s="16" t="s">
        <v>17</v>
      </c>
      <c r="D287" s="16" t="s">
        <v>19</v>
      </c>
      <c r="E287" s="16">
        <v>2.0942970000000001</v>
      </c>
      <c r="F287" s="18">
        <f>VLOOKUP(A287,'DASH USD History'!A:B,2,FALSE)</f>
        <v>2.4291929930210099</v>
      </c>
      <c r="G287" s="18">
        <f t="shared" si="2"/>
        <v>5.0874515977049217</v>
      </c>
      <c r="H287" s="16" t="s">
        <v>315</v>
      </c>
    </row>
    <row r="288" spans="1:8" ht="13.2" x14ac:dyDescent="0.25">
      <c r="A288" s="13">
        <v>42326</v>
      </c>
      <c r="B288" s="14">
        <v>0.52924768518518517</v>
      </c>
      <c r="C288" s="16" t="s">
        <v>17</v>
      </c>
      <c r="D288" s="16" t="s">
        <v>69</v>
      </c>
      <c r="E288" s="16">
        <v>2.0893792000000002</v>
      </c>
      <c r="F288" s="18">
        <f>VLOOKUP(A288,'DASH USD History'!A:B,2,FALSE)</f>
        <v>2.3696813155234202</v>
      </c>
      <c r="G288" s="18">
        <f t="shared" si="2"/>
        <v>4.9511628512832715</v>
      </c>
      <c r="H288" s="16" t="s">
        <v>316</v>
      </c>
    </row>
    <row r="289" spans="1:8" ht="13.2" x14ac:dyDescent="0.25">
      <c r="A289" s="13">
        <v>42330</v>
      </c>
      <c r="B289" s="14">
        <v>0.20824074074074075</v>
      </c>
      <c r="C289" s="16" t="s">
        <v>17</v>
      </c>
      <c r="D289" s="16" t="s">
        <v>19</v>
      </c>
      <c r="E289" s="16">
        <v>2.0892856700000002</v>
      </c>
      <c r="F289" s="18">
        <f>VLOOKUP(A289,'DASH USD History'!A:B,2,FALSE)</f>
        <v>2.0382927239488899</v>
      </c>
      <c r="G289" s="18">
        <f t="shared" si="2"/>
        <v>4.2585757794116823</v>
      </c>
      <c r="H289" s="16" t="s">
        <v>317</v>
      </c>
    </row>
    <row r="290" spans="1:8" ht="13.2" x14ac:dyDescent="0.25">
      <c r="A290" s="13">
        <v>42332</v>
      </c>
      <c r="B290" s="14">
        <v>2.6076388888888889E-2</v>
      </c>
      <c r="C290" s="16" t="s">
        <v>17</v>
      </c>
      <c r="D290" s="16" t="s">
        <v>69</v>
      </c>
      <c r="E290" s="16">
        <v>2.9357700000000002</v>
      </c>
      <c r="F290" s="18">
        <f>VLOOKUP(A290,'DASH USD History'!A:B,2,FALSE)</f>
        <v>2.0675384789961999</v>
      </c>
      <c r="G290" s="18">
        <f t="shared" si="2"/>
        <v>6.0698174404826739</v>
      </c>
      <c r="H290" s="16" t="s">
        <v>318</v>
      </c>
    </row>
    <row r="291" spans="1:8" ht="13.2" x14ac:dyDescent="0.25">
      <c r="A291" s="13">
        <v>42335</v>
      </c>
      <c r="B291" s="14">
        <v>0.98378472222222224</v>
      </c>
      <c r="C291" s="16" t="s">
        <v>17</v>
      </c>
      <c r="D291" s="16" t="s">
        <v>19</v>
      </c>
      <c r="E291" s="16">
        <v>2.0893191999999998</v>
      </c>
      <c r="F291" s="18">
        <f>VLOOKUP(A291,'DASH USD History'!A:B,2,FALSE)</f>
        <v>2.1765456736892301</v>
      </c>
      <c r="G291" s="18">
        <f t="shared" si="2"/>
        <v>4.5474986657158434</v>
      </c>
      <c r="H291" s="16" t="s">
        <v>319</v>
      </c>
    </row>
    <row r="292" spans="1:8" ht="13.2" x14ac:dyDescent="0.25">
      <c r="A292" s="13">
        <v>42337</v>
      </c>
      <c r="B292" s="14">
        <v>0.50473379629629633</v>
      </c>
      <c r="C292" s="16" t="s">
        <v>17</v>
      </c>
      <c r="D292" s="16" t="s">
        <v>69</v>
      </c>
      <c r="E292" s="16">
        <v>2.0892970000000002</v>
      </c>
      <c r="F292" s="18">
        <f>VLOOKUP(A292,'DASH USD History'!A:B,2,FALSE)</f>
        <v>2.1587472396475098</v>
      </c>
      <c r="G292" s="18">
        <f t="shared" si="2"/>
        <v>4.5102641315538241</v>
      </c>
      <c r="H292" s="16" t="s">
        <v>320</v>
      </c>
    </row>
    <row r="293" spans="1:8" ht="13.2" x14ac:dyDescent="0.25">
      <c r="A293" s="13">
        <v>42341</v>
      </c>
      <c r="B293" s="14">
        <v>0.73469907407407409</v>
      </c>
      <c r="C293" s="16" t="s">
        <v>17</v>
      </c>
      <c r="D293" s="16" t="s">
        <v>19</v>
      </c>
      <c r="E293" s="16">
        <v>2.0892856700000002</v>
      </c>
      <c r="F293" s="18">
        <f>VLOOKUP(A293,'DASH USD History'!A:B,2,FALSE)</f>
        <v>2.3546798217326801</v>
      </c>
      <c r="G293" s="18">
        <f t="shared" si="2"/>
        <v>4.9195988089842437</v>
      </c>
      <c r="H293" s="16" t="s">
        <v>321</v>
      </c>
    </row>
    <row r="294" spans="1:8" ht="13.2" x14ac:dyDescent="0.25">
      <c r="A294" s="13">
        <v>42343</v>
      </c>
      <c r="B294" s="14">
        <v>0.23743055555555556</v>
      </c>
      <c r="C294" s="16" t="s">
        <v>17</v>
      </c>
      <c r="D294" s="16" t="s">
        <v>69</v>
      </c>
      <c r="E294" s="16">
        <v>2.0903484899999998</v>
      </c>
      <c r="F294" s="18">
        <f>VLOOKUP(A294,'DASH USD History'!A:B,2,FALSE)</f>
        <v>2.3394418154420098</v>
      </c>
      <c r="G294" s="18">
        <f t="shared" si="2"/>
        <v>4.890248666352063</v>
      </c>
      <c r="H294" s="16" t="s">
        <v>322</v>
      </c>
    </row>
    <row r="295" spans="1:8" ht="13.2" x14ac:dyDescent="0.25">
      <c r="A295" s="13">
        <v>42348</v>
      </c>
      <c r="B295" s="14">
        <v>0.92185185185185181</v>
      </c>
      <c r="C295" s="16" t="s">
        <v>17</v>
      </c>
      <c r="D295" s="16" t="s">
        <v>69</v>
      </c>
      <c r="E295" s="16">
        <v>2.0892970000000002</v>
      </c>
      <c r="F295" s="18">
        <f>VLOOKUP(A295,'DASH USD History'!A:B,2,FALSE)</f>
        <v>2.4453156631308599</v>
      </c>
      <c r="G295" s="18">
        <f t="shared" si="2"/>
        <v>5.108990679032317</v>
      </c>
      <c r="H295" s="16" t="s">
        <v>323</v>
      </c>
    </row>
    <row r="296" spans="1:8" ht="13.2" x14ac:dyDescent="0.25">
      <c r="A296" s="13">
        <v>42348</v>
      </c>
      <c r="B296" s="14">
        <v>0.70100694444444445</v>
      </c>
      <c r="C296" s="16" t="s">
        <v>17</v>
      </c>
      <c r="D296" s="16" t="s">
        <v>19</v>
      </c>
      <c r="E296" s="16">
        <v>2.0892856700000002</v>
      </c>
      <c r="F296" s="18">
        <f>VLOOKUP(A296,'DASH USD History'!A:B,2,FALSE)</f>
        <v>2.4453156631308599</v>
      </c>
      <c r="G296" s="18">
        <f t="shared" si="2"/>
        <v>5.1089629736058537</v>
      </c>
      <c r="H296" s="16" t="s">
        <v>324</v>
      </c>
    </row>
    <row r="297" spans="1:8" ht="13.2" x14ac:dyDescent="0.25">
      <c r="A297" s="13">
        <v>42354</v>
      </c>
      <c r="B297" s="14">
        <v>0.81337962962962962</v>
      </c>
      <c r="C297" s="16" t="s">
        <v>17</v>
      </c>
      <c r="D297" s="16" t="s">
        <v>69</v>
      </c>
      <c r="E297" s="16">
        <v>2.0892970000000002</v>
      </c>
      <c r="F297" s="18">
        <f>VLOOKUP(A297,'DASH USD History'!A:B,2,FALSE)</f>
        <v>2.6855414219988698</v>
      </c>
      <c r="G297" s="18">
        <f t="shared" si="2"/>
        <v>5.6108936363579733</v>
      </c>
      <c r="H297" s="16" t="s">
        <v>325</v>
      </c>
    </row>
    <row r="298" spans="1:8" ht="13.2" x14ac:dyDescent="0.25">
      <c r="A298" s="13">
        <v>42355</v>
      </c>
      <c r="B298" s="14">
        <v>6.9745370370370374E-2</v>
      </c>
      <c r="C298" s="16" t="s">
        <v>17</v>
      </c>
      <c r="D298" s="16" t="s">
        <v>19</v>
      </c>
      <c r="E298" s="16">
        <v>2.0892970000000002</v>
      </c>
      <c r="F298" s="18">
        <f>VLOOKUP(A298,'DASH USD History'!A:B,2,FALSE)</f>
        <v>2.60747821641767</v>
      </c>
      <c r="G298" s="18">
        <f t="shared" si="2"/>
        <v>5.4477964151267892</v>
      </c>
      <c r="H298" s="16" t="s">
        <v>326</v>
      </c>
    </row>
    <row r="299" spans="1:8" ht="13.2" x14ac:dyDescent="0.25">
      <c r="A299" s="13">
        <v>42360</v>
      </c>
      <c r="B299" s="14">
        <v>0.64340277777777777</v>
      </c>
      <c r="C299" s="16" t="s">
        <v>17</v>
      </c>
      <c r="D299" s="16" t="s">
        <v>19</v>
      </c>
      <c r="E299" s="16">
        <v>2.0892856700000002</v>
      </c>
      <c r="F299" s="18">
        <f>VLOOKUP(A299,'DASH USD History'!A:B,2,FALSE)</f>
        <v>2.5781621102348402</v>
      </c>
      <c r="G299" s="18">
        <f t="shared" si="2"/>
        <v>5.3865171518506125</v>
      </c>
      <c r="H299" s="16" t="s">
        <v>327</v>
      </c>
    </row>
    <row r="300" spans="1:8" ht="13.2" x14ac:dyDescent="0.25">
      <c r="A300" s="13">
        <v>42360</v>
      </c>
      <c r="B300" s="14">
        <v>0.57530092592592597</v>
      </c>
      <c r="C300" s="16" t="s">
        <v>17</v>
      </c>
      <c r="D300" s="16" t="s">
        <v>69</v>
      </c>
      <c r="E300" s="16">
        <v>2.5071428199999999</v>
      </c>
      <c r="F300" s="18">
        <f>VLOOKUP(A300,'DASH USD History'!A:B,2,FALSE)</f>
        <v>2.5781621102348402</v>
      </c>
      <c r="G300" s="18">
        <f t="shared" si="2"/>
        <v>6.463820623471328</v>
      </c>
      <c r="H300" s="16" t="s">
        <v>328</v>
      </c>
    </row>
    <row r="301" spans="1:8" ht="13.2" x14ac:dyDescent="0.25">
      <c r="A301" s="13">
        <v>42366</v>
      </c>
      <c r="B301" s="14">
        <v>0.42137731481481483</v>
      </c>
      <c r="C301" s="16" t="s">
        <v>17</v>
      </c>
      <c r="D301" s="16" t="s">
        <v>69</v>
      </c>
      <c r="E301" s="16">
        <v>2.0893082199999999</v>
      </c>
      <c r="F301" s="18">
        <f>VLOOKUP(A301,'DASH USD History'!A:B,2,FALSE)</f>
        <v>3.0413154822242601</v>
      </c>
      <c r="G301" s="18">
        <f t="shared" si="2"/>
        <v>6.3542454366244101</v>
      </c>
      <c r="H301" s="16" t="s">
        <v>329</v>
      </c>
    </row>
    <row r="302" spans="1:8" ht="13.2" x14ac:dyDescent="0.25">
      <c r="A302" s="13">
        <v>42367</v>
      </c>
      <c r="B302" s="14">
        <v>0.30467592592592591</v>
      </c>
      <c r="C302" s="16" t="s">
        <v>17</v>
      </c>
      <c r="D302" s="16" t="s">
        <v>19</v>
      </c>
      <c r="E302" s="16">
        <v>2.0892856700000002</v>
      </c>
      <c r="F302" s="18">
        <f>VLOOKUP(A302,'DASH USD History'!A:B,2,FALSE)</f>
        <v>3.0451329155860898</v>
      </c>
      <c r="G302" s="18">
        <f t="shared" si="2"/>
        <v>6.3621525637793379</v>
      </c>
      <c r="H302" s="16" t="s">
        <v>330</v>
      </c>
    </row>
    <row r="303" spans="1:8" ht="13.2" x14ac:dyDescent="0.25">
      <c r="A303" s="13">
        <v>42372</v>
      </c>
      <c r="B303" s="14">
        <v>0.44795138888888891</v>
      </c>
      <c r="C303" s="16" t="s">
        <v>17</v>
      </c>
      <c r="D303" s="16" t="s">
        <v>69</v>
      </c>
      <c r="E303" s="16">
        <v>2.0892970000000002</v>
      </c>
      <c r="F303" s="18">
        <f>VLOOKUP(A303,'DASH USD History'!A:B,2,FALSE)</f>
        <v>3.2231663015876202</v>
      </c>
      <c r="G303" s="18">
        <f t="shared" si="2"/>
        <v>6.7341516844081104</v>
      </c>
      <c r="H303" s="16" t="s">
        <v>331</v>
      </c>
    </row>
    <row r="304" spans="1:8" ht="13.2" x14ac:dyDescent="0.25">
      <c r="A304" s="13">
        <v>42373</v>
      </c>
      <c r="B304" s="14">
        <v>0.10396990740740741</v>
      </c>
      <c r="C304" s="16" t="s">
        <v>17</v>
      </c>
      <c r="D304" s="16" t="s">
        <v>19</v>
      </c>
      <c r="E304" s="16">
        <v>2.0892856700000002</v>
      </c>
      <c r="F304" s="18">
        <f>VLOOKUP(A304,'DASH USD History'!A:B,2,FALSE)</f>
        <v>3.3192087585991001</v>
      </c>
      <c r="G304" s="18">
        <f t="shared" si="2"/>
        <v>6.9347752950795902</v>
      </c>
      <c r="H304" s="16" t="s">
        <v>332</v>
      </c>
    </row>
    <row r="305" spans="1:8" ht="13.2" x14ac:dyDescent="0.25">
      <c r="A305" s="13">
        <v>42378</v>
      </c>
      <c r="B305" s="14">
        <v>0.8600578703703704</v>
      </c>
      <c r="C305" s="16" t="s">
        <v>17</v>
      </c>
      <c r="D305" s="16" t="s">
        <v>19</v>
      </c>
      <c r="E305" s="16">
        <v>2.5076540899999999</v>
      </c>
      <c r="F305" s="18">
        <f>VLOOKUP(A305,'DASH USD History'!A:B,2,FALSE)</f>
        <v>3.0338628365200702</v>
      </c>
      <c r="G305" s="18">
        <f t="shared" si="2"/>
        <v>7.6078785504985555</v>
      </c>
      <c r="H305" s="16" t="s">
        <v>333</v>
      </c>
    </row>
    <row r="306" spans="1:8" ht="13.2" x14ac:dyDescent="0.25">
      <c r="A306" s="13">
        <v>42378</v>
      </c>
      <c r="B306" s="14">
        <v>3.8483796296296294E-2</v>
      </c>
      <c r="C306" s="16" t="s">
        <v>17</v>
      </c>
      <c r="D306" s="16" t="s">
        <v>69</v>
      </c>
      <c r="E306" s="16">
        <v>2.0892856700000002</v>
      </c>
      <c r="F306" s="18">
        <f>VLOOKUP(A306,'DASH USD History'!A:B,2,FALSE)</f>
        <v>3.0338628365200702</v>
      </c>
      <c r="G306" s="18">
        <f t="shared" si="2"/>
        <v>6.3386061490869361</v>
      </c>
      <c r="H306" s="16" t="s">
        <v>334</v>
      </c>
    </row>
    <row r="307" spans="1:8" ht="13.2" x14ac:dyDescent="0.25">
      <c r="A307" s="13">
        <v>42384</v>
      </c>
      <c r="B307" s="14">
        <v>0.99762731481481481</v>
      </c>
      <c r="C307" s="16" t="s">
        <v>17</v>
      </c>
      <c r="D307" s="16" t="s">
        <v>19</v>
      </c>
      <c r="E307" s="16">
        <v>2.0892856700000002</v>
      </c>
      <c r="F307" s="18">
        <f>VLOOKUP(A307,'DASH USD History'!A:B,2,FALSE)</f>
        <v>3.2522186620424001</v>
      </c>
      <c r="G307" s="18">
        <f t="shared" si="2"/>
        <v>6.7948138463117598</v>
      </c>
      <c r="H307" s="16" t="s">
        <v>335</v>
      </c>
    </row>
    <row r="308" spans="1:8" ht="13.2" x14ac:dyDescent="0.25">
      <c r="A308" s="13">
        <v>42388</v>
      </c>
      <c r="B308" s="14">
        <v>0.37104166666666666</v>
      </c>
      <c r="C308" s="16" t="s">
        <v>17</v>
      </c>
      <c r="D308" s="16" t="s">
        <v>69</v>
      </c>
      <c r="E308" s="16">
        <v>2.51217669</v>
      </c>
      <c r="F308" s="18">
        <f>VLOOKUP(A308,'DASH USD History'!A:B,2,FALSE)</f>
        <v>3.8906982116574498</v>
      </c>
      <c r="G308" s="18">
        <f t="shared" si="2"/>
        <v>9.7741213551505322</v>
      </c>
      <c r="H308" s="16" t="s">
        <v>336</v>
      </c>
    </row>
    <row r="309" spans="1:8" ht="13.2" x14ac:dyDescent="0.25">
      <c r="A309" s="13">
        <v>42390</v>
      </c>
      <c r="B309" s="14">
        <v>0.86559027777777775</v>
      </c>
      <c r="C309" s="16" t="s">
        <v>17</v>
      </c>
      <c r="D309" s="16" t="s">
        <v>19</v>
      </c>
      <c r="E309" s="16">
        <v>2.08980649</v>
      </c>
      <c r="F309" s="18">
        <f>VLOOKUP(A309,'DASH USD History'!A:B,2,FALSE)</f>
        <v>5.0888957996588902</v>
      </c>
      <c r="G309" s="18">
        <f t="shared" si="2"/>
        <v>10.634807469060888</v>
      </c>
      <c r="H309" s="16" t="s">
        <v>337</v>
      </c>
    </row>
    <row r="310" spans="1:8" ht="13.2" x14ac:dyDescent="0.25">
      <c r="A310" s="13">
        <v>42394</v>
      </c>
      <c r="B310" s="14">
        <v>0.30284722222222221</v>
      </c>
      <c r="C310" s="16" t="s">
        <v>17</v>
      </c>
      <c r="D310" s="16" t="s">
        <v>69</v>
      </c>
      <c r="E310" s="16">
        <v>2.0892856700000002</v>
      </c>
      <c r="F310" s="18">
        <f>VLOOKUP(A310,'DASH USD History'!A:B,2,FALSE)</f>
        <v>3.9710734247719199</v>
      </c>
      <c r="G310" s="18">
        <f t="shared" si="2"/>
        <v>8.2967068008937961</v>
      </c>
      <c r="H310" s="16" t="s">
        <v>338</v>
      </c>
    </row>
    <row r="311" spans="1:8" ht="13.2" x14ac:dyDescent="0.25">
      <c r="A311" s="13">
        <v>42397</v>
      </c>
      <c r="B311" s="14">
        <v>0.4133101851851852</v>
      </c>
      <c r="C311" s="16" t="s">
        <v>17</v>
      </c>
      <c r="D311" s="16" t="s">
        <v>19</v>
      </c>
      <c r="E311" s="16">
        <v>2.0892856700000002</v>
      </c>
      <c r="F311" s="18">
        <f>VLOOKUP(A311,'DASH USD History'!A:B,2,FALSE)</f>
        <v>4.2006652478172004</v>
      </c>
      <c r="G311" s="18">
        <f t="shared" si="2"/>
        <v>8.7763897067314769</v>
      </c>
      <c r="H311" s="16" t="s">
        <v>339</v>
      </c>
    </row>
    <row r="312" spans="1:8" ht="13.2" x14ac:dyDescent="0.25">
      <c r="A312" s="13">
        <v>42401</v>
      </c>
      <c r="B312" s="14">
        <v>0.11372685185185186</v>
      </c>
      <c r="C312" s="16" t="s">
        <v>17</v>
      </c>
      <c r="D312" s="16" t="s">
        <v>69</v>
      </c>
      <c r="E312" s="16">
        <v>2.1241922199999999</v>
      </c>
      <c r="F312" s="18">
        <f>VLOOKUP(A312,'DASH USD History'!A:B,2,FALSE)</f>
        <v>4.1341933365905401</v>
      </c>
      <c r="G312" s="18">
        <f t="shared" si="2"/>
        <v>8.7818213215614662</v>
      </c>
      <c r="H312" s="16" t="s">
        <v>340</v>
      </c>
    </row>
    <row r="313" spans="1:8" ht="13.2" x14ac:dyDescent="0.25">
      <c r="A313" s="13">
        <v>42403</v>
      </c>
      <c r="B313" s="14">
        <v>3.7418981481481484E-2</v>
      </c>
      <c r="C313" s="16" t="s">
        <v>17</v>
      </c>
      <c r="D313" s="16" t="s">
        <v>19</v>
      </c>
      <c r="E313" s="16">
        <v>2.0892856700000002</v>
      </c>
      <c r="F313" s="18">
        <f>VLOOKUP(A313,'DASH USD History'!A:B,2,FALSE)</f>
        <v>4.1333917456819398</v>
      </c>
      <c r="G313" s="18">
        <f t="shared" si="2"/>
        <v>8.6358361427495627</v>
      </c>
      <c r="H313" s="16" t="s">
        <v>341</v>
      </c>
    </row>
    <row r="314" spans="1:8" ht="13.2" x14ac:dyDescent="0.25">
      <c r="A314" s="13">
        <v>42406</v>
      </c>
      <c r="B314" s="14">
        <v>0.63967592592592593</v>
      </c>
      <c r="C314" s="16" t="s">
        <v>17</v>
      </c>
      <c r="D314" s="16" t="s">
        <v>69</v>
      </c>
      <c r="E314" s="16">
        <v>2.0892856700000002</v>
      </c>
      <c r="F314" s="18">
        <f>VLOOKUP(A314,'DASH USD History'!A:B,2,FALSE)</f>
        <v>4.1880000933195296</v>
      </c>
      <c r="G314" s="18">
        <f t="shared" si="2"/>
        <v>8.7499285809311562</v>
      </c>
      <c r="H314" s="16" t="s">
        <v>342</v>
      </c>
    </row>
    <row r="315" spans="1:8" ht="13.2" x14ac:dyDescent="0.25">
      <c r="A315" s="13">
        <v>42408</v>
      </c>
      <c r="B315" s="14">
        <v>0.59740740740740739</v>
      </c>
      <c r="C315" s="16" t="s">
        <v>17</v>
      </c>
      <c r="D315" s="16" t="s">
        <v>19</v>
      </c>
      <c r="E315" s="16">
        <v>2.1442856699999999</v>
      </c>
      <c r="F315" s="18">
        <f>VLOOKUP(A315,'DASH USD History'!A:B,2,FALSE)</f>
        <v>4.1281969226939204</v>
      </c>
      <c r="G315" s="18">
        <f t="shared" si="2"/>
        <v>8.8520335042706702</v>
      </c>
      <c r="H315" s="16" t="s">
        <v>343</v>
      </c>
    </row>
    <row r="316" spans="1:8" ht="13.2" x14ac:dyDescent="0.25">
      <c r="A316" s="13">
        <v>42414</v>
      </c>
      <c r="B316" s="14">
        <v>0.26090277777777776</v>
      </c>
      <c r="C316" s="16" t="s">
        <v>17</v>
      </c>
      <c r="D316" s="16" t="s">
        <v>19</v>
      </c>
      <c r="E316" s="16">
        <v>2.0892970000000002</v>
      </c>
      <c r="F316" s="18">
        <f>VLOOKUP(A316,'DASH USD History'!A:B,2,FALSE)</f>
        <v>3.7753885132758098</v>
      </c>
      <c r="G316" s="18">
        <f t="shared" si="2"/>
        <v>7.8879078946216099</v>
      </c>
      <c r="H316" s="16" t="s">
        <v>344</v>
      </c>
    </row>
    <row r="317" spans="1:8" ht="13.2" x14ac:dyDescent="0.25">
      <c r="A317" s="13">
        <v>42414</v>
      </c>
      <c r="B317" s="14">
        <v>7.5219907407407402E-2</v>
      </c>
      <c r="C317" s="16" t="s">
        <v>17</v>
      </c>
      <c r="D317" s="16" t="s">
        <v>69</v>
      </c>
      <c r="E317" s="16">
        <v>2.0892856700000002</v>
      </c>
      <c r="F317" s="18">
        <f>VLOOKUP(A317,'DASH USD History'!A:B,2,FALSE)</f>
        <v>3.7753885132758098</v>
      </c>
      <c r="G317" s="18">
        <f t="shared" si="2"/>
        <v>7.8878651194697547</v>
      </c>
      <c r="H317" s="16" t="s">
        <v>345</v>
      </c>
    </row>
    <row r="318" spans="1:8" ht="13.2" x14ac:dyDescent="0.25">
      <c r="A318" s="13">
        <v>42420</v>
      </c>
      <c r="B318" s="14">
        <v>0.53090277777777772</v>
      </c>
      <c r="C318" s="16" t="s">
        <v>17</v>
      </c>
      <c r="D318" s="16" t="s">
        <v>19</v>
      </c>
      <c r="E318" s="16">
        <v>1.94058481</v>
      </c>
      <c r="F318" s="18">
        <f>VLOOKUP(A318,'DASH USD History'!A:B,2,FALSE)</f>
        <v>3.6538872127798201</v>
      </c>
      <c r="G318" s="18">
        <f t="shared" si="2"/>
        <v>7.0906780225737567</v>
      </c>
      <c r="H318" s="16" t="s">
        <v>346</v>
      </c>
    </row>
    <row r="319" spans="1:8" ht="13.2" x14ac:dyDescent="0.25">
      <c r="A319" s="13">
        <v>42420</v>
      </c>
      <c r="B319" s="14">
        <v>0.11572916666666666</v>
      </c>
      <c r="C319" s="16" t="s">
        <v>17</v>
      </c>
      <c r="D319" s="16" t="s">
        <v>69</v>
      </c>
      <c r="E319" s="16">
        <v>1.95543968</v>
      </c>
      <c r="F319" s="18">
        <f>VLOOKUP(A319,'DASH USD History'!A:B,2,FALSE)</f>
        <v>3.6538872127798201</v>
      </c>
      <c r="G319" s="18">
        <f t="shared" si="2"/>
        <v>7.1449560421142637</v>
      </c>
      <c r="H319" s="16" t="s">
        <v>347</v>
      </c>
    </row>
    <row r="320" spans="1:8" ht="13.2" x14ac:dyDescent="0.25">
      <c r="A320" s="13">
        <v>42425</v>
      </c>
      <c r="B320" s="14">
        <v>0.87116898148148147</v>
      </c>
      <c r="C320" s="16" t="s">
        <v>17</v>
      </c>
      <c r="D320" s="16" t="s">
        <v>69</v>
      </c>
      <c r="E320" s="16">
        <v>1.9493754700000001</v>
      </c>
      <c r="F320" s="18">
        <f>VLOOKUP(A320,'DASH USD History'!A:B,2,FALSE)</f>
        <v>3.90070129816832</v>
      </c>
      <c r="G320" s="18">
        <f t="shared" si="2"/>
        <v>7.6039314264464792</v>
      </c>
      <c r="H320" s="16" t="s">
        <v>348</v>
      </c>
    </row>
    <row r="321" spans="1:9" ht="13.2" x14ac:dyDescent="0.25">
      <c r="A321" s="13">
        <v>42426</v>
      </c>
      <c r="B321" s="14">
        <v>0.56361111111111106</v>
      </c>
      <c r="C321" s="16" t="s">
        <v>17</v>
      </c>
      <c r="D321" s="16" t="s">
        <v>19</v>
      </c>
      <c r="E321" s="16">
        <v>1.94011789</v>
      </c>
      <c r="F321" s="18">
        <f>VLOOKUP(A321,'DASH USD History'!A:B,2,FALSE)</f>
        <v>3.9444950732835902</v>
      </c>
      <c r="G321" s="18">
        <f t="shared" si="2"/>
        <v>7.6527854586943542</v>
      </c>
      <c r="H321" s="16" t="s">
        <v>349</v>
      </c>
    </row>
    <row r="322" spans="1:9" ht="13.2" x14ac:dyDescent="0.25">
      <c r="A322" s="13">
        <v>42432</v>
      </c>
      <c r="B322" s="14">
        <v>0.79184027777777777</v>
      </c>
      <c r="C322" s="16" t="s">
        <v>17</v>
      </c>
      <c r="D322" s="16" t="s">
        <v>69</v>
      </c>
      <c r="E322" s="16">
        <v>2.7259280700000001</v>
      </c>
      <c r="F322" s="18">
        <f>VLOOKUP(A322,'DASH USD History'!A:B,2,FALSE)</f>
        <v>4.8027784359911196</v>
      </c>
      <c r="G322" s="18">
        <f t="shared" si="2"/>
        <v>13.092028552658892</v>
      </c>
      <c r="H322" s="16" t="s">
        <v>350</v>
      </c>
    </row>
    <row r="323" spans="1:9" ht="13.2" x14ac:dyDescent="0.25">
      <c r="A323" s="13">
        <v>42432</v>
      </c>
      <c r="B323" s="14">
        <v>0.77371527777777782</v>
      </c>
      <c r="C323" s="16" t="s">
        <v>17</v>
      </c>
      <c r="D323" s="16" t="s">
        <v>19</v>
      </c>
      <c r="E323" s="16">
        <v>2.7352502300000001</v>
      </c>
      <c r="F323" s="18">
        <f>VLOOKUP(A323,'DASH USD History'!A:B,2,FALSE)</f>
        <v>4.8027784359911196</v>
      </c>
      <c r="G323" s="18">
        <f t="shared" si="2"/>
        <v>13.136800821683751</v>
      </c>
      <c r="H323" s="16" t="s">
        <v>351</v>
      </c>
      <c r="I323" s="7"/>
    </row>
    <row r="324" spans="1:9" ht="13.2" x14ac:dyDescent="0.25">
      <c r="A324" s="13">
        <v>42438</v>
      </c>
      <c r="B324" s="14">
        <v>0.42920138888888887</v>
      </c>
      <c r="C324" s="16" t="s">
        <v>17</v>
      </c>
      <c r="D324" s="16" t="s">
        <v>69</v>
      </c>
      <c r="E324" s="16">
        <v>1.94006228</v>
      </c>
      <c r="F324" s="18">
        <f>VLOOKUP(A324,'DASH USD History'!A:B,2,FALSE)</f>
        <v>4.5345479072744599</v>
      </c>
      <c r="G324" s="18">
        <f t="shared" si="2"/>
        <v>8.7973053517561173</v>
      </c>
      <c r="H324" s="16" t="s">
        <v>352</v>
      </c>
    </row>
    <row r="325" spans="1:9" ht="13.2" x14ac:dyDescent="0.25">
      <c r="A325" s="13">
        <v>42439</v>
      </c>
      <c r="B325" s="14">
        <v>0.12909722222222222</v>
      </c>
      <c r="C325" s="16" t="s">
        <v>17</v>
      </c>
      <c r="D325" s="16" t="s">
        <v>19</v>
      </c>
      <c r="E325" s="16">
        <v>1.94193982</v>
      </c>
      <c r="F325" s="18">
        <f>VLOOKUP(A325,'DASH USD History'!A:B,2,FALSE)</f>
        <v>4.83656555142238</v>
      </c>
      <c r="G325" s="18">
        <f t="shared" si="2"/>
        <v>9.3923192363473778</v>
      </c>
      <c r="H325" s="16" t="s">
        <v>353</v>
      </c>
    </row>
    <row r="326" spans="1:9" ht="13.2" x14ac:dyDescent="0.25">
      <c r="A326" s="13">
        <v>42445</v>
      </c>
      <c r="B326" s="14">
        <v>0.18189814814814814</v>
      </c>
      <c r="C326" s="16" t="s">
        <v>17</v>
      </c>
      <c r="D326" s="16" t="s">
        <v>19</v>
      </c>
      <c r="E326" s="16">
        <v>1.9400510099999999</v>
      </c>
      <c r="F326" s="18">
        <f>VLOOKUP(A326,'DASH USD History'!A:B,2,FALSE)</f>
        <v>6.3685123804478296</v>
      </c>
      <c r="G326" s="18">
        <f t="shared" si="2"/>
        <v>12.355238875885316</v>
      </c>
      <c r="H326" s="16" t="s">
        <v>354</v>
      </c>
    </row>
    <row r="327" spans="1:9" ht="13.2" x14ac:dyDescent="0.25">
      <c r="A327" s="13">
        <v>42447</v>
      </c>
      <c r="B327" s="14">
        <v>0.20113425925925926</v>
      </c>
      <c r="C327" s="16" t="s">
        <v>17</v>
      </c>
      <c r="D327" s="16" t="s">
        <v>69</v>
      </c>
      <c r="E327" s="16">
        <v>1.9432812100000001</v>
      </c>
      <c r="F327" s="18">
        <f>VLOOKUP(A327,'DASH USD History'!A:B,2,FALSE)</f>
        <v>5.9949648774224897</v>
      </c>
      <c r="G327" s="18">
        <f t="shared" si="2"/>
        <v>11.649902600905078</v>
      </c>
      <c r="H327" s="16" t="s">
        <v>355</v>
      </c>
    </row>
    <row r="328" spans="1:9" ht="13.2" x14ac:dyDescent="0.25">
      <c r="A328" s="13">
        <v>42451</v>
      </c>
      <c r="B328" s="14">
        <v>0.14734953703703704</v>
      </c>
      <c r="C328" s="16" t="s">
        <v>17</v>
      </c>
      <c r="D328" s="16" t="s">
        <v>19</v>
      </c>
      <c r="E328" s="16">
        <v>1.99005101</v>
      </c>
      <c r="F328" s="18">
        <f>VLOOKUP(A328,'DASH USD History'!A:B,2,FALSE)</f>
        <v>6.0379264361692799</v>
      </c>
      <c r="G328" s="18">
        <f t="shared" si="2"/>
        <v>12.015781602604376</v>
      </c>
      <c r="H328" s="16" t="s">
        <v>356</v>
      </c>
    </row>
    <row r="329" spans="1:9" ht="13.2" x14ac:dyDescent="0.25">
      <c r="A329" s="13">
        <v>42453</v>
      </c>
      <c r="B329" s="14">
        <v>0.25550925925925927</v>
      </c>
      <c r="C329" s="16" t="s">
        <v>17</v>
      </c>
      <c r="D329" s="16" t="s">
        <v>69</v>
      </c>
      <c r="E329" s="16">
        <v>1.9400510099999999</v>
      </c>
      <c r="F329" s="18">
        <f>VLOOKUP(A329,'DASH USD History'!A:B,2,FALSE)</f>
        <v>6.58184646192844</v>
      </c>
      <c r="G329" s="18">
        <f t="shared" si="2"/>
        <v>12.769117876129195</v>
      </c>
      <c r="H329" s="16" t="s">
        <v>357</v>
      </c>
    </row>
    <row r="330" spans="1:9" ht="13.2" x14ac:dyDescent="0.25">
      <c r="A330" s="13">
        <v>42457</v>
      </c>
      <c r="B330" s="14">
        <v>0.3503472222222222</v>
      </c>
      <c r="C330" s="16" t="s">
        <v>17</v>
      </c>
      <c r="D330" s="16" t="s">
        <v>19</v>
      </c>
      <c r="E330" s="16">
        <v>1.9769682200000001</v>
      </c>
      <c r="F330" s="18">
        <f>VLOOKUP(A330,'DASH USD History'!A:B,2,FALSE)</f>
        <v>6.9992069888238904</v>
      </c>
      <c r="G330" s="18">
        <f t="shared" si="2"/>
        <v>13.837209782106727</v>
      </c>
      <c r="H330" s="16" t="s">
        <v>358</v>
      </c>
    </row>
    <row r="331" spans="1:9" ht="13.2" x14ac:dyDescent="0.25">
      <c r="A331" s="13">
        <v>42459</v>
      </c>
      <c r="B331" s="14">
        <v>0.35704861111111114</v>
      </c>
      <c r="C331" s="16" t="s">
        <v>17</v>
      </c>
      <c r="D331" s="16" t="s">
        <v>69</v>
      </c>
      <c r="E331" s="16">
        <v>1.9401240799999999</v>
      </c>
      <c r="F331" s="18">
        <f>VLOOKUP(A331,'DASH USD History'!A:B,2,FALSE)</f>
        <v>6.7349479190876904</v>
      </c>
      <c r="G331" s="18">
        <f t="shared" si="2"/>
        <v>13.066634635367919</v>
      </c>
      <c r="H331" s="16" t="s">
        <v>359</v>
      </c>
    </row>
    <row r="332" spans="1:9" ht="13.2" x14ac:dyDescent="0.25">
      <c r="A332" s="13">
        <v>42463</v>
      </c>
      <c r="B332" s="14">
        <v>6.9884259259259257E-2</v>
      </c>
      <c r="C332" s="16" t="s">
        <v>17</v>
      </c>
      <c r="D332" s="16" t="s">
        <v>19</v>
      </c>
      <c r="E332" s="16">
        <v>1.9400622300000001</v>
      </c>
      <c r="F332" s="18">
        <f>VLOOKUP(A332,'DASH USD History'!A:B,2,FALSE)</f>
        <v>6.7748775946558899</v>
      </c>
      <c r="G332" s="18">
        <f t="shared" si="2"/>
        <v>13.143684134265143</v>
      </c>
      <c r="H332" s="16" t="s">
        <v>360</v>
      </c>
    </row>
    <row r="333" spans="1:9" ht="13.2" x14ac:dyDescent="0.25">
      <c r="A333" s="13">
        <v>42465</v>
      </c>
      <c r="B333" s="14">
        <v>0.24936342592592592</v>
      </c>
      <c r="C333" s="16" t="s">
        <v>17</v>
      </c>
      <c r="D333" s="16" t="s">
        <v>69</v>
      </c>
      <c r="E333" s="16">
        <v>1.94206228</v>
      </c>
      <c r="F333" s="18">
        <f>VLOOKUP(A333,'DASH USD History'!A:B,2,FALSE)</f>
        <v>7.0152656844000303</v>
      </c>
      <c r="G333" s="18">
        <f t="shared" si="2"/>
        <v>13.624082869851684</v>
      </c>
      <c r="H333" s="16" t="s">
        <v>361</v>
      </c>
    </row>
    <row r="334" spans="1:9" ht="13.2" x14ac:dyDescent="0.25">
      <c r="A334" s="13">
        <v>42471</v>
      </c>
      <c r="B334" s="14">
        <v>0.76496527777777779</v>
      </c>
      <c r="C334" s="16" t="s">
        <v>17</v>
      </c>
      <c r="D334" s="16" t="s">
        <v>69</v>
      </c>
      <c r="E334" s="16">
        <v>2.34997561</v>
      </c>
      <c r="F334" s="18">
        <f>VLOOKUP(A334,'DASH USD History'!A:B,2,FALSE)</f>
        <v>6.3413013441431199</v>
      </c>
      <c r="G334" s="18">
        <f t="shared" si="2"/>
        <v>14.901903494396548</v>
      </c>
      <c r="H334" s="16" t="s">
        <v>362</v>
      </c>
    </row>
    <row r="335" spans="1:9" ht="13.2" x14ac:dyDescent="0.25">
      <c r="A335" s="13">
        <v>42471</v>
      </c>
      <c r="B335" s="14">
        <v>0.67586805555555551</v>
      </c>
      <c r="C335" s="16" t="s">
        <v>17</v>
      </c>
      <c r="D335" s="16" t="s">
        <v>19</v>
      </c>
      <c r="E335" s="16">
        <v>1.9407484100000001</v>
      </c>
      <c r="F335" s="18">
        <f>VLOOKUP(A335,'DASH USD History'!A:B,2,FALSE)</f>
        <v>6.3413013441431199</v>
      </c>
      <c r="G335" s="18">
        <f t="shared" si="2"/>
        <v>12.306870500976624</v>
      </c>
      <c r="H335" s="16" t="s">
        <v>363</v>
      </c>
    </row>
    <row r="336" spans="1:9" ht="13.2" x14ac:dyDescent="0.25">
      <c r="A336" s="13">
        <v>42477</v>
      </c>
      <c r="B336" s="14">
        <v>0.61722222222222223</v>
      </c>
      <c r="C336" s="16" t="s">
        <v>17</v>
      </c>
      <c r="D336" s="16" t="s">
        <v>69</v>
      </c>
      <c r="E336" s="16">
        <v>2.7188874099999998</v>
      </c>
      <c r="F336" s="18">
        <f>VLOOKUP(A336,'DASH USD History'!A:B,2,FALSE)</f>
        <v>6.4091654998856002</v>
      </c>
      <c r="G336" s="18">
        <f t="shared" si="2"/>
        <v>17.425799386245313</v>
      </c>
      <c r="H336" s="16" t="s">
        <v>364</v>
      </c>
    </row>
    <row r="337" spans="1:8" ht="13.2" x14ac:dyDescent="0.25">
      <c r="A337" s="13">
        <v>42477</v>
      </c>
      <c r="B337" s="14">
        <v>0.52728009259259256</v>
      </c>
      <c r="C337" s="16" t="s">
        <v>17</v>
      </c>
      <c r="D337" s="16" t="s">
        <v>19</v>
      </c>
      <c r="E337" s="16">
        <v>1.9400510099999999</v>
      </c>
      <c r="F337" s="18">
        <f>VLOOKUP(A337,'DASH USD History'!A:B,2,FALSE)</f>
        <v>6.4091654998856002</v>
      </c>
      <c r="G337" s="18">
        <f t="shared" si="2"/>
        <v>12.434108001310213</v>
      </c>
      <c r="H337" s="16" t="s">
        <v>365</v>
      </c>
    </row>
    <row r="338" spans="1:8" ht="13.2" x14ac:dyDescent="0.25">
      <c r="A338" s="13">
        <v>42483</v>
      </c>
      <c r="B338" s="14">
        <v>0.82628472222222227</v>
      </c>
      <c r="C338" s="16" t="s">
        <v>17</v>
      </c>
      <c r="D338" s="16" t="s">
        <v>69</v>
      </c>
      <c r="E338" s="16">
        <v>1.94007361</v>
      </c>
      <c r="F338" s="18">
        <f>VLOOKUP(A338,'DASH USD History'!A:B,2,FALSE)</f>
        <v>6.5562906987684801</v>
      </c>
      <c r="G338" s="18">
        <f t="shared" si="2"/>
        <v>12.719686564169187</v>
      </c>
      <c r="H338" s="16" t="s">
        <v>366</v>
      </c>
    </row>
    <row r="339" spans="1:8" ht="13.2" x14ac:dyDescent="0.25">
      <c r="A339" s="13">
        <v>42483</v>
      </c>
      <c r="B339" s="14">
        <v>0.5621990740740741</v>
      </c>
      <c r="C339" s="16" t="s">
        <v>17</v>
      </c>
      <c r="D339" s="16" t="s">
        <v>19</v>
      </c>
      <c r="E339" s="16">
        <v>2.3280724799999999</v>
      </c>
      <c r="F339" s="18">
        <f>VLOOKUP(A339,'DASH USD History'!A:B,2,FALSE)</f>
        <v>6.5562906987684801</v>
      </c>
      <c r="G339" s="18">
        <f t="shared" si="2"/>
        <v>15.263519946682868</v>
      </c>
      <c r="H339" s="16" t="s">
        <v>367</v>
      </c>
    </row>
    <row r="340" spans="1:8" ht="13.2" x14ac:dyDescent="0.25">
      <c r="A340" s="13">
        <v>42490</v>
      </c>
      <c r="B340" s="14">
        <v>0.16174768518518517</v>
      </c>
      <c r="C340" s="16" t="s">
        <v>17</v>
      </c>
      <c r="D340" s="16" t="s">
        <v>69</v>
      </c>
      <c r="E340" s="16">
        <v>1.95150063</v>
      </c>
      <c r="F340" s="18">
        <f>VLOOKUP(A340,'DASH USD History'!A:B,2,FALSE)</f>
        <v>6.8249651910067097</v>
      </c>
      <c r="G340" s="18">
        <f t="shared" si="2"/>
        <v>13.318923869977665</v>
      </c>
      <c r="H340" s="16" t="s">
        <v>368</v>
      </c>
    </row>
    <row r="341" spans="1:8" ht="13.2" x14ac:dyDescent="0.25">
      <c r="A341" s="13">
        <v>42493</v>
      </c>
      <c r="B341" s="14">
        <v>0.6293981481481481</v>
      </c>
      <c r="C341" s="16" t="s">
        <v>17</v>
      </c>
      <c r="D341" s="16" t="s">
        <v>19</v>
      </c>
      <c r="E341" s="16">
        <v>1.9400510099999999</v>
      </c>
      <c r="F341" s="18">
        <f>VLOOKUP(A341,'DASH USD History'!A:B,2,FALSE)</f>
        <v>6.7815273924417099</v>
      </c>
      <c r="G341" s="18">
        <f t="shared" si="2"/>
        <v>13.156509067049205</v>
      </c>
      <c r="H341" s="16" t="s">
        <v>369</v>
      </c>
    </row>
    <row r="342" spans="1:8" ht="13.2" x14ac:dyDescent="0.25">
      <c r="A342" s="13">
        <v>42499</v>
      </c>
      <c r="B342" s="14">
        <v>0.99128472222222219</v>
      </c>
      <c r="C342" s="16" t="s">
        <v>17</v>
      </c>
      <c r="D342" s="16" t="s">
        <v>19</v>
      </c>
      <c r="E342" s="16">
        <v>1.9400510099999999</v>
      </c>
      <c r="F342" s="18">
        <f>VLOOKUP(A342,'DASH USD History'!A:B,2,FALSE)</f>
        <v>6.5918291885666997</v>
      </c>
      <c r="G342" s="18">
        <f t="shared" si="2"/>
        <v>12.788484875026306</v>
      </c>
      <c r="H342" s="16" t="s">
        <v>370</v>
      </c>
    </row>
    <row r="343" spans="1:8" ht="13.2" x14ac:dyDescent="0.25">
      <c r="A343" s="13">
        <v>42508</v>
      </c>
      <c r="B343" s="14">
        <v>0.29398148148148145</v>
      </c>
      <c r="C343" s="16" t="s">
        <v>17</v>
      </c>
      <c r="D343" s="16" t="s">
        <v>69</v>
      </c>
      <c r="E343" s="16">
        <v>1.96111441</v>
      </c>
      <c r="F343" s="18">
        <f>VLOOKUP(A343,'DASH USD History'!A:B,2,FALSE)</f>
        <v>7.4022970690385197</v>
      </c>
      <c r="G343" s="18">
        <f t="shared" si="2"/>
        <v>14.516751449192206</v>
      </c>
      <c r="H343" s="16" t="s">
        <v>371</v>
      </c>
    </row>
    <row r="344" spans="1:8" ht="13.2" x14ac:dyDescent="0.25">
      <c r="A344" s="13">
        <v>42509</v>
      </c>
      <c r="B344" s="14">
        <v>0.97424768518518523</v>
      </c>
      <c r="C344" s="16" t="s">
        <v>17</v>
      </c>
      <c r="D344" s="16" t="s">
        <v>19</v>
      </c>
      <c r="E344" s="16">
        <v>1.9400510099999999</v>
      </c>
      <c r="F344" s="18">
        <f>VLOOKUP(A344,'DASH USD History'!A:B,2,FALSE)</f>
        <v>7.7493812981537502</v>
      </c>
      <c r="G344" s="18">
        <f t="shared" si="2"/>
        <v>15.034195014358293</v>
      </c>
      <c r="H344" s="16" t="s">
        <v>372</v>
      </c>
    </row>
    <row r="345" spans="1:8" ht="13.2" x14ac:dyDescent="0.25">
      <c r="A345" s="13">
        <v>42515</v>
      </c>
      <c r="B345" s="14">
        <v>3.2395833333333332E-2</v>
      </c>
      <c r="C345" s="16" t="s">
        <v>17</v>
      </c>
      <c r="D345" s="16" t="s">
        <v>69</v>
      </c>
      <c r="E345" s="16">
        <v>1.9493212900000001</v>
      </c>
      <c r="F345" s="18">
        <f>VLOOKUP(A345,'DASH USD History'!A:B,2,FALSE)</f>
        <v>7.5582161158684604</v>
      </c>
      <c r="G345" s="18">
        <f t="shared" si="2"/>
        <v>14.733391589083498</v>
      </c>
      <c r="H345" s="16" t="s">
        <v>373</v>
      </c>
    </row>
    <row r="346" spans="1:8" ht="13.2" x14ac:dyDescent="0.25">
      <c r="A346" s="13">
        <v>42517</v>
      </c>
      <c r="B346" s="14">
        <v>4.7256944444444442E-2</v>
      </c>
      <c r="C346" s="16" t="s">
        <v>17</v>
      </c>
      <c r="D346" s="16" t="s">
        <v>19</v>
      </c>
      <c r="E346" s="16">
        <v>1.9400510099999999</v>
      </c>
      <c r="F346" s="18">
        <f>VLOOKUP(A346,'DASH USD History'!A:B,2,FALSE)</f>
        <v>7.5089265842549704</v>
      </c>
      <c r="G346" s="18">
        <f t="shared" si="2"/>
        <v>14.567700603799704</v>
      </c>
      <c r="H346" s="16" t="s">
        <v>374</v>
      </c>
    </row>
    <row r="347" spans="1:8" ht="13.2" x14ac:dyDescent="0.25">
      <c r="A347" s="13">
        <v>42521</v>
      </c>
      <c r="B347" s="14">
        <v>0.68439814814814814</v>
      </c>
      <c r="C347" s="16" t="s">
        <v>17</v>
      </c>
      <c r="D347" s="16" t="s">
        <v>69</v>
      </c>
      <c r="E347" s="16">
        <v>2.0278472000000001</v>
      </c>
      <c r="F347" s="18">
        <f>VLOOKUP(A347,'DASH USD History'!A:B,2,FALSE)</f>
        <v>8.2069642168089008</v>
      </c>
      <c r="G347" s="18">
        <f t="shared" si="2"/>
        <v>16.642469407556124</v>
      </c>
      <c r="H347" s="16" t="s">
        <v>375</v>
      </c>
    </row>
    <row r="348" spans="1:8" ht="13.2" x14ac:dyDescent="0.25">
      <c r="A348" s="13">
        <v>42523</v>
      </c>
      <c r="B348" s="14">
        <v>0.23717592592592593</v>
      </c>
      <c r="C348" s="16" t="s">
        <v>17</v>
      </c>
      <c r="D348" s="16" t="s">
        <v>19</v>
      </c>
      <c r="E348" s="16">
        <v>1.9414423000000001</v>
      </c>
      <c r="F348" s="18">
        <f>VLOOKUP(A348,'DASH USD History'!A:B,2,FALSE)</f>
        <v>8.1023481530900394</v>
      </c>
      <c r="G348" s="18">
        <f t="shared" si="2"/>
        <v>15.730241433735879</v>
      </c>
      <c r="H348" s="16" t="s">
        <v>376</v>
      </c>
    </row>
    <row r="349" spans="1:8" ht="13.2" x14ac:dyDescent="0.25">
      <c r="A349" s="13">
        <v>42528</v>
      </c>
      <c r="B349" s="14">
        <v>5.3182870370370373E-2</v>
      </c>
      <c r="C349" s="16" t="s">
        <v>17</v>
      </c>
      <c r="D349" s="16" t="s">
        <v>69</v>
      </c>
      <c r="E349" s="16">
        <v>1.9400510099999999</v>
      </c>
      <c r="F349" s="18">
        <f>VLOOKUP(A349,'DASH USD History'!A:B,2,FALSE)</f>
        <v>7.9603134760146101</v>
      </c>
      <c r="G349" s="18">
        <f t="shared" si="2"/>
        <v>15.443414199058754</v>
      </c>
      <c r="H349" s="16" t="s">
        <v>377</v>
      </c>
    </row>
    <row r="350" spans="1:8" ht="13.2" x14ac:dyDescent="0.25">
      <c r="A350" s="13">
        <v>42529</v>
      </c>
      <c r="B350" s="14">
        <v>0.37971064814814814</v>
      </c>
      <c r="C350" s="16" t="s">
        <v>17</v>
      </c>
      <c r="D350" s="16" t="s">
        <v>19</v>
      </c>
      <c r="E350" s="16">
        <v>1.94006228</v>
      </c>
      <c r="F350" s="18">
        <f>VLOOKUP(A350,'DASH USD History'!A:B,2,FALSE)</f>
        <v>7.9065961576817303</v>
      </c>
      <c r="G350" s="18">
        <f t="shared" si="2"/>
        <v>15.339288968711257</v>
      </c>
      <c r="H350" s="16" t="s">
        <v>378</v>
      </c>
    </row>
    <row r="351" spans="1:8" ht="13.2" x14ac:dyDescent="0.25">
      <c r="A351" s="13">
        <v>42534</v>
      </c>
      <c r="B351" s="14">
        <v>0.73789351851851848</v>
      </c>
      <c r="C351" s="16" t="s">
        <v>17</v>
      </c>
      <c r="D351" s="16" t="s">
        <v>69</v>
      </c>
      <c r="E351" s="16">
        <v>1.9476784</v>
      </c>
      <c r="F351" s="18">
        <f>VLOOKUP(A351,'DASH USD History'!A:B,2,FALSE)</f>
        <v>7.6783529496959799</v>
      </c>
      <c r="G351" s="18">
        <f t="shared" si="2"/>
        <v>14.954962187699147</v>
      </c>
      <c r="H351" s="16" t="s">
        <v>379</v>
      </c>
    </row>
    <row r="352" spans="1:8" ht="13.2" x14ac:dyDescent="0.25">
      <c r="A352" s="13">
        <v>42535</v>
      </c>
      <c r="B352" s="14">
        <v>0.86516203703703709</v>
      </c>
      <c r="C352" s="16" t="s">
        <v>17</v>
      </c>
      <c r="D352" s="16" t="s">
        <v>19</v>
      </c>
      <c r="E352" s="16">
        <v>1.94518361</v>
      </c>
      <c r="F352" s="18">
        <f>VLOOKUP(A352,'DASH USD History'!A:B,2,FALSE)</f>
        <v>8.1956259027456504</v>
      </c>
      <c r="G352" s="18">
        <f t="shared" si="2"/>
        <v>15.941997179712292</v>
      </c>
      <c r="H352" s="16" t="s">
        <v>380</v>
      </c>
    </row>
    <row r="353" spans="1:8" ht="13.2" x14ac:dyDescent="0.25">
      <c r="A353" s="13">
        <v>42541</v>
      </c>
      <c r="B353" s="14">
        <v>0.21246527777777777</v>
      </c>
      <c r="C353" s="16" t="s">
        <v>17</v>
      </c>
      <c r="D353" s="16" t="s">
        <v>69</v>
      </c>
      <c r="E353" s="16">
        <v>2.0611496200000001</v>
      </c>
      <c r="F353" s="18">
        <f>VLOOKUP(A353,'DASH USD History'!A:B,2,FALSE)</f>
        <v>8.2369395094443405</v>
      </c>
      <c r="G353" s="18">
        <f t="shared" si="2"/>
        <v>16.977564739854191</v>
      </c>
      <c r="H353" s="16" t="s">
        <v>381</v>
      </c>
    </row>
    <row r="354" spans="1:8" ht="13.2" x14ac:dyDescent="0.25">
      <c r="A354" s="13">
        <v>42542</v>
      </c>
      <c r="B354" s="14">
        <v>0.21543981481481481</v>
      </c>
      <c r="C354" s="16" t="s">
        <v>17</v>
      </c>
      <c r="D354" s="16" t="s">
        <v>19</v>
      </c>
      <c r="E354" s="16">
        <v>1.9403788200000001</v>
      </c>
      <c r="F354" s="18">
        <f>VLOOKUP(A354,'DASH USD History'!A:B,2,FALSE)</f>
        <v>7.7591862866209897</v>
      </c>
      <c r="G354" s="18">
        <f t="shared" si="2"/>
        <v>15.055760730993818</v>
      </c>
      <c r="H354" s="16" t="s">
        <v>382</v>
      </c>
    </row>
    <row r="355" spans="1:8" ht="13.2" x14ac:dyDescent="0.25">
      <c r="A355" s="13">
        <v>42548</v>
      </c>
      <c r="B355" s="14">
        <v>0.6658101851851852</v>
      </c>
      <c r="C355" s="16" t="s">
        <v>17</v>
      </c>
      <c r="D355" s="16" t="s">
        <v>19</v>
      </c>
      <c r="E355" s="16">
        <v>1.9870743</v>
      </c>
      <c r="F355" s="18">
        <f>VLOOKUP(A355,'DASH USD History'!A:B,2,FALSE)</f>
        <v>7.0683982740326199</v>
      </c>
      <c r="G355" s="18">
        <f t="shared" si="2"/>
        <v>14.045432552494576</v>
      </c>
      <c r="H355" s="16" t="s">
        <v>383</v>
      </c>
    </row>
    <row r="356" spans="1:8" ht="13.2" x14ac:dyDescent="0.25">
      <c r="A356" s="13">
        <v>42548</v>
      </c>
      <c r="B356" s="14">
        <v>2.1574074074074075E-2</v>
      </c>
      <c r="C356" s="16" t="s">
        <v>17</v>
      </c>
      <c r="D356" s="16" t="s">
        <v>69</v>
      </c>
      <c r="E356" s="16">
        <v>1.9400510099999999</v>
      </c>
      <c r="F356" s="18">
        <f>VLOOKUP(A356,'DASH USD History'!A:B,2,FALSE)</f>
        <v>7.0683982740326199</v>
      </c>
      <c r="G356" s="18">
        <f t="shared" si="2"/>
        <v>13.71305321061924</v>
      </c>
      <c r="H356" s="16" t="s">
        <v>384</v>
      </c>
    </row>
    <row r="357" spans="1:8" ht="13.2" x14ac:dyDescent="0.25">
      <c r="A357" s="13">
        <v>42554</v>
      </c>
      <c r="B357" s="14">
        <v>0.51273148148148151</v>
      </c>
      <c r="C357" s="16" t="s">
        <v>17</v>
      </c>
      <c r="D357" s="16" t="s">
        <v>69</v>
      </c>
      <c r="E357" s="16">
        <v>1.9401398999999999</v>
      </c>
      <c r="F357" s="18">
        <f>VLOOKUP(A357,'DASH USD History'!A:B,2,FALSE)</f>
        <v>6.9982425666950601</v>
      </c>
      <c r="G357" s="18">
        <f t="shared" si="2"/>
        <v>13.577569633523497</v>
      </c>
      <c r="H357" s="16" t="s">
        <v>385</v>
      </c>
    </row>
    <row r="358" spans="1:8" ht="13.2" x14ac:dyDescent="0.25">
      <c r="A358" s="13">
        <v>42555</v>
      </c>
      <c r="B358" s="14">
        <v>0.51442129629629629</v>
      </c>
      <c r="C358" s="16" t="s">
        <v>17</v>
      </c>
      <c r="D358" s="16" t="s">
        <v>19</v>
      </c>
      <c r="E358" s="16">
        <v>1.9581742099999999</v>
      </c>
      <c r="F358" s="18">
        <f>VLOOKUP(A358,'DASH USD History'!A:B,2,FALSE)</f>
        <v>7.0454327183079304</v>
      </c>
      <c r="G358" s="18">
        <f t="shared" si="2"/>
        <v>13.796184647280784</v>
      </c>
      <c r="H358" s="16" t="s">
        <v>386</v>
      </c>
    </row>
    <row r="359" spans="1:8" ht="13.2" x14ac:dyDescent="0.25">
      <c r="A359" s="13">
        <v>42561</v>
      </c>
      <c r="B359" s="14">
        <v>0.23762731481481481</v>
      </c>
      <c r="C359" s="16" t="s">
        <v>17</v>
      </c>
      <c r="D359" s="16" t="s">
        <v>69</v>
      </c>
      <c r="E359" s="16">
        <v>1.9400724300000001</v>
      </c>
      <c r="F359" s="18">
        <f>VLOOKUP(A359,'DASH USD History'!A:B,2,FALSE)</f>
        <v>7.4446732780785503</v>
      </c>
      <c r="G359" s="18">
        <f t="shared" si="2"/>
        <v>14.44320537715792</v>
      </c>
      <c r="H359" s="16" t="s">
        <v>387</v>
      </c>
    </row>
    <row r="360" spans="1:8" ht="13.2" x14ac:dyDescent="0.25">
      <c r="A360" s="13">
        <v>42562</v>
      </c>
      <c r="B360" s="14">
        <v>0.84032407407407406</v>
      </c>
      <c r="C360" s="16" t="s">
        <v>17</v>
      </c>
      <c r="D360" s="16" t="s">
        <v>19</v>
      </c>
      <c r="E360" s="16">
        <v>1.94007361</v>
      </c>
      <c r="F360" s="18">
        <f>VLOOKUP(A360,'DASH USD History'!A:B,2,FALSE)</f>
        <v>8.0023539833866497</v>
      </c>
      <c r="G360" s="18">
        <f t="shared" si="2"/>
        <v>15.525155781046818</v>
      </c>
      <c r="H360" s="16" t="s">
        <v>388</v>
      </c>
    </row>
    <row r="361" spans="1:8" ht="13.2" x14ac:dyDescent="0.25">
      <c r="A361" s="13">
        <v>42568</v>
      </c>
      <c r="B361" s="14">
        <v>0.68138888888888893</v>
      </c>
      <c r="C361" s="16" t="s">
        <v>17</v>
      </c>
      <c r="D361" s="16" t="s">
        <v>69</v>
      </c>
      <c r="E361" s="16">
        <v>1.94006228</v>
      </c>
      <c r="F361" s="18">
        <f>VLOOKUP(A361,'DASH USD History'!A:B,2,FALSE)</f>
        <v>8.1290580708346099</v>
      </c>
      <c r="G361" s="18">
        <f t="shared" si="2"/>
        <v>15.770878935155794</v>
      </c>
      <c r="H361" s="16" t="s">
        <v>389</v>
      </c>
    </row>
    <row r="362" spans="1:8" ht="13.2" x14ac:dyDescent="0.25">
      <c r="A362" s="13">
        <v>42569</v>
      </c>
      <c r="B362" s="14">
        <v>0.56306712962962968</v>
      </c>
      <c r="C362" s="16" t="s">
        <v>17</v>
      </c>
      <c r="D362" s="16" t="s">
        <v>19</v>
      </c>
      <c r="E362" s="16">
        <v>1.95370102</v>
      </c>
      <c r="F362" s="18">
        <f>VLOOKUP(A362,'DASH USD History'!A:B,2,FALSE)</f>
        <v>8.24317675610944</v>
      </c>
      <c r="G362" s="18">
        <f t="shared" si="2"/>
        <v>16.104702836451303</v>
      </c>
      <c r="H362" s="16" t="s">
        <v>390</v>
      </c>
    </row>
    <row r="363" spans="1:8" ht="13.2" x14ac:dyDescent="0.25">
      <c r="A363" s="13">
        <v>42574</v>
      </c>
      <c r="B363" s="14">
        <v>0.92590277777777774</v>
      </c>
      <c r="C363" s="16" t="s">
        <v>17</v>
      </c>
      <c r="D363" s="16" t="s">
        <v>69</v>
      </c>
      <c r="E363" s="16">
        <v>1.9400510099999999</v>
      </c>
      <c r="F363" s="18">
        <f>VLOOKUP(A363,'DASH USD History'!A:B,2,FALSE)</f>
        <v>9.4521167522715306</v>
      </c>
      <c r="G363" s="18">
        <f t="shared" si="2"/>
        <v>18.337588651882303</v>
      </c>
      <c r="H363" s="16" t="s">
        <v>391</v>
      </c>
    </row>
    <row r="364" spans="1:8" ht="13.2" x14ac:dyDescent="0.25">
      <c r="A364" s="13">
        <v>42577</v>
      </c>
      <c r="B364" s="14">
        <v>0.46003472222222225</v>
      </c>
      <c r="C364" s="16" t="s">
        <v>17</v>
      </c>
      <c r="D364" s="16" t="s">
        <v>19</v>
      </c>
      <c r="E364" s="16">
        <v>1.9400510099999999</v>
      </c>
      <c r="F364" s="18">
        <f>VLOOKUP(A364,'DASH USD History'!A:B,2,FALSE)</f>
        <v>8.8485828265973208</v>
      </c>
      <c r="G364" s="18">
        <f t="shared" si="2"/>
        <v>17.166702049808787</v>
      </c>
      <c r="H364" s="16" t="s">
        <v>392</v>
      </c>
    </row>
    <row r="365" spans="1:8" ht="13.2" x14ac:dyDescent="0.25">
      <c r="A365" s="13">
        <v>42581</v>
      </c>
      <c r="B365" s="14">
        <v>0.87671296296296297</v>
      </c>
      <c r="C365" s="16" t="s">
        <v>17</v>
      </c>
      <c r="D365" s="16" t="s">
        <v>69</v>
      </c>
      <c r="E365" s="16">
        <v>1.9575400999999999</v>
      </c>
      <c r="F365" s="18">
        <f>VLOOKUP(A365,'DASH USD History'!A:B,2,FALSE)</f>
        <v>9.2027767117436099</v>
      </c>
      <c r="G365" s="18">
        <f t="shared" si="2"/>
        <v>18.014804444584257</v>
      </c>
      <c r="H365" s="16" t="s">
        <v>393</v>
      </c>
    </row>
    <row r="366" spans="1:8" ht="13.2" x14ac:dyDescent="0.25">
      <c r="A366" s="13">
        <v>42584</v>
      </c>
      <c r="B366" s="14">
        <v>0.12530092592592593</v>
      </c>
      <c r="C366" s="16" t="s">
        <v>17</v>
      </c>
      <c r="D366" s="16" t="s">
        <v>19</v>
      </c>
      <c r="E366" s="16">
        <v>1.9400735</v>
      </c>
      <c r="F366" s="18">
        <f>VLOOKUP(A366,'DASH USD History'!A:B,2,FALSE)</f>
        <v>9.1168877572426101</v>
      </c>
      <c r="G366" s="18">
        <f t="shared" si="2"/>
        <v>17.68743234030082</v>
      </c>
      <c r="H366" s="16" t="s">
        <v>394</v>
      </c>
    </row>
    <row r="367" spans="1:8" ht="13.2" x14ac:dyDescent="0.25">
      <c r="A367" s="13">
        <v>42588</v>
      </c>
      <c r="B367" s="14">
        <v>0.46349537037037036</v>
      </c>
      <c r="C367" s="16" t="s">
        <v>17</v>
      </c>
      <c r="D367" s="16" t="s">
        <v>69</v>
      </c>
      <c r="E367" s="16">
        <v>2.0010010899999999</v>
      </c>
      <c r="F367" s="18">
        <f>VLOOKUP(A367,'DASH USD History'!A:B,2,FALSE)</f>
        <v>10.551982784117399</v>
      </c>
      <c r="G367" s="18">
        <f t="shared" si="2"/>
        <v>21.114529052680151</v>
      </c>
      <c r="H367" s="16" t="s">
        <v>395</v>
      </c>
    </row>
    <row r="368" spans="1:8" ht="13.2" x14ac:dyDescent="0.25">
      <c r="A368" s="13">
        <v>42596</v>
      </c>
      <c r="B368" s="14">
        <v>0.69255787037037042</v>
      </c>
      <c r="C368" s="16" t="s">
        <v>17</v>
      </c>
      <c r="D368" s="16" t="s">
        <v>19</v>
      </c>
      <c r="E368" s="16">
        <v>1.95828928</v>
      </c>
      <c r="F368" s="18">
        <f>VLOOKUP(A368,'DASH USD History'!A:B,2,FALSE)</f>
        <v>14.391043579662</v>
      </c>
      <c r="G368" s="18">
        <f t="shared" si="2"/>
        <v>28.181826370064922</v>
      </c>
      <c r="H368" s="16" t="s">
        <v>396</v>
      </c>
    </row>
    <row r="369" spans="1:8" ht="13.2" x14ac:dyDescent="0.25">
      <c r="A369" s="13">
        <v>42597</v>
      </c>
      <c r="B369" s="14">
        <v>0.39015046296296296</v>
      </c>
      <c r="C369" s="16" t="s">
        <v>17</v>
      </c>
      <c r="D369" s="16" t="s">
        <v>397</v>
      </c>
      <c r="E369" s="16">
        <v>1.9400510099999999</v>
      </c>
      <c r="F369" s="18">
        <f>VLOOKUP(A369,'DASH USD History'!A:B,2,FALSE)</f>
        <v>13.2475182051896</v>
      </c>
      <c r="G369" s="18">
        <f t="shared" si="2"/>
        <v>25.70086107397147</v>
      </c>
      <c r="H369" s="16" t="s">
        <v>398</v>
      </c>
    </row>
    <row r="370" spans="1:8" ht="13.2" x14ac:dyDescent="0.25">
      <c r="A370" s="13">
        <v>42597</v>
      </c>
      <c r="B370" s="14">
        <v>0.31318287037037035</v>
      </c>
      <c r="C370" s="16" t="s">
        <v>17</v>
      </c>
      <c r="D370" s="16" t="s">
        <v>399</v>
      </c>
      <c r="E370" s="16">
        <v>1.9573936199999999</v>
      </c>
      <c r="F370" s="18">
        <f>VLOOKUP(A370,'DASH USD History'!A:B,2,FALSE)</f>
        <v>13.2475182051896</v>
      </c>
      <c r="G370" s="18">
        <f t="shared" si="2"/>
        <v>25.930607615671974</v>
      </c>
      <c r="H370" s="16" t="s">
        <v>400</v>
      </c>
    </row>
    <row r="371" spans="1:8" ht="13.2" x14ac:dyDescent="0.25">
      <c r="A371" s="13">
        <v>42604</v>
      </c>
      <c r="B371" s="14">
        <v>0.89089120370370367</v>
      </c>
      <c r="C371" s="16" t="s">
        <v>17</v>
      </c>
      <c r="D371" s="16" t="s">
        <v>399</v>
      </c>
      <c r="E371" s="16">
        <v>1.94006228</v>
      </c>
      <c r="F371" s="18">
        <f>VLOOKUP(A371,'DASH USD History'!A:B,2,FALSE)</f>
        <v>14.0500603961201</v>
      </c>
      <c r="G371" s="18">
        <f t="shared" si="2"/>
        <v>27.257992206234466</v>
      </c>
      <c r="H371" s="16" t="s">
        <v>401</v>
      </c>
    </row>
    <row r="372" spans="1:8" ht="13.2" x14ac:dyDescent="0.25">
      <c r="A372" s="13">
        <v>42604</v>
      </c>
      <c r="B372" s="14">
        <v>0.46879629629629632</v>
      </c>
      <c r="C372" s="16" t="s">
        <v>17</v>
      </c>
      <c r="D372" s="16" t="s">
        <v>397</v>
      </c>
      <c r="E372" s="16">
        <v>1.9451000300000001</v>
      </c>
      <c r="F372" s="18">
        <f>VLOOKUP(A372,'DASH USD History'!A:B,2,FALSE)</f>
        <v>14.0500603961201</v>
      </c>
      <c r="G372" s="18">
        <f t="shared" si="2"/>
        <v>27.32877289799502</v>
      </c>
      <c r="H372" s="16" t="s">
        <v>402</v>
      </c>
    </row>
    <row r="373" spans="1:8" ht="13.2" x14ac:dyDescent="0.25">
      <c r="A373" s="13">
        <v>42610</v>
      </c>
      <c r="B373" s="14">
        <v>0.63663194444444449</v>
      </c>
      <c r="C373" s="16" t="s">
        <v>17</v>
      </c>
      <c r="D373" s="16" t="s">
        <v>397</v>
      </c>
      <c r="E373" s="16">
        <v>2.0401102799999999</v>
      </c>
      <c r="F373" s="18">
        <f>VLOOKUP(A373,'DASH USD History'!A:B,2,FALSE)</f>
        <v>12.318649734875599</v>
      </c>
      <c r="G373" s="18">
        <f t="shared" si="2"/>
        <v>25.131403959838984</v>
      </c>
      <c r="H373" s="16" t="s">
        <v>403</v>
      </c>
    </row>
    <row r="374" spans="1:8" ht="13.2" x14ac:dyDescent="0.25">
      <c r="A374" s="13">
        <v>42610</v>
      </c>
      <c r="B374" s="14">
        <v>0.63501157407407405</v>
      </c>
      <c r="C374" s="16" t="s">
        <v>17</v>
      </c>
      <c r="D374" s="16" t="s">
        <v>399</v>
      </c>
      <c r="E374" s="16">
        <v>1.94009068</v>
      </c>
      <c r="F374" s="18">
        <f>VLOOKUP(A374,'DASH USD History'!A:B,2,FALSE)</f>
        <v>12.318649734875599</v>
      </c>
      <c r="G374" s="18">
        <f t="shared" si="2"/>
        <v>23.899297540816619</v>
      </c>
      <c r="H374" s="16" t="s">
        <v>404</v>
      </c>
    </row>
    <row r="375" spans="1:8" ht="13.2" x14ac:dyDescent="0.25">
      <c r="A375" s="13">
        <v>42617</v>
      </c>
      <c r="B375" s="14">
        <v>0.23738425925925927</v>
      </c>
      <c r="C375" s="16" t="s">
        <v>17</v>
      </c>
      <c r="D375" s="16" t="s">
        <v>399</v>
      </c>
      <c r="E375" s="16">
        <v>1.9401696799999999</v>
      </c>
      <c r="F375" s="18">
        <f>VLOOKUP(A375,'DASH USD History'!A:B,2,FALSE)</f>
        <v>11.3442758364514</v>
      </c>
      <c r="G375" s="18">
        <f t="shared" si="2"/>
        <v>22.009820019439644</v>
      </c>
      <c r="H375" s="16" t="s">
        <v>405</v>
      </c>
    </row>
    <row r="376" spans="1:8" ht="13.2" x14ac:dyDescent="0.25">
      <c r="A376" s="13">
        <v>42619</v>
      </c>
      <c r="B376" s="14">
        <v>0.51276620370370374</v>
      </c>
      <c r="C376" s="16" t="s">
        <v>17</v>
      </c>
      <c r="D376" s="16" t="s">
        <v>397</v>
      </c>
      <c r="E376" s="16">
        <v>1.9400510099999999</v>
      </c>
      <c r="F376" s="18">
        <f>VLOOKUP(A376,'DASH USD History'!A:B,2,FALSE)</f>
        <v>10.955976216876699</v>
      </c>
      <c r="G376" s="18">
        <f t="shared" si="2"/>
        <v>21.255152725087619</v>
      </c>
      <c r="H376" s="16" t="s">
        <v>406</v>
      </c>
    </row>
    <row r="377" spans="1:8" ht="13.2" x14ac:dyDescent="0.25">
      <c r="A377" s="13">
        <v>42631</v>
      </c>
      <c r="B377" s="14">
        <v>0.7051736111111111</v>
      </c>
      <c r="C377" s="16" t="s">
        <v>17</v>
      </c>
      <c r="D377" s="16" t="s">
        <v>399</v>
      </c>
      <c r="E377" s="16">
        <v>1.9518834300000001</v>
      </c>
      <c r="F377" s="18">
        <f>VLOOKUP(A377,'DASH USD History'!A:B,2,FALSE)</f>
        <v>11.6129399308582</v>
      </c>
      <c r="G377" s="18">
        <f t="shared" si="2"/>
        <v>22.667105024627467</v>
      </c>
      <c r="H377" s="16" t="s">
        <v>407</v>
      </c>
    </row>
    <row r="378" spans="1:8" ht="13.2" x14ac:dyDescent="0.25">
      <c r="A378" s="13">
        <v>42632</v>
      </c>
      <c r="B378" s="14">
        <v>0.15252314814814816</v>
      </c>
      <c r="C378" s="16" t="s">
        <v>17</v>
      </c>
      <c r="D378" s="16" t="s">
        <v>397</v>
      </c>
      <c r="E378" s="16">
        <v>1.94006963</v>
      </c>
      <c r="F378" s="18">
        <f>VLOOKUP(A378,'DASH USD History'!A:B,2,FALSE)</f>
        <v>11.5441691375154</v>
      </c>
      <c r="G378" s="18">
        <f t="shared" si="2"/>
        <v>22.396491947276921</v>
      </c>
      <c r="H378" s="16" t="s">
        <v>408</v>
      </c>
    </row>
    <row r="379" spans="1:8" ht="13.2" x14ac:dyDescent="0.25">
      <c r="A379" s="13">
        <v>42639</v>
      </c>
      <c r="B379" s="14">
        <v>7.2673611111111105E-2</v>
      </c>
      <c r="C379" s="16" t="s">
        <v>17</v>
      </c>
      <c r="D379" s="16" t="s">
        <v>399</v>
      </c>
      <c r="E379" s="16">
        <v>1.94596722</v>
      </c>
      <c r="F379" s="18">
        <f>VLOOKUP(A379,'DASH USD History'!A:B,2,FALSE)</f>
        <v>11.351103436371501</v>
      </c>
      <c r="G379" s="18">
        <f t="shared" si="2"/>
        <v>22.088875198008296</v>
      </c>
      <c r="H379" s="16" t="s">
        <v>409</v>
      </c>
    </row>
    <row r="380" spans="1:8" ht="13.2" x14ac:dyDescent="0.25">
      <c r="A380" s="13">
        <v>42640</v>
      </c>
      <c r="B380" s="14">
        <v>0.38521990740740741</v>
      </c>
      <c r="C380" s="16" t="s">
        <v>17</v>
      </c>
      <c r="D380" s="16" t="s">
        <v>397</v>
      </c>
      <c r="E380" s="16">
        <v>2.0411620099999999</v>
      </c>
      <c r="F380" s="18">
        <f>VLOOKUP(A380,'DASH USD History'!A:B,2,FALSE)</f>
        <v>11.6077941831345</v>
      </c>
      <c r="G380" s="18">
        <f t="shared" si="2"/>
        <v>23.693388506513124</v>
      </c>
      <c r="H380" s="16" t="s">
        <v>410</v>
      </c>
    </row>
    <row r="381" spans="1:8" ht="13.2" x14ac:dyDescent="0.25">
      <c r="A381" s="13">
        <v>42646</v>
      </c>
      <c r="B381" s="14">
        <v>0.59258101851851852</v>
      </c>
      <c r="C381" s="16" t="s">
        <v>17</v>
      </c>
      <c r="D381" s="16" t="s">
        <v>399</v>
      </c>
      <c r="E381" s="16">
        <v>1.9400510099999999</v>
      </c>
      <c r="F381" s="18">
        <f>VLOOKUP(A381,'DASH USD History'!A:B,2,FALSE)</f>
        <v>11.8466935640519</v>
      </c>
      <c r="G381" s="18">
        <f t="shared" si="2"/>
        <v>22.983189814099386</v>
      </c>
      <c r="H381" s="16" t="s">
        <v>411</v>
      </c>
    </row>
    <row r="382" spans="1:8" ht="13.2" x14ac:dyDescent="0.25">
      <c r="A382" s="13">
        <v>42647</v>
      </c>
      <c r="B382" s="14">
        <v>0.83126157407407408</v>
      </c>
      <c r="C382" s="16" t="s">
        <v>17</v>
      </c>
      <c r="D382" s="16" t="s">
        <v>397</v>
      </c>
      <c r="E382" s="16">
        <v>1.9400510099999999</v>
      </c>
      <c r="F382" s="18">
        <f>VLOOKUP(A382,'DASH USD History'!A:B,2,FALSE)</f>
        <v>12.012908391645</v>
      </c>
      <c r="G382" s="18">
        <f t="shared" si="2"/>
        <v>23.305655058248359</v>
      </c>
      <c r="H382" s="16" t="s">
        <v>412</v>
      </c>
    </row>
    <row r="383" spans="1:8" ht="13.2" x14ac:dyDescent="0.25">
      <c r="A383" s="13">
        <v>42653</v>
      </c>
      <c r="B383" s="14">
        <v>0.60124999999999995</v>
      </c>
      <c r="C383" s="16" t="s">
        <v>17</v>
      </c>
      <c r="D383" s="16" t="s">
        <v>399</v>
      </c>
      <c r="E383" s="16">
        <v>1.9400510099999999</v>
      </c>
      <c r="F383" s="18">
        <f>VLOOKUP(A383,'DASH USD History'!A:B,2,FALSE)</f>
        <v>11.5942606984426</v>
      </c>
      <c r="G383" s="18">
        <f t="shared" si="2"/>
        <v>22.493457178216872</v>
      </c>
      <c r="H383" s="16" t="s">
        <v>413</v>
      </c>
    </row>
    <row r="384" spans="1:8" ht="13.2" x14ac:dyDescent="0.25">
      <c r="A384" s="13">
        <v>42655</v>
      </c>
      <c r="B384" s="14">
        <v>0.11988425925925926</v>
      </c>
      <c r="C384" s="16" t="s">
        <v>17</v>
      </c>
      <c r="D384" s="16" t="s">
        <v>397</v>
      </c>
      <c r="E384" s="16">
        <v>1.97856207</v>
      </c>
      <c r="F384" s="18">
        <f>VLOOKUP(A384,'DASH USD History'!A:B,2,FALSE)</f>
        <v>11.415193666613</v>
      </c>
      <c r="G384" s="18">
        <f t="shared" si="2"/>
        <v>22.585669210464705</v>
      </c>
      <c r="H384" s="16" t="s">
        <v>414</v>
      </c>
    </row>
    <row r="385" spans="1:8" ht="13.2" x14ac:dyDescent="0.25">
      <c r="A385" s="13">
        <v>42660</v>
      </c>
      <c r="B385" s="14">
        <v>0.38807870370370373</v>
      </c>
      <c r="C385" s="16" t="s">
        <v>17</v>
      </c>
      <c r="D385" s="16" t="s">
        <v>399</v>
      </c>
      <c r="E385" s="16">
        <v>1.958528</v>
      </c>
      <c r="F385" s="18">
        <f>VLOOKUP(A385,'DASH USD History'!A:B,2,FALSE)</f>
        <v>10.5886146840507</v>
      </c>
      <c r="G385" s="18">
        <f t="shared" si="2"/>
        <v>20.738098339924452</v>
      </c>
      <c r="H385" s="16" t="s">
        <v>415</v>
      </c>
    </row>
    <row r="386" spans="1:8" ht="13.2" x14ac:dyDescent="0.25">
      <c r="A386" s="13">
        <v>42661</v>
      </c>
      <c r="B386" s="14">
        <v>0.91114583333333332</v>
      </c>
      <c r="C386" s="16" t="s">
        <v>17</v>
      </c>
      <c r="D386" s="16" t="s">
        <v>397</v>
      </c>
      <c r="E386" s="16">
        <v>1.9400510099999999</v>
      </c>
      <c r="F386" s="18">
        <f>VLOOKUP(A386,'DASH USD History'!A:B,2,FALSE)</f>
        <v>10.142739726767401</v>
      </c>
      <c r="G386" s="18">
        <f t="shared" si="2"/>
        <v>19.677432451082218</v>
      </c>
      <c r="H386" s="16" t="s">
        <v>416</v>
      </c>
    </row>
    <row r="387" spans="1:8" ht="13.2" x14ac:dyDescent="0.25">
      <c r="A387" s="13">
        <v>42667</v>
      </c>
      <c r="B387" s="14">
        <v>0.21957175925925926</v>
      </c>
      <c r="C387" s="16" t="s">
        <v>17</v>
      </c>
      <c r="D387" s="16" t="s">
        <v>399</v>
      </c>
      <c r="E387" s="16">
        <v>2.0420520099999999</v>
      </c>
      <c r="F387" s="18">
        <f>VLOOKUP(A387,'DASH USD History'!A:B,2,FALSE)</f>
        <v>9.8694559848530208</v>
      </c>
      <c r="G387" s="18">
        <f t="shared" si="2"/>
        <v>20.153942431475638</v>
      </c>
      <c r="H387" s="16" t="s">
        <v>417</v>
      </c>
    </row>
    <row r="388" spans="1:8" ht="13.2" x14ac:dyDescent="0.25">
      <c r="A388" s="13">
        <v>42668</v>
      </c>
      <c r="B388" s="14">
        <v>0.89759259259259261</v>
      </c>
      <c r="C388" s="16" t="s">
        <v>17</v>
      </c>
      <c r="D388" s="16" t="s">
        <v>397</v>
      </c>
      <c r="E388" s="16">
        <v>1.9402924800000001</v>
      </c>
      <c r="F388" s="18">
        <f>VLOOKUP(A388,'DASH USD History'!A:B,2,FALSE)</f>
        <v>9.1998261829532701</v>
      </c>
      <c r="G388" s="18">
        <f t="shared" si="2"/>
        <v>17.850353560091335</v>
      </c>
      <c r="H388" s="16" t="s">
        <v>418</v>
      </c>
    </row>
    <row r="389" spans="1:8" ht="13.2" x14ac:dyDescent="0.25">
      <c r="A389" s="13">
        <v>42674</v>
      </c>
      <c r="B389" s="14">
        <v>0.35424768518518518</v>
      </c>
      <c r="C389" s="16" t="s">
        <v>17</v>
      </c>
      <c r="D389" s="16" t="s">
        <v>399</v>
      </c>
      <c r="E389" s="16">
        <v>1.9571150900000001</v>
      </c>
      <c r="F389" s="18">
        <f>VLOOKUP(A389,'DASH USD History'!A:B,2,FALSE)</f>
        <v>9.0392174948888506</v>
      </c>
      <c r="G389" s="18">
        <f t="shared" si="2"/>
        <v>17.690788961038969</v>
      </c>
      <c r="H389" s="16" t="s">
        <v>419</v>
      </c>
    </row>
    <row r="390" spans="1:8" ht="13.2" x14ac:dyDescent="0.25">
      <c r="A390" s="13">
        <v>42676</v>
      </c>
      <c r="B390" s="14">
        <v>0.56577546296296299</v>
      </c>
      <c r="C390" s="16" t="s">
        <v>17</v>
      </c>
      <c r="D390" s="16" t="s">
        <v>397</v>
      </c>
      <c r="E390" s="16">
        <v>2.0088206</v>
      </c>
      <c r="F390" s="18">
        <f>VLOOKUP(A390,'DASH USD History'!A:B,2,FALSE)</f>
        <v>8.9562703704459903</v>
      </c>
      <c r="G390" s="18">
        <f t="shared" si="2"/>
        <v>17.991540419321534</v>
      </c>
      <c r="H390" s="16" t="s">
        <v>420</v>
      </c>
    </row>
    <row r="391" spans="1:8" ht="13.2" x14ac:dyDescent="0.25">
      <c r="A391" s="13">
        <v>42681</v>
      </c>
      <c r="B391" s="14">
        <v>0.42229166666666668</v>
      </c>
      <c r="C391" s="16" t="s">
        <v>17</v>
      </c>
      <c r="D391" s="16" t="s">
        <v>399</v>
      </c>
      <c r="E391" s="16">
        <v>1.97287821</v>
      </c>
      <c r="F391" s="18">
        <f>VLOOKUP(A391,'DASH USD History'!A:B,2,FALSE)</f>
        <v>9.8574465445548594</v>
      </c>
      <c r="G391" s="18">
        <f t="shared" si="2"/>
        <v>19.447541493992077</v>
      </c>
      <c r="H391" s="16" t="s">
        <v>421</v>
      </c>
    </row>
    <row r="392" spans="1:8" ht="13.2" x14ac:dyDescent="0.25">
      <c r="A392" s="13">
        <v>42684</v>
      </c>
      <c r="B392" s="14">
        <v>0.25260416666666669</v>
      </c>
      <c r="C392" s="16" t="s">
        <v>17</v>
      </c>
      <c r="D392" s="16" t="s">
        <v>397</v>
      </c>
      <c r="E392" s="16">
        <v>1.9403122100000001</v>
      </c>
      <c r="F392" s="18">
        <f>VLOOKUP(A392,'DASH USD History'!A:B,2,FALSE)</f>
        <v>9.5753738050443395</v>
      </c>
      <c r="G392" s="18">
        <f t="shared" si="2"/>
        <v>18.579214709241693</v>
      </c>
      <c r="H392" s="16" t="s">
        <v>422</v>
      </c>
    </row>
    <row r="393" spans="1:8" ht="13.2" x14ac:dyDescent="0.25">
      <c r="A393" s="13">
        <v>42688</v>
      </c>
      <c r="B393" s="14">
        <v>0.6060416666666667</v>
      </c>
      <c r="C393" s="16" t="s">
        <v>17</v>
      </c>
      <c r="D393" s="16" t="s">
        <v>399</v>
      </c>
      <c r="E393" s="16">
        <v>1.9514784700000001</v>
      </c>
      <c r="F393" s="18">
        <f>VLOOKUP(A393,'DASH USD History'!A:B,2,FALSE)</f>
        <v>9.6333095462152301</v>
      </c>
      <c r="G393" s="18">
        <f t="shared" si="2"/>
        <v>18.799196174284493</v>
      </c>
      <c r="H393" s="16" t="s">
        <v>423</v>
      </c>
    </row>
    <row r="394" spans="1:8" ht="13.2" x14ac:dyDescent="0.25">
      <c r="A394" s="13">
        <v>42691</v>
      </c>
      <c r="B394" s="14">
        <v>0.3520949074074074</v>
      </c>
      <c r="C394" s="16" t="s">
        <v>17</v>
      </c>
      <c r="D394" s="16" t="s">
        <v>397</v>
      </c>
      <c r="E394" s="16">
        <v>1.9615592100000001</v>
      </c>
      <c r="F394" s="18">
        <f>VLOOKUP(A394,'DASH USD History'!A:B,2,FALSE)</f>
        <v>9.0270410378471695</v>
      </c>
      <c r="G394" s="18">
        <f t="shared" si="2"/>
        <v>17.707075486837073</v>
      </c>
      <c r="H394" s="16" t="s">
        <v>424</v>
      </c>
    </row>
    <row r="395" spans="1:8" ht="13.2" x14ac:dyDescent="0.25">
      <c r="A395" s="13">
        <v>42695</v>
      </c>
      <c r="B395" s="14">
        <v>0.61504629629629626</v>
      </c>
      <c r="C395" s="16" t="s">
        <v>17</v>
      </c>
      <c r="D395" s="16" t="s">
        <v>399</v>
      </c>
      <c r="E395" s="16">
        <v>1.9400510099999999</v>
      </c>
      <c r="F395" s="18">
        <f>VLOOKUP(A395,'DASH USD History'!A:B,2,FALSE)</f>
        <v>8.5022322642176302</v>
      </c>
      <c r="G395" s="18">
        <f t="shared" si="2"/>
        <v>16.49476429145</v>
      </c>
      <c r="H395" s="16" t="s">
        <v>425</v>
      </c>
    </row>
    <row r="396" spans="1:8" ht="13.2" x14ac:dyDescent="0.25">
      <c r="A396" s="13">
        <v>42698</v>
      </c>
      <c r="B396" s="14">
        <v>0.36841435185185184</v>
      </c>
      <c r="C396" s="16" t="s">
        <v>17</v>
      </c>
      <c r="D396" s="16" t="s">
        <v>397</v>
      </c>
      <c r="E396" s="16">
        <v>1.9400510099999999</v>
      </c>
      <c r="F396" s="18">
        <f>VLOOKUP(A396,'DASH USD History'!A:B,2,FALSE)</f>
        <v>9.0924668565781399</v>
      </c>
      <c r="G396" s="18">
        <f t="shared" si="2"/>
        <v>17.639849508495946</v>
      </c>
      <c r="H396" s="16" t="s">
        <v>426</v>
      </c>
    </row>
    <row r="397" spans="1:8" ht="13.2" x14ac:dyDescent="0.25">
      <c r="A397" s="13">
        <v>42702</v>
      </c>
      <c r="B397" s="14">
        <v>0.56642361111111106</v>
      </c>
      <c r="C397" s="16" t="s">
        <v>17</v>
      </c>
      <c r="D397" s="16" t="s">
        <v>399</v>
      </c>
      <c r="E397" s="16">
        <v>1.94779729</v>
      </c>
      <c r="F397" s="18">
        <f>VLOOKUP(A397,'DASH USD History'!A:B,2,FALSE)</f>
        <v>8.8870790382747895</v>
      </c>
      <c r="G397" s="18">
        <f t="shared" si="2"/>
        <v>17.310228466767441</v>
      </c>
      <c r="H397" s="16" t="s">
        <v>427</v>
      </c>
    </row>
    <row r="398" spans="1:8" ht="13.2" x14ac:dyDescent="0.25">
      <c r="A398" s="13">
        <v>42705</v>
      </c>
      <c r="B398" s="14">
        <v>0.39857638888888891</v>
      </c>
      <c r="C398" s="16" t="s">
        <v>17</v>
      </c>
      <c r="D398" s="16" t="s">
        <v>397</v>
      </c>
      <c r="E398" s="16">
        <v>1.94008443</v>
      </c>
      <c r="F398" s="18">
        <f>VLOOKUP(A398,'DASH USD History'!A:B,2,FALSE)</f>
        <v>8.7028606041120504</v>
      </c>
      <c r="G398" s="18">
        <f t="shared" si="2"/>
        <v>16.884284354498181</v>
      </c>
      <c r="H398" s="16" t="s">
        <v>428</v>
      </c>
    </row>
    <row r="399" spans="1:8" ht="13.2" x14ac:dyDescent="0.25">
      <c r="A399" s="13">
        <v>42709</v>
      </c>
      <c r="B399" s="14">
        <v>0.32069444444444445</v>
      </c>
      <c r="C399" s="16" t="s">
        <v>17</v>
      </c>
      <c r="D399" s="16" t="s">
        <v>399</v>
      </c>
      <c r="E399" s="16">
        <v>1.9959111</v>
      </c>
      <c r="F399" s="18">
        <f>VLOOKUP(A399,'DASH USD History'!A:B,2,FALSE)</f>
        <v>8.4444057066480998</v>
      </c>
      <c r="G399" s="18">
        <f t="shared" si="2"/>
        <v>16.854283082802286</v>
      </c>
      <c r="H399" s="16" t="s">
        <v>429</v>
      </c>
    </row>
    <row r="400" spans="1:8" ht="13.2" x14ac:dyDescent="0.25">
      <c r="A400" s="13">
        <v>42712</v>
      </c>
      <c r="B400" s="14">
        <v>0.59141203703703704</v>
      </c>
      <c r="C400" s="16" t="s">
        <v>17</v>
      </c>
      <c r="D400" s="16" t="s">
        <v>397</v>
      </c>
      <c r="E400" s="16">
        <v>1.9753540999999999</v>
      </c>
      <c r="F400" s="18">
        <f>VLOOKUP(A400,'DASH USD History'!A:B,2,FALSE)</f>
        <v>8.7163902617356399</v>
      </c>
      <c r="G400" s="18">
        <f t="shared" si="2"/>
        <v>17.217957240719567</v>
      </c>
      <c r="H400" s="16" t="s">
        <v>430</v>
      </c>
    </row>
    <row r="401" spans="1:8" ht="13.2" x14ac:dyDescent="0.25">
      <c r="A401" s="13">
        <v>42716</v>
      </c>
      <c r="B401" s="14">
        <v>0.51659722222222226</v>
      </c>
      <c r="C401" s="16" t="s">
        <v>17</v>
      </c>
      <c r="D401" s="16" t="s">
        <v>399</v>
      </c>
      <c r="E401" s="16">
        <v>1.9555486799999999</v>
      </c>
      <c r="F401" s="18">
        <f>VLOOKUP(A401,'DASH USD History'!A:B,2,FALSE)</f>
        <v>9.0342059536351194</v>
      </c>
      <c r="G401" s="18">
        <f t="shared" si="2"/>
        <v>17.666829527479297</v>
      </c>
      <c r="H401" s="16" t="s">
        <v>431</v>
      </c>
    </row>
    <row r="402" spans="1:8" ht="13.2" x14ac:dyDescent="0.25">
      <c r="A402" s="13">
        <v>42719</v>
      </c>
      <c r="B402" s="14">
        <v>0.75111111111111106</v>
      </c>
      <c r="C402" s="16" t="s">
        <v>17</v>
      </c>
      <c r="D402" s="16" t="s">
        <v>397</v>
      </c>
      <c r="E402" s="16">
        <v>1.94983247</v>
      </c>
      <c r="F402" s="18">
        <f>VLOOKUP(A402,'DASH USD History'!A:B,2,FALSE)</f>
        <v>9.2753331106688801</v>
      </c>
      <c r="G402" s="18">
        <f t="shared" si="2"/>
        <v>18.085345669248287</v>
      </c>
      <c r="H402" s="16" t="s">
        <v>432</v>
      </c>
    </row>
    <row r="403" spans="1:8" ht="13.2" x14ac:dyDescent="0.25">
      <c r="A403" s="13">
        <v>42723</v>
      </c>
      <c r="B403" s="14">
        <v>0.79606481481481484</v>
      </c>
      <c r="C403" s="16" t="s">
        <v>17</v>
      </c>
      <c r="D403" s="16" t="s">
        <v>399</v>
      </c>
      <c r="E403" s="16">
        <v>1.9478408700000001</v>
      </c>
      <c r="F403" s="18">
        <f>VLOOKUP(A403,'DASH USD History'!A:B,2,FALSE)</f>
        <v>10.286702237567599</v>
      </c>
      <c r="G403" s="18">
        <f t="shared" si="2"/>
        <v>20.036859035854619</v>
      </c>
      <c r="H403" s="16" t="s">
        <v>433</v>
      </c>
    </row>
    <row r="404" spans="1:8" ht="13.2" x14ac:dyDescent="0.25">
      <c r="A404" s="13">
        <v>42727</v>
      </c>
      <c r="B404" s="14">
        <v>0.38681712962962961</v>
      </c>
      <c r="C404" s="16" t="s">
        <v>17</v>
      </c>
      <c r="D404" s="16" t="s">
        <v>397</v>
      </c>
      <c r="E404" s="16">
        <v>1.9400510099999999</v>
      </c>
      <c r="F404" s="18">
        <f>VLOOKUP(A404,'DASH USD History'!A:B,2,FALSE)</f>
        <v>9.5607847243825592</v>
      </c>
      <c r="G404" s="18">
        <f t="shared" si="2"/>
        <v>18.548410060930955</v>
      </c>
      <c r="H404" s="16" t="s">
        <v>434</v>
      </c>
    </row>
    <row r="405" spans="1:8" ht="13.2" x14ac:dyDescent="0.25">
      <c r="A405" s="13">
        <v>42731</v>
      </c>
      <c r="B405" s="14">
        <v>8.5416666666666669E-2</v>
      </c>
      <c r="C405" s="16" t="s">
        <v>17</v>
      </c>
      <c r="D405" s="16" t="s">
        <v>399</v>
      </c>
      <c r="E405" s="16">
        <v>1.9829528199999999</v>
      </c>
      <c r="F405" s="18">
        <f>VLOOKUP(A405,'DASH USD History'!A:B,2,FALSE)</f>
        <v>9.7192121407233198</v>
      </c>
      <c r="G405" s="18">
        <f t="shared" si="2"/>
        <v>19.272739122625545</v>
      </c>
      <c r="H405" s="16" t="s">
        <v>435</v>
      </c>
    </row>
    <row r="406" spans="1:8" ht="13.2" x14ac:dyDescent="0.25">
      <c r="A406" s="13">
        <v>42735</v>
      </c>
      <c r="B406" s="14">
        <v>0.45861111111111114</v>
      </c>
      <c r="C406" s="16" t="s">
        <v>17</v>
      </c>
      <c r="D406" s="16" t="s">
        <v>397</v>
      </c>
      <c r="E406" s="16">
        <v>1.9400510099999999</v>
      </c>
      <c r="F406" s="18">
        <f>VLOOKUP(A406,'DASH USD History'!A:B,2,FALSE)</f>
        <v>11.3948026691953</v>
      </c>
      <c r="G406" s="18">
        <f t="shared" si="2"/>
        <v>22.106498427123036</v>
      </c>
      <c r="H406" s="16" t="s">
        <v>436</v>
      </c>
    </row>
    <row r="407" spans="1:8" ht="13.2" x14ac:dyDescent="0.25">
      <c r="A407" s="13">
        <v>42738</v>
      </c>
      <c r="B407" s="14">
        <v>0.19116898148148148</v>
      </c>
      <c r="C407" s="16" t="s">
        <v>17</v>
      </c>
      <c r="D407" s="16" t="s">
        <v>399</v>
      </c>
      <c r="E407" s="16">
        <v>1.9400510099999999</v>
      </c>
      <c r="F407" s="18">
        <f>VLOOKUP(A407,'DASH USD History'!A:B,2,FALSE)</f>
        <v>12.7704905070125</v>
      </c>
      <c r="G407" s="18">
        <f t="shared" si="2"/>
        <v>24.775403006325011</v>
      </c>
      <c r="H407" s="16" t="s">
        <v>437</v>
      </c>
    </row>
    <row r="408" spans="1:8" ht="13.2" x14ac:dyDescent="0.25">
      <c r="A408" s="13">
        <v>42743</v>
      </c>
      <c r="B408" s="14">
        <v>0.75685185185185189</v>
      </c>
      <c r="C408" s="16" t="s">
        <v>17</v>
      </c>
      <c r="D408" s="16" t="s">
        <v>397</v>
      </c>
      <c r="E408" s="16">
        <v>1.9400510099999999</v>
      </c>
      <c r="F408" s="18">
        <f>VLOOKUP(A408,'DASH USD History'!A:B,2,FALSE)</f>
        <v>12.6771661761488</v>
      </c>
      <c r="G408" s="18">
        <f t="shared" si="2"/>
        <v>24.594349043975317</v>
      </c>
      <c r="H408" s="16" t="s">
        <v>438</v>
      </c>
    </row>
    <row r="409" spans="1:8" ht="13.2" x14ac:dyDescent="0.25">
      <c r="A409" s="13">
        <v>42745</v>
      </c>
      <c r="B409" s="14">
        <v>0.10098379629629629</v>
      </c>
      <c r="C409" s="16" t="s">
        <v>17</v>
      </c>
      <c r="D409" s="16" t="s">
        <v>399</v>
      </c>
      <c r="E409" s="16">
        <v>1.9405510100000001</v>
      </c>
      <c r="F409" s="18">
        <f>VLOOKUP(A409,'DASH USD History'!A:B,2,FALSE)</f>
        <v>12.418570818127799</v>
      </c>
      <c r="G409" s="18">
        <f t="shared" si="2"/>
        <v>24.098870143874429</v>
      </c>
      <c r="H409" s="16" t="s">
        <v>439</v>
      </c>
    </row>
    <row r="410" spans="1:8" ht="13.2" x14ac:dyDescent="0.25">
      <c r="A410" s="13">
        <v>42751</v>
      </c>
      <c r="B410" s="14">
        <v>0.48601851851851852</v>
      </c>
      <c r="C410" s="16" t="s">
        <v>17</v>
      </c>
      <c r="D410" s="16" t="s">
        <v>397</v>
      </c>
      <c r="E410" s="16">
        <v>1.9572500100000001</v>
      </c>
      <c r="F410" s="18">
        <f>VLOOKUP(A410,'DASH USD History'!A:B,2,FALSE)</f>
        <v>12.9803229633399</v>
      </c>
      <c r="G410" s="18">
        <f t="shared" si="2"/>
        <v>25.40573724980025</v>
      </c>
      <c r="H410" s="16" t="s">
        <v>440</v>
      </c>
    </row>
    <row r="411" spans="1:8" ht="13.2" x14ac:dyDescent="0.25">
      <c r="A411" s="13">
        <v>42752</v>
      </c>
      <c r="B411" s="14">
        <v>0.59045138888888893</v>
      </c>
      <c r="C411" s="16" t="s">
        <v>17</v>
      </c>
      <c r="D411" s="16" t="s">
        <v>399</v>
      </c>
      <c r="E411" s="16">
        <v>1.9400510099999999</v>
      </c>
      <c r="F411" s="18">
        <f>VLOOKUP(A411,'DASH USD History'!A:B,2,FALSE)</f>
        <v>14.155213111675</v>
      </c>
      <c r="G411" s="18">
        <f t="shared" si="2"/>
        <v>27.461835494070325</v>
      </c>
      <c r="H411" s="16" t="s">
        <v>441</v>
      </c>
    </row>
    <row r="412" spans="1:8" ht="13.2" x14ac:dyDescent="0.25">
      <c r="A412" s="13">
        <v>42758</v>
      </c>
      <c r="B412" s="14">
        <v>0.51775462962962959</v>
      </c>
      <c r="C412" s="16" t="s">
        <v>17</v>
      </c>
      <c r="D412" s="16" t="s">
        <v>397</v>
      </c>
      <c r="E412" s="16">
        <v>1.94007361</v>
      </c>
      <c r="F412" s="18">
        <f>VLOOKUP(A412,'DASH USD History'!A:B,2,FALSE)</f>
        <v>15.0753946761091</v>
      </c>
      <c r="G412" s="18">
        <f t="shared" si="2"/>
        <v>29.247375371453764</v>
      </c>
      <c r="H412" s="16" t="s">
        <v>442</v>
      </c>
    </row>
    <row r="413" spans="1:8" ht="13.2" x14ac:dyDescent="0.25">
      <c r="A413" s="13">
        <v>42760</v>
      </c>
      <c r="B413" s="14">
        <v>0.42452546296296295</v>
      </c>
      <c r="C413" s="16" t="s">
        <v>17</v>
      </c>
      <c r="D413" s="16" t="s">
        <v>399</v>
      </c>
      <c r="E413" s="16">
        <v>1.94713783</v>
      </c>
      <c r="F413" s="18">
        <f>VLOOKUP(A413,'DASH USD History'!A:B,2,FALSE)</f>
        <v>14.00480727147</v>
      </c>
      <c r="G413" s="18">
        <f t="shared" si="2"/>
        <v>27.269290040138316</v>
      </c>
      <c r="H413" s="16" t="s">
        <v>443</v>
      </c>
    </row>
    <row r="414" spans="1:8" ht="13.2" x14ac:dyDescent="0.25">
      <c r="A414" s="13">
        <v>42766</v>
      </c>
      <c r="B414" s="14">
        <v>8.5532407407407415E-3</v>
      </c>
      <c r="C414" s="16" t="s">
        <v>17</v>
      </c>
      <c r="D414" s="16" t="s">
        <v>397</v>
      </c>
      <c r="E414" s="16">
        <v>1.94607321</v>
      </c>
      <c r="F414" s="18">
        <f>VLOOKUP(A414,'DASH USD History'!A:B,2,FALSE)</f>
        <v>16.0769188883969</v>
      </c>
      <c r="G414" s="18">
        <f t="shared" si="2"/>
        <v>31.286861148052186</v>
      </c>
      <c r="H414" s="16" t="s">
        <v>444</v>
      </c>
    </row>
    <row r="415" spans="1:8" ht="13.2" x14ac:dyDescent="0.25">
      <c r="A415" s="13">
        <v>42768</v>
      </c>
      <c r="B415" s="14">
        <v>0.86856481481481485</v>
      </c>
      <c r="C415" s="16" t="s">
        <v>17</v>
      </c>
      <c r="D415" s="16" t="s">
        <v>399</v>
      </c>
      <c r="E415" s="16">
        <v>1.9598831999999999</v>
      </c>
      <c r="F415" s="18">
        <f>VLOOKUP(A415,'DASH USD History'!A:B,2,FALSE)</f>
        <v>16.3944187348242</v>
      </c>
      <c r="G415" s="18">
        <f t="shared" si="2"/>
        <v>32.131145852147206</v>
      </c>
      <c r="H415" s="16" t="s">
        <v>445</v>
      </c>
    </row>
    <row r="416" spans="1:8" ht="13.2" x14ac:dyDescent="0.25">
      <c r="A416" s="13">
        <v>42772</v>
      </c>
      <c r="B416" s="14">
        <v>0.81765046296296295</v>
      </c>
      <c r="C416" s="16" t="s">
        <v>17</v>
      </c>
      <c r="D416" s="16" t="s">
        <v>397</v>
      </c>
      <c r="E416" s="16">
        <v>1.9405510100000001</v>
      </c>
      <c r="F416" s="18">
        <f>VLOOKUP(A416,'DASH USD History'!A:B,2,FALSE)</f>
        <v>16.689644136795799</v>
      </c>
      <c r="G416" s="18">
        <f t="shared" si="2"/>
        <v>32.387105786199669</v>
      </c>
      <c r="H416" s="16" t="s">
        <v>446</v>
      </c>
    </row>
    <row r="417" spans="1:8" ht="13.2" x14ac:dyDescent="0.25">
      <c r="A417" s="13">
        <v>42777</v>
      </c>
      <c r="B417" s="14">
        <v>0.8454976851851852</v>
      </c>
      <c r="C417" s="16" t="s">
        <v>17</v>
      </c>
      <c r="D417" s="16" t="s">
        <v>399</v>
      </c>
      <c r="E417" s="16">
        <v>1.9400510099999999</v>
      </c>
      <c r="F417" s="18">
        <f>VLOOKUP(A417,'DASH USD History'!A:B,2,FALSE)</f>
        <v>17.264332543565601</v>
      </c>
      <c r="G417" s="18">
        <f t="shared" si="2"/>
        <v>33.49368578812031</v>
      </c>
      <c r="H417" s="16" t="s">
        <v>447</v>
      </c>
    </row>
    <row r="418" spans="1:8" ht="13.2" x14ac:dyDescent="0.25">
      <c r="A418" s="13">
        <v>42779</v>
      </c>
      <c r="B418" s="14">
        <v>4.5902777777777778E-2</v>
      </c>
      <c r="C418" s="16" t="s">
        <v>17</v>
      </c>
      <c r="D418" s="16" t="s">
        <v>397</v>
      </c>
      <c r="E418" s="16">
        <v>1.94083508</v>
      </c>
      <c r="F418" s="18">
        <f>VLOOKUP(A418,'DASH USD History'!A:B,2,FALSE)</f>
        <v>16.947179394931201</v>
      </c>
      <c r="G418" s="18">
        <f t="shared" si="2"/>
        <v>32.891680276735649</v>
      </c>
      <c r="H418" s="16" t="s">
        <v>448</v>
      </c>
    </row>
    <row r="419" spans="1:8" ht="13.2" x14ac:dyDescent="0.25">
      <c r="A419" s="13">
        <v>42782</v>
      </c>
      <c r="B419" s="14">
        <v>0.45543981481481483</v>
      </c>
      <c r="C419" s="16" t="s">
        <v>17</v>
      </c>
      <c r="D419" s="16" t="s">
        <v>399</v>
      </c>
      <c r="E419" s="16">
        <v>1.9400510099999999</v>
      </c>
      <c r="F419" s="18">
        <f>VLOOKUP(A419,'DASH USD History'!A:B,2,FALSE)</f>
        <v>19.579271757765401</v>
      </c>
      <c r="G419" s="18">
        <f t="shared" si="2"/>
        <v>37.984785948717239</v>
      </c>
      <c r="H419" s="16" t="s">
        <v>449</v>
      </c>
    </row>
    <row r="420" spans="1:8" ht="13.2" x14ac:dyDescent="0.25">
      <c r="A420" s="13">
        <v>42784</v>
      </c>
      <c r="B420" s="14">
        <v>0.32113425925925926</v>
      </c>
      <c r="C420" s="16" t="s">
        <v>17</v>
      </c>
      <c r="D420" s="16" t="s">
        <v>397</v>
      </c>
      <c r="E420" s="16">
        <v>1.9403730299999999</v>
      </c>
      <c r="F420" s="18">
        <f>VLOOKUP(A420,'DASH USD History'!A:B,2,FALSE)</f>
        <v>21.412505883266601</v>
      </c>
      <c r="G420" s="18">
        <f t="shared" si="2"/>
        <v>41.548248920606838</v>
      </c>
      <c r="H420" s="16" t="s">
        <v>450</v>
      </c>
    </row>
    <row r="421" spans="1:8" ht="13.2" x14ac:dyDescent="0.25">
      <c r="A421" s="13">
        <v>42787</v>
      </c>
      <c r="B421" s="14">
        <v>0.79834490740740738</v>
      </c>
      <c r="C421" s="16" t="s">
        <v>17</v>
      </c>
      <c r="D421" s="16" t="s">
        <v>399</v>
      </c>
      <c r="E421" s="16">
        <v>1.9403050100000001</v>
      </c>
      <c r="F421" s="18">
        <f>VLOOKUP(A421,'DASH USD History'!A:B,2,FALSE)</f>
        <v>21.3370623887051</v>
      </c>
      <c r="G421" s="18">
        <f t="shared" si="2"/>
        <v>41.400409051487074</v>
      </c>
      <c r="H421" s="16" t="s">
        <v>451</v>
      </c>
    </row>
    <row r="422" spans="1:8" ht="13.2" x14ac:dyDescent="0.25">
      <c r="A422" s="13">
        <v>42790</v>
      </c>
      <c r="B422" s="14">
        <v>0.6890856481481481</v>
      </c>
      <c r="C422" s="16" t="s">
        <v>17</v>
      </c>
      <c r="D422" s="16" t="s">
        <v>397</v>
      </c>
      <c r="E422" s="16">
        <v>1.9586657999999999</v>
      </c>
      <c r="F422" s="18">
        <f>VLOOKUP(A422,'DASH USD History'!A:B,2,FALSE)</f>
        <v>27.177460954203099</v>
      </c>
      <c r="G422" s="18">
        <f t="shared" si="2"/>
        <v>53.231563301832971</v>
      </c>
      <c r="H422" s="16" t="s">
        <v>452</v>
      </c>
    </row>
    <row r="423" spans="1:8" ht="13.2" x14ac:dyDescent="0.25">
      <c r="A423" s="13">
        <v>42798</v>
      </c>
      <c r="B423" s="14">
        <v>0.27802083333333333</v>
      </c>
      <c r="C423" s="16" t="s">
        <v>17</v>
      </c>
      <c r="D423" s="16" t="s">
        <v>399</v>
      </c>
      <c r="E423" s="16">
        <v>1.942823</v>
      </c>
      <c r="F423" s="18">
        <f>VLOOKUP(A423,'DASH USD History'!A:B,2,FALSE)</f>
        <v>43.8215162559002</v>
      </c>
      <c r="G423" s="18">
        <f t="shared" si="2"/>
        <v>85.137449676836795</v>
      </c>
      <c r="H423" s="16" t="s">
        <v>453</v>
      </c>
    </row>
    <row r="424" spans="1:8" ht="13.2" x14ac:dyDescent="0.25">
      <c r="A424" s="13">
        <v>42799</v>
      </c>
      <c r="B424" s="14">
        <v>2.2303240740740742E-2</v>
      </c>
      <c r="C424" s="16" t="s">
        <v>17</v>
      </c>
      <c r="D424" s="16" t="s">
        <v>397</v>
      </c>
      <c r="E424" s="16">
        <v>1.80373608</v>
      </c>
      <c r="F424" s="18">
        <f>VLOOKUP(A424,'DASH USD History'!A:B,2,FALSE)</f>
        <v>42.572728890449703</v>
      </c>
      <c r="G424" s="18">
        <f t="shared" si="2"/>
        <v>76.789967123762494</v>
      </c>
      <c r="H424" s="16" t="s">
        <v>454</v>
      </c>
    </row>
    <row r="425" spans="1:8" ht="13.2" x14ac:dyDescent="0.25">
      <c r="A425" s="13">
        <v>42800</v>
      </c>
      <c r="B425" s="14">
        <v>6.1423611111111109E-2</v>
      </c>
      <c r="C425" s="16" t="s">
        <v>17</v>
      </c>
      <c r="D425" s="16" t="s">
        <v>455</v>
      </c>
      <c r="E425" s="16">
        <v>1.8089634299999999</v>
      </c>
      <c r="F425" s="18">
        <f>VLOOKUP(A425,'DASH USD History'!A:B,2,FALSE)</f>
        <v>46.706436703109198</v>
      </c>
      <c r="G425" s="18">
        <f t="shared" si="2"/>
        <v>84.490235941534308</v>
      </c>
      <c r="H425" s="16" t="s">
        <v>456</v>
      </c>
    </row>
    <row r="426" spans="1:8" ht="13.2" x14ac:dyDescent="0.25">
      <c r="A426" s="13">
        <v>42804</v>
      </c>
      <c r="B426" s="14">
        <v>0.30480324074074072</v>
      </c>
      <c r="C426" s="16" t="s">
        <v>17</v>
      </c>
      <c r="D426" s="16" t="s">
        <v>399</v>
      </c>
      <c r="E426" s="16">
        <v>1.8014758900000001</v>
      </c>
      <c r="F426" s="18">
        <f>VLOOKUP(A426,'DASH USD History'!A:B,2,FALSE)</f>
        <v>50.456367222211199</v>
      </c>
      <c r="G426" s="18">
        <f t="shared" si="2"/>
        <v>90.895929047799754</v>
      </c>
      <c r="H426" s="16" t="s">
        <v>457</v>
      </c>
    </row>
    <row r="427" spans="1:8" ht="13.2" x14ac:dyDescent="0.25">
      <c r="A427" s="13">
        <v>42805</v>
      </c>
      <c r="B427" s="14">
        <v>0.8878935185185185</v>
      </c>
      <c r="C427" s="16" t="s">
        <v>17</v>
      </c>
      <c r="D427" s="16" t="s">
        <v>455</v>
      </c>
      <c r="E427" s="16">
        <v>1.8017015999999999</v>
      </c>
      <c r="F427" s="18">
        <f>VLOOKUP(A427,'DASH USD History'!A:B,2,FALSE)</f>
        <v>73.839994889247095</v>
      </c>
      <c r="G427" s="18">
        <f t="shared" si="2"/>
        <v>133.03763693594831</v>
      </c>
      <c r="H427" s="16" t="s">
        <v>458</v>
      </c>
    </row>
    <row r="428" spans="1:8" ht="13.2" x14ac:dyDescent="0.25">
      <c r="A428" s="13">
        <v>42805</v>
      </c>
      <c r="B428" s="14">
        <v>0.44416666666666665</v>
      </c>
      <c r="C428" s="16" t="s">
        <v>17</v>
      </c>
      <c r="D428" s="16" t="s">
        <v>397</v>
      </c>
      <c r="E428" s="16">
        <v>1.8022714200000001</v>
      </c>
      <c r="F428" s="18">
        <f>VLOOKUP(A428,'DASH USD History'!A:B,2,FALSE)</f>
        <v>73.839994889247095</v>
      </c>
      <c r="G428" s="18">
        <f t="shared" si="2"/>
        <v>133.07971244183611</v>
      </c>
      <c r="H428" s="16" t="s">
        <v>459</v>
      </c>
    </row>
    <row r="429" spans="1:8" ht="13.2" x14ac:dyDescent="0.25">
      <c r="A429" s="13">
        <v>42810</v>
      </c>
      <c r="B429" s="14">
        <v>0.44392361111111112</v>
      </c>
      <c r="C429" s="16" t="s">
        <v>17</v>
      </c>
      <c r="D429" s="16" t="s">
        <v>399</v>
      </c>
      <c r="E429" s="16">
        <v>1.80157901</v>
      </c>
      <c r="F429" s="18">
        <f>VLOOKUP(A429,'DASH USD History'!A:B,2,FALSE)</f>
        <v>88.288560171190497</v>
      </c>
      <c r="G429" s="18">
        <f t="shared" si="2"/>
        <v>159.05881682753881</v>
      </c>
      <c r="H429" s="16" t="s">
        <v>460</v>
      </c>
    </row>
    <row r="430" spans="1:8" ht="13.2" x14ac:dyDescent="0.25">
      <c r="A430" s="13">
        <v>42812</v>
      </c>
      <c r="B430" s="14">
        <v>0.79945601851851855</v>
      </c>
      <c r="C430" s="16" t="s">
        <v>17</v>
      </c>
      <c r="D430" s="16" t="s">
        <v>397</v>
      </c>
      <c r="E430" s="16">
        <v>1.80366903</v>
      </c>
      <c r="F430" s="18">
        <f>VLOOKUP(A430,'DASH USD History'!A:B,2,FALSE)</f>
        <v>108.31312767627399</v>
      </c>
      <c r="G430" s="18">
        <f t="shared" si="2"/>
        <v>195.36103393213128</v>
      </c>
      <c r="H430" s="16" t="s">
        <v>461</v>
      </c>
    </row>
    <row r="431" spans="1:8" ht="13.2" x14ac:dyDescent="0.25">
      <c r="A431" s="13">
        <v>42812</v>
      </c>
      <c r="B431" s="14">
        <v>0.59037037037037032</v>
      </c>
      <c r="C431" s="16" t="s">
        <v>17</v>
      </c>
      <c r="D431" s="16" t="s">
        <v>455</v>
      </c>
      <c r="E431" s="16">
        <v>1.8017018899999999</v>
      </c>
      <c r="F431" s="18">
        <f>VLOOKUP(A431,'DASH USD History'!A:B,2,FALSE)</f>
        <v>108.31312767627399</v>
      </c>
      <c r="G431" s="18">
        <f t="shared" si="2"/>
        <v>195.14796684615416</v>
      </c>
      <c r="H431" s="16" t="s">
        <v>462</v>
      </c>
    </row>
    <row r="432" spans="1:8" ht="13.2" x14ac:dyDescent="0.25">
      <c r="A432" s="13">
        <v>42817</v>
      </c>
      <c r="B432" s="14">
        <v>0.80253472222222222</v>
      </c>
      <c r="C432" s="16" t="s">
        <v>17</v>
      </c>
      <c r="D432" s="16" t="s">
        <v>399</v>
      </c>
      <c r="E432" s="16">
        <v>1.8033474</v>
      </c>
      <c r="F432" s="18">
        <f>VLOOKUP(A432,'DASH USD History'!A:B,2,FALSE)</f>
        <v>100.565008764338</v>
      </c>
      <c r="G432" s="18">
        <f t="shared" si="2"/>
        <v>181.35364708614617</v>
      </c>
      <c r="H432" s="16" t="s">
        <v>463</v>
      </c>
    </row>
    <row r="433" spans="1:8" ht="13.2" x14ac:dyDescent="0.25">
      <c r="A433" s="13">
        <v>42818</v>
      </c>
      <c r="B433" s="14">
        <v>0.88818287037037036</v>
      </c>
      <c r="C433" s="16" t="s">
        <v>17</v>
      </c>
      <c r="D433" s="16" t="s">
        <v>455</v>
      </c>
      <c r="E433" s="16">
        <v>1.8034395999999999</v>
      </c>
      <c r="F433" s="18">
        <f>VLOOKUP(A433,'DASH USD History'!A:B,2,FALSE)</f>
        <v>97.840007474985697</v>
      </c>
      <c r="G433" s="18">
        <f t="shared" si="2"/>
        <v>176.44854394468521</v>
      </c>
      <c r="H433" s="16" t="s">
        <v>464</v>
      </c>
    </row>
    <row r="434" spans="1:8" ht="13.2" x14ac:dyDescent="0.25">
      <c r="A434" s="13">
        <v>42819</v>
      </c>
      <c r="B434" s="14">
        <v>3.5925925925925924E-2</v>
      </c>
      <c r="C434" s="16" t="s">
        <v>17</v>
      </c>
      <c r="D434" s="16" t="s">
        <v>397</v>
      </c>
      <c r="E434" s="16">
        <v>1.80197589</v>
      </c>
      <c r="F434" s="18">
        <f>VLOOKUP(A434,'DASH USD History'!A:B,2,FALSE)</f>
        <v>94.314710091629095</v>
      </c>
      <c r="G434" s="18">
        <f t="shared" si="2"/>
        <v>169.95283365745533</v>
      </c>
      <c r="H434" s="16" t="s">
        <v>465</v>
      </c>
    </row>
    <row r="435" spans="1:8" ht="13.2" x14ac:dyDescent="0.25">
      <c r="A435" s="13">
        <v>42823</v>
      </c>
      <c r="B435" s="14">
        <v>0.88722222222222225</v>
      </c>
      <c r="C435" s="16" t="s">
        <v>17</v>
      </c>
      <c r="D435" s="16" t="s">
        <v>399</v>
      </c>
      <c r="E435" s="16">
        <v>1.80229762</v>
      </c>
      <c r="F435" s="18">
        <f>VLOOKUP(A435,'DASH USD History'!A:B,2,FALSE)</f>
        <v>84.522133719415507</v>
      </c>
      <c r="G435" s="18">
        <f t="shared" si="2"/>
        <v>152.33404043982432</v>
      </c>
      <c r="H435" s="16" t="s">
        <v>466</v>
      </c>
    </row>
    <row r="436" spans="1:8" ht="13.2" x14ac:dyDescent="0.25">
      <c r="A436" s="13">
        <v>42825</v>
      </c>
      <c r="B436" s="14">
        <v>0.41858796296296297</v>
      </c>
      <c r="C436" s="16" t="s">
        <v>17</v>
      </c>
      <c r="D436" s="16" t="s">
        <v>397</v>
      </c>
      <c r="E436" s="16">
        <v>1.8079561</v>
      </c>
      <c r="F436" s="18">
        <f>VLOOKUP(A436,'DASH USD History'!A:B,2,FALSE)</f>
        <v>75.641377381528997</v>
      </c>
      <c r="G436" s="18">
        <f t="shared" si="2"/>
        <v>136.75628964933736</v>
      </c>
      <c r="H436" s="16" t="s">
        <v>467</v>
      </c>
    </row>
    <row r="437" spans="1:8" ht="13.2" x14ac:dyDescent="0.25">
      <c r="A437" s="13">
        <v>42825</v>
      </c>
      <c r="B437" s="14">
        <v>0.29075231481481484</v>
      </c>
      <c r="C437" s="16" t="s">
        <v>17</v>
      </c>
      <c r="D437" s="16" t="s">
        <v>455</v>
      </c>
      <c r="E437" s="16">
        <v>1.8026917</v>
      </c>
      <c r="F437" s="18">
        <f>VLOOKUP(A437,'DASH USD History'!A:B,2,FALSE)</f>
        <v>75.641377381528997</v>
      </c>
      <c r="G437" s="18">
        <f t="shared" si="2"/>
        <v>136.35808318225006</v>
      </c>
      <c r="H437" s="16" t="s">
        <v>468</v>
      </c>
    </row>
    <row r="438" spans="1:8" ht="13.2" x14ac:dyDescent="0.25">
      <c r="A438" s="13">
        <v>42831</v>
      </c>
      <c r="B438" s="14">
        <v>0.60859953703703706</v>
      </c>
      <c r="C438" s="16" t="s">
        <v>17</v>
      </c>
      <c r="D438" s="16" t="s">
        <v>399</v>
      </c>
      <c r="E438" s="16">
        <v>1.8037258899999999</v>
      </c>
      <c r="F438" s="18">
        <f>VLOOKUP(A438,'DASH USD History'!A:B,2,FALSE)</f>
        <v>67.418005643607501</v>
      </c>
      <c r="G438" s="18">
        <f t="shared" si="2"/>
        <v>121.60360223154096</v>
      </c>
      <c r="H438" s="16" t="s">
        <v>469</v>
      </c>
    </row>
    <row r="439" spans="1:8" ht="13.2" x14ac:dyDescent="0.25">
      <c r="A439" s="13">
        <v>42832</v>
      </c>
      <c r="B439" s="14">
        <v>0.48842592592592593</v>
      </c>
      <c r="C439" s="16" t="s">
        <v>17</v>
      </c>
      <c r="D439" s="16" t="s">
        <v>455</v>
      </c>
      <c r="E439" s="16">
        <v>1.8016698</v>
      </c>
      <c r="F439" s="18">
        <f>VLOOKUP(A439,'DASH USD History'!A:B,2,FALSE)</f>
        <v>67.383647793966304</v>
      </c>
      <c r="G439" s="18">
        <f t="shared" si="2"/>
        <v>121.40308324422571</v>
      </c>
      <c r="H439" s="16" t="s">
        <v>470</v>
      </c>
    </row>
    <row r="440" spans="1:8" ht="13.2" x14ac:dyDescent="0.25">
      <c r="A440" s="13">
        <v>42833</v>
      </c>
      <c r="B440" s="14">
        <v>0.15052083333333333</v>
      </c>
      <c r="C440" s="16" t="s">
        <v>17</v>
      </c>
      <c r="D440" s="16" t="s">
        <v>397</v>
      </c>
      <c r="E440" s="16">
        <v>1.8060110899999999</v>
      </c>
      <c r="F440" s="18">
        <f>VLOOKUP(A440,'DASH USD History'!A:B,2,FALSE)</f>
        <v>68.114369917750693</v>
      </c>
      <c r="G440" s="18">
        <f t="shared" si="2"/>
        <v>123.01530745982014</v>
      </c>
      <c r="H440" s="16" t="s">
        <v>471</v>
      </c>
    </row>
    <row r="441" spans="1:8" ht="13.2" x14ac:dyDescent="0.25">
      <c r="A441" s="13">
        <v>42838</v>
      </c>
      <c r="B441" s="14">
        <v>0.52732638888888894</v>
      </c>
      <c r="C441" s="16" t="s">
        <v>17</v>
      </c>
      <c r="D441" s="16" t="s">
        <v>399</v>
      </c>
      <c r="E441" s="16">
        <v>1.8146408199999999</v>
      </c>
      <c r="F441" s="18">
        <f>VLOOKUP(A441,'DASH USD History'!A:B,2,FALSE)</f>
        <v>72.538141371542807</v>
      </c>
      <c r="G441" s="18">
        <f t="shared" si="2"/>
        <v>131.63067233973237</v>
      </c>
      <c r="H441" s="16" t="s">
        <v>472</v>
      </c>
    </row>
    <row r="442" spans="1:8" ht="13.2" x14ac:dyDescent="0.25">
      <c r="A442" s="13">
        <v>42840</v>
      </c>
      <c r="B442" s="14">
        <v>0.20098379629629629</v>
      </c>
      <c r="C442" s="16" t="s">
        <v>17</v>
      </c>
      <c r="D442" s="16" t="s">
        <v>455</v>
      </c>
      <c r="E442" s="16">
        <v>1.82962767</v>
      </c>
      <c r="F442" s="18">
        <f>VLOOKUP(A442,'DASH USD History'!A:B,2,FALSE)</f>
        <v>75.730161742939401</v>
      </c>
      <c r="G442" s="18">
        <f t="shared" si="2"/>
        <v>138.55799937845737</v>
      </c>
      <c r="H442" s="16" t="s">
        <v>473</v>
      </c>
    </row>
    <row r="443" spans="1:8" ht="13.2" x14ac:dyDescent="0.25">
      <c r="A443" s="13">
        <v>42841</v>
      </c>
      <c r="B443" s="14">
        <v>0.29114583333333333</v>
      </c>
      <c r="C443" s="16" t="s">
        <v>17</v>
      </c>
      <c r="D443" s="16" t="s">
        <v>397</v>
      </c>
      <c r="E443" s="16">
        <v>1.80153242</v>
      </c>
      <c r="F443" s="18">
        <f>VLOOKUP(A443,'DASH USD History'!A:B,2,FALSE)</f>
        <v>75.638041185979006</v>
      </c>
      <c r="G443" s="18">
        <f t="shared" si="2"/>
        <v>136.26438338183644</v>
      </c>
      <c r="H443" s="16" t="s">
        <v>474</v>
      </c>
    </row>
    <row r="444" spans="1:8" ht="13.2" x14ac:dyDescent="0.25">
      <c r="A444" s="13">
        <v>42845</v>
      </c>
      <c r="B444" s="14">
        <v>0.20030092592592594</v>
      </c>
      <c r="C444" s="16" t="s">
        <v>17</v>
      </c>
      <c r="D444" s="16" t="s">
        <v>399</v>
      </c>
      <c r="E444" s="16">
        <v>1.80284329</v>
      </c>
      <c r="F444" s="18">
        <f>VLOOKUP(A444,'DASH USD History'!A:B,2,FALSE)</f>
        <v>72.756076230369004</v>
      </c>
      <c r="G444" s="18">
        <f t="shared" si="2"/>
        <v>131.16780383864926</v>
      </c>
      <c r="H444" s="16" t="s">
        <v>475</v>
      </c>
    </row>
    <row r="445" spans="1:8" ht="13.2" x14ac:dyDescent="0.25">
      <c r="A445" s="13">
        <v>42848</v>
      </c>
      <c r="B445" s="14">
        <v>0.16853009259259261</v>
      </c>
      <c r="C445" s="16" t="s">
        <v>17</v>
      </c>
      <c r="D445" s="16" t="s">
        <v>455</v>
      </c>
      <c r="E445" s="16">
        <v>1.802386</v>
      </c>
      <c r="F445" s="18">
        <f>VLOOKUP(A445,'DASH USD History'!A:B,2,FALSE)</f>
        <v>70.876614573434395</v>
      </c>
      <c r="G445" s="18">
        <f t="shared" si="2"/>
        <v>127.74701783455413</v>
      </c>
      <c r="H445" s="16" t="s">
        <v>476</v>
      </c>
    </row>
    <row r="446" spans="1:8" ht="13.2" x14ac:dyDescent="0.25">
      <c r="A446" s="13">
        <v>42850</v>
      </c>
      <c r="B446" s="14">
        <v>0.84873842592592597</v>
      </c>
      <c r="C446" s="16" t="s">
        <v>17</v>
      </c>
      <c r="D446" s="16" t="s">
        <v>397</v>
      </c>
      <c r="E446" s="16">
        <v>1.8016026000000001</v>
      </c>
      <c r="F446" s="18">
        <f>VLOOKUP(A446,'DASH USD History'!A:B,2,FALSE)</f>
        <v>72.181819004687895</v>
      </c>
      <c r="G446" s="18">
        <f t="shared" si="2"/>
        <v>130.04295279157512</v>
      </c>
      <c r="H446" s="16" t="s">
        <v>477</v>
      </c>
    </row>
    <row r="447" spans="1:8" ht="13.2" x14ac:dyDescent="0.25">
      <c r="A447" s="13">
        <v>42852</v>
      </c>
      <c r="B447" s="14">
        <v>0.26508101851851851</v>
      </c>
      <c r="C447" s="16" t="s">
        <v>17</v>
      </c>
      <c r="D447" s="16" t="s">
        <v>399</v>
      </c>
      <c r="E447" s="16">
        <v>1.80551287</v>
      </c>
      <c r="F447" s="18">
        <f>VLOOKUP(A447,'DASH USD History'!A:B,2,FALSE)</f>
        <v>79.533512141111999</v>
      </c>
      <c r="G447" s="18">
        <f t="shared" si="2"/>
        <v>143.59877976707898</v>
      </c>
      <c r="H447" s="16" t="s">
        <v>478</v>
      </c>
    </row>
    <row r="448" spans="1:8" ht="13.2" x14ac:dyDescent="0.25">
      <c r="A448" s="13">
        <v>42856</v>
      </c>
      <c r="B448" s="14">
        <v>0.93747685185185181</v>
      </c>
      <c r="C448" s="16" t="s">
        <v>17</v>
      </c>
      <c r="D448" s="16" t="s">
        <v>455</v>
      </c>
      <c r="E448" s="16">
        <v>1.8017429</v>
      </c>
      <c r="F448" s="18">
        <f>VLOOKUP(A448,'DASH USD History'!A:B,2,FALSE)</f>
        <v>86.916400797084407</v>
      </c>
      <c r="G448" s="18">
        <f t="shared" si="2"/>
        <v>156.60100802970118</v>
      </c>
      <c r="H448" s="16" t="s">
        <v>479</v>
      </c>
    </row>
    <row r="449" spans="1:8" ht="13.2" x14ac:dyDescent="0.25">
      <c r="A449" s="13">
        <v>42858</v>
      </c>
      <c r="B449" s="14">
        <v>0.33082175925925927</v>
      </c>
      <c r="C449" s="16" t="s">
        <v>17</v>
      </c>
      <c r="D449" s="16" t="s">
        <v>397</v>
      </c>
      <c r="E449" s="16">
        <v>1.8014758900000001</v>
      </c>
      <c r="F449" s="18">
        <f>VLOOKUP(A449,'DASH USD History'!A:B,2,FALSE)</f>
        <v>90.737894577302598</v>
      </c>
      <c r="G449" s="18">
        <f t="shared" si="2"/>
        <v>163.46212939037238</v>
      </c>
      <c r="H449" s="16" t="s">
        <v>480</v>
      </c>
    </row>
    <row r="450" spans="1:8" ht="13.2" x14ac:dyDescent="0.25">
      <c r="A450" s="13">
        <v>42861</v>
      </c>
      <c r="B450" s="14">
        <v>0.56140046296296298</v>
      </c>
      <c r="C450" s="16" t="s">
        <v>17</v>
      </c>
      <c r="D450" s="16" t="s">
        <v>399</v>
      </c>
      <c r="E450" s="16">
        <v>1.83835963</v>
      </c>
      <c r="F450" s="18">
        <f>VLOOKUP(A450,'DASH USD History'!A:B,2,FALSE)</f>
        <v>98.065329108769006</v>
      </c>
      <c r="G450" s="18">
        <f t="shared" si="2"/>
        <v>180.27934213622481</v>
      </c>
      <c r="H450" s="16" t="s">
        <v>481</v>
      </c>
    </row>
    <row r="451" spans="1:8" ht="13.2" x14ac:dyDescent="0.25">
      <c r="A451" s="13">
        <v>42865</v>
      </c>
      <c r="B451" s="14">
        <v>0.57868055555555553</v>
      </c>
      <c r="C451" s="16" t="s">
        <v>17</v>
      </c>
      <c r="D451" s="16" t="s">
        <v>397</v>
      </c>
      <c r="E451" s="16">
        <v>1.82461188</v>
      </c>
      <c r="F451" s="18">
        <f>VLOOKUP(A451,'DASH USD History'!A:B,2,FALSE)</f>
        <v>89.892773314394105</v>
      </c>
      <c r="G451" s="18">
        <f t="shared" si="2"/>
        <v>164.01942211559046</v>
      </c>
      <c r="H451" s="16" t="s">
        <v>482</v>
      </c>
    </row>
    <row r="452" spans="1:8" ht="13.2" x14ac:dyDescent="0.25">
      <c r="A452" s="13">
        <v>42865</v>
      </c>
      <c r="B452" s="14">
        <v>0.39344907407407409</v>
      </c>
      <c r="C452" s="16" t="s">
        <v>17</v>
      </c>
      <c r="D452" s="16" t="s">
        <v>455</v>
      </c>
      <c r="E452" s="16">
        <v>1.8015554899999999</v>
      </c>
      <c r="F452" s="18">
        <f>VLOOKUP(A452,'DASH USD History'!A:B,2,FALSE)</f>
        <v>89.892773314394105</v>
      </c>
      <c r="G452" s="18">
        <f t="shared" si="2"/>
        <v>161.9468192758722</v>
      </c>
      <c r="H452" s="16" t="s">
        <v>483</v>
      </c>
    </row>
    <row r="453" spans="1:8" ht="13.2" x14ac:dyDescent="0.25">
      <c r="A453" s="13">
        <v>42870</v>
      </c>
      <c r="B453" s="14">
        <v>8.5949074074074081E-2</v>
      </c>
      <c r="C453" s="16" t="s">
        <v>17</v>
      </c>
      <c r="D453" s="16" t="s">
        <v>399</v>
      </c>
      <c r="E453" s="16">
        <v>1.80154269</v>
      </c>
      <c r="F453" s="18">
        <f>VLOOKUP(A453,'DASH USD History'!A:B,2,FALSE)</f>
        <v>90.017152119293499</v>
      </c>
      <c r="G453" s="18">
        <f t="shared" si="2"/>
        <v>162.16974237513122</v>
      </c>
      <c r="H453" s="16" t="s">
        <v>484</v>
      </c>
    </row>
    <row r="454" spans="1:8" ht="13.2" x14ac:dyDescent="0.25">
      <c r="A454" s="13">
        <v>42872</v>
      </c>
      <c r="B454" s="14">
        <v>0.92373842592592592</v>
      </c>
      <c r="C454" s="16" t="s">
        <v>17</v>
      </c>
      <c r="D454" s="16" t="s">
        <v>455</v>
      </c>
      <c r="E454" s="16">
        <v>1.80197589</v>
      </c>
      <c r="F454" s="18">
        <f>VLOOKUP(A454,'DASH USD History'!A:B,2,FALSE)</f>
        <v>82.567061187815099</v>
      </c>
      <c r="G454" s="18">
        <f t="shared" si="2"/>
        <v>148.78385356859758</v>
      </c>
      <c r="H454" s="16" t="s">
        <v>485</v>
      </c>
    </row>
    <row r="455" spans="1:8" ht="13.2" x14ac:dyDescent="0.25">
      <c r="A455" s="13">
        <v>42876</v>
      </c>
      <c r="B455" s="14">
        <v>0.29249999999999998</v>
      </c>
      <c r="C455" s="16" t="s">
        <v>17</v>
      </c>
      <c r="D455" s="16" t="s">
        <v>397</v>
      </c>
      <c r="E455" s="16">
        <v>1.80802788</v>
      </c>
      <c r="F455" s="18">
        <f>VLOOKUP(A455,'DASH USD History'!A:B,2,FALSE)</f>
        <v>101.813902124107</v>
      </c>
      <c r="G455" s="18">
        <f t="shared" si="2"/>
        <v>184.08237361197669</v>
      </c>
      <c r="H455" s="16" t="s">
        <v>486</v>
      </c>
    </row>
    <row r="456" spans="1:8" ht="13.2" x14ac:dyDescent="0.25">
      <c r="A456" s="13">
        <v>42877</v>
      </c>
      <c r="B456" s="14">
        <v>0.40271990740740743</v>
      </c>
      <c r="C456" s="16" t="s">
        <v>17</v>
      </c>
      <c r="D456" s="16" t="s">
        <v>399</v>
      </c>
      <c r="E456" s="16">
        <v>1.84122228</v>
      </c>
      <c r="F456" s="18">
        <f>VLOOKUP(A456,'DASH USD History'!A:B,2,FALSE)</f>
        <v>118.322720182539</v>
      </c>
      <c r="G456" s="18">
        <f t="shared" si="2"/>
        <v>217.85842863029649</v>
      </c>
      <c r="H456" s="16" t="s">
        <v>487</v>
      </c>
    </row>
    <row r="457" spans="1:8" ht="13.2" x14ac:dyDescent="0.25">
      <c r="A457" s="13">
        <v>42880</v>
      </c>
      <c r="B457" s="14">
        <v>0.68488425925925922</v>
      </c>
      <c r="C457" s="16" t="s">
        <v>17</v>
      </c>
      <c r="D457" s="16" t="s">
        <v>455</v>
      </c>
      <c r="E457" s="16">
        <v>1.8032466700000001</v>
      </c>
      <c r="F457" s="18">
        <f>VLOOKUP(A457,'DASH USD History'!A:B,2,FALSE)</f>
        <v>123.24042904698899</v>
      </c>
      <c r="G457" s="18">
        <f t="shared" si="2"/>
        <v>222.23289328835418</v>
      </c>
      <c r="H457" s="16" t="s">
        <v>488</v>
      </c>
    </row>
    <row r="458" spans="1:8" ht="13.2" x14ac:dyDescent="0.25">
      <c r="A458" s="13">
        <v>42883</v>
      </c>
      <c r="B458" s="14">
        <v>0.80918981481481478</v>
      </c>
      <c r="C458" s="16" t="s">
        <v>17</v>
      </c>
      <c r="D458" s="16" t="s">
        <v>397</v>
      </c>
      <c r="E458" s="16">
        <v>1.80170089</v>
      </c>
      <c r="F458" s="18">
        <f>VLOOKUP(A458,'DASH USD History'!A:B,2,FALSE)</f>
        <v>109.943064659615</v>
      </c>
      <c r="G458" s="18">
        <f t="shared" si="2"/>
        <v>198.08451744655591</v>
      </c>
      <c r="H458" s="16" t="s">
        <v>489</v>
      </c>
    </row>
    <row r="459" spans="1:8" ht="13.2" x14ac:dyDescent="0.25">
      <c r="A459" s="13">
        <v>42884</v>
      </c>
      <c r="B459" s="14">
        <v>0.72711805555555553</v>
      </c>
      <c r="C459" s="16" t="s">
        <v>17</v>
      </c>
      <c r="D459" s="16" t="s">
        <v>399</v>
      </c>
      <c r="E459" s="16">
        <v>1.80255502</v>
      </c>
      <c r="F459" s="18">
        <f>VLOOKUP(A459,'DASH USD History'!A:B,2,FALSE)</f>
        <v>117.625346437517</v>
      </c>
      <c r="G459" s="18">
        <f t="shared" si="2"/>
        <v>212.02615870018539</v>
      </c>
      <c r="H459" s="16" t="s">
        <v>490</v>
      </c>
    </row>
    <row r="460" spans="1:8" ht="13.2" x14ac:dyDescent="0.25">
      <c r="A460" s="13">
        <v>42888</v>
      </c>
      <c r="B460" s="14">
        <v>0.17135416666666667</v>
      </c>
      <c r="C460" s="16" t="s">
        <v>17</v>
      </c>
      <c r="D460" s="16" t="s">
        <v>455</v>
      </c>
      <c r="E460" s="16">
        <v>1.8028386199999999</v>
      </c>
      <c r="F460" s="18">
        <f>VLOOKUP(A460,'DASH USD History'!A:B,2,FALSE)</f>
        <v>146.988702461326</v>
      </c>
      <c r="G460" s="18">
        <f t="shared" si="2"/>
        <v>264.99690950096755</v>
      </c>
      <c r="H460" s="16" t="s">
        <v>491</v>
      </c>
    </row>
    <row r="461" spans="1:8" ht="13.2" x14ac:dyDescent="0.25">
      <c r="A461" s="13">
        <v>42890</v>
      </c>
      <c r="B461" s="14">
        <v>0.94298611111111108</v>
      </c>
      <c r="C461" s="16" t="s">
        <v>17</v>
      </c>
      <c r="D461" s="16" t="s">
        <v>397</v>
      </c>
      <c r="E461" s="16">
        <v>1.8014758900000001</v>
      </c>
      <c r="F461" s="18">
        <f>VLOOKUP(A461,'DASH USD History'!A:B,2,FALSE)</f>
        <v>145.71366729244201</v>
      </c>
      <c r="G461" s="18">
        <f t="shared" si="2"/>
        <v>262.49965847081586</v>
      </c>
      <c r="H461" s="16" t="s">
        <v>492</v>
      </c>
    </row>
    <row r="462" spans="1:8" ht="13.2" x14ac:dyDescent="0.25">
      <c r="A462" s="13">
        <v>42892</v>
      </c>
      <c r="B462" s="14">
        <v>0.16518518518518518</v>
      </c>
      <c r="C462" s="16" t="s">
        <v>17</v>
      </c>
      <c r="D462" s="16" t="s">
        <v>399</v>
      </c>
      <c r="E462" s="16">
        <v>1.8032854300000001</v>
      </c>
      <c r="F462" s="18">
        <f>VLOOKUP(A462,'DASH USD History'!A:B,2,FALSE)</f>
        <v>148.38663077374201</v>
      </c>
      <c r="G462" s="18">
        <f t="shared" si="2"/>
        <v>267.58344928107863</v>
      </c>
      <c r="H462" s="16" t="s">
        <v>493</v>
      </c>
    </row>
    <row r="463" spans="1:8" ht="13.2" x14ac:dyDescent="0.25">
      <c r="A463" s="13">
        <v>42895</v>
      </c>
      <c r="B463" s="14">
        <v>0.50780092592592596</v>
      </c>
      <c r="C463" s="16" t="s">
        <v>17</v>
      </c>
      <c r="D463" s="16" t="s">
        <v>455</v>
      </c>
      <c r="E463" s="16">
        <v>1.8014988000000001</v>
      </c>
      <c r="F463" s="18">
        <f>VLOOKUP(A463,'DASH USD History'!A:B,2,FALSE)</f>
        <v>148.46726627883399</v>
      </c>
      <c r="G463" s="18">
        <f t="shared" si="2"/>
        <v>267.46360204059988</v>
      </c>
      <c r="H463" s="16" t="s">
        <v>494</v>
      </c>
    </row>
    <row r="464" spans="1:8" ht="13.2" x14ac:dyDescent="0.25">
      <c r="A464" s="13">
        <v>42898</v>
      </c>
      <c r="B464" s="14">
        <v>0.22391203703703705</v>
      </c>
      <c r="C464" s="16" t="s">
        <v>17</v>
      </c>
      <c r="D464" s="16" t="s">
        <v>397</v>
      </c>
      <c r="E464" s="16">
        <v>1.8063264299999999</v>
      </c>
      <c r="F464" s="18">
        <f>VLOOKUP(A464,'DASH USD History'!A:B,2,FALSE)</f>
        <v>171.77239987333499</v>
      </c>
      <c r="G464" s="18">
        <f t="shared" si="2"/>
        <v>310.27702583573364</v>
      </c>
      <c r="H464" s="16" t="s">
        <v>495</v>
      </c>
    </row>
    <row r="465" spans="1:8" ht="13.2" x14ac:dyDescent="0.25">
      <c r="A465" s="13">
        <v>42899</v>
      </c>
      <c r="B465" s="14">
        <v>0.48599537037037038</v>
      </c>
      <c r="C465" s="16" t="s">
        <v>17</v>
      </c>
      <c r="D465" s="16" t="s">
        <v>399</v>
      </c>
      <c r="E465" s="16">
        <v>1.8014758900000001</v>
      </c>
      <c r="F465" s="18">
        <f>VLOOKUP(A465,'DASH USD History'!A:B,2,FALSE)</f>
        <v>183.70665453027601</v>
      </c>
      <c r="G465" s="18">
        <f t="shared" si="2"/>
        <v>330.9431089688515</v>
      </c>
      <c r="H465" s="16" t="s">
        <v>496</v>
      </c>
    </row>
    <row r="466" spans="1:8" ht="13.2" x14ac:dyDescent="0.25">
      <c r="A466" s="13">
        <v>42902</v>
      </c>
      <c r="B466" s="14">
        <v>0.94664351851851847</v>
      </c>
      <c r="C466" s="16" t="s">
        <v>17</v>
      </c>
      <c r="D466" s="16" t="s">
        <v>455</v>
      </c>
      <c r="E466" s="16">
        <v>1.8050926</v>
      </c>
      <c r="F466" s="18">
        <f>VLOOKUP(A466,'DASH USD History'!A:B,2,FALSE)</f>
        <v>164.116859816464</v>
      </c>
      <c r="G466" s="18">
        <f t="shared" si="2"/>
        <v>296.24612918993654</v>
      </c>
      <c r="H466" s="16" t="s">
        <v>497</v>
      </c>
    </row>
    <row r="467" spans="1:8" ht="13.2" x14ac:dyDescent="0.25">
      <c r="A467" s="13">
        <v>42906</v>
      </c>
      <c r="B467" s="14">
        <v>0.41836805555555556</v>
      </c>
      <c r="C467" s="16" t="s">
        <v>17</v>
      </c>
      <c r="D467" s="16" t="s">
        <v>397</v>
      </c>
      <c r="E467" s="16">
        <v>1.80548369</v>
      </c>
      <c r="F467" s="18">
        <f>VLOOKUP(A467,'DASH USD History'!A:B,2,FALSE)</f>
        <v>192.789364996362</v>
      </c>
      <c r="G467" s="18">
        <f t="shared" si="2"/>
        <v>348.07805410638849</v>
      </c>
      <c r="H467" s="16" t="s">
        <v>498</v>
      </c>
    </row>
    <row r="468" spans="1:8" ht="13.2" x14ac:dyDescent="0.25">
      <c r="A468" s="13">
        <v>42907</v>
      </c>
      <c r="B468" s="14">
        <v>0.16994212962962962</v>
      </c>
      <c r="C468" s="16" t="s">
        <v>17</v>
      </c>
      <c r="D468" s="16" t="s">
        <v>399</v>
      </c>
      <c r="E468" s="16">
        <v>1.8082202000000001</v>
      </c>
      <c r="F468" s="18">
        <f>VLOOKUP(A468,'DASH USD History'!A:B,2,FALSE)</f>
        <v>181.080017546958</v>
      </c>
      <c r="G468" s="18">
        <f t="shared" si="2"/>
        <v>327.43254554476391</v>
      </c>
      <c r="H468" s="16" t="s">
        <v>499</v>
      </c>
    </row>
    <row r="469" spans="1:8" ht="13.2" x14ac:dyDescent="0.25">
      <c r="A469" s="13">
        <v>42910</v>
      </c>
      <c r="B469" s="14">
        <v>0.91677083333333331</v>
      </c>
      <c r="C469" s="16" t="s">
        <v>17</v>
      </c>
      <c r="D469" s="16" t="s">
        <v>455</v>
      </c>
      <c r="E469" s="16">
        <v>1.8018408699999999</v>
      </c>
      <c r="F469" s="18">
        <f>VLOOKUP(A469,'DASH USD History'!A:B,2,FALSE)</f>
        <v>180.37705864328601</v>
      </c>
      <c r="G469" s="18">
        <f t="shared" si="2"/>
        <v>325.01075627385944</v>
      </c>
      <c r="H469" s="16" t="s">
        <v>500</v>
      </c>
    </row>
    <row r="470" spans="1:8" ht="13.2" x14ac:dyDescent="0.25">
      <c r="A470" s="13">
        <v>42913</v>
      </c>
      <c r="B470" s="14">
        <v>0.77052083333333332</v>
      </c>
      <c r="C470" s="16" t="s">
        <v>17</v>
      </c>
      <c r="D470" s="16" t="s">
        <v>397</v>
      </c>
      <c r="E470" s="16">
        <v>1.8122288099999999</v>
      </c>
      <c r="F470" s="18">
        <f>VLOOKUP(A470,'DASH USD History'!A:B,2,FALSE)</f>
        <v>174.32622402588601</v>
      </c>
      <c r="G470" s="18">
        <f t="shared" si="2"/>
        <v>315.91900551822476</v>
      </c>
      <c r="H470" s="16" t="s">
        <v>501</v>
      </c>
    </row>
    <row r="471" spans="1:8" ht="13.2" x14ac:dyDescent="0.25">
      <c r="A471" s="13">
        <v>42915</v>
      </c>
      <c r="B471" s="14">
        <v>0.60447916666666668</v>
      </c>
      <c r="C471" s="16" t="s">
        <v>17</v>
      </c>
      <c r="D471" s="16" t="s">
        <v>399</v>
      </c>
      <c r="E471" s="16">
        <v>1.80154221</v>
      </c>
      <c r="F471" s="18">
        <f>VLOOKUP(A471,'DASH USD History'!A:B,2,FALSE)</f>
        <v>176.358759195331</v>
      </c>
      <c r="G471" s="18">
        <f t="shared" si="2"/>
        <v>317.71774879361442</v>
      </c>
      <c r="H471" s="16" t="s">
        <v>502</v>
      </c>
    </row>
    <row r="472" spans="1:8" ht="13.2" x14ac:dyDescent="0.25">
      <c r="A472" s="13">
        <v>42918</v>
      </c>
      <c r="B472" s="14">
        <v>0.75249999999999995</v>
      </c>
      <c r="C472" s="16" t="s">
        <v>17</v>
      </c>
      <c r="D472" s="16" t="s">
        <v>455</v>
      </c>
      <c r="E472" s="16">
        <v>1.8016555000000001</v>
      </c>
      <c r="F472" s="18">
        <f>VLOOKUP(A472,'DASH USD History'!A:B,2,FALSE)</f>
        <v>173.50203432240701</v>
      </c>
      <c r="G472" s="18">
        <f t="shared" si="2"/>
        <v>312.59089439815341</v>
      </c>
      <c r="H472" s="16" t="s">
        <v>503</v>
      </c>
    </row>
    <row r="473" spans="1:8" ht="13.2" x14ac:dyDescent="0.25">
      <c r="A473" s="13">
        <v>42921</v>
      </c>
      <c r="B473" s="14">
        <v>0.21921296296296297</v>
      </c>
      <c r="C473" s="16" t="s">
        <v>17</v>
      </c>
      <c r="D473" s="16" t="s">
        <v>397</v>
      </c>
      <c r="E473" s="16">
        <v>1.80153242</v>
      </c>
      <c r="F473" s="18">
        <f>VLOOKUP(A473,'DASH USD History'!A:B,2,FALSE)</f>
        <v>208.919350978246</v>
      </c>
      <c r="G473" s="18">
        <f t="shared" si="2"/>
        <v>376.37498395266891</v>
      </c>
      <c r="H473" s="16" t="s">
        <v>504</v>
      </c>
    </row>
    <row r="474" spans="1:8" ht="13.2" x14ac:dyDescent="0.25">
      <c r="A474" s="13">
        <v>42923</v>
      </c>
      <c r="B474" s="14">
        <v>0.2795023148148148</v>
      </c>
      <c r="C474" s="16" t="s">
        <v>17</v>
      </c>
      <c r="D474" s="16" t="s">
        <v>399</v>
      </c>
      <c r="E474" s="16">
        <v>1.8014758900000001</v>
      </c>
      <c r="F474" s="18">
        <f>VLOOKUP(A474,'DASH USD History'!A:B,2,FALSE)</f>
        <v>191.914337020235</v>
      </c>
      <c r="G474" s="18">
        <f t="shared" si="2"/>
        <v>345.72905108728781</v>
      </c>
      <c r="H474" s="16" t="s">
        <v>505</v>
      </c>
    </row>
    <row r="475" spans="1:8" ht="13.2" x14ac:dyDescent="0.25">
      <c r="A475" s="13">
        <v>42926</v>
      </c>
      <c r="B475" s="14">
        <v>0.14873842592592593</v>
      </c>
      <c r="C475" s="16" t="s">
        <v>17</v>
      </c>
      <c r="D475" s="16" t="s">
        <v>455</v>
      </c>
      <c r="E475" s="16">
        <v>1.8020464</v>
      </c>
      <c r="F475" s="18">
        <f>VLOOKUP(A475,'DASH USD History'!A:B,2,FALSE)</f>
        <v>173.36444819665101</v>
      </c>
      <c r="G475" s="18">
        <f t="shared" si="2"/>
        <v>312.41077976076144</v>
      </c>
      <c r="H475" s="16" t="s">
        <v>506</v>
      </c>
    </row>
    <row r="476" spans="1:8" ht="13.2" x14ac:dyDescent="0.25">
      <c r="A476" s="13">
        <v>42929</v>
      </c>
      <c r="B476" s="14">
        <v>0.95363425925925926</v>
      </c>
      <c r="C476" s="16" t="s">
        <v>17</v>
      </c>
      <c r="D476" s="16" t="s">
        <v>397</v>
      </c>
      <c r="E476" s="16">
        <v>1.80968467</v>
      </c>
      <c r="F476" s="18">
        <f>VLOOKUP(A476,'DASH USD History'!A:B,2,FALSE)</f>
        <v>170.82055392510901</v>
      </c>
      <c r="G476" s="18">
        <f t="shared" si="2"/>
        <v>309.13133775917811</v>
      </c>
      <c r="H476" s="16" t="s">
        <v>507</v>
      </c>
    </row>
    <row r="477" spans="1:8" ht="13.2" x14ac:dyDescent="0.25">
      <c r="A477" s="13">
        <v>42931</v>
      </c>
      <c r="B477" s="14">
        <v>0.73660879629629628</v>
      </c>
      <c r="C477" s="16" t="s">
        <v>17</v>
      </c>
      <c r="D477" s="16" t="s">
        <v>399</v>
      </c>
      <c r="E477" s="16">
        <v>1.8027392200000001</v>
      </c>
      <c r="F477" s="18">
        <f>VLOOKUP(A477,'DASH USD History'!A:B,2,FALSE)</f>
        <v>141.572648996954</v>
      </c>
      <c r="G477" s="18">
        <f t="shared" si="2"/>
        <v>255.21856682610266</v>
      </c>
      <c r="H477" s="16" t="s">
        <v>508</v>
      </c>
    </row>
    <row r="478" spans="1:8" ht="13.2" x14ac:dyDescent="0.25">
      <c r="A478" s="13">
        <v>42933</v>
      </c>
      <c r="B478" s="14">
        <v>0.99103009259259256</v>
      </c>
      <c r="C478" s="16" t="s">
        <v>17</v>
      </c>
      <c r="D478" s="16" t="s">
        <v>455</v>
      </c>
      <c r="E478" s="16">
        <v>1.8248166100000001</v>
      </c>
      <c r="F478" s="18">
        <f>VLOOKUP(A478,'DASH USD History'!A:B,2,FALSE)</f>
        <v>150.39553270576999</v>
      </c>
      <c r="G478" s="18">
        <f t="shared" si="2"/>
        <v>274.44426615128737</v>
      </c>
      <c r="H478" s="16" t="s">
        <v>509</v>
      </c>
    </row>
    <row r="479" spans="1:8" ht="13.2" x14ac:dyDescent="0.25">
      <c r="A479" s="13">
        <v>42937</v>
      </c>
      <c r="B479" s="14">
        <v>0.48289351851851853</v>
      </c>
      <c r="C479" s="16" t="s">
        <v>17</v>
      </c>
      <c r="D479" s="16" t="s">
        <v>397</v>
      </c>
      <c r="E479" s="16">
        <v>1.8028211000000001</v>
      </c>
      <c r="F479" s="18">
        <f>VLOOKUP(A479,'DASH USD History'!A:B,2,FALSE)</f>
        <v>185.17780834557001</v>
      </c>
      <c r="G479" s="18">
        <f t="shared" si="2"/>
        <v>333.84246013714971</v>
      </c>
      <c r="H479" s="16" t="s">
        <v>510</v>
      </c>
    </row>
    <row r="480" spans="1:8" ht="13.2" x14ac:dyDescent="0.25">
      <c r="A480" s="13">
        <v>42939</v>
      </c>
      <c r="B480" s="14">
        <v>0.14216435185185186</v>
      </c>
      <c r="C480" s="16" t="s">
        <v>17</v>
      </c>
      <c r="D480" s="16" t="s">
        <v>399</v>
      </c>
      <c r="E480" s="16">
        <v>1.8014994099999999</v>
      </c>
      <c r="F480" s="18">
        <f>VLOOKUP(A480,'DASH USD History'!A:B,2,FALSE)</f>
        <v>190.34317813032601</v>
      </c>
      <c r="G480" s="18">
        <f t="shared" si="2"/>
        <v>342.90312309930721</v>
      </c>
      <c r="H480" s="16" t="s">
        <v>511</v>
      </c>
    </row>
    <row r="481" spans="1:9" ht="13.2" x14ac:dyDescent="0.25">
      <c r="A481" s="13">
        <v>42941</v>
      </c>
      <c r="B481" s="14">
        <v>0.96070601851851856</v>
      </c>
      <c r="C481" s="16" t="s">
        <v>17</v>
      </c>
      <c r="D481" s="16" t="s">
        <v>455</v>
      </c>
      <c r="E481" s="16">
        <v>1.8172108899999999</v>
      </c>
      <c r="F481" s="18">
        <f>VLOOKUP(A481,'DASH USD History'!A:B,2,FALSE)</f>
        <v>194.71788810445301</v>
      </c>
      <c r="G481" s="18">
        <f t="shared" si="2"/>
        <v>353.84346674121343</v>
      </c>
      <c r="H481" s="16" t="s">
        <v>512</v>
      </c>
    </row>
    <row r="482" spans="1:9" ht="13.2" x14ac:dyDescent="0.25">
      <c r="A482" s="13">
        <v>42946</v>
      </c>
      <c r="B482" s="14">
        <v>0.71270833333333339</v>
      </c>
      <c r="C482" s="16" t="s">
        <v>17</v>
      </c>
      <c r="D482" s="16" t="s">
        <v>399</v>
      </c>
      <c r="E482" s="16">
        <v>1.8023234800000001</v>
      </c>
      <c r="F482" s="18">
        <f>VLOOKUP(A482,'DASH USD History'!A:B,2,FALSE)</f>
        <v>170.90717591439</v>
      </c>
      <c r="G482" s="18">
        <f t="shared" si="2"/>
        <v>308.03001605099558</v>
      </c>
      <c r="H482" s="16" t="s">
        <v>513</v>
      </c>
    </row>
    <row r="483" spans="1:9" ht="13.2" x14ac:dyDescent="0.25">
      <c r="A483" s="13">
        <v>42946</v>
      </c>
      <c r="B483" s="14">
        <v>0.2920949074074074</v>
      </c>
      <c r="C483" s="16" t="s">
        <v>17</v>
      </c>
      <c r="D483" s="16" t="s">
        <v>397</v>
      </c>
      <c r="E483" s="16">
        <v>1.8022636700000001</v>
      </c>
      <c r="F483" s="18">
        <f>VLOOKUP(A483,'DASH USD History'!A:B,2,FALSE)</f>
        <v>170.90717591439</v>
      </c>
      <c r="G483" s="18">
        <f t="shared" si="2"/>
        <v>308.01979409280415</v>
      </c>
      <c r="H483" s="16" t="s">
        <v>514</v>
      </c>
    </row>
    <row r="484" spans="1:9" ht="13.2" x14ac:dyDescent="0.25">
      <c r="A484" s="13">
        <v>42949</v>
      </c>
      <c r="B484" s="14">
        <v>0.87229166666666669</v>
      </c>
      <c r="C484" s="16" t="s">
        <v>17</v>
      </c>
      <c r="D484" s="16" t="s">
        <v>455</v>
      </c>
      <c r="E484" s="16">
        <v>1.8014758900000001</v>
      </c>
      <c r="F484" s="18">
        <f>VLOOKUP(A484,'DASH USD History'!A:B,2,FALSE)</f>
        <v>182.32398947341099</v>
      </c>
      <c r="G484" s="18">
        <f t="shared" si="2"/>
        <v>328.45227120496372</v>
      </c>
      <c r="H484" s="16" t="s">
        <v>515</v>
      </c>
    </row>
    <row r="485" spans="1:9" ht="13.2" x14ac:dyDescent="0.25">
      <c r="A485" s="13">
        <v>42954</v>
      </c>
      <c r="B485" s="14">
        <v>0.49490740740740741</v>
      </c>
      <c r="C485" s="16" t="s">
        <v>17</v>
      </c>
      <c r="D485" s="16" t="s">
        <v>397</v>
      </c>
      <c r="E485" s="16">
        <v>1.8039930799999999</v>
      </c>
      <c r="F485" s="18">
        <f>VLOOKUP(A485,'DASH USD History'!A:B,2,FALSE)</f>
        <v>194.92263746123501</v>
      </c>
      <c r="G485" s="18">
        <f t="shared" si="2"/>
        <v>351.63908911541671</v>
      </c>
      <c r="H485" s="16" t="s">
        <v>516</v>
      </c>
      <c r="I485" s="7"/>
    </row>
    <row r="486" spans="1:9" ht="13.2" x14ac:dyDescent="0.25">
      <c r="A486" s="13">
        <v>42954</v>
      </c>
      <c r="B486" s="14">
        <v>0.1703587962962963</v>
      </c>
      <c r="C486" s="16" t="s">
        <v>17</v>
      </c>
      <c r="D486" s="16" t="s">
        <v>399</v>
      </c>
      <c r="E486" s="16">
        <v>1.8027894</v>
      </c>
      <c r="F486" s="18">
        <f>VLOOKUP(A486,'DASH USD History'!A:B,2,FALSE)</f>
        <v>194.92263746123501</v>
      </c>
      <c r="G486" s="18">
        <f t="shared" si="2"/>
        <v>351.40446463515741</v>
      </c>
      <c r="H486" s="16" t="s">
        <v>517</v>
      </c>
    </row>
    <row r="487" spans="1:9" ht="13.2" x14ac:dyDescent="0.25">
      <c r="A487" s="13">
        <v>42958</v>
      </c>
      <c r="B487" s="14">
        <v>0.18866898148148148</v>
      </c>
      <c r="C487" s="16" t="s">
        <v>17</v>
      </c>
      <c r="D487" s="16" t="s">
        <v>455</v>
      </c>
      <c r="E487" s="16">
        <v>1.8025440699999999</v>
      </c>
      <c r="F487" s="18">
        <f>VLOOKUP(A487,'DASH USD History'!A:B,2,FALSE)</f>
        <v>202.12550369584901</v>
      </c>
      <c r="G487" s="18">
        <f t="shared" si="2"/>
        <v>364.34012808271569</v>
      </c>
      <c r="H487" s="16" t="s">
        <v>518</v>
      </c>
    </row>
    <row r="488" spans="1:9" ht="13.2" x14ac:dyDescent="0.25">
      <c r="A488" s="13">
        <v>42963</v>
      </c>
      <c r="B488" s="14">
        <v>0.515625</v>
      </c>
      <c r="C488" s="16" t="s">
        <v>17</v>
      </c>
      <c r="D488" s="16" t="s">
        <v>399</v>
      </c>
      <c r="E488" s="16">
        <v>1.8053771999999999</v>
      </c>
      <c r="F488" s="18">
        <f>VLOOKUP(A488,'DASH USD History'!A:B,2,FALSE)</f>
        <v>228.58656138592801</v>
      </c>
      <c r="G488" s="18">
        <f t="shared" si="2"/>
        <v>412.68496615255481</v>
      </c>
      <c r="H488" s="16" t="s">
        <v>519</v>
      </c>
    </row>
    <row r="489" spans="1:9" ht="13.2" x14ac:dyDescent="0.25">
      <c r="A489" s="13">
        <v>42964</v>
      </c>
      <c r="B489" s="14">
        <v>0.49625000000000002</v>
      </c>
      <c r="C489" s="16" t="s">
        <v>17</v>
      </c>
      <c r="D489" s="16" t="s">
        <v>397</v>
      </c>
      <c r="E489" s="16">
        <v>1.8014758900000001</v>
      </c>
      <c r="F489" s="18">
        <f>VLOOKUP(A489,'DASH USD History'!A:B,2,FALSE)</f>
        <v>228.99381708344299</v>
      </c>
      <c r="G489" s="18">
        <f t="shared" si="2"/>
        <v>412.52684043489268</v>
      </c>
      <c r="H489" s="16" t="s">
        <v>520</v>
      </c>
    </row>
    <row r="490" spans="1:9" ht="13.2" x14ac:dyDescent="0.25">
      <c r="A490" s="13">
        <v>42969</v>
      </c>
      <c r="B490" s="14">
        <v>0.11390046296296297</v>
      </c>
      <c r="C490" s="16" t="s">
        <v>17</v>
      </c>
      <c r="D490" s="16" t="s">
        <v>455</v>
      </c>
      <c r="E490" s="16">
        <v>1.80267529</v>
      </c>
      <c r="F490" s="18">
        <f>VLOOKUP(A490,'DASH USD History'!A:B,2,FALSE)</f>
        <v>290.14537381582301</v>
      </c>
      <c r="G490" s="18">
        <f t="shared" si="2"/>
        <v>523.03789588559721</v>
      </c>
      <c r="H490" s="16" t="s">
        <v>521</v>
      </c>
    </row>
    <row r="491" spans="1:9" ht="13.2" x14ac:dyDescent="0.25">
      <c r="A491" s="13">
        <v>42971</v>
      </c>
      <c r="B491" s="14">
        <v>0.66318287037037038</v>
      </c>
      <c r="C491" s="16" t="s">
        <v>17</v>
      </c>
      <c r="D491" s="16" t="s">
        <v>399</v>
      </c>
      <c r="E491" s="16">
        <v>1.80443942</v>
      </c>
      <c r="F491" s="18">
        <f>VLOOKUP(A491,'DASH USD History'!A:B,2,FALSE)</f>
        <v>310.51880324300203</v>
      </c>
      <c r="G491" s="18">
        <f t="shared" si="2"/>
        <v>560.31236922289668</v>
      </c>
      <c r="H491" s="16" t="s">
        <v>522</v>
      </c>
    </row>
    <row r="492" spans="1:9" ht="13.2" x14ac:dyDescent="0.25">
      <c r="A492" s="13">
        <v>42973</v>
      </c>
      <c r="B492" s="14">
        <v>0.61766203703703704</v>
      </c>
      <c r="C492" s="16" t="s">
        <v>17</v>
      </c>
      <c r="D492" s="16" t="s">
        <v>397</v>
      </c>
      <c r="E492" s="16">
        <v>1.8093974100000001</v>
      </c>
      <c r="F492" s="18">
        <f>VLOOKUP(A492,'DASH USD History'!A:B,2,FALSE)</f>
        <v>393.46043579913902</v>
      </c>
      <c r="G492" s="18">
        <f t="shared" si="2"/>
        <v>711.92629347243349</v>
      </c>
      <c r="H492" s="16" t="s">
        <v>523</v>
      </c>
    </row>
    <row r="493" spans="1:9" ht="13.2" x14ac:dyDescent="0.25">
      <c r="A493" s="13">
        <v>42977</v>
      </c>
      <c r="B493" s="14">
        <v>0.58912037037037035</v>
      </c>
      <c r="C493" s="16" t="s">
        <v>17</v>
      </c>
      <c r="D493" s="16" t="s">
        <v>455</v>
      </c>
      <c r="E493" s="16">
        <v>1.8015060300000001</v>
      </c>
      <c r="F493" s="18">
        <f>VLOOKUP(A493,'DASH USD History'!A:B,2,FALSE)</f>
        <v>367.33658850707201</v>
      </c>
      <c r="G493" s="18">
        <f t="shared" si="2"/>
        <v>661.75907923511897</v>
      </c>
      <c r="H493" s="16" t="s">
        <v>524</v>
      </c>
    </row>
    <row r="494" spans="1:9" ht="13.2" x14ac:dyDescent="0.25">
      <c r="A494" s="13">
        <v>42979</v>
      </c>
      <c r="B494" s="14">
        <v>0.3712847222222222</v>
      </c>
      <c r="C494" s="16" t="s">
        <v>17</v>
      </c>
      <c r="D494" s="16" t="s">
        <v>399</v>
      </c>
      <c r="E494" s="16">
        <v>1.8015829000000001</v>
      </c>
      <c r="F494" s="18">
        <f>VLOOKUP(A494,'DASH USD History'!A:B,2,FALSE)</f>
        <v>390.298535296681</v>
      </c>
      <c r="G494" s="18">
        <f t="shared" si="2"/>
        <v>703.15516708554696</v>
      </c>
      <c r="H494" s="16" t="s">
        <v>525</v>
      </c>
    </row>
    <row r="495" spans="1:9" ht="13.2" x14ac:dyDescent="0.25">
      <c r="A495" s="13">
        <v>42981</v>
      </c>
      <c r="B495" s="14">
        <v>6.5613425925925922E-2</v>
      </c>
      <c r="C495" s="16" t="s">
        <v>17</v>
      </c>
      <c r="D495" s="16" t="s">
        <v>397</v>
      </c>
      <c r="E495" s="16">
        <v>1.8024274199999999</v>
      </c>
      <c r="F495" s="18">
        <f>VLOOKUP(A495,'DASH USD History'!A:B,2,FALSE)</f>
        <v>358.79546669167502</v>
      </c>
      <c r="G495" s="18">
        <f t="shared" si="2"/>
        <v>646.70278733677173</v>
      </c>
      <c r="H495" s="16" t="s">
        <v>526</v>
      </c>
    </row>
    <row r="496" spans="1:9" ht="13.2" x14ac:dyDescent="0.25">
      <c r="A496" s="13">
        <v>42987</v>
      </c>
      <c r="B496" s="14">
        <v>0.16651620370370371</v>
      </c>
      <c r="C496" s="16" t="s">
        <v>17</v>
      </c>
      <c r="D496" s="16" t="s">
        <v>399</v>
      </c>
      <c r="E496" s="16">
        <v>1.8020716800000001</v>
      </c>
      <c r="F496" s="18">
        <f>VLOOKUP(A496,'DASH USD History'!A:B,2,FALSE)</f>
        <v>322.30593862667899</v>
      </c>
      <c r="G496" s="18">
        <f t="shared" si="2"/>
        <v>580.81840429495628</v>
      </c>
      <c r="H496" s="16" t="s">
        <v>527</v>
      </c>
    </row>
    <row r="497" spans="1:8" ht="13.2" x14ac:dyDescent="0.25">
      <c r="A497" s="13">
        <v>42988</v>
      </c>
      <c r="B497" s="14">
        <v>0.88892361111111107</v>
      </c>
      <c r="C497" s="16" t="s">
        <v>17</v>
      </c>
      <c r="D497" s="16" t="s">
        <v>397</v>
      </c>
      <c r="E497" s="16">
        <v>1.8050676299999999</v>
      </c>
      <c r="F497" s="18">
        <f>VLOOKUP(A497,'DASH USD History'!A:B,2,FALSE)</f>
        <v>318.28915291268601</v>
      </c>
      <c r="G497" s="18">
        <f t="shared" si="2"/>
        <v>574.53344690280971</v>
      </c>
      <c r="H497" s="16" t="s">
        <v>528</v>
      </c>
    </row>
    <row r="498" spans="1:8" ht="13.2" x14ac:dyDescent="0.25">
      <c r="A498" s="13">
        <v>42994</v>
      </c>
      <c r="B498" s="14">
        <v>0.99128472222222219</v>
      </c>
      <c r="C498" s="16" t="s">
        <v>17</v>
      </c>
      <c r="D498" s="16" t="s">
        <v>399</v>
      </c>
      <c r="E498" s="16">
        <v>1.8036862</v>
      </c>
      <c r="F498" s="18">
        <f>VLOOKUP(A498,'DASH USD History'!A:B,2,FALSE)</f>
        <v>293.65790691634601</v>
      </c>
      <c r="G498" s="18">
        <f t="shared" si="2"/>
        <v>529.66671422589786</v>
      </c>
      <c r="H498" s="16" t="s">
        <v>529</v>
      </c>
    </row>
    <row r="499" spans="1:8" ht="13.2" x14ac:dyDescent="0.25">
      <c r="A499" s="13">
        <v>42998</v>
      </c>
      <c r="B499" s="14">
        <v>0.71005787037037038</v>
      </c>
      <c r="C499" s="16" t="s">
        <v>17</v>
      </c>
      <c r="D499" s="16" t="s">
        <v>397</v>
      </c>
      <c r="E499" s="16">
        <v>1.80170323</v>
      </c>
      <c r="F499" s="18">
        <f>VLOOKUP(A499,'DASH USD History'!A:B,2,FALSE)</f>
        <v>341.69931833701003</v>
      </c>
      <c r="G499" s="18">
        <f t="shared" si="2"/>
        <v>615.64076553658924</v>
      </c>
      <c r="H499" s="16" t="s">
        <v>530</v>
      </c>
    </row>
    <row r="500" spans="1:8" ht="13.2" x14ac:dyDescent="0.25">
      <c r="A500" s="13">
        <v>43003</v>
      </c>
      <c r="B500" s="14">
        <v>9.2870370370370367E-2</v>
      </c>
      <c r="C500" s="16" t="s">
        <v>17</v>
      </c>
      <c r="D500" s="16" t="s">
        <v>399</v>
      </c>
      <c r="E500" s="16">
        <v>1.8224742300000001</v>
      </c>
      <c r="F500" s="18">
        <f>VLOOKUP(A500,'DASH USD History'!A:B,2,FALSE)</f>
        <v>341.43516910742898</v>
      </c>
      <c r="G500" s="18">
        <f t="shared" si="2"/>
        <v>622.25679691398147</v>
      </c>
      <c r="H500" s="16" t="s">
        <v>531</v>
      </c>
    </row>
    <row r="501" spans="1:8" ht="13.2" x14ac:dyDescent="0.25">
      <c r="A501" s="13">
        <v>43006</v>
      </c>
      <c r="B501" s="14">
        <v>0.82745370370370375</v>
      </c>
      <c r="C501" s="16" t="s">
        <v>17</v>
      </c>
      <c r="D501" s="16" t="s">
        <v>397</v>
      </c>
      <c r="E501" s="16">
        <v>1.8014758900000001</v>
      </c>
      <c r="F501" s="18">
        <f>VLOOKUP(A501,'DASH USD History'!A:B,2,FALSE)</f>
        <v>334.73134851349602</v>
      </c>
      <c r="G501" s="18">
        <f t="shared" si="2"/>
        <v>603.01045397425048</v>
      </c>
      <c r="H501" s="16" t="s">
        <v>532</v>
      </c>
    </row>
    <row r="502" spans="1:8" ht="13.2" x14ac:dyDescent="0.25">
      <c r="A502" s="13">
        <v>43011</v>
      </c>
      <c r="B502" s="14">
        <v>0.49233796296296295</v>
      </c>
      <c r="C502" s="16" t="s">
        <v>17</v>
      </c>
      <c r="D502" s="16" t="s">
        <v>399</v>
      </c>
      <c r="E502" s="16">
        <v>1.8131174999999999</v>
      </c>
      <c r="F502" s="18">
        <f>VLOOKUP(A502,'DASH USD History'!A:B,2,FALSE)</f>
        <v>296.06222392048602</v>
      </c>
      <c r="G502" s="18">
        <f t="shared" si="2"/>
        <v>536.79559927915182</v>
      </c>
      <c r="H502" s="16" t="s">
        <v>533</v>
      </c>
    </row>
    <row r="503" spans="1:8" ht="13.2" x14ac:dyDescent="0.25">
      <c r="A503" s="13">
        <v>43014</v>
      </c>
      <c r="B503" s="14">
        <v>0.24185185185185185</v>
      </c>
      <c r="C503" s="16" t="s">
        <v>17</v>
      </c>
      <c r="D503" s="16" t="s">
        <v>397</v>
      </c>
      <c r="E503" s="16">
        <v>1.80702622</v>
      </c>
      <c r="F503" s="18">
        <f>VLOOKUP(A503,'DASH USD History'!A:B,2,FALSE)</f>
        <v>304.752748146275</v>
      </c>
      <c r="G503" s="18">
        <f t="shared" si="2"/>
        <v>550.69620651737534</v>
      </c>
      <c r="H503" s="16" t="s">
        <v>534</v>
      </c>
    </row>
    <row r="504" spans="1:8" ht="13.2" x14ac:dyDescent="0.25">
      <c r="A504" s="13">
        <v>43020</v>
      </c>
      <c r="B504" s="14">
        <v>0.28045138888888888</v>
      </c>
      <c r="C504" s="16" t="s">
        <v>17</v>
      </c>
      <c r="D504" s="16" t="s">
        <v>399</v>
      </c>
      <c r="E504" s="16">
        <v>1.8037429</v>
      </c>
      <c r="F504" s="18">
        <f>VLOOKUP(A504,'DASH USD History'!A:B,2,FALSE)</f>
        <v>289.09635802525901</v>
      </c>
      <c r="G504" s="18">
        <f t="shared" si="2"/>
        <v>521.45550320391897</v>
      </c>
      <c r="H504" s="16" t="s">
        <v>535</v>
      </c>
    </row>
    <row r="505" spans="1:8" ht="13.2" x14ac:dyDescent="0.25">
      <c r="A505" s="13">
        <v>43022</v>
      </c>
      <c r="B505" s="14">
        <v>0.55797453703703703</v>
      </c>
      <c r="C505" s="16" t="s">
        <v>17</v>
      </c>
      <c r="D505" s="16" t="s">
        <v>397</v>
      </c>
      <c r="E505" s="16">
        <v>1.8052972899999999</v>
      </c>
      <c r="F505" s="18">
        <f>VLOOKUP(A505,'DASH USD History'!A:B,2,FALSE)</f>
        <v>312.61814919226202</v>
      </c>
      <c r="G505" s="18">
        <f t="shared" si="2"/>
        <v>564.36869754160625</v>
      </c>
      <c r="H505" s="16" t="s">
        <v>536</v>
      </c>
    </row>
    <row r="506" spans="1:8" ht="13.2" x14ac:dyDescent="0.25">
      <c r="A506" s="13">
        <v>43030</v>
      </c>
      <c r="B506" s="14">
        <v>0.38578703703703704</v>
      </c>
      <c r="C506" s="16" t="s">
        <v>17</v>
      </c>
      <c r="D506" s="16" t="s">
        <v>399</v>
      </c>
      <c r="E506" s="16">
        <v>1.8022368900000001</v>
      </c>
      <c r="F506" s="18">
        <f>VLOOKUP(A506,'DASH USD History'!A:B,2,FALSE)</f>
        <v>275.87682756963</v>
      </c>
      <c r="G506" s="18">
        <f t="shared" si="2"/>
        <v>497.19539574215622</v>
      </c>
      <c r="H506" s="16" t="s">
        <v>537</v>
      </c>
    </row>
    <row r="507" spans="1:8" ht="13.2" x14ac:dyDescent="0.25">
      <c r="A507" s="13">
        <v>43030</v>
      </c>
      <c r="B507" s="14">
        <v>6.7314814814814813E-2</v>
      </c>
      <c r="C507" s="16" t="s">
        <v>17</v>
      </c>
      <c r="D507" s="16" t="s">
        <v>397</v>
      </c>
      <c r="E507" s="16">
        <v>1.8018050000000001</v>
      </c>
      <c r="F507" s="18">
        <f>VLOOKUP(A507,'DASH USD History'!A:B,2,FALSE)</f>
        <v>275.87682756963</v>
      </c>
      <c r="G507" s="18">
        <f t="shared" si="2"/>
        <v>497.07624729909719</v>
      </c>
      <c r="H507" s="16" t="s">
        <v>538</v>
      </c>
    </row>
    <row r="508" spans="1:8" ht="13.2" x14ac:dyDescent="0.25">
      <c r="A508" s="13">
        <v>43037</v>
      </c>
      <c r="B508" s="14">
        <v>0.19901620370370371</v>
      </c>
      <c r="C508" s="16" t="s">
        <v>17</v>
      </c>
      <c r="D508" s="16" t="s">
        <v>397</v>
      </c>
      <c r="E508" s="16">
        <v>1.8015396299999999</v>
      </c>
      <c r="F508" s="18">
        <f>VLOOKUP(A508,'DASH USD History'!A:B,2,FALSE)</f>
        <v>282.15808302876201</v>
      </c>
      <c r="G508" s="18">
        <f t="shared" si="2"/>
        <v>508.31896850114515</v>
      </c>
      <c r="H508" s="16" t="s">
        <v>539</v>
      </c>
    </row>
    <row r="509" spans="1:8" ht="13.2" x14ac:dyDescent="0.25">
      <c r="A509" s="13">
        <v>43038</v>
      </c>
      <c r="B509" s="14">
        <v>0.34366898148148151</v>
      </c>
      <c r="C509" s="16" t="s">
        <v>17</v>
      </c>
      <c r="D509" s="16" t="s">
        <v>399</v>
      </c>
      <c r="E509" s="16">
        <v>1.8082614699999999</v>
      </c>
      <c r="F509" s="18">
        <f>VLOOKUP(A509,'DASH USD History'!A:B,2,FALSE)</f>
        <v>284.66474101895</v>
      </c>
      <c r="G509" s="18">
        <f t="shared" si="2"/>
        <v>514.74828305209576</v>
      </c>
      <c r="H509" s="16" t="s">
        <v>540</v>
      </c>
    </row>
    <row r="510" spans="1:8" ht="13.2" x14ac:dyDescent="0.25">
      <c r="A510" s="13">
        <v>43044</v>
      </c>
      <c r="B510" s="14">
        <v>0.86870370370370376</v>
      </c>
      <c r="C510" s="16" t="s">
        <v>17</v>
      </c>
      <c r="D510" s="16" t="s">
        <v>397</v>
      </c>
      <c r="E510" s="16">
        <v>1.8299668200000001</v>
      </c>
      <c r="F510" s="18">
        <f>VLOOKUP(A510,'DASH USD History'!A:B,2,FALSE)</f>
        <v>274.26209274321599</v>
      </c>
      <c r="G510" s="18">
        <f t="shared" si="2"/>
        <v>501.89052970384807</v>
      </c>
      <c r="H510" s="16" t="s">
        <v>541</v>
      </c>
    </row>
    <row r="511" spans="1:8" ht="13.2" x14ac:dyDescent="0.25">
      <c r="A511" s="13">
        <v>43046</v>
      </c>
      <c r="B511" s="14">
        <v>0.15961805555555555</v>
      </c>
      <c r="C511" s="16" t="s">
        <v>17</v>
      </c>
      <c r="D511" s="16" t="s">
        <v>399</v>
      </c>
      <c r="E511" s="16">
        <v>1.8050020099999999</v>
      </c>
      <c r="F511" s="18">
        <f>VLOOKUP(A511,'DASH USD History'!A:B,2,FALSE)</f>
        <v>294.62496357076901</v>
      </c>
      <c r="G511" s="18">
        <f t="shared" si="2"/>
        <v>531.79865144141479</v>
      </c>
      <c r="H511" s="16" t="s">
        <v>542</v>
      </c>
    </row>
    <row r="512" spans="1:8" ht="13.2" x14ac:dyDescent="0.25">
      <c r="A512" s="13">
        <v>43053</v>
      </c>
      <c r="B512" s="14">
        <v>0.61464120370370368</v>
      </c>
      <c r="C512" s="16" t="s">
        <v>17</v>
      </c>
      <c r="D512" s="16" t="s">
        <v>399</v>
      </c>
      <c r="E512" s="16">
        <v>1.8058158200000001</v>
      </c>
      <c r="F512" s="18">
        <f>VLOOKUP(A512,'DASH USD History'!A:B,2,FALSE)</f>
        <v>428.52010915730102</v>
      </c>
      <c r="G512" s="18">
        <f t="shared" ref="G512:G623" si="3">E512*F512</f>
        <v>773.82839230438105</v>
      </c>
      <c r="H512" s="16" t="s">
        <v>543</v>
      </c>
    </row>
    <row r="513" spans="1:8" ht="13.2" x14ac:dyDescent="0.25">
      <c r="A513" s="13">
        <v>43058</v>
      </c>
      <c r="B513" s="14">
        <v>0.88423611111111111</v>
      </c>
      <c r="C513" s="16" t="s">
        <v>17</v>
      </c>
      <c r="D513" s="16" t="s">
        <v>399</v>
      </c>
      <c r="E513" s="16">
        <v>1.80184583</v>
      </c>
      <c r="F513" s="18">
        <f>VLOOKUP(A513,'DASH USD History'!A:B,2,FALSE)</f>
        <v>440.299238454337</v>
      </c>
      <c r="G513" s="18">
        <f t="shared" si="3"/>
        <v>793.35134676112273</v>
      </c>
      <c r="H513" s="16" t="s">
        <v>544</v>
      </c>
    </row>
    <row r="514" spans="1:8" ht="13.2" x14ac:dyDescent="0.25">
      <c r="A514" s="13">
        <v>43068</v>
      </c>
      <c r="B514" s="14">
        <v>0.88217592592592597</v>
      </c>
      <c r="C514" s="16" t="s">
        <v>17</v>
      </c>
      <c r="D514" s="16" t="s">
        <v>399</v>
      </c>
      <c r="E514" s="16">
        <v>1.8048548099999999</v>
      </c>
      <c r="F514" s="18">
        <f>VLOOKUP(A514,'DASH USD History'!A:B,2,FALSE)</f>
        <v>682.96691834298394</v>
      </c>
      <c r="G514" s="18">
        <f t="shared" si="3"/>
        <v>1232.6561276422117</v>
      </c>
      <c r="H514" s="16" t="s">
        <v>545</v>
      </c>
    </row>
    <row r="515" spans="1:8" ht="13.2" x14ac:dyDescent="0.25">
      <c r="A515" s="13">
        <v>43069</v>
      </c>
      <c r="B515" s="14">
        <v>0.95035879629629627</v>
      </c>
      <c r="C515" s="16" t="s">
        <v>17</v>
      </c>
      <c r="D515" s="16" t="s">
        <v>397</v>
      </c>
      <c r="E515" s="16">
        <v>1.80179428</v>
      </c>
      <c r="F515" s="18">
        <f>VLOOKUP(A515,'DASH USD History'!A:B,2,FALSE)</f>
        <v>798.80414554648496</v>
      </c>
      <c r="G515" s="18">
        <f t="shared" si="3"/>
        <v>1439.2807402859441</v>
      </c>
      <c r="H515" s="16" t="s">
        <v>546</v>
      </c>
    </row>
    <row r="516" spans="1:8" ht="13.2" x14ac:dyDescent="0.25">
      <c r="A516" s="13">
        <v>43076</v>
      </c>
      <c r="B516" s="14">
        <v>0.70755787037037032</v>
      </c>
      <c r="C516" s="16" t="s">
        <v>17</v>
      </c>
      <c r="D516" s="16" t="s">
        <v>399</v>
      </c>
      <c r="E516" s="16">
        <v>1.8076588899999999</v>
      </c>
      <c r="F516" s="18">
        <f>VLOOKUP(A516,'DASH USD History'!A:B,2,FALSE)</f>
        <v>750.22467771884897</v>
      </c>
      <c r="G516" s="18">
        <f t="shared" si="3"/>
        <v>1356.1503081758622</v>
      </c>
      <c r="H516" s="16" t="s">
        <v>547</v>
      </c>
    </row>
    <row r="517" spans="1:8" ht="13.2" x14ac:dyDescent="0.25">
      <c r="A517" s="13">
        <v>43077</v>
      </c>
      <c r="B517" s="14">
        <v>0.73312500000000003</v>
      </c>
      <c r="C517" s="16" t="s">
        <v>17</v>
      </c>
      <c r="D517" s="16" t="s">
        <v>397</v>
      </c>
      <c r="E517" s="16">
        <v>1.8017584200000001</v>
      </c>
      <c r="F517" s="18">
        <f>VLOOKUP(A517,'DASH USD History'!A:B,2,FALSE)</f>
        <v>745.07207725629701</v>
      </c>
      <c r="G517" s="18">
        <f t="shared" si="3"/>
        <v>1342.4398887034238</v>
      </c>
      <c r="H517" s="16" t="s">
        <v>548</v>
      </c>
    </row>
    <row r="518" spans="1:8" ht="13.2" x14ac:dyDescent="0.25">
      <c r="A518" s="13">
        <v>43086</v>
      </c>
      <c r="B518" s="14">
        <v>4.5995370370370367E-2</v>
      </c>
      <c r="C518" s="16" t="s">
        <v>17</v>
      </c>
      <c r="D518" s="16" t="s">
        <v>397</v>
      </c>
      <c r="E518" s="16">
        <v>1.80148869</v>
      </c>
      <c r="F518" s="18">
        <f>VLOOKUP(A518,'DASH USD History'!A:B,2,FALSE)</f>
        <v>1110.7675543257101</v>
      </c>
      <c r="G518" s="18">
        <f t="shared" si="3"/>
        <v>2001.0351863367273</v>
      </c>
      <c r="H518" s="16" t="s">
        <v>549</v>
      </c>
    </row>
    <row r="519" spans="1:8" ht="13.2" x14ac:dyDescent="0.25">
      <c r="A519" s="13">
        <v>43088</v>
      </c>
      <c r="B519" s="14">
        <v>0.69813657407407403</v>
      </c>
      <c r="C519" s="16" t="s">
        <v>17</v>
      </c>
      <c r="D519" s="16" t="s">
        <v>399</v>
      </c>
      <c r="E519" s="16">
        <v>1.81169107</v>
      </c>
      <c r="F519" s="18">
        <f>VLOOKUP(A519,'DASH USD History'!A:B,2,FALSE)</f>
        <v>1205.3103740885399</v>
      </c>
      <c r="G519" s="18">
        <f t="shared" si="3"/>
        <v>2183.6500413145673</v>
      </c>
      <c r="H519" s="16" t="s">
        <v>550</v>
      </c>
    </row>
    <row r="520" spans="1:8" ht="13.2" x14ac:dyDescent="0.25">
      <c r="A520" s="13">
        <v>43093</v>
      </c>
      <c r="B520" s="14">
        <v>0.72745370370370366</v>
      </c>
      <c r="C520" s="16" t="s">
        <v>17</v>
      </c>
      <c r="D520" s="16" t="s">
        <v>397</v>
      </c>
      <c r="E520" s="16">
        <v>1.81733061</v>
      </c>
      <c r="F520" s="18">
        <f>VLOOKUP(A520,'DASH USD History'!A:B,2,FALSE)</f>
        <v>1234.33923246057</v>
      </c>
      <c r="G520" s="18">
        <f t="shared" si="3"/>
        <v>2243.2024702744993</v>
      </c>
      <c r="H520" s="16" t="s">
        <v>551</v>
      </c>
    </row>
    <row r="521" spans="1:8" ht="13.2" x14ac:dyDescent="0.25">
      <c r="A521" s="13">
        <v>43096</v>
      </c>
      <c r="B521" s="14">
        <v>0.8409375</v>
      </c>
      <c r="C521" s="16" t="s">
        <v>17</v>
      </c>
      <c r="D521" s="16" t="s">
        <v>399</v>
      </c>
      <c r="E521" s="16">
        <v>1.8034600199999999</v>
      </c>
      <c r="F521" s="18">
        <f>VLOOKUP(A521,'DASH USD History'!A:B,2,FALSE)</f>
        <v>1193.00511220828</v>
      </c>
      <c r="G521" s="18">
        <f t="shared" si="3"/>
        <v>2151.5370235232467</v>
      </c>
      <c r="H521" s="16" t="s">
        <v>552</v>
      </c>
    </row>
    <row r="522" spans="1:8" ht="13.2" x14ac:dyDescent="0.25">
      <c r="A522" s="13">
        <v>43101</v>
      </c>
      <c r="B522" s="14">
        <v>0.46934027777777776</v>
      </c>
      <c r="C522" s="16" t="s">
        <v>17</v>
      </c>
      <c r="D522" s="16" t="s">
        <v>397</v>
      </c>
      <c r="E522" s="16">
        <v>1.8144543</v>
      </c>
      <c r="F522" s="18">
        <f>VLOOKUP(A522,'DASH USD History'!A:B,2,FALSE)</f>
        <v>1064.8061596294599</v>
      </c>
      <c r="G522" s="18">
        <f t="shared" si="3"/>
        <v>1932.04211500616</v>
      </c>
      <c r="H522" s="16" t="s">
        <v>553</v>
      </c>
    </row>
    <row r="523" spans="1:8" ht="13.2" x14ac:dyDescent="0.25">
      <c r="A523" s="13">
        <v>43105</v>
      </c>
      <c r="B523" s="14">
        <v>0.75947916666666671</v>
      </c>
      <c r="C523" s="16" t="s">
        <v>17</v>
      </c>
      <c r="D523" s="16" t="s">
        <v>399</v>
      </c>
      <c r="E523" s="16">
        <v>1.80159402</v>
      </c>
      <c r="F523" s="18">
        <f>VLOOKUP(A523,'DASH USD History'!A:B,2,FALSE)</f>
        <v>1149.21114384721</v>
      </c>
      <c r="G523" s="18">
        <f t="shared" si="3"/>
        <v>2070.4119244724934</v>
      </c>
      <c r="H523" s="16" t="s">
        <v>554</v>
      </c>
    </row>
    <row r="524" spans="1:8" ht="13.2" x14ac:dyDescent="0.25">
      <c r="A524" s="13">
        <v>43113</v>
      </c>
      <c r="B524" s="14">
        <v>0.86671296296296296</v>
      </c>
      <c r="C524" s="16" t="s">
        <v>17</v>
      </c>
      <c r="D524" s="16" t="s">
        <v>399</v>
      </c>
      <c r="E524" s="16">
        <v>1.80156282</v>
      </c>
      <c r="F524" s="18">
        <f>VLOOKUP(A524,'DASH USD History'!A:B,2,FALSE)</f>
        <v>1154.9298916627799</v>
      </c>
      <c r="G524" s="18">
        <f t="shared" si="3"/>
        <v>2080.6787525262921</v>
      </c>
      <c r="H524" s="16" t="s">
        <v>555</v>
      </c>
    </row>
    <row r="525" spans="1:8" ht="13.2" x14ac:dyDescent="0.25">
      <c r="A525" s="13">
        <v>43119</v>
      </c>
      <c r="B525" s="14">
        <v>0.8107523148148148</v>
      </c>
      <c r="C525" s="16" t="s">
        <v>17</v>
      </c>
      <c r="D525" s="16" t="s">
        <v>397</v>
      </c>
      <c r="E525" s="16">
        <v>1.8046047000000001</v>
      </c>
      <c r="F525" s="18">
        <f>VLOOKUP(A525,'DASH USD History'!A:B,2,FALSE)</f>
        <v>857.49813923066199</v>
      </c>
      <c r="G525" s="18">
        <f t="shared" si="3"/>
        <v>1547.445172296907</v>
      </c>
      <c r="H525" s="16" t="s">
        <v>556</v>
      </c>
    </row>
    <row r="526" spans="1:8" ht="13.2" x14ac:dyDescent="0.25">
      <c r="A526" s="13">
        <v>43122</v>
      </c>
      <c r="B526" s="14">
        <v>0.99292824074074071</v>
      </c>
      <c r="C526" s="16" t="s">
        <v>17</v>
      </c>
      <c r="D526" s="16" t="s">
        <v>399</v>
      </c>
      <c r="E526" s="16">
        <v>1.8072776800000001</v>
      </c>
      <c r="F526" s="18">
        <f>VLOOKUP(A526,'DASH USD History'!A:B,2,FALSE)</f>
        <v>767.69459350821603</v>
      </c>
      <c r="G526" s="18">
        <f t="shared" si="3"/>
        <v>1387.4373039040718</v>
      </c>
      <c r="H526" s="16" t="s">
        <v>557</v>
      </c>
    </row>
    <row r="527" spans="1:8" ht="13.2" x14ac:dyDescent="0.25">
      <c r="A527" s="13">
        <v>43127</v>
      </c>
      <c r="B527" s="14">
        <v>0.20238425925925926</v>
      </c>
      <c r="C527" s="16" t="s">
        <v>17</v>
      </c>
      <c r="D527" s="16" t="s">
        <v>397</v>
      </c>
      <c r="E527" s="16">
        <v>1.8083566200000001</v>
      </c>
      <c r="F527" s="18">
        <f>VLOOKUP(A527,'DASH USD History'!A:B,2,FALSE)</f>
        <v>777.43879801223204</v>
      </c>
      <c r="G527" s="18">
        <f t="shared" si="3"/>
        <v>1405.8865970302627</v>
      </c>
      <c r="H527" s="16" t="s">
        <v>558</v>
      </c>
    </row>
    <row r="528" spans="1:8" ht="13.2" x14ac:dyDescent="0.25">
      <c r="A528" s="13">
        <v>43130</v>
      </c>
      <c r="B528" s="14">
        <v>0.67530092592592594</v>
      </c>
      <c r="C528" s="16" t="s">
        <v>17</v>
      </c>
      <c r="D528" s="16" t="s">
        <v>399</v>
      </c>
      <c r="E528" s="16">
        <v>1.81402727</v>
      </c>
      <c r="F528" s="18">
        <f>VLOOKUP(A528,'DASH USD History'!A:B,2,FALSE)</f>
        <v>760.08340049412402</v>
      </c>
      <c r="G528" s="18">
        <f t="shared" si="3"/>
        <v>1378.8120159706725</v>
      </c>
      <c r="H528" s="16" t="s">
        <v>559</v>
      </c>
    </row>
    <row r="529" spans="1:8" ht="13.2" x14ac:dyDescent="0.25">
      <c r="A529" s="13">
        <v>43134</v>
      </c>
      <c r="B529" s="14">
        <v>0.39548611111111109</v>
      </c>
      <c r="C529" s="16" t="s">
        <v>17</v>
      </c>
      <c r="D529" s="16" t="s">
        <v>397</v>
      </c>
      <c r="E529" s="16">
        <v>1.8021484800000001</v>
      </c>
      <c r="F529" s="18">
        <f>VLOOKUP(A529,'DASH USD History'!A:B,2,FALSE)</f>
        <v>586.13129360699099</v>
      </c>
      <c r="G529" s="18">
        <f t="shared" si="3"/>
        <v>1056.2956198542727</v>
      </c>
      <c r="H529" s="16" t="s">
        <v>560</v>
      </c>
    </row>
    <row r="530" spans="1:8" ht="13.2" x14ac:dyDescent="0.25">
      <c r="A530" s="13">
        <v>43138</v>
      </c>
      <c r="B530" s="14">
        <v>0.90363425925925922</v>
      </c>
      <c r="C530" s="16" t="s">
        <v>17</v>
      </c>
      <c r="D530" s="16" t="s">
        <v>399</v>
      </c>
      <c r="E530" s="16">
        <v>1.8014800799999999</v>
      </c>
      <c r="F530" s="18">
        <f>VLOOKUP(A530,'DASH USD History'!A:B,2,FALSE)</f>
        <v>526.37911883418303</v>
      </c>
      <c r="G530" s="18">
        <f t="shared" si="3"/>
        <v>948.26149710773348</v>
      </c>
      <c r="H530" s="16" t="s">
        <v>561</v>
      </c>
    </row>
    <row r="531" spans="1:8" ht="13.2" x14ac:dyDescent="0.25">
      <c r="A531" s="13">
        <v>43142</v>
      </c>
      <c r="B531" s="14">
        <v>0.48258101851851853</v>
      </c>
      <c r="C531" s="16" t="s">
        <v>17</v>
      </c>
      <c r="D531" s="16" t="s">
        <v>397</v>
      </c>
      <c r="E531" s="16">
        <v>1.80147821</v>
      </c>
      <c r="F531" s="18">
        <f>VLOOKUP(A531,'DASH USD History'!A:B,2,FALSE)</f>
        <v>635.51340711506202</v>
      </c>
      <c r="G531" s="18">
        <f t="shared" si="3"/>
        <v>1144.8635550806432</v>
      </c>
      <c r="H531" s="16" t="s">
        <v>562</v>
      </c>
    </row>
    <row r="532" spans="1:8" ht="13.2" x14ac:dyDescent="0.25">
      <c r="A532" s="13">
        <v>43147</v>
      </c>
      <c r="B532" s="14">
        <v>0.50773148148148151</v>
      </c>
      <c r="C532" s="16" t="s">
        <v>17</v>
      </c>
      <c r="D532" s="16" t="s">
        <v>399</v>
      </c>
      <c r="E532" s="16">
        <v>1.80150543</v>
      </c>
      <c r="F532" s="18">
        <f>VLOOKUP(A532,'DASH USD History'!A:B,2,FALSE)</f>
        <v>703.52407745562698</v>
      </c>
      <c r="G532" s="18">
        <f t="shared" si="3"/>
        <v>1267.4024456720526</v>
      </c>
      <c r="H532" s="16" t="s">
        <v>563</v>
      </c>
    </row>
    <row r="533" spans="1:8" ht="13.2" x14ac:dyDescent="0.25">
      <c r="A533" s="13">
        <v>43151</v>
      </c>
      <c r="B533" s="14">
        <v>0.58581018518518524</v>
      </c>
      <c r="C533" s="16" t="s">
        <v>17</v>
      </c>
      <c r="D533" s="16" t="s">
        <v>397</v>
      </c>
      <c r="E533" s="16">
        <v>1.8380392699999999</v>
      </c>
      <c r="F533" s="18">
        <f>VLOOKUP(A533,'DASH USD History'!A:B,2,FALSE)</f>
        <v>727.48530232825897</v>
      </c>
      <c r="G533" s="18">
        <f t="shared" si="3"/>
        <v>1337.1465540271624</v>
      </c>
      <c r="H533" s="16" t="s">
        <v>564</v>
      </c>
    </row>
    <row r="534" spans="1:8" ht="13.2" x14ac:dyDescent="0.25">
      <c r="A534" s="13">
        <v>43155</v>
      </c>
      <c r="B534" s="14">
        <v>0.5728240740740741</v>
      </c>
      <c r="C534" s="16" t="s">
        <v>17</v>
      </c>
      <c r="D534" s="16" t="s">
        <v>399</v>
      </c>
      <c r="E534" s="16">
        <v>1.8054646299999999</v>
      </c>
      <c r="F534" s="18">
        <f>VLOOKUP(A534,'DASH USD History'!A:B,2,FALSE)</f>
        <v>638.81695686899002</v>
      </c>
      <c r="G534" s="18">
        <f t="shared" si="3"/>
        <v>1153.361420671197</v>
      </c>
      <c r="H534" s="16" t="s">
        <v>565</v>
      </c>
    </row>
    <row r="535" spans="1:8" ht="13.2" x14ac:dyDescent="0.25">
      <c r="A535" s="13">
        <v>43161</v>
      </c>
      <c r="B535" s="14">
        <v>0.69792824074074078</v>
      </c>
      <c r="C535" s="16" t="s">
        <v>17</v>
      </c>
      <c r="D535" s="16" t="s">
        <v>397</v>
      </c>
      <c r="E535" s="16">
        <v>1.8049485000000001</v>
      </c>
      <c r="F535" s="18">
        <f>VLOOKUP(A535,'DASH USD History'!A:B,2,FALSE)</f>
        <v>613.35152566197496</v>
      </c>
      <c r="G535" s="18">
        <f t="shared" si="3"/>
        <v>1107.0679162162933</v>
      </c>
      <c r="H535" s="16" t="s">
        <v>566</v>
      </c>
    </row>
    <row r="536" spans="1:8" ht="13.2" x14ac:dyDescent="0.25">
      <c r="A536" s="13">
        <v>43163</v>
      </c>
      <c r="B536" s="14">
        <v>0.70506944444444442</v>
      </c>
      <c r="C536" s="16" t="s">
        <v>17</v>
      </c>
      <c r="D536" s="16" t="s">
        <v>399</v>
      </c>
      <c r="E536" s="16">
        <v>1.8014758900000001</v>
      </c>
      <c r="F536" s="18">
        <f>VLOOKUP(A536,'DASH USD History'!A:B,2,FALSE)</f>
        <v>605.99471986237097</v>
      </c>
      <c r="G536" s="18">
        <f t="shared" si="3"/>
        <v>1091.6848772993656</v>
      </c>
      <c r="H536" s="16" t="s">
        <v>567</v>
      </c>
    </row>
    <row r="537" spans="1:8" ht="13.2" x14ac:dyDescent="0.25">
      <c r="A537" s="13">
        <v>43171</v>
      </c>
      <c r="B537" s="14">
        <v>0.77134259259259264</v>
      </c>
      <c r="C537" s="16" t="s">
        <v>17</v>
      </c>
      <c r="D537" s="16" t="s">
        <v>399</v>
      </c>
      <c r="E537" s="16">
        <v>1.8014758900000001</v>
      </c>
      <c r="F537" s="18">
        <f>VLOOKUP(A537,'DASH USD History'!A:B,2,FALSE)</f>
        <v>530.72855234204599</v>
      </c>
      <c r="G537" s="18">
        <f t="shared" si="3"/>
        <v>956.09469117879894</v>
      </c>
      <c r="H537" s="16" t="s">
        <v>568</v>
      </c>
    </row>
    <row r="538" spans="1:8" ht="13.2" x14ac:dyDescent="0.25">
      <c r="A538" s="13">
        <v>43171</v>
      </c>
      <c r="B538" s="14">
        <v>0.67236111111111108</v>
      </c>
      <c r="C538" s="16" t="s">
        <v>17</v>
      </c>
      <c r="D538" s="16" t="s">
        <v>397</v>
      </c>
      <c r="E538" s="16">
        <v>1.8032602799999999</v>
      </c>
      <c r="F538" s="18">
        <f>VLOOKUP(A538,'DASH USD History'!A:B,2,FALSE)</f>
        <v>530.72855234204599</v>
      </c>
      <c r="G538" s="18">
        <f t="shared" si="3"/>
        <v>957.04171790031251</v>
      </c>
      <c r="H538" s="16" t="s">
        <v>569</v>
      </c>
    </row>
    <row r="539" spans="1:8" ht="13.2" x14ac:dyDescent="0.25">
      <c r="A539" s="13">
        <v>43179</v>
      </c>
      <c r="B539" s="14">
        <v>0.52946759259259257</v>
      </c>
      <c r="C539" s="16" t="s">
        <v>17</v>
      </c>
      <c r="D539" s="16" t="s">
        <v>399</v>
      </c>
      <c r="E539" s="16">
        <v>1.8017143</v>
      </c>
      <c r="F539" s="18">
        <f>VLOOKUP(A539,'DASH USD History'!A:B,2,FALSE)</f>
        <v>411.64761044903503</v>
      </c>
      <c r="G539" s="18">
        <f t="shared" si="3"/>
        <v>741.67138630685588</v>
      </c>
      <c r="H539" s="16" t="s">
        <v>570</v>
      </c>
    </row>
    <row r="540" spans="1:8" ht="13.2" x14ac:dyDescent="0.25">
      <c r="A540" s="13">
        <v>43181</v>
      </c>
      <c r="B540" s="14">
        <v>0.60721064814814818</v>
      </c>
      <c r="C540" s="16" t="s">
        <v>17</v>
      </c>
      <c r="D540" s="16" t="s">
        <v>397</v>
      </c>
      <c r="E540" s="16">
        <v>1.8065983000000001</v>
      </c>
      <c r="F540" s="18">
        <f>VLOOKUP(A540,'DASH USD History'!A:B,2,FALSE)</f>
        <v>436.86409745137797</v>
      </c>
      <c r="G540" s="18">
        <f t="shared" si="3"/>
        <v>789.23793578669381</v>
      </c>
      <c r="H540" s="16" t="s">
        <v>571</v>
      </c>
    </row>
    <row r="541" spans="1:8" ht="13.2" x14ac:dyDescent="0.25">
      <c r="A541" s="13">
        <v>43189</v>
      </c>
      <c r="B541" s="14">
        <v>0.91258101851851847</v>
      </c>
      <c r="C541" s="16" t="s">
        <v>17</v>
      </c>
      <c r="D541" s="16" t="s">
        <v>397</v>
      </c>
      <c r="E541" s="16">
        <v>1.6727990699999999</v>
      </c>
      <c r="F541" s="18">
        <f>VLOOKUP(A541,'DASH USD History'!A:B,2,FALSE)</f>
        <v>330.045862194726</v>
      </c>
      <c r="G541" s="18">
        <f t="shared" si="3"/>
        <v>552.10041133668574</v>
      </c>
      <c r="H541" s="16" t="s">
        <v>572</v>
      </c>
    </row>
    <row r="542" spans="1:8" ht="13.2" x14ac:dyDescent="0.25">
      <c r="A542" s="13">
        <v>43189</v>
      </c>
      <c r="B542" s="14">
        <v>1.2175925925925925E-2</v>
      </c>
      <c r="C542" s="16" t="s">
        <v>17</v>
      </c>
      <c r="D542" s="16" t="s">
        <v>399</v>
      </c>
      <c r="E542" s="16">
        <v>1.6727990699999999</v>
      </c>
      <c r="F542" s="18">
        <f>VLOOKUP(A542,'DASH USD History'!A:B,2,FALSE)</f>
        <v>330.045862194726</v>
      </c>
      <c r="G542" s="18">
        <f t="shared" si="3"/>
        <v>552.10041133668574</v>
      </c>
      <c r="H542" s="16" t="s">
        <v>573</v>
      </c>
    </row>
    <row r="543" spans="1:8" ht="13.2" x14ac:dyDescent="0.25">
      <c r="A543" s="13">
        <v>43197</v>
      </c>
      <c r="B543" s="14">
        <v>0.94746527777777778</v>
      </c>
      <c r="C543" s="16" t="s">
        <v>17</v>
      </c>
      <c r="D543" s="16" t="s">
        <v>397</v>
      </c>
      <c r="E543" s="16">
        <v>1.6899348999999999</v>
      </c>
      <c r="F543" s="18">
        <f>VLOOKUP(A543,'DASH USD History'!A:B,2,FALSE)</f>
        <v>286.73138927602002</v>
      </c>
      <c r="G543" s="18">
        <f t="shared" si="3"/>
        <v>484.55738166303195</v>
      </c>
      <c r="H543" s="16" t="s">
        <v>574</v>
      </c>
    </row>
    <row r="544" spans="1:8" ht="13.2" x14ac:dyDescent="0.25">
      <c r="A544" s="13">
        <v>43197</v>
      </c>
      <c r="B544" s="14">
        <v>0.34233796296296298</v>
      </c>
      <c r="C544" s="16" t="s">
        <v>17</v>
      </c>
      <c r="D544" s="16" t="s">
        <v>399</v>
      </c>
      <c r="E544" s="16">
        <v>1.688572</v>
      </c>
      <c r="F544" s="18">
        <f>VLOOKUP(A544,'DASH USD History'!A:B,2,FALSE)</f>
        <v>286.73138927602002</v>
      </c>
      <c r="G544" s="18">
        <f t="shared" si="3"/>
        <v>484.16659545258767</v>
      </c>
      <c r="H544" s="16" t="s">
        <v>575</v>
      </c>
    </row>
    <row r="545" spans="1:8" ht="13.2" x14ac:dyDescent="0.25">
      <c r="A545" s="13">
        <v>43205</v>
      </c>
      <c r="B545" s="14">
        <v>0.38525462962962964</v>
      </c>
      <c r="C545" s="16" t="s">
        <v>17</v>
      </c>
      <c r="D545" s="16" t="s">
        <v>399</v>
      </c>
      <c r="E545" s="16">
        <v>1.67396221</v>
      </c>
      <c r="F545" s="18">
        <f>VLOOKUP(A545,'DASH USD History'!A:B,2,FALSE)</f>
        <v>353.78765476854102</v>
      </c>
      <c r="G545" s="18">
        <f t="shared" si="3"/>
        <v>592.22716444706396</v>
      </c>
      <c r="H545" s="16" t="s">
        <v>576</v>
      </c>
    </row>
    <row r="546" spans="1:8" ht="13.2" x14ac:dyDescent="0.25">
      <c r="A546" s="13">
        <v>43206</v>
      </c>
      <c r="B546" s="14">
        <v>0.46331018518518519</v>
      </c>
      <c r="C546" s="16" t="s">
        <v>17</v>
      </c>
      <c r="D546" s="16" t="s">
        <v>397</v>
      </c>
      <c r="E546" s="16">
        <v>1.6728388000000001</v>
      </c>
      <c r="F546" s="18">
        <f>VLOOKUP(A546,'DASH USD History'!A:B,2,FALSE)</f>
        <v>378.50614742740402</v>
      </c>
      <c r="G546" s="18">
        <f t="shared" si="3"/>
        <v>633.17976945508167</v>
      </c>
      <c r="H546" s="16" t="s">
        <v>577</v>
      </c>
    </row>
    <row r="547" spans="1:8" ht="13.2" x14ac:dyDescent="0.25">
      <c r="A547" s="13">
        <v>43214</v>
      </c>
      <c r="B547" s="14">
        <v>0.55922453703703701</v>
      </c>
      <c r="C547" s="16" t="s">
        <v>17</v>
      </c>
      <c r="D547" s="16" t="s">
        <v>397</v>
      </c>
      <c r="E547" s="16">
        <v>1.6770695</v>
      </c>
      <c r="F547" s="18">
        <f>VLOOKUP(A547,'DASH USD History'!A:B,2,FALSE)</f>
        <v>502.09683855078902</v>
      </c>
      <c r="G547" s="18">
        <f t="shared" si="3"/>
        <v>842.05129397995245</v>
      </c>
      <c r="H547" s="16" t="s">
        <v>578</v>
      </c>
    </row>
    <row r="548" spans="1:8" ht="13.2" x14ac:dyDescent="0.25">
      <c r="A548" s="13">
        <v>43214</v>
      </c>
      <c r="B548" s="14">
        <v>0.10917824074074074</v>
      </c>
      <c r="C548" s="16" t="s">
        <v>17</v>
      </c>
      <c r="D548" s="16" t="s">
        <v>399</v>
      </c>
      <c r="E548" s="16">
        <v>1.67771388</v>
      </c>
      <c r="F548" s="18">
        <f>VLOOKUP(A548,'DASH USD History'!A:B,2,FALSE)</f>
        <v>502.09683855078902</v>
      </c>
      <c r="G548" s="18">
        <f t="shared" si="3"/>
        <v>842.3748351407778</v>
      </c>
      <c r="H548" s="16" t="s">
        <v>579</v>
      </c>
    </row>
    <row r="549" spans="1:8" ht="13.2" x14ac:dyDescent="0.25">
      <c r="A549" s="13">
        <v>43222</v>
      </c>
      <c r="B549" s="14">
        <v>5.8449074074074072E-3</v>
      </c>
      <c r="C549" s="16" t="s">
        <v>17</v>
      </c>
      <c r="D549" s="16" t="s">
        <v>399</v>
      </c>
      <c r="E549" s="16">
        <v>1.6728170899999999</v>
      </c>
      <c r="F549" s="18">
        <f>VLOOKUP(A549,'DASH USD History'!A:B,2,FALSE)</f>
        <v>476.33149708327699</v>
      </c>
      <c r="G549" s="18">
        <f t="shared" si="3"/>
        <v>796.81546882619079</v>
      </c>
      <c r="H549" s="16" t="s">
        <v>580</v>
      </c>
    </row>
    <row r="550" spans="1:8" ht="13.2" x14ac:dyDescent="0.25">
      <c r="A550" s="13">
        <v>43223</v>
      </c>
      <c r="B550" s="14">
        <v>0.20561342592592594</v>
      </c>
      <c r="C550" s="16" t="s">
        <v>17</v>
      </c>
      <c r="D550" s="16" t="s">
        <v>397</v>
      </c>
      <c r="E550" s="16">
        <v>1.6727990699999999</v>
      </c>
      <c r="F550" s="18">
        <f>VLOOKUP(A550,'DASH USD History'!A:B,2,FALSE)</f>
        <v>482.670703431498</v>
      </c>
      <c r="G550" s="18">
        <f t="shared" si="3"/>
        <v>807.41110381645558</v>
      </c>
      <c r="H550" s="16" t="s">
        <v>581</v>
      </c>
    </row>
    <row r="551" spans="1:8" ht="13.2" x14ac:dyDescent="0.25">
      <c r="A551" s="13">
        <v>43229</v>
      </c>
      <c r="B551" s="14">
        <v>0.74642361111111111</v>
      </c>
      <c r="C551" s="16" t="s">
        <v>17</v>
      </c>
      <c r="D551" s="16" t="s">
        <v>399</v>
      </c>
      <c r="E551" s="16">
        <v>1.6728063</v>
      </c>
      <c r="F551" s="18">
        <f>VLOOKUP(A551,'DASH USD History'!A:B,2,FALSE)</f>
        <v>440.800332353128</v>
      </c>
      <c r="G551" s="18">
        <f t="shared" si="3"/>
        <v>737.37357300240637</v>
      </c>
      <c r="H551" s="16" t="s">
        <v>582</v>
      </c>
    </row>
    <row r="552" spans="1:8" ht="13.2" x14ac:dyDescent="0.25">
      <c r="A552" s="13">
        <v>43231</v>
      </c>
      <c r="B552" s="14">
        <v>1.0694444444444444E-2</v>
      </c>
      <c r="C552" s="16" t="s">
        <v>17</v>
      </c>
      <c r="D552" s="16" t="s">
        <v>397</v>
      </c>
      <c r="E552" s="16">
        <v>1.67833747</v>
      </c>
      <c r="F552" s="18">
        <f>VLOOKUP(A552,'DASH USD History'!A:B,2,FALSE)</f>
        <v>416.69827901517402</v>
      </c>
      <c r="G552" s="18">
        <f t="shared" si="3"/>
        <v>699.36033535568129</v>
      </c>
      <c r="H552" s="16" t="s">
        <v>583</v>
      </c>
    </row>
    <row r="553" spans="1:8" ht="13.2" x14ac:dyDescent="0.25">
      <c r="A553" s="13">
        <v>43238</v>
      </c>
      <c r="B553" s="14">
        <v>0.96819444444444447</v>
      </c>
      <c r="C553" s="16" t="s">
        <v>17</v>
      </c>
      <c r="D553" s="16" t="s">
        <v>397</v>
      </c>
      <c r="E553" s="16">
        <v>1.67282207</v>
      </c>
      <c r="F553" s="18">
        <f>VLOOKUP(A553,'DASH USD History'!A:B,2,FALSE)</f>
        <v>386.94652773549001</v>
      </c>
      <c r="G553" s="18">
        <f t="shared" si="3"/>
        <v>647.29269150579478</v>
      </c>
      <c r="H553" s="16" t="s">
        <v>584</v>
      </c>
    </row>
    <row r="554" spans="1:8" ht="13.2" x14ac:dyDescent="0.25">
      <c r="A554" s="13">
        <v>43238</v>
      </c>
      <c r="B554" s="14">
        <v>5.5879629629629626E-2</v>
      </c>
      <c r="C554" s="16" t="s">
        <v>17</v>
      </c>
      <c r="D554" s="16" t="s">
        <v>399</v>
      </c>
      <c r="E554" s="16">
        <v>1.6787384999999999</v>
      </c>
      <c r="F554" s="18">
        <f>VLOOKUP(A554,'DASH USD History'!A:B,2,FALSE)</f>
        <v>386.94652773549001</v>
      </c>
      <c r="G554" s="18">
        <f t="shared" si="3"/>
        <v>649.58203355088483</v>
      </c>
      <c r="H554" s="16" t="s">
        <v>585</v>
      </c>
    </row>
    <row r="555" spans="1:8" ht="13.2" x14ac:dyDescent="0.25">
      <c r="A555" s="13">
        <v>43246</v>
      </c>
      <c r="B555" s="14">
        <v>0.79891203703703706</v>
      </c>
      <c r="C555" s="16" t="s">
        <v>17</v>
      </c>
      <c r="D555" s="16" t="s">
        <v>397</v>
      </c>
      <c r="E555" s="16">
        <v>1.6728032100000001</v>
      </c>
      <c r="F555" s="18">
        <f>VLOOKUP(A555,'DASH USD History'!A:B,2,FALSE)</f>
        <v>339.434431495355</v>
      </c>
      <c r="G555" s="18">
        <f t="shared" si="3"/>
        <v>567.80700658995499</v>
      </c>
      <c r="H555" s="16" t="s">
        <v>586</v>
      </c>
    </row>
    <row r="556" spans="1:8" ht="13.2" x14ac:dyDescent="0.25">
      <c r="A556" s="13">
        <v>43246</v>
      </c>
      <c r="B556" s="14">
        <v>0.66967592592592595</v>
      </c>
      <c r="C556" s="16" t="s">
        <v>17</v>
      </c>
      <c r="D556" s="16" t="s">
        <v>399</v>
      </c>
      <c r="E556" s="16">
        <v>1.6728290699999999</v>
      </c>
      <c r="F556" s="18">
        <f>VLOOKUP(A556,'DASH USD History'!A:B,2,FALSE)</f>
        <v>339.434431495355</v>
      </c>
      <c r="G556" s="18">
        <f t="shared" si="3"/>
        <v>567.81578436435336</v>
      </c>
      <c r="H556" s="16" t="s">
        <v>587</v>
      </c>
    </row>
    <row r="557" spans="1:8" ht="13.2" x14ac:dyDescent="0.25">
      <c r="A557" s="13">
        <v>43254</v>
      </c>
      <c r="B557" s="14">
        <v>0.7119212962962963</v>
      </c>
      <c r="C557" s="16" t="s">
        <v>17</v>
      </c>
      <c r="D557" s="16" t="s">
        <v>397</v>
      </c>
      <c r="E557" s="16">
        <v>1.6728040099999999</v>
      </c>
      <c r="F557" s="18">
        <f>VLOOKUP(A557,'DASH USD History'!A:B,2,FALSE)</f>
        <v>319.62805564768701</v>
      </c>
      <c r="G557" s="18">
        <f t="shared" si="3"/>
        <v>534.67509319595399</v>
      </c>
      <c r="H557" s="16" t="s">
        <v>588</v>
      </c>
    </row>
    <row r="558" spans="1:8" ht="13.2" x14ac:dyDescent="0.25">
      <c r="A558" s="13">
        <v>43255</v>
      </c>
      <c r="B558" s="14">
        <v>0.26599537037037035</v>
      </c>
      <c r="C558" s="16" t="s">
        <v>17</v>
      </c>
      <c r="D558" s="16" t="s">
        <v>399</v>
      </c>
      <c r="E558" s="16">
        <v>1.6730648299999999</v>
      </c>
      <c r="F558" s="18">
        <f>VLOOKUP(A558,'DASH USD History'!A:B,2,FALSE)</f>
        <v>328.507491357731</v>
      </c>
      <c r="G558" s="18">
        <f t="shared" si="3"/>
        <v>549.61433018214871</v>
      </c>
      <c r="H558" s="16" t="s">
        <v>589</v>
      </c>
    </row>
    <row r="559" spans="1:8" ht="13.2" x14ac:dyDescent="0.25">
      <c r="A559" s="13">
        <v>43263</v>
      </c>
      <c r="B559" s="14">
        <v>0.60785879629629624</v>
      </c>
      <c r="C559" s="16" t="s">
        <v>17</v>
      </c>
      <c r="D559" s="16" t="s">
        <v>397</v>
      </c>
      <c r="E559" s="16">
        <v>1.67614861</v>
      </c>
      <c r="F559" s="18">
        <f>VLOOKUP(A559,'DASH USD History'!A:B,2,FALSE)</f>
        <v>271.51838042100599</v>
      </c>
      <c r="G559" s="18">
        <f t="shared" si="3"/>
        <v>455.1051559321204</v>
      </c>
      <c r="H559" s="16" t="s">
        <v>590</v>
      </c>
    </row>
    <row r="560" spans="1:8" ht="13.2" x14ac:dyDescent="0.25">
      <c r="A560" s="13">
        <v>43263</v>
      </c>
      <c r="B560" s="14">
        <v>0.2958796296296296</v>
      </c>
      <c r="C560" s="16" t="s">
        <v>17</v>
      </c>
      <c r="D560" s="16" t="s">
        <v>399</v>
      </c>
      <c r="E560" s="16">
        <v>1.67402728</v>
      </c>
      <c r="F560" s="18">
        <f>VLOOKUP(A560,'DASH USD History'!A:B,2,FALSE)</f>
        <v>271.51838042100599</v>
      </c>
      <c r="G560" s="18">
        <f t="shared" si="3"/>
        <v>454.52917584618189</v>
      </c>
      <c r="H560" s="16" t="s">
        <v>591</v>
      </c>
    </row>
    <row r="561" spans="1:8" ht="13.2" x14ac:dyDescent="0.25">
      <c r="A561" s="13">
        <v>43270</v>
      </c>
      <c r="B561" s="14">
        <v>0.97460648148148143</v>
      </c>
      <c r="C561" s="16" t="s">
        <v>17</v>
      </c>
      <c r="D561" s="16" t="s">
        <v>399</v>
      </c>
      <c r="E561" s="16">
        <v>1.6773937999999999</v>
      </c>
      <c r="F561" s="18">
        <f>VLOOKUP(A561,'DASH USD History'!A:B,2,FALSE)</f>
        <v>263.48693033477099</v>
      </c>
      <c r="G561" s="18">
        <f t="shared" si="3"/>
        <v>441.97134332457676</v>
      </c>
      <c r="H561" s="16" t="s">
        <v>592</v>
      </c>
    </row>
    <row r="562" spans="1:8" ht="13.2" x14ac:dyDescent="0.25">
      <c r="A562" s="13">
        <v>43271</v>
      </c>
      <c r="B562" s="14">
        <v>0.71438657407407402</v>
      </c>
      <c r="C562" s="16" t="s">
        <v>17</v>
      </c>
      <c r="D562" s="16" t="s">
        <v>397</v>
      </c>
      <c r="E562" s="16">
        <v>1.67357449</v>
      </c>
      <c r="F562" s="18">
        <f>VLOOKUP(A562,'DASH USD History'!A:B,2,FALSE)</f>
        <v>260.48119854683102</v>
      </c>
      <c r="G562" s="18">
        <f t="shared" si="3"/>
        <v>435.9346890126015</v>
      </c>
      <c r="H562" s="16" t="s">
        <v>593</v>
      </c>
    </row>
    <row r="563" spans="1:8" ht="13.2" x14ac:dyDescent="0.25">
      <c r="A563" s="13">
        <v>43279</v>
      </c>
      <c r="B563" s="14">
        <v>0.36993055555555554</v>
      </c>
      <c r="C563" s="16" t="s">
        <v>17</v>
      </c>
      <c r="D563" s="16" t="s">
        <v>397</v>
      </c>
      <c r="E563" s="16">
        <v>1.67431723</v>
      </c>
      <c r="F563" s="18">
        <f>VLOOKUP(A563,'DASH USD History'!A:B,2,FALSE)</f>
        <v>228.600110259334</v>
      </c>
      <c r="G563" s="18">
        <f t="shared" si="3"/>
        <v>382.74910338710271</v>
      </c>
      <c r="H563" s="16" t="s">
        <v>594</v>
      </c>
    </row>
    <row r="564" spans="1:8" ht="13.2" x14ac:dyDescent="0.25">
      <c r="A564" s="13">
        <v>43279</v>
      </c>
      <c r="B564" s="14">
        <v>0.33209490740740738</v>
      </c>
      <c r="C564" s="16" t="s">
        <v>17</v>
      </c>
      <c r="D564" s="16" t="s">
        <v>399</v>
      </c>
      <c r="E564" s="16">
        <v>1.68014149</v>
      </c>
      <c r="F564" s="18">
        <f>VLOOKUP(A564,'DASH USD History'!A:B,2,FALSE)</f>
        <v>228.600110259334</v>
      </c>
      <c r="G564" s="18">
        <f t="shared" si="3"/>
        <v>384.08052986528173</v>
      </c>
      <c r="H564" s="16" t="s">
        <v>595</v>
      </c>
    </row>
    <row r="565" spans="1:8" ht="13.2" x14ac:dyDescent="0.25">
      <c r="A565" s="13">
        <v>43287</v>
      </c>
      <c r="B565" s="14">
        <v>0.31980324074074074</v>
      </c>
      <c r="C565" s="16" t="s">
        <v>17</v>
      </c>
      <c r="D565" s="16" t="s">
        <v>399</v>
      </c>
      <c r="E565" s="16">
        <v>1.67997361</v>
      </c>
      <c r="F565" s="18">
        <f>VLOOKUP(A565,'DASH USD History'!A:B,2,FALSE)</f>
        <v>241.101699326025</v>
      </c>
      <c r="G565" s="18">
        <f t="shared" si="3"/>
        <v>405.04449219387681</v>
      </c>
      <c r="H565" s="16" t="s">
        <v>596</v>
      </c>
    </row>
    <row r="566" spans="1:8" ht="13.2" x14ac:dyDescent="0.25">
      <c r="A566" s="13">
        <v>43287</v>
      </c>
      <c r="B566" s="14">
        <v>8.0300925925925928E-2</v>
      </c>
      <c r="C566" s="16" t="s">
        <v>17</v>
      </c>
      <c r="D566" s="16" t="s">
        <v>397</v>
      </c>
      <c r="E566" s="16">
        <v>1.6981742099999999</v>
      </c>
      <c r="F566" s="18">
        <f>VLOOKUP(A566,'DASH USD History'!A:B,2,FALSE)</f>
        <v>241.101699326025</v>
      </c>
      <c r="G566" s="18">
        <f t="shared" si="3"/>
        <v>409.43268778263001</v>
      </c>
      <c r="H566" s="16" t="s">
        <v>597</v>
      </c>
    </row>
    <row r="567" spans="1:8" ht="13.2" x14ac:dyDescent="0.25">
      <c r="A567" s="13">
        <v>43295</v>
      </c>
      <c r="B567" s="14">
        <v>0.43629629629629629</v>
      </c>
      <c r="C567" s="16" t="s">
        <v>17</v>
      </c>
      <c r="D567" s="16" t="s">
        <v>397</v>
      </c>
      <c r="E567" s="16">
        <v>1.6728008999999999</v>
      </c>
      <c r="F567" s="18">
        <f>VLOOKUP(A567,'DASH USD History'!A:B,2,FALSE)</f>
        <v>218.86477457078601</v>
      </c>
      <c r="G567" s="18">
        <f t="shared" si="3"/>
        <v>366.11719188030793</v>
      </c>
      <c r="H567" s="16" t="s">
        <v>598</v>
      </c>
    </row>
    <row r="568" spans="1:8" ht="13.2" x14ac:dyDescent="0.25">
      <c r="A568" s="13">
        <v>43296</v>
      </c>
      <c r="B568" s="14">
        <v>5.1828703703703703E-2</v>
      </c>
      <c r="C568" s="16" t="s">
        <v>17</v>
      </c>
      <c r="D568" s="16" t="s">
        <v>399</v>
      </c>
      <c r="E568" s="16">
        <v>1.7603158699999999</v>
      </c>
      <c r="F568" s="18">
        <f>VLOOKUP(A568,'DASH USD History'!A:B,2,FALSE)</f>
        <v>223.50884992017799</v>
      </c>
      <c r="G568" s="18">
        <f t="shared" si="3"/>
        <v>393.44617559993753</v>
      </c>
      <c r="H568" s="16" t="s">
        <v>599</v>
      </c>
    </row>
    <row r="569" spans="1:8" ht="13.2" x14ac:dyDescent="0.25">
      <c r="A569" s="13">
        <v>43301</v>
      </c>
      <c r="B569" s="14">
        <v>0.51201388888888888</v>
      </c>
      <c r="C569" s="16" t="s">
        <v>17</v>
      </c>
      <c r="D569" s="16" t="s">
        <v>397</v>
      </c>
      <c r="E569" s="16">
        <v>1.6728858900000001</v>
      </c>
      <c r="F569" s="18">
        <f>VLOOKUP(A569,'DASH USD History'!A:B,2,FALSE)</f>
        <v>259.608256568846</v>
      </c>
      <c r="G569" s="18">
        <f t="shared" si="3"/>
        <v>434.2949893415223</v>
      </c>
      <c r="H569" s="16" t="s">
        <v>600</v>
      </c>
    </row>
    <row r="570" spans="1:8" ht="13.2" x14ac:dyDescent="0.25">
      <c r="A570" s="13">
        <v>43302</v>
      </c>
      <c r="B570" s="14">
        <v>0.37604166666666666</v>
      </c>
      <c r="C570" s="16" t="s">
        <v>17</v>
      </c>
      <c r="D570" s="16" t="s">
        <v>399</v>
      </c>
      <c r="E570" s="16">
        <v>1.6736300900000001</v>
      </c>
      <c r="F570" s="18">
        <f>VLOOKUP(A570,'DASH USD History'!A:B,2,FALSE)</f>
        <v>247.093513938988</v>
      </c>
      <c r="G570" s="18">
        <f t="shared" si="3"/>
        <v>413.54313997212478</v>
      </c>
      <c r="H570" s="16" t="s">
        <v>601</v>
      </c>
    </row>
    <row r="571" spans="1:8" ht="13.2" x14ac:dyDescent="0.25">
      <c r="A571" s="13">
        <v>43311</v>
      </c>
      <c r="B571" s="14">
        <v>0.98288194444444443</v>
      </c>
      <c r="C571" s="16" t="s">
        <v>17</v>
      </c>
      <c r="D571" s="16" t="s">
        <v>399</v>
      </c>
      <c r="E571" s="16">
        <v>1.6728002099999999</v>
      </c>
      <c r="F571" s="18">
        <f>VLOOKUP(A571,'DASH USD History'!A:B,2,FALSE)</f>
        <v>239.85650632842999</v>
      </c>
      <c r="G571" s="18">
        <f t="shared" si="3"/>
        <v>401.232014156064</v>
      </c>
      <c r="H571" s="16" t="s">
        <v>602</v>
      </c>
    </row>
    <row r="572" spans="1:8" ht="13.2" x14ac:dyDescent="0.25">
      <c r="A572" s="13">
        <v>43313</v>
      </c>
      <c r="B572" s="14">
        <v>0.70898148148148143</v>
      </c>
      <c r="C572" s="16" t="s">
        <v>17</v>
      </c>
      <c r="D572" s="16" t="s">
        <v>397</v>
      </c>
      <c r="E572" s="16">
        <v>1.6728565</v>
      </c>
      <c r="F572" s="18">
        <f>VLOOKUP(A572,'DASH USD History'!A:B,2,FALSE)</f>
        <v>218.041825829624</v>
      </c>
      <c r="G572" s="18">
        <f t="shared" si="3"/>
        <v>364.75268561095442</v>
      </c>
      <c r="H572" s="16" t="s">
        <v>603</v>
      </c>
    </row>
    <row r="573" spans="1:8" ht="13.2" x14ac:dyDescent="0.25">
      <c r="A573" s="13">
        <v>43320</v>
      </c>
      <c r="B573" s="14">
        <v>0.89445601851851853</v>
      </c>
      <c r="C573" s="16" t="s">
        <v>17</v>
      </c>
      <c r="D573" s="16" t="s">
        <v>399</v>
      </c>
      <c r="E573" s="16">
        <v>1.67413843</v>
      </c>
      <c r="F573" s="18">
        <f>VLOOKUP(A573,'DASH USD History'!A:B,2,FALSE)</f>
        <v>187.044326033858</v>
      </c>
      <c r="G573" s="18">
        <f t="shared" si="3"/>
        <v>313.13809432673116</v>
      </c>
      <c r="H573" s="16" t="s">
        <v>604</v>
      </c>
    </row>
    <row r="574" spans="1:8" ht="13.2" x14ac:dyDescent="0.25">
      <c r="A574" s="13">
        <v>43322</v>
      </c>
      <c r="B574" s="14">
        <v>9.4398148148148148E-2</v>
      </c>
      <c r="C574" s="16" t="s">
        <v>17</v>
      </c>
      <c r="D574" s="16" t="s">
        <v>397</v>
      </c>
      <c r="E574" s="16">
        <v>1.6728588200000001</v>
      </c>
      <c r="F574" s="18">
        <f>VLOOKUP(A574,'DASH USD History'!A:B,2,FALSE)</f>
        <v>183.012895206411</v>
      </c>
      <c r="G574" s="18">
        <f t="shared" si="3"/>
        <v>306.15473591978036</v>
      </c>
      <c r="H574" s="16" t="s">
        <v>605</v>
      </c>
    </row>
    <row r="575" spans="1:8" ht="13.2" x14ac:dyDescent="0.25">
      <c r="A575" s="13">
        <v>43330</v>
      </c>
      <c r="B575" s="14">
        <v>0.84819444444444447</v>
      </c>
      <c r="C575" s="16" t="s">
        <v>17</v>
      </c>
      <c r="D575" s="16" t="s">
        <v>397</v>
      </c>
      <c r="E575" s="16">
        <v>1.67848088</v>
      </c>
      <c r="F575" s="18">
        <f>VLOOKUP(A575,'DASH USD History'!A:B,2,FALSE)</f>
        <v>166.63283259813099</v>
      </c>
      <c r="G575" s="18">
        <f t="shared" si="3"/>
        <v>279.69002349620359</v>
      </c>
      <c r="H575" s="16" t="s">
        <v>606</v>
      </c>
    </row>
    <row r="576" spans="1:8" ht="13.2" x14ac:dyDescent="0.25">
      <c r="A576" s="13">
        <v>43330</v>
      </c>
      <c r="B576" s="14">
        <v>0.12332175925925926</v>
      </c>
      <c r="C576" s="16" t="s">
        <v>17</v>
      </c>
      <c r="D576" s="16" t="s">
        <v>399</v>
      </c>
      <c r="E576" s="16">
        <v>1.6727990699999999</v>
      </c>
      <c r="F576" s="18">
        <f>VLOOKUP(A576,'DASH USD History'!A:B,2,FALSE)</f>
        <v>166.63283259813099</v>
      </c>
      <c r="G576" s="18">
        <f t="shared" si="3"/>
        <v>278.74324740161921</v>
      </c>
      <c r="H576" s="16" t="s">
        <v>607</v>
      </c>
    </row>
    <row r="577" spans="1:8" ht="13.2" x14ac:dyDescent="0.25">
      <c r="A577" s="13">
        <v>43337</v>
      </c>
      <c r="B577" s="14">
        <v>0.98098379629629628</v>
      </c>
      <c r="C577" s="16" t="s">
        <v>17</v>
      </c>
      <c r="D577" s="16" t="s">
        <v>399</v>
      </c>
      <c r="E577" s="16">
        <v>1.6739362900000001</v>
      </c>
      <c r="F577" s="18">
        <f>VLOOKUP(A577,'DASH USD History'!A:B,2,FALSE)</f>
        <v>145.04172981683899</v>
      </c>
      <c r="G577" s="18">
        <f t="shared" si="3"/>
        <v>242.79061510478186</v>
      </c>
      <c r="H577" s="16" t="s">
        <v>608</v>
      </c>
    </row>
    <row r="578" spans="1:8" ht="13.2" x14ac:dyDescent="0.25">
      <c r="A578" s="13">
        <v>43339</v>
      </c>
      <c r="B578" s="14">
        <v>0.72706018518518523</v>
      </c>
      <c r="C578" s="16" t="s">
        <v>17</v>
      </c>
      <c r="D578" s="16" t="s">
        <v>397</v>
      </c>
      <c r="E578" s="16">
        <v>1.6728000199999999</v>
      </c>
      <c r="F578" s="18">
        <f>VLOOKUP(A578,'DASH USD History'!A:B,2,FALSE)</f>
        <v>141.46549170362999</v>
      </c>
      <c r="G578" s="18">
        <f t="shared" si="3"/>
        <v>236.64347735114208</v>
      </c>
      <c r="H578" s="16" t="s">
        <v>609</v>
      </c>
    </row>
    <row r="579" spans="1:8" ht="13.2" x14ac:dyDescent="0.25">
      <c r="A579" s="13">
        <v>43346</v>
      </c>
      <c r="B579" s="14">
        <v>0.89728009259259256</v>
      </c>
      <c r="C579" s="16" t="s">
        <v>17</v>
      </c>
      <c r="D579" s="16" t="s">
        <v>399</v>
      </c>
      <c r="E579" s="16">
        <v>1.67280188</v>
      </c>
      <c r="F579" s="18">
        <f>VLOOKUP(A579,'DASH USD History'!A:B,2,FALSE)</f>
        <v>212.203874973631</v>
      </c>
      <c r="G579" s="18">
        <f t="shared" si="3"/>
        <v>354.97504099917489</v>
      </c>
      <c r="H579" s="16" t="s">
        <v>610</v>
      </c>
    </row>
    <row r="580" spans="1:8" ht="13.2" x14ac:dyDescent="0.25">
      <c r="A580" s="13">
        <v>43347</v>
      </c>
      <c r="B580" s="14">
        <v>0.87594907407407407</v>
      </c>
      <c r="C580" s="16" t="s">
        <v>17</v>
      </c>
      <c r="D580" s="16" t="s">
        <v>397</v>
      </c>
      <c r="E580" s="16">
        <v>1.67280688</v>
      </c>
      <c r="F580" s="18">
        <f>VLOOKUP(A580,'DASH USD History'!A:B,2,FALSE)</f>
        <v>217.13064328248399</v>
      </c>
      <c r="G580" s="18">
        <f t="shared" si="3"/>
        <v>363.21763394176497</v>
      </c>
      <c r="H580" s="16" t="s">
        <v>611</v>
      </c>
    </row>
    <row r="581" spans="1:8" ht="13.2" x14ac:dyDescent="0.25">
      <c r="A581" s="13">
        <v>43355</v>
      </c>
      <c r="B581" s="14">
        <v>0.37703703703703706</v>
      </c>
      <c r="C581" s="16" t="s">
        <v>17</v>
      </c>
      <c r="D581" s="16" t="s">
        <v>399</v>
      </c>
      <c r="E581" s="16">
        <v>1.67359521</v>
      </c>
      <c r="F581" s="18">
        <f>VLOOKUP(A581,'DASH USD History'!A:B,2,FALSE)</f>
        <v>187.09790143270001</v>
      </c>
      <c r="G581" s="18">
        <f t="shared" si="3"/>
        <v>313.1261516388189</v>
      </c>
      <c r="H581" s="16" t="s">
        <v>612</v>
      </c>
    </row>
    <row r="582" spans="1:8" ht="13.2" x14ac:dyDescent="0.25">
      <c r="A582" s="13">
        <v>43356</v>
      </c>
      <c r="B582" s="14">
        <v>0.52974537037037039</v>
      </c>
      <c r="C582" s="16" t="s">
        <v>17</v>
      </c>
      <c r="D582" s="16" t="s">
        <v>397</v>
      </c>
      <c r="E582" s="16">
        <v>1.6730301000000001</v>
      </c>
      <c r="F582" s="18">
        <f>VLOOKUP(A582,'DASH USD History'!A:B,2,FALSE)</f>
        <v>185.34886306905699</v>
      </c>
      <c r="G582" s="18">
        <f t="shared" si="3"/>
        <v>310.09422691531074</v>
      </c>
      <c r="H582" s="16" t="s">
        <v>613</v>
      </c>
    </row>
    <row r="583" spans="1:8" ht="13.2" x14ac:dyDescent="0.25">
      <c r="A583" s="13">
        <v>43364</v>
      </c>
      <c r="B583" s="14">
        <v>0.28134259259259259</v>
      </c>
      <c r="C583" s="16" t="s">
        <v>17</v>
      </c>
      <c r="D583" s="16" t="s">
        <v>399</v>
      </c>
      <c r="E583" s="16">
        <v>1.6739572199999999</v>
      </c>
      <c r="F583" s="18">
        <f>VLOOKUP(A583,'DASH USD History'!A:B,2,FALSE)</f>
        <v>200.74018085016601</v>
      </c>
      <c r="G583" s="18">
        <f t="shared" si="3"/>
        <v>336.03047507824112</v>
      </c>
      <c r="H583" s="16" t="s">
        <v>614</v>
      </c>
    </row>
    <row r="584" spans="1:8" ht="13.2" x14ac:dyDescent="0.25">
      <c r="A584" s="13">
        <v>43365</v>
      </c>
      <c r="B584" s="14">
        <v>0.28699074074074077</v>
      </c>
      <c r="C584" s="16" t="s">
        <v>17</v>
      </c>
      <c r="D584" s="16" t="s">
        <v>397</v>
      </c>
      <c r="E584" s="16">
        <v>1.6741788</v>
      </c>
      <c r="F584" s="18">
        <f>VLOOKUP(A584,'DASH USD History'!A:B,2,FALSE)</f>
        <v>209.197439932191</v>
      </c>
      <c r="G584" s="18">
        <f t="shared" si="3"/>
        <v>350.2339189487476</v>
      </c>
      <c r="H584" s="16" t="s">
        <v>615</v>
      </c>
    </row>
    <row r="585" spans="1:8" ht="13.2" x14ac:dyDescent="0.25">
      <c r="A585" s="13">
        <v>43372</v>
      </c>
      <c r="B585" s="14">
        <v>0.89398148148148149</v>
      </c>
      <c r="C585" s="16" t="s">
        <v>17</v>
      </c>
      <c r="D585" s="16" t="s">
        <v>399</v>
      </c>
      <c r="E585" s="16">
        <v>1.6727990699999999</v>
      </c>
      <c r="F585" s="18">
        <f>VLOOKUP(A585,'DASH USD History'!A:B,2,FALSE)</f>
        <v>187.56891151532801</v>
      </c>
      <c r="G585" s="18">
        <f t="shared" si="3"/>
        <v>313.76510074375295</v>
      </c>
      <c r="H585" s="16" t="s">
        <v>616</v>
      </c>
    </row>
    <row r="586" spans="1:8" ht="13.2" x14ac:dyDescent="0.25">
      <c r="A586" s="13">
        <v>43373</v>
      </c>
      <c r="B586" s="14">
        <v>0.35061342592592593</v>
      </c>
      <c r="C586" s="16" t="s">
        <v>17</v>
      </c>
      <c r="D586" s="16" t="s">
        <v>397</v>
      </c>
      <c r="E586" s="16">
        <v>1.6737865999999999</v>
      </c>
      <c r="F586" s="18">
        <f>VLOOKUP(A586,'DASH USD History'!A:B,2,FALSE)</f>
        <v>188.502098438411</v>
      </c>
      <c r="G586" s="18">
        <f t="shared" si="3"/>
        <v>315.51228643809321</v>
      </c>
      <c r="H586" s="16" t="s">
        <v>617</v>
      </c>
    </row>
    <row r="587" spans="1:8" ht="13.2" x14ac:dyDescent="0.25">
      <c r="A587" s="13">
        <v>43381</v>
      </c>
      <c r="B587" s="14">
        <v>0.37452546296296296</v>
      </c>
      <c r="C587" s="16" t="s">
        <v>17</v>
      </c>
      <c r="D587" s="16" t="s">
        <v>397</v>
      </c>
      <c r="E587" s="16">
        <v>1.6727990699999999</v>
      </c>
      <c r="F587" s="18">
        <f>VLOOKUP(A587,'DASH USD History'!A:B,2,FALSE)</f>
        <v>180.84625632045899</v>
      </c>
      <c r="G587" s="18">
        <f t="shared" si="3"/>
        <v>302.51944938584541</v>
      </c>
      <c r="H587" s="16" t="s">
        <v>618</v>
      </c>
    </row>
    <row r="588" spans="1:8" ht="13.2" x14ac:dyDescent="0.25">
      <c r="A588" s="13">
        <v>43381</v>
      </c>
      <c r="B588" s="14">
        <v>0.23561342592592593</v>
      </c>
      <c r="C588" s="16" t="s">
        <v>17</v>
      </c>
      <c r="D588" s="16" t="s">
        <v>399</v>
      </c>
      <c r="E588" s="16">
        <v>1.67284962</v>
      </c>
      <c r="F588" s="18">
        <f>VLOOKUP(A588,'DASH USD History'!A:B,2,FALSE)</f>
        <v>180.84625632045899</v>
      </c>
      <c r="G588" s="18">
        <f t="shared" si="3"/>
        <v>302.52859116410241</v>
      </c>
      <c r="H588" s="16" t="s">
        <v>619</v>
      </c>
    </row>
    <row r="589" spans="1:8" ht="13.2" x14ac:dyDescent="0.25">
      <c r="A589" s="13">
        <v>43389</v>
      </c>
      <c r="B589" s="14">
        <v>0.59912037037037036</v>
      </c>
      <c r="C589" s="16" t="s">
        <v>17</v>
      </c>
      <c r="D589" s="16" t="s">
        <v>397</v>
      </c>
      <c r="E589" s="16">
        <v>1.6730056099999999</v>
      </c>
      <c r="F589" s="18">
        <f>VLOOKUP(A589,'DASH USD History'!A:B,2,FALSE)</f>
        <v>167.39300156785799</v>
      </c>
      <c r="G589" s="18">
        <f t="shared" si="3"/>
        <v>280.04943069776522</v>
      </c>
      <c r="H589" s="16" t="s">
        <v>620</v>
      </c>
    </row>
    <row r="590" spans="1:8" ht="13.2" x14ac:dyDescent="0.25">
      <c r="A590" s="13">
        <v>43389</v>
      </c>
      <c r="B590" s="14">
        <v>0.54260416666666667</v>
      </c>
      <c r="C590" s="16" t="s">
        <v>17</v>
      </c>
      <c r="D590" s="16" t="s">
        <v>399</v>
      </c>
      <c r="E590" s="16">
        <v>1.6728038999999999</v>
      </c>
      <c r="F590" s="18">
        <f>VLOOKUP(A590,'DASH USD History'!A:B,2,FALSE)</f>
        <v>167.39300156785799</v>
      </c>
      <c r="G590" s="18">
        <f t="shared" si="3"/>
        <v>280.01566585541894</v>
      </c>
      <c r="H590" s="16" t="s">
        <v>621</v>
      </c>
    </row>
    <row r="591" spans="1:8" ht="13.2" x14ac:dyDescent="0.25">
      <c r="A591" s="13">
        <v>43397</v>
      </c>
      <c r="B591" s="14">
        <v>0.7126851851851852</v>
      </c>
      <c r="C591" s="16" t="s">
        <v>17</v>
      </c>
      <c r="D591" s="16" t="s">
        <v>397</v>
      </c>
      <c r="E591" s="16">
        <v>1.6728548700000001</v>
      </c>
      <c r="F591" s="18">
        <f>VLOOKUP(A591,'DASH USD History'!A:B,2,FALSE)</f>
        <v>154.56019030021301</v>
      </c>
      <c r="G591" s="18">
        <f t="shared" si="3"/>
        <v>258.55676705183811</v>
      </c>
      <c r="H591" s="16" t="s">
        <v>622</v>
      </c>
    </row>
    <row r="592" spans="1:8" ht="13.2" x14ac:dyDescent="0.25">
      <c r="A592" s="13">
        <v>43399</v>
      </c>
      <c r="B592" s="14">
        <v>0.33793981481481483</v>
      </c>
      <c r="C592" s="16" t="s">
        <v>17</v>
      </c>
      <c r="D592" s="16" t="s">
        <v>399</v>
      </c>
      <c r="E592" s="16">
        <v>1.67298188</v>
      </c>
      <c r="F592" s="18">
        <f>VLOOKUP(A592,'DASH USD History'!A:B,2,FALSE)</f>
        <v>155.857254041511</v>
      </c>
      <c r="G592" s="18">
        <f t="shared" si="3"/>
        <v>260.74636187800468</v>
      </c>
      <c r="H592" s="16" t="s">
        <v>623</v>
      </c>
    </row>
    <row r="593" spans="1:8" ht="13.2" x14ac:dyDescent="0.25">
      <c r="A593" s="13">
        <v>43406</v>
      </c>
      <c r="B593" s="14">
        <v>0.45134259259259257</v>
      </c>
      <c r="C593" s="16" t="s">
        <v>17</v>
      </c>
      <c r="D593" s="16" t="s">
        <v>397</v>
      </c>
      <c r="E593" s="16">
        <v>1.6779006700000001</v>
      </c>
      <c r="F593" s="18">
        <f>VLOOKUP(A593,'DASH USD History'!A:B,2,FALSE)</f>
        <v>153.86250380593501</v>
      </c>
      <c r="G593" s="18">
        <f t="shared" si="3"/>
        <v>258.16599822385592</v>
      </c>
      <c r="H593" s="16" t="s">
        <v>624</v>
      </c>
    </row>
    <row r="594" spans="1:8" ht="13.2" x14ac:dyDescent="0.25">
      <c r="A594" s="13">
        <v>43408</v>
      </c>
      <c r="B594" s="14">
        <v>7.5972222222222219E-2</v>
      </c>
      <c r="C594" s="16" t="s">
        <v>17</v>
      </c>
      <c r="D594" s="16" t="s">
        <v>399</v>
      </c>
      <c r="E594" s="16">
        <v>1.6744716100000001</v>
      </c>
      <c r="F594" s="18">
        <f>VLOOKUP(A594,'DASH USD History'!A:B,2,FALSE)</f>
        <v>155.82032926313099</v>
      </c>
      <c r="G594" s="18">
        <f t="shared" si="3"/>
        <v>260.91671761196505</v>
      </c>
      <c r="H594" s="16" t="s">
        <v>625</v>
      </c>
    </row>
    <row r="595" spans="1:8" ht="13.2" x14ac:dyDescent="0.25">
      <c r="A595" s="13">
        <v>43415</v>
      </c>
      <c r="B595" s="14">
        <v>8.6805555555555551E-4</v>
      </c>
      <c r="C595" s="16" t="s">
        <v>17</v>
      </c>
      <c r="D595" s="16" t="s">
        <v>397</v>
      </c>
      <c r="E595" s="16">
        <v>1.68670823</v>
      </c>
      <c r="F595" s="18">
        <f>VLOOKUP(A595,'DASH USD History'!A:B,2,FALSE)</f>
        <v>162.19681860724199</v>
      </c>
      <c r="G595" s="18">
        <f t="shared" si="3"/>
        <v>273.57870882465221</v>
      </c>
      <c r="H595" s="16" t="s">
        <v>626</v>
      </c>
    </row>
    <row r="596" spans="1:8" ht="13.2" x14ac:dyDescent="0.25">
      <c r="A596" s="13">
        <v>43416</v>
      </c>
      <c r="B596" s="14">
        <v>0.7061574074074074</v>
      </c>
      <c r="C596" s="16" t="s">
        <v>17</v>
      </c>
      <c r="D596" s="16" t="s">
        <v>399</v>
      </c>
      <c r="E596" s="16">
        <v>1.67287209</v>
      </c>
      <c r="F596" s="18">
        <f>VLOOKUP(A596,'DASH USD History'!A:B,2,FALSE)</f>
        <v>160.35883762527899</v>
      </c>
      <c r="G596" s="18">
        <f t="shared" si="3"/>
        <v>268.2598238481711</v>
      </c>
      <c r="H596" s="16" t="s">
        <v>627</v>
      </c>
    </row>
    <row r="597" spans="1:8" ht="13.2" x14ac:dyDescent="0.25">
      <c r="A597" s="13">
        <v>43424</v>
      </c>
      <c r="B597" s="14">
        <v>0.97523148148148153</v>
      </c>
      <c r="C597" s="16" t="s">
        <v>17</v>
      </c>
      <c r="D597" s="16" t="s">
        <v>399</v>
      </c>
      <c r="E597" s="16">
        <v>1.6728196</v>
      </c>
      <c r="F597" s="18">
        <f>VLOOKUP(A597,'DASH USD History'!A:B,2,FALSE)</f>
        <v>111.734711389278</v>
      </c>
      <c r="G597" s="18">
        <f t="shared" si="3"/>
        <v>186.91201521232747</v>
      </c>
      <c r="H597" s="16" t="s">
        <v>628</v>
      </c>
    </row>
    <row r="598" spans="1:8" ht="13.2" x14ac:dyDescent="0.25">
      <c r="A598" s="13">
        <v>43425</v>
      </c>
      <c r="B598" s="14">
        <v>0.78949074074074077</v>
      </c>
      <c r="C598" s="16" t="s">
        <v>17</v>
      </c>
      <c r="D598" s="16" t="s">
        <v>397</v>
      </c>
      <c r="E598" s="16">
        <v>1.67298503</v>
      </c>
      <c r="F598" s="18">
        <f>VLOOKUP(A598,'DASH USD History'!A:B,2,FALSE)</f>
        <v>105.514650043484</v>
      </c>
      <c r="G598" s="18">
        <f t="shared" si="3"/>
        <v>176.52442996843757</v>
      </c>
      <c r="H598" s="16" t="s">
        <v>629</v>
      </c>
    </row>
    <row r="599" spans="1:8" ht="13.2" x14ac:dyDescent="0.25">
      <c r="A599" s="13">
        <v>43433</v>
      </c>
      <c r="B599" s="14">
        <v>0.75392361111111106</v>
      </c>
      <c r="C599" s="16" t="s">
        <v>17</v>
      </c>
      <c r="D599" s="16" t="s">
        <v>399</v>
      </c>
      <c r="E599" s="16">
        <v>1.6728011</v>
      </c>
      <c r="F599" s="18">
        <f>VLOOKUP(A599,'DASH USD History'!A:B,2,FALSE)</f>
        <v>99.635026770843595</v>
      </c>
      <c r="G599" s="18">
        <f t="shared" si="3"/>
        <v>166.66958238079661</v>
      </c>
      <c r="H599" s="16" t="s">
        <v>630</v>
      </c>
    </row>
    <row r="600" spans="1:8" ht="13.2" x14ac:dyDescent="0.25">
      <c r="A600" s="13">
        <v>43434</v>
      </c>
      <c r="B600" s="14">
        <v>0.10121527777777778</v>
      </c>
      <c r="C600" s="16" t="s">
        <v>17</v>
      </c>
      <c r="D600" s="16" t="s">
        <v>397</v>
      </c>
      <c r="E600" s="16">
        <v>1.6728240700000001</v>
      </c>
      <c r="F600" s="18">
        <f>VLOOKUP(A600,'DASH USD History'!A:B,2,FALSE)</f>
        <v>97.5064142163246</v>
      </c>
      <c r="G600" s="18">
        <f t="shared" si="3"/>
        <v>163.11107668045798</v>
      </c>
      <c r="H600" s="16" t="s">
        <v>631</v>
      </c>
    </row>
    <row r="601" spans="1:8" ht="13.2" x14ac:dyDescent="0.25">
      <c r="A601" s="13">
        <v>43434</v>
      </c>
      <c r="B601" s="14">
        <v>0.10121527777777778</v>
      </c>
      <c r="C601" s="16" t="s">
        <v>17</v>
      </c>
      <c r="D601" s="16" t="s">
        <v>397</v>
      </c>
      <c r="E601" s="16">
        <v>1.6728995</v>
      </c>
      <c r="F601" s="18">
        <f>VLOOKUP(A601,'DASH USD History'!A:B,2,FALSE)</f>
        <v>97.5064142163246</v>
      </c>
      <c r="G601" s="18">
        <f t="shared" si="3"/>
        <v>163.11843158928232</v>
      </c>
      <c r="H601" s="16" t="s">
        <v>632</v>
      </c>
    </row>
    <row r="602" spans="1:8" ht="13.2" x14ac:dyDescent="0.25">
      <c r="A602" s="13">
        <v>43441</v>
      </c>
      <c r="B602" s="14">
        <v>0.82126157407407407</v>
      </c>
      <c r="C602" s="16" t="s">
        <v>17</v>
      </c>
      <c r="D602" s="16" t="s">
        <v>399</v>
      </c>
      <c r="E602" s="16">
        <v>1.68617142</v>
      </c>
      <c r="F602" s="18">
        <f>VLOOKUP(A602,'DASH USD History'!A:B,2,FALSE)</f>
        <v>65.473370783959695</v>
      </c>
      <c r="G602" s="18">
        <f t="shared" si="3"/>
        <v>110.39932658697583</v>
      </c>
      <c r="H602" s="16" t="s">
        <v>633</v>
      </c>
    </row>
    <row r="603" spans="1:8" ht="13.2" x14ac:dyDescent="0.25">
      <c r="A603" s="13">
        <v>43442</v>
      </c>
      <c r="B603" s="14">
        <v>0.84594907407407405</v>
      </c>
      <c r="C603" s="16" t="s">
        <v>17</v>
      </c>
      <c r="D603" s="16" t="s">
        <v>397</v>
      </c>
      <c r="E603" s="16">
        <v>1.6727990699999999</v>
      </c>
      <c r="F603" s="18">
        <f>VLOOKUP(A603,'DASH USD History'!A:B,2,FALSE)</f>
        <v>68.154728738521001</v>
      </c>
      <c r="G603" s="18">
        <f t="shared" si="3"/>
        <v>114.0091668499002</v>
      </c>
      <c r="H603" s="16" t="s">
        <v>634</v>
      </c>
    </row>
    <row r="604" spans="1:8" ht="13.2" x14ac:dyDescent="0.25">
      <c r="A604" s="13">
        <v>43450</v>
      </c>
      <c r="B604" s="14">
        <v>0.22334490740740739</v>
      </c>
      <c r="C604" s="16" t="s">
        <v>17</v>
      </c>
      <c r="D604" s="16" t="s">
        <v>399</v>
      </c>
      <c r="E604" s="16">
        <v>1.6733018799999999</v>
      </c>
      <c r="F604" s="18">
        <f>VLOOKUP(A604,'DASH USD History'!A:B,2,FALSE)</f>
        <v>61.584918239822102</v>
      </c>
      <c r="G604" s="18">
        <f t="shared" si="3"/>
        <v>103.0501594703406</v>
      </c>
      <c r="H604" s="16" t="s">
        <v>635</v>
      </c>
    </row>
    <row r="605" spans="1:8" ht="13.2" x14ac:dyDescent="0.25">
      <c r="A605" s="13">
        <v>43452</v>
      </c>
      <c r="B605" s="14">
        <v>0.21153935185185185</v>
      </c>
      <c r="C605" s="16" t="s">
        <v>17</v>
      </c>
      <c r="D605" s="16" t="s">
        <v>397</v>
      </c>
      <c r="E605" s="16">
        <v>1.6727990699999999</v>
      </c>
      <c r="F605" s="18">
        <f>VLOOKUP(A605,'DASH USD History'!A:B,2,FALSE)</f>
        <v>70.362819264433995</v>
      </c>
      <c r="G605" s="18">
        <f t="shared" si="3"/>
        <v>117.70285862812327</v>
      </c>
      <c r="H605" s="16" t="s">
        <v>636</v>
      </c>
    </row>
    <row r="606" spans="1:8" ht="13.2" x14ac:dyDescent="0.25">
      <c r="A606" s="13">
        <v>43459</v>
      </c>
      <c r="B606" s="14">
        <v>0.95982638888888894</v>
      </c>
      <c r="C606" s="16" t="s">
        <v>17</v>
      </c>
      <c r="D606" s="16" t="s">
        <v>399</v>
      </c>
      <c r="E606" s="16">
        <v>1.6727990699999999</v>
      </c>
      <c r="F606" s="18">
        <f>VLOOKUP(A606,'DASH USD History'!A:B,2,FALSE)</f>
        <v>90.476141891923504</v>
      </c>
      <c r="G606" s="18">
        <f t="shared" si="3"/>
        <v>151.34840601399767</v>
      </c>
      <c r="H606" s="16" t="s">
        <v>637</v>
      </c>
    </row>
    <row r="607" spans="1:8" ht="13.2" x14ac:dyDescent="0.25">
      <c r="A607" s="13">
        <v>43461</v>
      </c>
      <c r="B607" s="14">
        <v>0.34978009259259257</v>
      </c>
      <c r="C607" s="16" t="s">
        <v>17</v>
      </c>
      <c r="D607" s="16" t="s">
        <v>397</v>
      </c>
      <c r="E607" s="16">
        <v>1.6727990699999999</v>
      </c>
      <c r="F607" s="18">
        <f>VLOOKUP(A607,'DASH USD History'!A:B,2,FALSE)</f>
        <v>82.522724596638895</v>
      </c>
      <c r="G607" s="18">
        <f t="shared" si="3"/>
        <v>138.04393695912367</v>
      </c>
      <c r="H607" s="16" t="s">
        <v>638</v>
      </c>
    </row>
    <row r="608" spans="1:8" ht="13.2" x14ac:dyDescent="0.25">
      <c r="A608" s="13">
        <v>43470</v>
      </c>
      <c r="B608" s="14">
        <v>0.89413194444444444</v>
      </c>
      <c r="C608" s="16" t="s">
        <v>17</v>
      </c>
      <c r="D608" s="16" t="s">
        <v>399</v>
      </c>
      <c r="E608" s="16">
        <v>1.6777906199999999</v>
      </c>
      <c r="F608" s="18">
        <f>VLOOKUP(A608,'DASH USD History'!A:B,2,FALSE)</f>
        <v>80.266341716242195</v>
      </c>
      <c r="G608" s="18">
        <f t="shared" si="3"/>
        <v>134.67011523322586</v>
      </c>
      <c r="H608" s="16" t="s">
        <v>639</v>
      </c>
    </row>
    <row r="609" spans="1:8" ht="13.2" x14ac:dyDescent="0.25">
      <c r="A609" s="13">
        <v>43471</v>
      </c>
      <c r="B609" s="14">
        <v>0.59868055555555555</v>
      </c>
      <c r="C609" s="16" t="s">
        <v>17</v>
      </c>
      <c r="D609" s="16" t="s">
        <v>397</v>
      </c>
      <c r="E609" s="16">
        <v>1.6727990699999999</v>
      </c>
      <c r="F609" s="18">
        <f>VLOOKUP(A609,'DASH USD History'!A:B,2,FALSE)</f>
        <v>79.6446076354501</v>
      </c>
      <c r="G609" s="18">
        <f t="shared" si="3"/>
        <v>133.22942558309583</v>
      </c>
      <c r="H609" s="16" t="s">
        <v>640</v>
      </c>
    </row>
    <row r="610" spans="1:8" ht="13.2" x14ac:dyDescent="0.25">
      <c r="A610" s="13">
        <v>43479</v>
      </c>
      <c r="B610" s="14">
        <v>0.91005787037037034</v>
      </c>
      <c r="C610" s="16" t="s">
        <v>17</v>
      </c>
      <c r="D610" s="16" t="s">
        <v>397</v>
      </c>
      <c r="E610" s="16">
        <v>1.6728782099999999</v>
      </c>
      <c r="F610" s="18">
        <f>VLOOKUP(A610,'DASH USD History'!A:B,2,FALSE)</f>
        <v>68.885928895423305</v>
      </c>
      <c r="G610" s="18">
        <f t="shared" si="3"/>
        <v>115.23776942476302</v>
      </c>
      <c r="H610" s="16" t="s">
        <v>641</v>
      </c>
    </row>
    <row r="611" spans="1:8" ht="13.2" x14ac:dyDescent="0.25">
      <c r="A611" s="13">
        <v>43480</v>
      </c>
      <c r="B611" s="14">
        <v>0.34976851851851853</v>
      </c>
      <c r="C611" s="16" t="s">
        <v>17</v>
      </c>
      <c r="D611" s="16" t="s">
        <v>399</v>
      </c>
      <c r="E611" s="16">
        <v>1.67283169</v>
      </c>
      <c r="F611" s="18">
        <f>VLOOKUP(A611,'DASH USD History'!A:B,2,FALSE)</f>
        <v>71.249020941866604</v>
      </c>
      <c r="G611" s="18">
        <f t="shared" si="3"/>
        <v>119.1876201130281</v>
      </c>
      <c r="H611" s="16" t="s">
        <v>642</v>
      </c>
    </row>
    <row r="612" spans="1:8" ht="13.2" x14ac:dyDescent="0.25">
      <c r="A612" s="13">
        <v>43488</v>
      </c>
      <c r="B612" s="14">
        <v>0.53658564814814813</v>
      </c>
      <c r="C612" s="16" t="s">
        <v>17</v>
      </c>
      <c r="D612" s="16" t="s">
        <v>399</v>
      </c>
      <c r="E612" s="16">
        <v>1.6727990699999999</v>
      </c>
      <c r="F612" s="18">
        <f>VLOOKUP(A612,'DASH USD History'!A:B,2,FALSE)</f>
        <v>70.239395248272302</v>
      </c>
      <c r="G612" s="18">
        <f t="shared" si="3"/>
        <v>117.49639504867233</v>
      </c>
      <c r="H612" s="16" t="s">
        <v>643</v>
      </c>
    </row>
    <row r="613" spans="1:8" ht="13.2" x14ac:dyDescent="0.25">
      <c r="A613" s="13">
        <v>43488</v>
      </c>
      <c r="B613" s="14">
        <v>0.27792824074074074</v>
      </c>
      <c r="C613" s="16" t="s">
        <v>17</v>
      </c>
      <c r="D613" s="16" t="s">
        <v>397</v>
      </c>
      <c r="E613" s="16">
        <v>1.6729342199999999</v>
      </c>
      <c r="F613" s="18">
        <f>VLOOKUP(A613,'DASH USD History'!A:B,2,FALSE)</f>
        <v>70.239395248272302</v>
      </c>
      <c r="G613" s="18">
        <f t="shared" si="3"/>
        <v>117.50588790294013</v>
      </c>
      <c r="H613" s="16" t="s">
        <v>644</v>
      </c>
    </row>
    <row r="614" spans="1:8" ht="13.2" x14ac:dyDescent="0.25">
      <c r="A614" s="13">
        <v>43495</v>
      </c>
      <c r="B614" s="14">
        <v>0.7537962962962963</v>
      </c>
      <c r="C614" s="16" t="s">
        <v>17</v>
      </c>
      <c r="D614" s="16" t="s">
        <v>399</v>
      </c>
      <c r="E614" s="16">
        <v>1.6728061999999999</v>
      </c>
      <c r="F614" s="18">
        <f>VLOOKUP(A614,'DASH USD History'!A:B,2,FALSE)</f>
        <v>66.515827373720697</v>
      </c>
      <c r="G614" s="18">
        <f t="shared" si="3"/>
        <v>111.2680884288897</v>
      </c>
      <c r="H614" s="16" t="s">
        <v>645</v>
      </c>
    </row>
    <row r="615" spans="1:8" ht="13.2" x14ac:dyDescent="0.25">
      <c r="A615" s="13">
        <v>43495</v>
      </c>
      <c r="B615" s="14">
        <v>0.50908564814814816</v>
      </c>
      <c r="C615" s="16" t="s">
        <v>17</v>
      </c>
      <c r="D615" s="16" t="s">
        <v>397</v>
      </c>
      <c r="E615" s="16">
        <v>1.6750324700000001</v>
      </c>
      <c r="F615" s="18">
        <f>VLOOKUP(A615,'DASH USD History'!A:B,2,FALSE)</f>
        <v>66.515827373720697</v>
      </c>
      <c r="G615" s="18">
        <f t="shared" si="3"/>
        <v>111.416170619897</v>
      </c>
      <c r="H615" s="16" t="s">
        <v>646</v>
      </c>
    </row>
    <row r="616" spans="1:8" ht="13.2" x14ac:dyDescent="0.25">
      <c r="A616" s="13">
        <v>43504</v>
      </c>
      <c r="B616" s="14">
        <v>0.96150462962962968</v>
      </c>
      <c r="C616" s="16" t="s">
        <v>17</v>
      </c>
      <c r="D616" s="16" t="s">
        <v>397</v>
      </c>
      <c r="E616" s="16">
        <v>1.6728390099999999</v>
      </c>
      <c r="F616" s="18">
        <f>VLOOKUP(A616,'DASH USD History'!A:B,2,FALSE)</f>
        <v>66.601587702105903</v>
      </c>
      <c r="G616" s="18">
        <f t="shared" si="3"/>
        <v>111.41373403601901</v>
      </c>
      <c r="H616" s="16" t="s">
        <v>647</v>
      </c>
    </row>
    <row r="617" spans="1:8" ht="13.2" x14ac:dyDescent="0.25">
      <c r="A617" s="13">
        <v>43505</v>
      </c>
      <c r="B617" s="14">
        <v>9.8506944444444439E-2</v>
      </c>
      <c r="C617" s="16" t="s">
        <v>17</v>
      </c>
      <c r="D617" s="16" t="s">
        <v>399</v>
      </c>
      <c r="E617" s="16">
        <v>1.6728228999999999</v>
      </c>
      <c r="F617" s="18">
        <f>VLOOKUP(A617,'DASH USD History'!A:B,2,FALSE)</f>
        <v>72.513228858232495</v>
      </c>
      <c r="G617" s="18">
        <f t="shared" si="3"/>
        <v>121.30178978699216</v>
      </c>
      <c r="H617" s="16" t="s">
        <v>648</v>
      </c>
    </row>
    <row r="618" spans="1:8" ht="13.2" x14ac:dyDescent="0.25">
      <c r="A618" s="13">
        <v>43512</v>
      </c>
      <c r="B618" s="14">
        <v>0.73031250000000003</v>
      </c>
      <c r="C618" s="16" t="s">
        <v>17</v>
      </c>
      <c r="D618" s="16" t="s">
        <v>399</v>
      </c>
      <c r="E618" s="16">
        <v>1.6728452300000001</v>
      </c>
      <c r="F618" s="18">
        <f>VLOOKUP(A618,'DASH USD History'!A:B,2,FALSE)</f>
        <v>77.342740673590797</v>
      </c>
      <c r="G618" s="18">
        <f t="shared" si="3"/>
        <v>129.38243481094335</v>
      </c>
      <c r="H618" s="16" t="s">
        <v>649</v>
      </c>
    </row>
    <row r="619" spans="1:8" ht="13.2" x14ac:dyDescent="0.25">
      <c r="A619" s="13">
        <v>43512</v>
      </c>
      <c r="B619" s="14">
        <v>0.43582175925925926</v>
      </c>
      <c r="C619" s="16" t="s">
        <v>17</v>
      </c>
      <c r="D619" s="16" t="s">
        <v>397</v>
      </c>
      <c r="E619" s="16">
        <v>1.6731048900000001</v>
      </c>
      <c r="F619" s="18">
        <f>VLOOKUP(A619,'DASH USD History'!A:B,2,FALSE)</f>
        <v>77.342740673590797</v>
      </c>
      <c r="G619" s="18">
        <f t="shared" si="3"/>
        <v>129.40251762698665</v>
      </c>
      <c r="H619" s="16" t="s">
        <v>650</v>
      </c>
    </row>
    <row r="620" spans="1:8" ht="13.2" x14ac:dyDescent="0.25">
      <c r="A620" s="13">
        <v>43520</v>
      </c>
      <c r="B620" s="14">
        <v>0.43934027777777779</v>
      </c>
      <c r="C620" s="16" t="s">
        <v>17</v>
      </c>
      <c r="D620" s="16" t="s">
        <v>397</v>
      </c>
      <c r="E620" s="16">
        <v>1.70865142</v>
      </c>
      <c r="F620" s="18">
        <f>VLOOKUP(A620,'DASH USD History'!A:B,2,FALSE)</f>
        <v>89.222876962214301</v>
      </c>
      <c r="G620" s="18">
        <f t="shared" si="3"/>
        <v>152.45079541797276</v>
      </c>
      <c r="H620" s="16" t="s">
        <v>651</v>
      </c>
    </row>
    <row r="621" spans="1:8" ht="13.2" x14ac:dyDescent="0.25">
      <c r="A621" s="13">
        <v>43522</v>
      </c>
      <c r="B621" s="14">
        <v>0.19313657407407409</v>
      </c>
      <c r="C621" s="16" t="s">
        <v>17</v>
      </c>
      <c r="D621" s="16" t="s">
        <v>399</v>
      </c>
      <c r="E621" s="16">
        <v>1.6736068</v>
      </c>
      <c r="F621" s="18">
        <f>VLOOKUP(A621,'DASH USD History'!A:B,2,FALSE)</f>
        <v>81.755279202775</v>
      </c>
      <c r="G621" s="18">
        <f t="shared" si="3"/>
        <v>136.82619120966282</v>
      </c>
      <c r="H621" s="16" t="s">
        <v>652</v>
      </c>
    </row>
    <row r="622" spans="1:8" ht="13.2" x14ac:dyDescent="0.25">
      <c r="A622" s="13">
        <v>43527</v>
      </c>
      <c r="B622" s="14">
        <v>0.52446759259259257</v>
      </c>
      <c r="C622" s="16" t="s">
        <v>17</v>
      </c>
      <c r="D622" s="16" t="s">
        <v>397</v>
      </c>
      <c r="E622" s="16">
        <v>1.67284301</v>
      </c>
      <c r="F622" s="18">
        <f>VLOOKUP(A622,'DASH USD History'!A:B,2,FALSE)</f>
        <v>81.305841001260902</v>
      </c>
      <c r="G622" s="18">
        <f t="shared" si="3"/>
        <v>136.01190779113071</v>
      </c>
      <c r="H622" s="16" t="s">
        <v>653</v>
      </c>
    </row>
    <row r="623" spans="1:8" ht="13.2" x14ac:dyDescent="0.25">
      <c r="A623" s="13">
        <v>43530</v>
      </c>
      <c r="B623" s="14">
        <v>0.38832175925925927</v>
      </c>
      <c r="C623" s="16" t="s">
        <v>17</v>
      </c>
      <c r="D623" s="16" t="s">
        <v>399</v>
      </c>
      <c r="E623" s="16">
        <v>1.67284907</v>
      </c>
      <c r="F623" s="18">
        <f>VLOOKUP(A623,'DASH USD History'!A:B,2,FALSE)</f>
        <v>81.185921781981605</v>
      </c>
      <c r="G623" s="18">
        <f t="shared" si="3"/>
        <v>135.81179375008068</v>
      </c>
      <c r="H623" s="16" t="s">
        <v>654</v>
      </c>
    </row>
    <row r="624" spans="1:8" ht="13.2" x14ac:dyDescent="0.25">
      <c r="A624" s="13">
        <v>43535</v>
      </c>
      <c r="B624" s="14">
        <v>0.68896990740740749</v>
      </c>
      <c r="C624" t="s">
        <v>17</v>
      </c>
      <c r="D624" t="s">
        <v>397</v>
      </c>
      <c r="E624">
        <v>1.6730402799999999</v>
      </c>
      <c r="F624" s="18">
        <f>VLOOKUP(A624,'DASH USD History'!A:B,2,FALSE)</f>
        <v>80.925815781135995</v>
      </c>
      <c r="G624" s="18">
        <f t="shared" ref="G624:G687" si="4">E624*F624</f>
        <v>135.39214949370017</v>
      </c>
      <c r="H624" s="18" t="s">
        <v>1016</v>
      </c>
    </row>
    <row r="625" spans="1:8" ht="13.2" x14ac:dyDescent="0.25">
      <c r="A625" s="13">
        <v>43537</v>
      </c>
      <c r="B625" s="14">
        <v>0.87596064814814811</v>
      </c>
      <c r="C625" t="s">
        <v>17</v>
      </c>
      <c r="D625" t="s">
        <v>399</v>
      </c>
      <c r="E625">
        <v>1.67313702</v>
      </c>
      <c r="F625" s="18">
        <f>VLOOKUP(A625,'DASH USD History'!A:B,2,FALSE)</f>
        <v>90.3325363734034</v>
      </c>
      <c r="G625" s="18">
        <f t="shared" si="4"/>
        <v>151.13871071683778</v>
      </c>
      <c r="H625" s="18" t="s">
        <v>1017</v>
      </c>
    </row>
    <row r="626" spans="1:8" ht="13.2" x14ac:dyDescent="0.25">
      <c r="A626" s="13">
        <v>43543</v>
      </c>
      <c r="B626" s="14">
        <v>0.48966435185185181</v>
      </c>
      <c r="C626" t="s">
        <v>17</v>
      </c>
      <c r="D626" t="s">
        <v>397</v>
      </c>
      <c r="E626">
        <v>1.6740656199999999</v>
      </c>
      <c r="F626" s="18">
        <f>VLOOKUP(A626,'DASH USD History'!A:B,2,FALSE)</f>
        <v>90.057537217169795</v>
      </c>
      <c r="G626" s="18">
        <f t="shared" si="4"/>
        <v>150.76222687713442</v>
      </c>
      <c r="H626" s="18" t="s">
        <v>1018</v>
      </c>
    </row>
    <row r="627" spans="1:8" ht="13.2" x14ac:dyDescent="0.25">
      <c r="A627" s="13">
        <v>43547</v>
      </c>
      <c r="B627" s="14">
        <v>0.3815162037037037</v>
      </c>
      <c r="C627" t="s">
        <v>17</v>
      </c>
      <c r="D627" t="s">
        <v>399</v>
      </c>
      <c r="E627">
        <v>1.67284721</v>
      </c>
      <c r="F627" s="18">
        <f>VLOOKUP(A627,'DASH USD History'!A:B,2,FALSE)</f>
        <v>90.069373263077594</v>
      </c>
      <c r="G627" s="18">
        <f t="shared" si="4"/>
        <v>150.67229976958797</v>
      </c>
      <c r="H627" s="18" t="s">
        <v>1019</v>
      </c>
    </row>
    <row r="628" spans="1:8" ht="13.2" x14ac:dyDescent="0.25">
      <c r="A628" s="13">
        <v>43551</v>
      </c>
      <c r="B628" s="14">
        <v>0.99631944444444442</v>
      </c>
      <c r="C628" t="s">
        <v>17</v>
      </c>
      <c r="D628" t="s">
        <v>397</v>
      </c>
      <c r="E628">
        <v>1.67319609</v>
      </c>
      <c r="F628" s="18">
        <f>VLOOKUP(A628,'DASH USD History'!A:B,2,FALSE)</f>
        <v>88.689571031063096</v>
      </c>
      <c r="G628" s="18">
        <f t="shared" si="4"/>
        <v>148.39504347295204</v>
      </c>
      <c r="H628" s="18" t="s">
        <v>1020</v>
      </c>
    </row>
    <row r="629" spans="1:8" ht="13.2" x14ac:dyDescent="0.25">
      <c r="A629" s="13">
        <v>43555</v>
      </c>
      <c r="B629" s="14">
        <v>0.53197916666666667</v>
      </c>
      <c r="C629" t="s">
        <v>17</v>
      </c>
      <c r="D629" t="s">
        <v>399</v>
      </c>
      <c r="E629">
        <v>1.6727990699999999</v>
      </c>
      <c r="F629" s="18">
        <f>VLOOKUP(A629,'DASH USD History'!A:B,2,FALSE)</f>
        <v>100.53242098162499</v>
      </c>
      <c r="G629" s="18">
        <f t="shared" si="4"/>
        <v>168.17054032291077</v>
      </c>
      <c r="H629" s="18" t="s">
        <v>1021</v>
      </c>
    </row>
    <row r="630" spans="1:8" ht="13.2" x14ac:dyDescent="0.25">
      <c r="A630" s="13">
        <v>43562</v>
      </c>
      <c r="B630" s="14">
        <v>4.6874999999999998E-3</v>
      </c>
      <c r="C630" t="s">
        <v>17</v>
      </c>
      <c r="D630" t="s">
        <v>1022</v>
      </c>
      <c r="E630">
        <v>1.6728151</v>
      </c>
      <c r="F630" s="18">
        <f>VLOOKUP(A630,'DASH USD History'!A:B,2,FALSE)</f>
        <v>131.37326175310699</v>
      </c>
      <c r="G630" s="18">
        <f t="shared" si="4"/>
        <v>219.76317599684984</v>
      </c>
      <c r="H630" s="18" t="s">
        <v>1023</v>
      </c>
    </row>
    <row r="631" spans="1:8" ht="13.2" x14ac:dyDescent="0.25">
      <c r="A631" s="13">
        <v>43562</v>
      </c>
      <c r="B631" s="14">
        <v>8.3796296296296292E-3</v>
      </c>
      <c r="C631" t="s">
        <v>17</v>
      </c>
      <c r="D631" t="s">
        <v>1024</v>
      </c>
      <c r="E631">
        <v>1.7199089000000001</v>
      </c>
      <c r="F631" s="18">
        <f>VLOOKUP(A631,'DASH USD History'!A:B,2,FALSE)</f>
        <v>131.37326175310699</v>
      </c>
      <c r="G631" s="18">
        <f t="shared" si="4"/>
        <v>225.95004211119831</v>
      </c>
      <c r="H631" s="18" t="s">
        <v>1025</v>
      </c>
    </row>
    <row r="632" spans="1:8" ht="13.2" x14ac:dyDescent="0.25">
      <c r="A632" s="13">
        <v>43570</v>
      </c>
      <c r="B632" s="14">
        <v>2.2916666666666669E-2</v>
      </c>
      <c r="C632" t="s">
        <v>17</v>
      </c>
      <c r="D632" t="s">
        <v>1022</v>
      </c>
      <c r="E632">
        <v>1.5533189000000001</v>
      </c>
      <c r="F632" s="18">
        <f>VLOOKUP(A632,'DASH USD History'!A:B,2,FALSE)</f>
        <v>123.048702496982</v>
      </c>
      <c r="G632" s="18">
        <f t="shared" si="4"/>
        <v>191.13387520903933</v>
      </c>
      <c r="H632" s="18" t="s">
        <v>1026</v>
      </c>
    </row>
    <row r="633" spans="1:8" ht="13.2" x14ac:dyDescent="0.25">
      <c r="A633" s="13">
        <v>43570</v>
      </c>
      <c r="B633" s="14">
        <v>2.7002314814814812E-2</v>
      </c>
      <c r="C633" t="s">
        <v>17</v>
      </c>
      <c r="D633" t="s">
        <v>1024</v>
      </c>
      <c r="E633">
        <v>1.5533134200000001</v>
      </c>
      <c r="F633" s="18">
        <f>VLOOKUP(A633,'DASH USD History'!A:B,2,FALSE)</f>
        <v>123.048702496982</v>
      </c>
      <c r="G633" s="18">
        <f t="shared" si="4"/>
        <v>191.13320090214967</v>
      </c>
      <c r="H633" s="18" t="s">
        <v>1027</v>
      </c>
    </row>
    <row r="634" spans="1:8" ht="13.2" x14ac:dyDescent="0.25">
      <c r="A634" s="13">
        <v>43578</v>
      </c>
      <c r="B634" s="14">
        <v>0.61003472222222221</v>
      </c>
      <c r="C634" t="s">
        <v>17</v>
      </c>
      <c r="D634" t="s">
        <v>1022</v>
      </c>
      <c r="E634">
        <v>1.5539190300000001</v>
      </c>
      <c r="F634" s="18">
        <f>VLOOKUP(A634,'DASH USD History'!A:B,2,FALSE)</f>
        <v>122.316357795672</v>
      </c>
      <c r="G634" s="18">
        <f t="shared" si="4"/>
        <v>190.0697160589836</v>
      </c>
      <c r="H634" s="18" t="s">
        <v>1028</v>
      </c>
    </row>
    <row r="635" spans="1:8" ht="13.2" x14ac:dyDescent="0.25">
      <c r="A635" s="13">
        <v>43578</v>
      </c>
      <c r="B635" s="14">
        <v>0.61525462962962962</v>
      </c>
      <c r="C635" t="s">
        <v>17</v>
      </c>
      <c r="D635" t="s">
        <v>1024</v>
      </c>
      <c r="E635">
        <v>1.5540632999999999</v>
      </c>
      <c r="F635" s="18">
        <f>VLOOKUP(A635,'DASH USD History'!A:B,2,FALSE)</f>
        <v>122.316357795672</v>
      </c>
      <c r="G635" s="18">
        <f t="shared" si="4"/>
        <v>190.08736263992276</v>
      </c>
      <c r="H635" s="18" t="s">
        <v>1029</v>
      </c>
    </row>
    <row r="636" spans="1:8" ht="13.2" x14ac:dyDescent="0.25">
      <c r="A636" s="13">
        <v>43587</v>
      </c>
      <c r="B636" s="14">
        <v>0.29388888888888892</v>
      </c>
      <c r="C636" t="s">
        <v>17</v>
      </c>
      <c r="D636" t="s">
        <v>1022</v>
      </c>
      <c r="E636">
        <v>1.5618495999999999</v>
      </c>
      <c r="F636" s="18">
        <f>VLOOKUP(A636,'DASH USD History'!A:B,2,FALSE)</f>
        <v>115.846573996366</v>
      </c>
      <c r="G636" s="18">
        <f t="shared" si="4"/>
        <v>180.93492525759464</v>
      </c>
      <c r="H636" s="18" t="s">
        <v>1030</v>
      </c>
    </row>
    <row r="637" spans="1:8" ht="13.2" x14ac:dyDescent="0.25">
      <c r="A637" s="13">
        <v>43587</v>
      </c>
      <c r="B637" s="14">
        <v>0.29806712962962961</v>
      </c>
      <c r="C637" t="s">
        <v>17</v>
      </c>
      <c r="D637" t="s">
        <v>1024</v>
      </c>
      <c r="E637">
        <v>1.5583753</v>
      </c>
      <c r="F637" s="18">
        <f>VLOOKUP(A637,'DASH USD History'!A:B,2,FALSE)</f>
        <v>115.846573996366</v>
      </c>
      <c r="G637" s="18">
        <f t="shared" si="4"/>
        <v>180.53243950555907</v>
      </c>
      <c r="H637" s="18" t="s">
        <v>1031</v>
      </c>
    </row>
    <row r="638" spans="1:8" ht="13.2" x14ac:dyDescent="0.25">
      <c r="A638" s="13">
        <v>43596</v>
      </c>
      <c r="B638" s="14">
        <v>0.13217592592592592</v>
      </c>
      <c r="C638" t="s">
        <v>17</v>
      </c>
      <c r="D638" t="s">
        <v>1022</v>
      </c>
      <c r="E638">
        <v>1.55339023</v>
      </c>
      <c r="F638" s="18">
        <f>VLOOKUP(A638,'DASH USD History'!A:B,2,FALSE)</f>
        <v>112.697587008852</v>
      </c>
      <c r="G638" s="18">
        <f t="shared" si="4"/>
        <v>175.06333060412561</v>
      </c>
      <c r="H638" s="18" t="s">
        <v>1032</v>
      </c>
    </row>
    <row r="639" spans="1:8" ht="13.2" x14ac:dyDescent="0.25">
      <c r="A639" s="13">
        <v>43596</v>
      </c>
      <c r="B639" s="14">
        <v>0.1363425925925926</v>
      </c>
      <c r="C639" t="s">
        <v>17</v>
      </c>
      <c r="D639" t="s">
        <v>1024</v>
      </c>
      <c r="E639">
        <v>1.55890767</v>
      </c>
      <c r="F639" s="18">
        <f>VLOOKUP(A639,'DASH USD History'!A:B,2,FALSE)</f>
        <v>112.697587008852</v>
      </c>
      <c r="G639" s="18">
        <f t="shared" si="4"/>
        <v>175.68513277859174</v>
      </c>
      <c r="H639" s="18" t="s">
        <v>1033</v>
      </c>
    </row>
    <row r="640" spans="1:8" ht="13.2" x14ac:dyDescent="0.25">
      <c r="A640" s="13">
        <v>43604</v>
      </c>
      <c r="B640" s="14">
        <v>0.90695601851851848</v>
      </c>
      <c r="C640" t="s">
        <v>17</v>
      </c>
      <c r="D640" t="s">
        <v>1022</v>
      </c>
      <c r="E640">
        <v>1.5533144999999999</v>
      </c>
      <c r="F640" s="18">
        <f>VLOOKUP(A640,'DASH USD History'!A:B,2,FALSE)</f>
        <v>141.66947174506399</v>
      </c>
      <c r="G640" s="18">
        <f t="shared" si="4"/>
        <v>220.05724466894819</v>
      </c>
      <c r="H640" s="18" t="s">
        <v>1034</v>
      </c>
    </row>
    <row r="641" spans="1:8" ht="13.2" x14ac:dyDescent="0.25">
      <c r="A641" s="13">
        <v>43604</v>
      </c>
      <c r="B641" s="14">
        <v>0.90826388888888887</v>
      </c>
      <c r="C641" t="s">
        <v>17</v>
      </c>
      <c r="D641" t="s">
        <v>1024</v>
      </c>
      <c r="E641">
        <v>1.55347401</v>
      </c>
      <c r="F641" s="18">
        <f>VLOOKUP(A641,'DASH USD History'!A:B,2,FALSE)</f>
        <v>141.66947174506399</v>
      </c>
      <c r="G641" s="18">
        <f t="shared" si="4"/>
        <v>220.07984236638623</v>
      </c>
      <c r="H641" s="18" t="s">
        <v>1035</v>
      </c>
    </row>
    <row r="642" spans="1:8" ht="13.2" x14ac:dyDescent="0.25">
      <c r="A642" s="13">
        <v>43613</v>
      </c>
      <c r="B642" s="14">
        <v>0.73921296296296291</v>
      </c>
      <c r="C642" t="s">
        <v>17</v>
      </c>
      <c r="D642" t="s">
        <v>1022</v>
      </c>
      <c r="E642">
        <v>1.55380761</v>
      </c>
      <c r="F642" s="18">
        <f>VLOOKUP(A642,'DASH USD History'!A:B,2,FALSE)</f>
        <v>167.18266789705299</v>
      </c>
      <c r="G642" s="18">
        <f t="shared" si="4"/>
        <v>259.76970163854367</v>
      </c>
      <c r="H642" s="18" t="s">
        <v>1036</v>
      </c>
    </row>
    <row r="643" spans="1:8" ht="13.2" x14ac:dyDescent="0.25">
      <c r="A643" s="13">
        <v>43613</v>
      </c>
      <c r="B643" s="14">
        <v>0.73987268518518512</v>
      </c>
      <c r="C643" t="s">
        <v>17</v>
      </c>
      <c r="D643" t="s">
        <v>1024</v>
      </c>
      <c r="E643">
        <v>1.5538322099999999</v>
      </c>
      <c r="F643" s="18">
        <f>VLOOKUP(A643,'DASH USD History'!A:B,2,FALSE)</f>
        <v>167.18266789705299</v>
      </c>
      <c r="G643" s="18">
        <f t="shared" si="4"/>
        <v>259.77381433217391</v>
      </c>
      <c r="H643" s="18" t="s">
        <v>1037</v>
      </c>
    </row>
    <row r="644" spans="1:8" ht="13.2" x14ac:dyDescent="0.25">
      <c r="A644" s="13">
        <v>43622</v>
      </c>
      <c r="B644" s="14">
        <v>0.65881944444444451</v>
      </c>
      <c r="C644" t="s">
        <v>17</v>
      </c>
      <c r="D644" t="s">
        <v>1022</v>
      </c>
      <c r="E644">
        <v>1.5630924900000001</v>
      </c>
      <c r="F644" s="18">
        <f>VLOOKUP(A644,'DASH USD History'!A:B,2,FALSE)</f>
        <v>147.787815577983</v>
      </c>
      <c r="G644" s="18">
        <f t="shared" si="4"/>
        <v>231.00602464345025</v>
      </c>
      <c r="H644" s="18" t="s">
        <v>1038</v>
      </c>
    </row>
    <row r="645" spans="1:8" ht="13.2" x14ac:dyDescent="0.25">
      <c r="A645" s="13">
        <v>43622</v>
      </c>
      <c r="B645" s="14">
        <v>0.6667939814814815</v>
      </c>
      <c r="C645" t="s">
        <v>17</v>
      </c>
      <c r="D645" t="s">
        <v>1024</v>
      </c>
      <c r="E645">
        <v>1.5536636699999999</v>
      </c>
      <c r="F645" s="18">
        <f>VLOOKUP(A645,'DASH USD History'!A:B,2,FALSE)</f>
        <v>147.787815577983</v>
      </c>
      <c r="G645" s="18">
        <f t="shared" si="4"/>
        <v>229.61255993217222</v>
      </c>
      <c r="H645" s="18" t="s">
        <v>1039</v>
      </c>
    </row>
    <row r="646" spans="1:8" ht="13.2" x14ac:dyDescent="0.25">
      <c r="A646" s="13">
        <v>43631</v>
      </c>
      <c r="B646" s="14">
        <v>3.5555555555555556E-2</v>
      </c>
      <c r="C646" t="s">
        <v>17</v>
      </c>
      <c r="D646" t="s">
        <v>1022</v>
      </c>
      <c r="E646">
        <v>1.5536308999999999</v>
      </c>
      <c r="F646" s="18">
        <f>VLOOKUP(A646,'DASH USD History'!A:B,2,FALSE)</f>
        <v>153.71589800562299</v>
      </c>
      <c r="G646" s="18">
        <f t="shared" si="4"/>
        <v>238.81776896278424</v>
      </c>
      <c r="H646" s="18" t="s">
        <v>1040</v>
      </c>
    </row>
    <row r="647" spans="1:8" ht="13.2" x14ac:dyDescent="0.25">
      <c r="A647" s="13">
        <v>43631</v>
      </c>
      <c r="B647" s="14">
        <v>4.040509259259259E-2</v>
      </c>
      <c r="C647" t="s">
        <v>17</v>
      </c>
      <c r="D647" t="s">
        <v>1024</v>
      </c>
      <c r="E647">
        <v>1.5536253</v>
      </c>
      <c r="F647" s="18">
        <f>VLOOKUP(A647,'DASH USD History'!A:B,2,FALSE)</f>
        <v>153.71589800562299</v>
      </c>
      <c r="G647" s="18">
        <f t="shared" si="4"/>
        <v>238.81690815375541</v>
      </c>
      <c r="H647" s="18" t="s">
        <v>1041</v>
      </c>
    </row>
    <row r="648" spans="1:8" ht="13.2" x14ac:dyDescent="0.25">
      <c r="A648" s="13">
        <v>43639</v>
      </c>
      <c r="B648" s="14">
        <v>0.50579861111111113</v>
      </c>
      <c r="C648" t="s">
        <v>17</v>
      </c>
      <c r="D648" t="s">
        <v>1022</v>
      </c>
      <c r="E648">
        <v>1.5533676700000001</v>
      </c>
      <c r="F648" s="18">
        <f>VLOOKUP(A648,'DASH USD History'!A:B,2,FALSE)</f>
        <v>176.73607883707101</v>
      </c>
      <c r="G648" s="18">
        <f t="shared" si="4"/>
        <v>274.53611098807733</v>
      </c>
      <c r="H648" s="18" t="s">
        <v>1042</v>
      </c>
    </row>
    <row r="649" spans="1:8" ht="13.2" x14ac:dyDescent="0.25">
      <c r="A649" s="13">
        <v>43639</v>
      </c>
      <c r="B649" s="14">
        <v>0.51685185185185178</v>
      </c>
      <c r="C649" t="s">
        <v>17</v>
      </c>
      <c r="D649" t="s">
        <v>1024</v>
      </c>
      <c r="E649">
        <v>1.5534806800000001</v>
      </c>
      <c r="F649" s="18">
        <f>VLOOKUP(A649,'DASH USD History'!A:B,2,FALSE)</f>
        <v>176.73607883707101</v>
      </c>
      <c r="G649" s="18">
        <f t="shared" si="4"/>
        <v>274.55608393234667</v>
      </c>
      <c r="H649" s="18" t="s">
        <v>1043</v>
      </c>
    </row>
    <row r="650" spans="1:8" ht="13.2" x14ac:dyDescent="0.25">
      <c r="A650" s="13">
        <v>43648</v>
      </c>
      <c r="B650" s="14">
        <v>0.11194444444444444</v>
      </c>
      <c r="C650" t="s">
        <v>17</v>
      </c>
      <c r="D650" t="s">
        <v>1022</v>
      </c>
      <c r="E650">
        <v>1.55346662</v>
      </c>
      <c r="F650" s="18">
        <f>VLOOKUP(A650,'DASH USD History'!A:B,2,FALSE)</f>
        <v>154.575212521868</v>
      </c>
      <c r="G650" s="18">
        <f t="shared" si="4"/>
        <v>240.12743293212796</v>
      </c>
      <c r="H650" s="18" t="s">
        <v>1044</v>
      </c>
    </row>
    <row r="651" spans="1:8" ht="13.2" x14ac:dyDescent="0.25">
      <c r="A651" s="13">
        <v>43648</v>
      </c>
      <c r="B651" s="14">
        <v>0.12462962962962963</v>
      </c>
      <c r="C651" t="s">
        <v>17</v>
      </c>
      <c r="D651" t="s">
        <v>1024</v>
      </c>
      <c r="E651">
        <v>1.5535312299999999</v>
      </c>
      <c r="F651" s="18">
        <f>VLOOKUP(A651,'DASH USD History'!A:B,2,FALSE)</f>
        <v>154.575212521868</v>
      </c>
      <c r="G651" s="18">
        <f t="shared" si="4"/>
        <v>240.13742003660897</v>
      </c>
      <c r="H651" s="18" t="s">
        <v>1045</v>
      </c>
    </row>
    <row r="652" spans="1:8" ht="13.2" x14ac:dyDescent="0.25">
      <c r="A652" s="13">
        <v>43656</v>
      </c>
      <c r="B652" s="14">
        <v>0.78156250000000005</v>
      </c>
      <c r="C652" t="s">
        <v>17</v>
      </c>
      <c r="D652" t="s">
        <v>1022</v>
      </c>
      <c r="E652">
        <v>1.5648620900000001</v>
      </c>
      <c r="F652" s="18">
        <f>VLOOKUP(A652,'DASH USD History'!A:B,2,FALSE)</f>
        <v>156.31248892266299</v>
      </c>
      <c r="G652" s="18">
        <f t="shared" si="4"/>
        <v>244.60748810862029</v>
      </c>
      <c r="H652" s="18" t="s">
        <v>1046</v>
      </c>
    </row>
    <row r="653" spans="1:8" ht="13.2" x14ac:dyDescent="0.25">
      <c r="A653" s="13">
        <v>43656</v>
      </c>
      <c r="B653" s="14">
        <v>0.78409722222222233</v>
      </c>
      <c r="C653" t="s">
        <v>17</v>
      </c>
      <c r="D653" t="s">
        <v>1024</v>
      </c>
      <c r="E653">
        <v>1.55336067</v>
      </c>
      <c r="F653" s="18">
        <f>VLOOKUP(A653,'DASH USD History'!A:B,2,FALSE)</f>
        <v>156.31248892266299</v>
      </c>
      <c r="G653" s="18">
        <f t="shared" si="4"/>
        <v>242.80967252227538</v>
      </c>
      <c r="H653" s="18" t="s">
        <v>1047</v>
      </c>
    </row>
    <row r="654" spans="1:8" ht="13.2" x14ac:dyDescent="0.25">
      <c r="A654" s="13">
        <v>43665</v>
      </c>
      <c r="B654" s="14">
        <v>0.56619212962962961</v>
      </c>
      <c r="C654" t="s">
        <v>17</v>
      </c>
      <c r="D654" t="s">
        <v>1022</v>
      </c>
      <c r="E654">
        <v>1.55358683</v>
      </c>
      <c r="F654" s="18">
        <f>VLOOKUP(A654,'DASH USD History'!A:B,2,FALSE)</f>
        <v>110.46832390288699</v>
      </c>
      <c r="G654" s="18">
        <f t="shared" si="4"/>
        <v>171.62213314769943</v>
      </c>
      <c r="H654" s="18" t="s">
        <v>1048</v>
      </c>
    </row>
    <row r="655" spans="1:8" ht="13.2" x14ac:dyDescent="0.25">
      <c r="A655" s="13">
        <v>43665</v>
      </c>
      <c r="B655" s="14">
        <v>0.57109953703703698</v>
      </c>
      <c r="C655" t="s">
        <v>17</v>
      </c>
      <c r="D655" t="s">
        <v>1024</v>
      </c>
      <c r="E655">
        <v>1.5535624800000001</v>
      </c>
      <c r="F655" s="18">
        <f>VLOOKUP(A655,'DASH USD History'!A:B,2,FALSE)</f>
        <v>110.46832390288699</v>
      </c>
      <c r="G655" s="18">
        <f t="shared" si="4"/>
        <v>171.61944324401242</v>
      </c>
      <c r="H655" s="18" t="s">
        <v>1049</v>
      </c>
    </row>
    <row r="656" spans="1:8" ht="13.2" x14ac:dyDescent="0.25">
      <c r="A656" s="13">
        <v>43674</v>
      </c>
      <c r="B656" s="14">
        <v>0.40863425925925928</v>
      </c>
      <c r="C656" t="s">
        <v>17</v>
      </c>
      <c r="D656" t="s">
        <v>1022</v>
      </c>
      <c r="E656">
        <v>1.5536346299999999</v>
      </c>
      <c r="F656" s="18">
        <f>VLOOKUP(A656,'DASH USD History'!A:B,2,FALSE)</f>
        <v>110.341231074435</v>
      </c>
      <c r="G656" s="18">
        <f t="shared" si="4"/>
        <v>171.42995771407431</v>
      </c>
      <c r="H656" s="18" t="s">
        <v>1050</v>
      </c>
    </row>
    <row r="657" spans="1:8" ht="13.2" x14ac:dyDescent="0.25">
      <c r="A657" s="13">
        <v>43674</v>
      </c>
      <c r="B657" s="14">
        <v>0.41359953703703706</v>
      </c>
      <c r="C657" t="s">
        <v>17</v>
      </c>
      <c r="D657" t="s">
        <v>1024</v>
      </c>
      <c r="E657">
        <v>1.5540644299999999</v>
      </c>
      <c r="F657" s="18">
        <f>VLOOKUP(A657,'DASH USD History'!A:B,2,FALSE)</f>
        <v>110.341231074435</v>
      </c>
      <c r="G657" s="18">
        <f t="shared" si="4"/>
        <v>171.4773823751901</v>
      </c>
      <c r="H657" s="18" t="s">
        <v>1051</v>
      </c>
    </row>
    <row r="658" spans="1:8" ht="13.2" x14ac:dyDescent="0.25">
      <c r="A658" s="13">
        <v>43683</v>
      </c>
      <c r="B658" s="14">
        <v>0.26570601851851855</v>
      </c>
      <c r="C658" t="s">
        <v>17</v>
      </c>
      <c r="D658" t="s">
        <v>1022</v>
      </c>
      <c r="E658">
        <v>1.55340762</v>
      </c>
      <c r="F658" s="18">
        <f>VLOOKUP(A658,'DASH USD History'!A:B,2,FALSE)</f>
        <v>110.831950805879</v>
      </c>
      <c r="G658" s="18">
        <f t="shared" si="4"/>
        <v>172.16719692131758</v>
      </c>
      <c r="H658" s="18" t="s">
        <v>1052</v>
      </c>
    </row>
    <row r="659" spans="1:8" ht="13.2" x14ac:dyDescent="0.25">
      <c r="A659" s="13">
        <v>43683</v>
      </c>
      <c r="B659" s="14">
        <v>0.27251157407407406</v>
      </c>
      <c r="C659" t="s">
        <v>17</v>
      </c>
      <c r="D659" t="s">
        <v>1024</v>
      </c>
      <c r="E659">
        <v>1.5558068199999999</v>
      </c>
      <c r="F659" s="18">
        <f>VLOOKUP(A659,'DASH USD History'!A:B,2,FALSE)</f>
        <v>110.831950805879</v>
      </c>
      <c r="G659" s="18">
        <f t="shared" si="4"/>
        <v>172.43310493769104</v>
      </c>
      <c r="H659" s="18" t="s">
        <v>1053</v>
      </c>
    </row>
    <row r="660" spans="1:8" ht="13.2" x14ac:dyDescent="0.25">
      <c r="A660" s="13">
        <v>43692</v>
      </c>
      <c r="B660" s="14">
        <v>1.909722222222222E-2</v>
      </c>
      <c r="C660" t="s">
        <v>17</v>
      </c>
      <c r="D660" t="s">
        <v>1022</v>
      </c>
      <c r="E660">
        <v>1.5539373999999999</v>
      </c>
      <c r="F660" s="18">
        <f>VLOOKUP(A660,'DASH USD History'!A:B,2,FALSE)</f>
        <v>94.989130512955199</v>
      </c>
      <c r="G660" s="18">
        <f t="shared" si="4"/>
        <v>147.60716249756226</v>
      </c>
      <c r="H660" s="18" t="s">
        <v>1054</v>
      </c>
    </row>
    <row r="661" spans="1:8" ht="13.2" x14ac:dyDescent="0.25">
      <c r="A661" s="13">
        <v>43692</v>
      </c>
      <c r="B661" s="14">
        <v>2.2708333333333334E-2</v>
      </c>
      <c r="C661" t="s">
        <v>17</v>
      </c>
      <c r="D661" t="s">
        <v>1024</v>
      </c>
      <c r="E661">
        <v>1.5533270299999999</v>
      </c>
      <c r="F661" s="18">
        <f>VLOOKUP(A661,'DASH USD History'!A:B,2,FALSE)</f>
        <v>94.989130512955199</v>
      </c>
      <c r="G661" s="18">
        <f t="shared" si="4"/>
        <v>147.54918398197108</v>
      </c>
      <c r="H661" s="18" t="s">
        <v>1055</v>
      </c>
    </row>
    <row r="662" spans="1:8" ht="13.2" x14ac:dyDescent="0.25">
      <c r="A662" s="13">
        <v>43700</v>
      </c>
      <c r="B662" s="14">
        <v>0.86358796296296303</v>
      </c>
      <c r="C662" t="s">
        <v>17</v>
      </c>
      <c r="D662" t="s">
        <v>1022</v>
      </c>
      <c r="E662">
        <v>1.5533956799999999</v>
      </c>
      <c r="F662" s="18">
        <f>VLOOKUP(A662,'DASH USD History'!A:B,2,FALSE)</f>
        <v>90.987071908401006</v>
      </c>
      <c r="G662" s="18">
        <f t="shared" si="4"/>
        <v>141.33892443835947</v>
      </c>
      <c r="H662" s="18" t="s">
        <v>1056</v>
      </c>
    </row>
    <row r="663" spans="1:8" ht="13.2" x14ac:dyDescent="0.25">
      <c r="A663" s="13">
        <v>43700</v>
      </c>
      <c r="B663" s="14">
        <v>0.86846064814814816</v>
      </c>
      <c r="C663" t="s">
        <v>17</v>
      </c>
      <c r="D663" t="s">
        <v>1024</v>
      </c>
      <c r="E663">
        <v>1.55394787</v>
      </c>
      <c r="F663" s="18">
        <f>VLOOKUP(A663,'DASH USD History'!A:B,2,FALSE)</f>
        <v>90.987071908401006</v>
      </c>
      <c r="G663" s="18">
        <f t="shared" si="4"/>
        <v>141.38916658959658</v>
      </c>
      <c r="H663" s="18" t="s">
        <v>1057</v>
      </c>
    </row>
    <row r="664" spans="1:8" ht="13.2" x14ac:dyDescent="0.25">
      <c r="A664" s="13">
        <v>43709</v>
      </c>
      <c r="B664" s="14">
        <v>0.74185185185185187</v>
      </c>
      <c r="C664" t="s">
        <v>17</v>
      </c>
      <c r="D664" t="s">
        <v>1022</v>
      </c>
      <c r="E664">
        <v>1.5535690900000001</v>
      </c>
      <c r="F664" s="18">
        <f>VLOOKUP(A664,'DASH USD History'!A:B,2,FALSE)</f>
        <v>79.860980154568196</v>
      </c>
      <c r="G664" s="18">
        <f t="shared" si="4"/>
        <v>124.06955026524058</v>
      </c>
      <c r="H664" s="18" t="s">
        <v>1058</v>
      </c>
    </row>
    <row r="665" spans="1:8" ht="13.2" x14ac:dyDescent="0.25">
      <c r="A665" s="13">
        <v>43709</v>
      </c>
      <c r="B665" s="14">
        <v>0.74376157407407406</v>
      </c>
      <c r="C665" t="s">
        <v>17</v>
      </c>
      <c r="D665" t="s">
        <v>1024</v>
      </c>
      <c r="E665">
        <v>1.55336122</v>
      </c>
      <c r="F665" s="18">
        <f>VLOOKUP(A665,'DASH USD History'!A:B,2,FALSE)</f>
        <v>79.860980154568196</v>
      </c>
      <c r="G665" s="18">
        <f t="shared" si="4"/>
        <v>124.05294956329584</v>
      </c>
      <c r="H665" s="18" t="s">
        <v>1059</v>
      </c>
    </row>
    <row r="666" spans="1:8" ht="13.2" x14ac:dyDescent="0.25">
      <c r="A666" s="13">
        <v>43718</v>
      </c>
      <c r="B666" s="14">
        <v>0.6917592592592593</v>
      </c>
      <c r="C666" t="s">
        <v>17</v>
      </c>
      <c r="D666" t="s">
        <v>1022</v>
      </c>
      <c r="E666">
        <v>1.5534518900000001</v>
      </c>
      <c r="F666" s="18">
        <f>VLOOKUP(A666,'DASH USD History'!A:B,2,FALSE)</f>
        <v>86.260140771403599</v>
      </c>
      <c r="G666" s="18">
        <f t="shared" si="4"/>
        <v>134.00097871300298</v>
      </c>
      <c r="H666" s="18" t="s">
        <v>1060</v>
      </c>
    </row>
    <row r="667" spans="1:8" ht="13.2" x14ac:dyDescent="0.25">
      <c r="A667" s="13">
        <v>43718</v>
      </c>
      <c r="B667" s="14">
        <v>0.69417824074074075</v>
      </c>
      <c r="C667" t="s">
        <v>17</v>
      </c>
      <c r="D667" t="s">
        <v>1024</v>
      </c>
      <c r="E667">
        <v>1.55348829</v>
      </c>
      <c r="F667" s="18">
        <f>VLOOKUP(A667,'DASH USD History'!A:B,2,FALSE)</f>
        <v>86.260140771403599</v>
      </c>
      <c r="G667" s="18">
        <f t="shared" si="4"/>
        <v>134.00411858212706</v>
      </c>
      <c r="H667" s="18" t="s">
        <v>1061</v>
      </c>
    </row>
    <row r="668" spans="1:8" ht="13.2" x14ac:dyDescent="0.25">
      <c r="A668" s="13">
        <v>43727</v>
      </c>
      <c r="B668" s="14">
        <v>0.67611111111111111</v>
      </c>
      <c r="C668" t="s">
        <v>17</v>
      </c>
      <c r="D668" t="s">
        <v>1022</v>
      </c>
      <c r="E668">
        <v>1.55396928</v>
      </c>
      <c r="F668" s="18">
        <f>VLOOKUP(A668,'DASH USD History'!A:B,2,FALSE)</f>
        <v>97.618154099699794</v>
      </c>
      <c r="G668" s="18">
        <f t="shared" si="4"/>
        <v>151.69561264123953</v>
      </c>
      <c r="H668" s="18" t="s">
        <v>1062</v>
      </c>
    </row>
    <row r="669" spans="1:8" ht="13.2" x14ac:dyDescent="0.25">
      <c r="A669" s="13">
        <v>43727</v>
      </c>
      <c r="B669" s="14">
        <v>0.68021990740740745</v>
      </c>
      <c r="C669" t="s">
        <v>17</v>
      </c>
      <c r="D669" t="s">
        <v>1024</v>
      </c>
      <c r="E669">
        <v>1.5533228800000001</v>
      </c>
      <c r="F669" s="18">
        <f>VLOOKUP(A669,'DASH USD History'!A:B,2,FALSE)</f>
        <v>97.618154099699794</v>
      </c>
      <c r="G669" s="18">
        <f t="shared" si="4"/>
        <v>151.6325122664295</v>
      </c>
      <c r="H669" s="18" t="s">
        <v>1063</v>
      </c>
    </row>
    <row r="670" spans="1:8" ht="13.2" x14ac:dyDescent="0.25">
      <c r="A670" s="13">
        <v>43736</v>
      </c>
      <c r="B670" s="14">
        <v>0.66916666666666658</v>
      </c>
      <c r="C670" t="s">
        <v>17</v>
      </c>
      <c r="D670" t="s">
        <v>1022</v>
      </c>
      <c r="E670">
        <v>1.5533144999999999</v>
      </c>
      <c r="F670" s="18">
        <f>VLOOKUP(A670,'DASH USD History'!A:B,2,FALSE)</f>
        <v>71.331015266164798</v>
      </c>
      <c r="G670" s="18">
        <f t="shared" si="4"/>
        <v>110.79950031265514</v>
      </c>
      <c r="H670" s="18" t="s">
        <v>1064</v>
      </c>
    </row>
    <row r="671" spans="1:8" ht="13.2" x14ac:dyDescent="0.25">
      <c r="A671" s="13">
        <v>43736</v>
      </c>
      <c r="B671" s="14">
        <v>0.67120370370370364</v>
      </c>
      <c r="C671" t="s">
        <v>17</v>
      </c>
      <c r="D671" t="s">
        <v>1024</v>
      </c>
      <c r="E671">
        <v>1.5533144999999999</v>
      </c>
      <c r="F671" s="18">
        <f>VLOOKUP(A671,'DASH USD History'!A:B,2,FALSE)</f>
        <v>71.331015266164798</v>
      </c>
      <c r="G671" s="18">
        <f t="shared" si="4"/>
        <v>110.79950031265514</v>
      </c>
      <c r="H671" s="18" t="s">
        <v>1065</v>
      </c>
    </row>
    <row r="672" spans="1:8" ht="13.2" x14ac:dyDescent="0.25">
      <c r="A672" s="13">
        <v>43745</v>
      </c>
      <c r="B672" s="14">
        <v>0.62597222222222226</v>
      </c>
      <c r="C672" t="s">
        <v>17</v>
      </c>
      <c r="D672" t="s">
        <v>1022</v>
      </c>
      <c r="E672">
        <v>1.5533413</v>
      </c>
      <c r="F672" s="18">
        <f>VLOOKUP(A672,'DASH USD History'!A:B,2,FALSE)</f>
        <v>69.228462963898295</v>
      </c>
      <c r="G672" s="18">
        <f t="shared" si="4"/>
        <v>107.53543065734364</v>
      </c>
      <c r="H672" s="18" t="s">
        <v>1066</v>
      </c>
    </row>
    <row r="673" spans="1:8" ht="13.2" x14ac:dyDescent="0.25">
      <c r="A673" s="13">
        <v>43745</v>
      </c>
      <c r="B673" s="14">
        <v>0.62964120370370369</v>
      </c>
      <c r="C673" t="s">
        <v>17</v>
      </c>
      <c r="D673" t="s">
        <v>1024</v>
      </c>
      <c r="E673">
        <v>1.55337043</v>
      </c>
      <c r="F673" s="18">
        <f>VLOOKUP(A673,'DASH USD History'!A:B,2,FALSE)</f>
        <v>69.228462963898295</v>
      </c>
      <c r="G673" s="18">
        <f t="shared" si="4"/>
        <v>107.53744728246977</v>
      </c>
      <c r="H673" s="18" t="s">
        <v>1067</v>
      </c>
    </row>
    <row r="674" spans="1:8" ht="13.2" x14ac:dyDescent="0.25">
      <c r="A674" s="13">
        <v>43754</v>
      </c>
      <c r="B674" s="14">
        <v>0.59179398148148155</v>
      </c>
      <c r="C674" t="s">
        <v>17</v>
      </c>
      <c r="D674" t="s">
        <v>1022</v>
      </c>
      <c r="E674">
        <v>1.55341207</v>
      </c>
      <c r="F674" s="18">
        <f>VLOOKUP(A674,'DASH USD History'!A:B,2,FALSE)</f>
        <v>71.383699989734794</v>
      </c>
      <c r="G674" s="18">
        <f t="shared" si="4"/>
        <v>110.88830116531291</v>
      </c>
      <c r="H674" s="18" t="s">
        <v>1068</v>
      </c>
    </row>
    <row r="675" spans="1:8" ht="13.2" x14ac:dyDescent="0.25">
      <c r="A675" s="13">
        <v>43754</v>
      </c>
      <c r="B675" s="14">
        <v>0.59460648148148143</v>
      </c>
      <c r="C675" t="s">
        <v>17</v>
      </c>
      <c r="D675" t="s">
        <v>1024</v>
      </c>
      <c r="E675">
        <v>1.5533600000000001</v>
      </c>
      <c r="F675" s="18">
        <f>VLOOKUP(A675,'DASH USD History'!A:B,2,FALSE)</f>
        <v>71.383699989734794</v>
      </c>
      <c r="G675" s="18">
        <f t="shared" si="4"/>
        <v>110.88458421605445</v>
      </c>
      <c r="H675" s="18" t="s">
        <v>1069</v>
      </c>
    </row>
    <row r="676" spans="1:8" ht="13.2" x14ac:dyDescent="0.25">
      <c r="A676" s="13">
        <v>43763</v>
      </c>
      <c r="B676" s="14">
        <v>0.52626157407407403</v>
      </c>
      <c r="C676" t="s">
        <v>17</v>
      </c>
      <c r="D676" t="s">
        <v>1022</v>
      </c>
      <c r="E676">
        <v>1.5604952700000001</v>
      </c>
      <c r="F676" s="18">
        <f>VLOOKUP(A676,'DASH USD History'!A:B,2,FALSE)</f>
        <v>62.498654661368498</v>
      </c>
      <c r="G676" s="18">
        <f t="shared" si="4"/>
        <v>97.528854980429003</v>
      </c>
      <c r="H676" s="18" t="s">
        <v>1070</v>
      </c>
    </row>
    <row r="677" spans="1:8" ht="13.2" x14ac:dyDescent="0.25">
      <c r="A677" s="13">
        <v>43763</v>
      </c>
      <c r="B677" s="14">
        <v>0.52899305555555554</v>
      </c>
      <c r="C677" t="s">
        <v>17</v>
      </c>
      <c r="D677" t="s">
        <v>1024</v>
      </c>
      <c r="E677">
        <v>1.5536421</v>
      </c>
      <c r="F677" s="18">
        <f>VLOOKUP(A677,'DASH USD History'!A:B,2,FALSE)</f>
        <v>62.498654661368498</v>
      </c>
      <c r="G677" s="18">
        <f t="shared" si="4"/>
        <v>97.100541075263337</v>
      </c>
      <c r="H677" s="18" t="s">
        <v>1071</v>
      </c>
    </row>
    <row r="678" spans="1:8" ht="13.2" x14ac:dyDescent="0.25">
      <c r="A678" s="13">
        <v>43772</v>
      </c>
      <c r="B678" s="14">
        <v>0.41278935185185189</v>
      </c>
      <c r="C678" t="s">
        <v>17</v>
      </c>
      <c r="D678" t="s">
        <v>1022</v>
      </c>
      <c r="E678">
        <v>1.5533338800000001</v>
      </c>
      <c r="F678" s="18">
        <f>VLOOKUP(A678,'DASH USD History'!A:B,2,FALSE)</f>
        <v>72.220559286983402</v>
      </c>
      <c r="G678" s="18">
        <f t="shared" si="4"/>
        <v>112.18264157301996</v>
      </c>
      <c r="H678" s="18" t="s">
        <v>1072</v>
      </c>
    </row>
    <row r="679" spans="1:8" ht="13.2" x14ac:dyDescent="0.25">
      <c r="A679" s="13">
        <v>43772</v>
      </c>
      <c r="B679" s="14">
        <v>0.42253472222222221</v>
      </c>
      <c r="C679" t="s">
        <v>17</v>
      </c>
      <c r="D679" t="s">
        <v>1024</v>
      </c>
      <c r="E679">
        <v>1.5538246899999999</v>
      </c>
      <c r="F679" s="18">
        <f>VLOOKUP(A679,'DASH USD History'!A:B,2,FALSE)</f>
        <v>72.220559286983402</v>
      </c>
      <c r="G679" s="18">
        <f t="shared" si="4"/>
        <v>112.2180881457236</v>
      </c>
      <c r="H679" s="18" t="s">
        <v>1073</v>
      </c>
    </row>
    <row r="680" spans="1:8" ht="13.2" x14ac:dyDescent="0.25">
      <c r="A680" s="13">
        <v>43781</v>
      </c>
      <c r="B680" s="14">
        <v>0.35031250000000003</v>
      </c>
      <c r="C680" t="s">
        <v>17</v>
      </c>
      <c r="D680" t="s">
        <v>1022</v>
      </c>
      <c r="E680">
        <v>1.6045183000000001</v>
      </c>
      <c r="F680" s="18">
        <f>VLOOKUP(A680,'DASH USD History'!A:B,2,FALSE)</f>
        <v>70.134649742911805</v>
      </c>
      <c r="G680" s="18">
        <f t="shared" si="4"/>
        <v>112.5323289765923</v>
      </c>
      <c r="H680" s="18" t="s">
        <v>1074</v>
      </c>
    </row>
    <row r="681" spans="1:8" ht="13.2" x14ac:dyDescent="0.25">
      <c r="A681" s="13">
        <v>43781</v>
      </c>
      <c r="B681" s="14">
        <v>0.35400462962962959</v>
      </c>
      <c r="C681" t="s">
        <v>17</v>
      </c>
      <c r="D681" t="s">
        <v>1024</v>
      </c>
      <c r="E681">
        <v>1.5548378</v>
      </c>
      <c r="F681" s="18">
        <f>VLOOKUP(A681,'DASH USD History'!A:B,2,FALSE)</f>
        <v>70.134649742911805</v>
      </c>
      <c r="G681" s="18">
        <f t="shared" si="4"/>
        <v>109.04800451003956</v>
      </c>
      <c r="H681" s="18" t="s">
        <v>1075</v>
      </c>
    </row>
    <row r="682" spans="1:8" ht="13.2" x14ac:dyDescent="0.25">
      <c r="A682" s="13">
        <v>43790</v>
      </c>
      <c r="B682" s="14">
        <v>0.28859953703703706</v>
      </c>
      <c r="C682" t="s">
        <v>17</v>
      </c>
      <c r="D682" t="s">
        <v>1022</v>
      </c>
      <c r="E682">
        <v>1.5545850999999999</v>
      </c>
      <c r="F682" s="18">
        <f>VLOOKUP(A682,'DASH USD History'!A:B,2,FALSE)</f>
        <v>63.638190020569603</v>
      </c>
      <c r="G682" s="18">
        <f t="shared" si="4"/>
        <v>98.930981996946201</v>
      </c>
      <c r="H682" s="18" t="s">
        <v>1076</v>
      </c>
    </row>
    <row r="683" spans="1:8" ht="13.2" x14ac:dyDescent="0.25">
      <c r="A683" s="13">
        <v>43790</v>
      </c>
      <c r="B683" s="14">
        <v>0.29395833333333332</v>
      </c>
      <c r="C683" t="s">
        <v>17</v>
      </c>
      <c r="D683" t="s">
        <v>1024</v>
      </c>
      <c r="E683">
        <v>1.55399329</v>
      </c>
      <c r="F683" s="18">
        <f>VLOOKUP(A683,'DASH USD History'!A:B,2,FALSE)</f>
        <v>63.638190020569603</v>
      </c>
      <c r="G683" s="18">
        <f t="shared" si="4"/>
        <v>98.893320279710125</v>
      </c>
      <c r="H683" s="18" t="s">
        <v>1077</v>
      </c>
    </row>
    <row r="684" spans="1:8" ht="13.2" x14ac:dyDescent="0.25">
      <c r="A684" s="13">
        <v>43799</v>
      </c>
      <c r="B684" s="14">
        <v>0.11043981481481481</v>
      </c>
      <c r="C684" t="s">
        <v>17</v>
      </c>
      <c r="D684" t="s">
        <v>1022</v>
      </c>
      <c r="E684">
        <v>1.5538388000000001</v>
      </c>
      <c r="F684" s="18">
        <f>VLOOKUP(A684,'DASH USD History'!A:B,2,FALSE)</f>
        <v>56.860776137153202</v>
      </c>
      <c r="G684" s="18">
        <f t="shared" si="4"/>
        <v>88.352480160022765</v>
      </c>
      <c r="H684" s="18" t="s">
        <v>1078</v>
      </c>
    </row>
    <row r="685" spans="1:8" ht="13.2" x14ac:dyDescent="0.25">
      <c r="A685" s="13">
        <v>43799</v>
      </c>
      <c r="B685" s="14">
        <v>0.12040509259259259</v>
      </c>
      <c r="C685" t="s">
        <v>17</v>
      </c>
      <c r="D685" t="s">
        <v>1024</v>
      </c>
      <c r="E685">
        <v>1.5534156699999999</v>
      </c>
      <c r="F685" s="18">
        <f>VLOOKUP(A685,'DASH USD History'!A:B,2,FALSE)</f>
        <v>56.860776137153202</v>
      </c>
      <c r="G685" s="18">
        <f t="shared" si="4"/>
        <v>88.328420659815848</v>
      </c>
      <c r="H685" s="18" t="s">
        <v>1079</v>
      </c>
    </row>
    <row r="686" spans="1:8" ht="13.2" x14ac:dyDescent="0.25">
      <c r="A686" s="13">
        <v>43807</v>
      </c>
      <c r="B686" s="14">
        <v>0.91981481481481486</v>
      </c>
      <c r="C686" t="s">
        <v>17</v>
      </c>
      <c r="D686" t="s">
        <v>1022</v>
      </c>
      <c r="E686">
        <v>1.55345223</v>
      </c>
      <c r="F686" s="18">
        <f>VLOOKUP(A686,'DASH USD History'!A:B,2,FALSE)</f>
        <v>52.300692046094198</v>
      </c>
      <c r="G686" s="18">
        <f t="shared" si="4"/>
        <v>81.246626689548293</v>
      </c>
      <c r="H686" s="18" t="s">
        <v>1080</v>
      </c>
    </row>
    <row r="687" spans="1:8" ht="13.2" x14ac:dyDescent="0.25">
      <c r="A687" s="13">
        <v>43807</v>
      </c>
      <c r="B687" s="14">
        <v>0.92412037037037031</v>
      </c>
      <c r="C687" t="s">
        <v>17</v>
      </c>
      <c r="D687" t="s">
        <v>1024</v>
      </c>
      <c r="E687">
        <v>1.55388087</v>
      </c>
      <c r="F687" s="18">
        <f>VLOOKUP(A687,'DASH USD History'!A:B,2,FALSE)</f>
        <v>52.300692046094198</v>
      </c>
      <c r="G687" s="18">
        <f t="shared" si="4"/>
        <v>81.26904485818693</v>
      </c>
      <c r="H687" s="18" t="s">
        <v>1081</v>
      </c>
    </row>
    <row r="688" spans="1:8" ht="13.2" x14ac:dyDescent="0.25">
      <c r="A688" s="13">
        <v>43816</v>
      </c>
      <c r="B688" s="14">
        <v>0.62923611111111111</v>
      </c>
      <c r="C688" t="s">
        <v>17</v>
      </c>
      <c r="D688" t="s">
        <v>1022</v>
      </c>
      <c r="E688">
        <v>1.55362008</v>
      </c>
      <c r="F688" s="18">
        <f>VLOOKUP(A688,'DASH USD History'!A:B,2,FALSE)</f>
        <v>46.079277469610503</v>
      </c>
      <c r="G688" s="18">
        <f t="shared" ref="G688:G751" si="5">E688*F688</f>
        <v>71.589690748678464</v>
      </c>
      <c r="H688" s="18" t="s">
        <v>1082</v>
      </c>
    </row>
    <row r="689" spans="1:8" ht="13.2" x14ac:dyDescent="0.25">
      <c r="A689" s="13">
        <v>43816</v>
      </c>
      <c r="B689" s="14">
        <v>0.63648148148148154</v>
      </c>
      <c r="C689" t="s">
        <v>17</v>
      </c>
      <c r="D689" t="s">
        <v>1024</v>
      </c>
      <c r="E689">
        <v>1.5552902799999999</v>
      </c>
      <c r="F689" s="18">
        <f>VLOOKUP(A689,'DASH USD History'!A:B,2,FALSE)</f>
        <v>46.079277469610503</v>
      </c>
      <c r="G689" s="18">
        <f t="shared" si="5"/>
        <v>71.666652357908205</v>
      </c>
      <c r="H689" s="18" t="s">
        <v>1083</v>
      </c>
    </row>
    <row r="690" spans="1:8" ht="13.2" x14ac:dyDescent="0.25">
      <c r="A690" s="13">
        <v>43825</v>
      </c>
      <c r="B690" s="14">
        <v>0.26175925925925925</v>
      </c>
      <c r="C690" t="s">
        <v>17</v>
      </c>
      <c r="D690" t="s">
        <v>1022</v>
      </c>
      <c r="E690">
        <v>1.5533522900000001</v>
      </c>
      <c r="F690" s="18">
        <f>VLOOKUP(A690,'DASH USD History'!A:B,2,FALSE)</f>
        <v>40.725176687521298</v>
      </c>
      <c r="G690" s="18">
        <f t="shared" si="5"/>
        <v>63.260546468215828</v>
      </c>
      <c r="H690" s="18" t="s">
        <v>1084</v>
      </c>
    </row>
    <row r="691" spans="1:8" ht="13.2" x14ac:dyDescent="0.25">
      <c r="A691" s="13">
        <v>43825</v>
      </c>
      <c r="B691" s="14">
        <v>0.26390046296296293</v>
      </c>
      <c r="C691" t="s">
        <v>17</v>
      </c>
      <c r="D691" t="s">
        <v>1024</v>
      </c>
      <c r="E691">
        <v>1.5533586800000001</v>
      </c>
      <c r="F691" s="18">
        <f>VLOOKUP(A691,'DASH USD History'!A:B,2,FALSE)</f>
        <v>40.725176687521298</v>
      </c>
      <c r="G691" s="18">
        <f t="shared" si="5"/>
        <v>63.260806702094861</v>
      </c>
      <c r="H691" s="18" t="s">
        <v>1085</v>
      </c>
    </row>
    <row r="692" spans="1:8" ht="13.2" x14ac:dyDescent="0.25">
      <c r="A692" s="13">
        <v>43833</v>
      </c>
      <c r="B692" s="14">
        <v>0.71987268518518521</v>
      </c>
      <c r="C692" t="s">
        <v>17</v>
      </c>
      <c r="D692" t="s">
        <v>1022</v>
      </c>
      <c r="E692">
        <v>1.5533134200000001</v>
      </c>
      <c r="F692" s="18">
        <f>VLOOKUP(A692,'DASH USD History'!A:B,2,FALSE)</f>
        <v>39.967570936519799</v>
      </c>
      <c r="G692" s="18">
        <f t="shared" si="5"/>
        <v>62.082164300498171</v>
      </c>
      <c r="H692" s="18" t="s">
        <v>1086</v>
      </c>
    </row>
    <row r="693" spans="1:8" ht="13.2" x14ac:dyDescent="0.25">
      <c r="A693" s="13">
        <v>43833</v>
      </c>
      <c r="B693" s="14">
        <v>0.72726851851851848</v>
      </c>
      <c r="C693" t="s">
        <v>17</v>
      </c>
      <c r="D693" t="s">
        <v>1024</v>
      </c>
      <c r="E693">
        <v>1.5537592899999999</v>
      </c>
      <c r="F693" s="18">
        <f>VLOOKUP(A693,'DASH USD History'!A:B,2,FALSE)</f>
        <v>39.967570936519799</v>
      </c>
      <c r="G693" s="18">
        <f t="shared" si="5"/>
        <v>62.099984641351632</v>
      </c>
      <c r="H693" s="18" t="s">
        <v>1087</v>
      </c>
    </row>
    <row r="694" spans="1:8" ht="13.2" x14ac:dyDescent="0.25">
      <c r="A694" s="13">
        <v>43842</v>
      </c>
      <c r="B694" s="14">
        <v>0.19798611111111111</v>
      </c>
      <c r="C694" t="s">
        <v>17</v>
      </c>
      <c r="D694" t="s">
        <v>1022</v>
      </c>
      <c r="E694">
        <v>1.5538362699999999</v>
      </c>
      <c r="F694" s="18">
        <f>VLOOKUP(A694,'DASH USD History'!A:B,2,FALSE)</f>
        <v>63.3451228848933</v>
      </c>
      <c r="G694" s="18">
        <f t="shared" si="5"/>
        <v>98.427949466154232</v>
      </c>
      <c r="H694" s="18" t="s">
        <v>1088</v>
      </c>
    </row>
    <row r="695" spans="1:8" ht="13.2" x14ac:dyDescent="0.25">
      <c r="A695" s="13">
        <v>43842</v>
      </c>
      <c r="B695" s="14">
        <v>0.2005787037037037</v>
      </c>
      <c r="C695" t="s">
        <v>17</v>
      </c>
      <c r="D695" t="s">
        <v>1024</v>
      </c>
      <c r="E695">
        <v>1.5533304699999999</v>
      </c>
      <c r="F695" s="18">
        <f>VLOOKUP(A695,'DASH USD History'!A:B,2,FALSE)</f>
        <v>63.3451228848933</v>
      </c>
      <c r="G695" s="18">
        <f t="shared" si="5"/>
        <v>98.395909502999061</v>
      </c>
      <c r="H695" s="18" t="s">
        <v>1089</v>
      </c>
    </row>
    <row r="696" spans="1:8" ht="13.2" x14ac:dyDescent="0.25">
      <c r="A696" s="13">
        <v>43850</v>
      </c>
      <c r="B696" s="14">
        <v>0.59167824074074071</v>
      </c>
      <c r="C696" t="s">
        <v>17</v>
      </c>
      <c r="D696" t="s">
        <v>1022</v>
      </c>
      <c r="E696">
        <v>1.5549932900000001</v>
      </c>
      <c r="F696" s="18">
        <f>VLOOKUP(A696,'DASH USD History'!A:B,2,FALSE)</f>
        <v>104.695592735758</v>
      </c>
      <c r="G696" s="18">
        <f t="shared" si="5"/>
        <v>162.80094419667643</v>
      </c>
      <c r="H696" s="18" t="s">
        <v>1090</v>
      </c>
    </row>
    <row r="697" spans="1:8" ht="13.2" x14ac:dyDescent="0.25">
      <c r="A697" s="13">
        <v>43850</v>
      </c>
      <c r="B697" s="14">
        <v>0.59721064814814817</v>
      </c>
      <c r="C697" t="s">
        <v>17</v>
      </c>
      <c r="D697" t="s">
        <v>1024</v>
      </c>
      <c r="E697">
        <v>1.5533272199999999</v>
      </c>
      <c r="F697" s="18">
        <f>VLOOKUP(A697,'DASH USD History'!A:B,2,FALSE)</f>
        <v>104.695592735758</v>
      </c>
      <c r="G697" s="18">
        <f t="shared" si="5"/>
        <v>162.62651401048714</v>
      </c>
      <c r="H697" s="18" t="s">
        <v>1091</v>
      </c>
    </row>
    <row r="698" spans="1:8" ht="13.2" x14ac:dyDescent="0.25">
      <c r="A698" s="13">
        <v>43858</v>
      </c>
      <c r="B698" s="14">
        <v>0.96196759259259268</v>
      </c>
      <c r="C698" t="s">
        <v>17</v>
      </c>
      <c r="D698" t="s">
        <v>1022</v>
      </c>
      <c r="E698">
        <v>1.55334843</v>
      </c>
      <c r="F698" s="18">
        <f>VLOOKUP(A698,'DASH USD History'!A:B,2,FALSE)</f>
        <v>112.671731234497</v>
      </c>
      <c r="G698" s="18">
        <f t="shared" si="5"/>
        <v>175.01845681848789</v>
      </c>
      <c r="H698" s="18" t="s">
        <v>1092</v>
      </c>
    </row>
    <row r="699" spans="1:8" ht="13.2" x14ac:dyDescent="0.25">
      <c r="A699" s="13">
        <v>43858</v>
      </c>
      <c r="B699" s="14">
        <v>0.96990740740740744</v>
      </c>
      <c r="C699" t="s">
        <v>17</v>
      </c>
      <c r="D699" t="s">
        <v>1024</v>
      </c>
      <c r="E699">
        <v>1.5534502100000001</v>
      </c>
      <c r="F699" s="18">
        <f>VLOOKUP(A699,'DASH USD History'!A:B,2,FALSE)</f>
        <v>112.671731234497</v>
      </c>
      <c r="G699" s="18">
        <f t="shared" si="5"/>
        <v>175.02992454729292</v>
      </c>
      <c r="H699" s="18" t="s">
        <v>1093</v>
      </c>
    </row>
    <row r="700" spans="1:8" ht="13.2" x14ac:dyDescent="0.25">
      <c r="A700" s="13">
        <v>43867</v>
      </c>
      <c r="B700" s="14">
        <v>0.35456018518518517</v>
      </c>
      <c r="C700" t="s">
        <v>17</v>
      </c>
      <c r="D700" t="s">
        <v>1022</v>
      </c>
      <c r="E700">
        <v>1.6043630200000001</v>
      </c>
      <c r="F700" s="18">
        <f>VLOOKUP(A700,'DASH USD History'!A:B,2,FALSE)</f>
        <v>122.13913775170801</v>
      </c>
      <c r="G700" s="18">
        <f t="shared" si="5"/>
        <v>195.95551590352628</v>
      </c>
      <c r="H700" s="18" t="s">
        <v>1094</v>
      </c>
    </row>
    <row r="701" spans="1:8" ht="13.2" x14ac:dyDescent="0.25">
      <c r="A701" s="13">
        <v>43867</v>
      </c>
      <c r="B701" s="14">
        <v>0.36754629629629632</v>
      </c>
      <c r="C701" t="s">
        <v>17</v>
      </c>
      <c r="D701" t="s">
        <v>1024</v>
      </c>
      <c r="E701">
        <v>1.5536674699999999</v>
      </c>
      <c r="F701" s="18">
        <f>VLOOKUP(A701,'DASH USD History'!A:B,2,FALSE)</f>
        <v>122.13913775170801</v>
      </c>
      <c r="G701" s="18">
        <f t="shared" si="5"/>
        <v>189.76360513867766</v>
      </c>
      <c r="H701" s="18" t="s">
        <v>1095</v>
      </c>
    </row>
    <row r="702" spans="1:8" ht="13.2" x14ac:dyDescent="0.25">
      <c r="A702" s="13">
        <v>43875</v>
      </c>
      <c r="B702" s="14">
        <v>0.80787037037037035</v>
      </c>
      <c r="C702" t="s">
        <v>17</v>
      </c>
      <c r="D702" t="s">
        <v>1022</v>
      </c>
      <c r="E702">
        <v>1.5535311999999999</v>
      </c>
      <c r="F702" s="18">
        <f>VLOOKUP(A702,'DASH USD History'!A:B,2,FALSE)</f>
        <v>130.92901467828599</v>
      </c>
      <c r="G702" s="18">
        <f t="shared" si="5"/>
        <v>203.40230928797524</v>
      </c>
      <c r="H702" s="18" t="s">
        <v>1096</v>
      </c>
    </row>
    <row r="703" spans="1:8" ht="13.2" x14ac:dyDescent="0.25">
      <c r="A703" s="13">
        <v>43875</v>
      </c>
      <c r="B703" s="14">
        <v>0.81547453703703709</v>
      </c>
      <c r="C703" t="s">
        <v>17</v>
      </c>
      <c r="D703" t="s">
        <v>1024</v>
      </c>
      <c r="E703">
        <v>1.55332702</v>
      </c>
      <c r="F703" s="18">
        <f>VLOOKUP(A703,'DASH USD History'!A:B,2,FALSE)</f>
        <v>130.92901467828599</v>
      </c>
      <c r="G703" s="18">
        <f t="shared" si="5"/>
        <v>203.37557620175824</v>
      </c>
      <c r="H703" s="18" t="s">
        <v>1097</v>
      </c>
    </row>
    <row r="704" spans="1:8" ht="13.2" x14ac:dyDescent="0.25">
      <c r="A704" s="13">
        <v>43884</v>
      </c>
      <c r="B704" s="14">
        <v>0.24250000000000002</v>
      </c>
      <c r="C704" t="s">
        <v>17</v>
      </c>
      <c r="D704" t="s">
        <v>1022</v>
      </c>
      <c r="E704">
        <v>1.55486188</v>
      </c>
      <c r="F704" s="18">
        <f>VLOOKUP(A704,'DASH USD History'!A:B,2,FALSE)</f>
        <v>103.918761914135</v>
      </c>
      <c r="G704" s="18">
        <f t="shared" si="5"/>
        <v>161.57932151708437</v>
      </c>
      <c r="H704" s="18" t="s">
        <v>1098</v>
      </c>
    </row>
    <row r="705" spans="1:8" ht="13.2" x14ac:dyDescent="0.25">
      <c r="A705" s="13">
        <v>43884</v>
      </c>
      <c r="B705" s="14">
        <v>0.24629629629629632</v>
      </c>
      <c r="C705" t="s">
        <v>17</v>
      </c>
      <c r="D705" t="s">
        <v>1024</v>
      </c>
      <c r="E705">
        <v>1.55334427</v>
      </c>
      <c r="F705" s="18">
        <f>VLOOKUP(A705,'DASH USD History'!A:B,2,FALSE)</f>
        <v>103.918761914135</v>
      </c>
      <c r="G705" s="18">
        <f t="shared" si="5"/>
        <v>161.42161336481584</v>
      </c>
      <c r="H705" s="18" t="s">
        <v>1099</v>
      </c>
    </row>
    <row r="706" spans="1:8" ht="13.2" x14ac:dyDescent="0.25">
      <c r="A706" s="13">
        <v>43892</v>
      </c>
      <c r="B706" s="14">
        <v>0.61879629629629629</v>
      </c>
      <c r="C706" t="s">
        <v>17</v>
      </c>
      <c r="D706" t="s">
        <v>1022</v>
      </c>
      <c r="E706">
        <v>1.5553372000000001</v>
      </c>
      <c r="F706" s="18">
        <f>VLOOKUP(A706,'DASH USD History'!A:B,2,FALSE)</f>
        <v>85.285047602064196</v>
      </c>
      <c r="G706" s="18">
        <f t="shared" si="5"/>
        <v>132.64700713926126</v>
      </c>
      <c r="H706" s="18" t="s">
        <v>1100</v>
      </c>
    </row>
    <row r="707" spans="1:8" ht="13.2" x14ac:dyDescent="0.25">
      <c r="A707" s="13">
        <v>43892</v>
      </c>
      <c r="B707" s="14">
        <v>0.62638888888888888</v>
      </c>
      <c r="C707" t="s">
        <v>17</v>
      </c>
      <c r="D707" t="s">
        <v>1024</v>
      </c>
      <c r="E707">
        <v>1.5533500899999999</v>
      </c>
      <c r="F707" s="18">
        <f>VLOOKUP(A707,'DASH USD History'!A:B,2,FALSE)</f>
        <v>85.285047602064196</v>
      </c>
      <c r="G707" s="18">
        <f t="shared" si="5"/>
        <v>132.4775363683207</v>
      </c>
      <c r="H707" s="18" t="s">
        <v>1101</v>
      </c>
    </row>
    <row r="708" spans="1:8" ht="13.2" x14ac:dyDescent="0.25">
      <c r="A708" s="13">
        <v>43901</v>
      </c>
      <c r="B708" s="14">
        <v>0.10983796296296296</v>
      </c>
      <c r="C708" t="s">
        <v>17</v>
      </c>
      <c r="D708" t="s">
        <v>1022</v>
      </c>
      <c r="E708">
        <v>1.5536833999999999</v>
      </c>
      <c r="F708" s="18">
        <f>VLOOKUP(A708,'DASH USD History'!A:B,2,FALSE)</f>
        <v>74.590660673205093</v>
      </c>
      <c r="G708" s="18">
        <f t="shared" si="5"/>
        <v>115.89027128299158</v>
      </c>
      <c r="H708" s="18" t="s">
        <v>1102</v>
      </c>
    </row>
    <row r="709" spans="1:8" ht="13.2" x14ac:dyDescent="0.25">
      <c r="A709" s="13">
        <v>43901</v>
      </c>
      <c r="B709" s="14">
        <v>0.11261574074074072</v>
      </c>
      <c r="C709" t="s">
        <v>17</v>
      </c>
      <c r="D709" t="s">
        <v>1024</v>
      </c>
      <c r="E709">
        <v>1.5548118200000001</v>
      </c>
      <c r="F709" s="18">
        <f>VLOOKUP(A709,'DASH USD History'!A:B,2,FALSE)</f>
        <v>74.590660673205093</v>
      </c>
      <c r="G709" s="18">
        <f t="shared" si="5"/>
        <v>115.97444087630844</v>
      </c>
      <c r="H709" s="18" t="s">
        <v>1103</v>
      </c>
    </row>
    <row r="710" spans="1:8" ht="13.2" x14ac:dyDescent="0.25">
      <c r="A710" s="13">
        <v>43909</v>
      </c>
      <c r="B710" s="14">
        <v>0.53181712962962957</v>
      </c>
      <c r="C710" t="s">
        <v>17</v>
      </c>
      <c r="D710" t="s">
        <v>1022</v>
      </c>
      <c r="E710">
        <v>1.5535486000000001</v>
      </c>
      <c r="F710" s="18">
        <f>VLOOKUP(A710,'DASH USD History'!A:B,2,FALSE)</f>
        <v>60.774399888648098</v>
      </c>
      <c r="G710" s="18">
        <f t="shared" si="5"/>
        <v>94.415983862849416</v>
      </c>
      <c r="H710" s="18" t="s">
        <v>1104</v>
      </c>
    </row>
    <row r="711" spans="1:8" ht="13.2" x14ac:dyDescent="0.25">
      <c r="A711" s="13">
        <v>43909</v>
      </c>
      <c r="B711" s="14">
        <v>0.53590277777777773</v>
      </c>
      <c r="C711" t="s">
        <v>17</v>
      </c>
      <c r="D711" t="s">
        <v>1024</v>
      </c>
      <c r="E711">
        <v>1.5543434199999999</v>
      </c>
      <c r="F711" s="18">
        <f>VLOOKUP(A711,'DASH USD History'!A:B,2,FALSE)</f>
        <v>60.774399888648098</v>
      </c>
      <c r="G711" s="18">
        <f t="shared" si="5"/>
        <v>94.464288571368897</v>
      </c>
      <c r="H711" s="18" t="s">
        <v>1105</v>
      </c>
    </row>
    <row r="712" spans="1:8" ht="13.2" x14ac:dyDescent="0.25">
      <c r="A712" s="13">
        <v>43917</v>
      </c>
      <c r="B712" s="14">
        <v>0.8394907407407407</v>
      </c>
      <c r="C712" t="s">
        <v>17</v>
      </c>
      <c r="D712" t="s">
        <v>1022</v>
      </c>
      <c r="E712">
        <v>1.5542268299999999</v>
      </c>
      <c r="F712" s="18">
        <f>VLOOKUP(A712,'DASH USD History'!A:B,2,FALSE)</f>
        <v>68.658623806493694</v>
      </c>
      <c r="G712" s="18">
        <f t="shared" si="5"/>
        <v>106.71107523092923</v>
      </c>
      <c r="H712" s="18" t="s">
        <v>1106</v>
      </c>
    </row>
    <row r="713" spans="1:8" ht="13.2" x14ac:dyDescent="0.25">
      <c r="A713" s="13">
        <v>43917</v>
      </c>
      <c r="B713" s="14">
        <v>0.8477662037037037</v>
      </c>
      <c r="C713" t="s">
        <v>17</v>
      </c>
      <c r="D713" t="s">
        <v>1024</v>
      </c>
      <c r="E713">
        <v>1.5533134200000001</v>
      </c>
      <c r="F713" s="18">
        <f>VLOOKUP(A713,'DASH USD History'!A:B,2,FALSE)</f>
        <v>68.658623806493694</v>
      </c>
      <c r="G713" s="18">
        <f t="shared" si="5"/>
        <v>106.64836175735815</v>
      </c>
      <c r="H713" s="18" t="s">
        <v>1107</v>
      </c>
    </row>
    <row r="714" spans="1:8" ht="13.2" x14ac:dyDescent="0.25">
      <c r="A714" s="13">
        <v>43926</v>
      </c>
      <c r="B714" s="14">
        <v>0.230625</v>
      </c>
      <c r="C714" t="s">
        <v>17</v>
      </c>
      <c r="D714" t="s">
        <v>1022</v>
      </c>
      <c r="E714">
        <v>1.55333408</v>
      </c>
      <c r="F714" s="18">
        <f>VLOOKUP(A714,'DASH USD History'!A:B,2,FALSE)</f>
        <v>68.531561513220296</v>
      </c>
      <c r="G714" s="18">
        <f t="shared" si="5"/>
        <v>106.45241005410145</v>
      </c>
      <c r="H714" s="18" t="s">
        <v>1108</v>
      </c>
    </row>
    <row r="715" spans="1:8" ht="13.2" x14ac:dyDescent="0.25">
      <c r="A715" s="13">
        <v>43926</v>
      </c>
      <c r="B715" s="14">
        <v>0.24179398148148148</v>
      </c>
      <c r="C715" t="s">
        <v>17</v>
      </c>
      <c r="D715" t="s">
        <v>1024</v>
      </c>
      <c r="E715">
        <v>1.5535950999999999</v>
      </c>
      <c r="F715" s="18">
        <f>VLOOKUP(A715,'DASH USD History'!A:B,2,FALSE)</f>
        <v>68.531561513220296</v>
      </c>
      <c r="G715" s="18">
        <f t="shared" si="5"/>
        <v>106.47029816228763</v>
      </c>
      <c r="H715" s="18" t="s">
        <v>1109</v>
      </c>
    </row>
    <row r="716" spans="1:8" ht="13.2" x14ac:dyDescent="0.25">
      <c r="A716" s="13">
        <v>43934</v>
      </c>
      <c r="B716" s="14">
        <v>0.63043981481481481</v>
      </c>
      <c r="C716" t="s">
        <v>17</v>
      </c>
      <c r="D716" t="s">
        <v>1022</v>
      </c>
      <c r="E716">
        <v>1.5535057999999999</v>
      </c>
      <c r="F716" s="18">
        <f>VLOOKUP(A716,'DASH USD History'!A:B,2,FALSE)</f>
        <v>74.685583737162304</v>
      </c>
      <c r="G716" s="18">
        <f t="shared" si="5"/>
        <v>116.02448751206731</v>
      </c>
      <c r="H716" s="18" t="s">
        <v>1110</v>
      </c>
    </row>
    <row r="717" spans="1:8" ht="13.2" x14ac:dyDescent="0.25">
      <c r="A717" s="13">
        <v>43934</v>
      </c>
      <c r="B717" s="14">
        <v>0.63199074074074069</v>
      </c>
      <c r="C717" t="s">
        <v>17</v>
      </c>
      <c r="D717" t="s">
        <v>1024</v>
      </c>
      <c r="E717">
        <v>1.5533134200000001</v>
      </c>
      <c r="F717" s="18">
        <f>VLOOKUP(A717,'DASH USD History'!A:B,2,FALSE)</f>
        <v>74.685583737162304</v>
      </c>
      <c r="G717" s="18">
        <f t="shared" si="5"/>
        <v>116.01011949946796</v>
      </c>
      <c r="H717" s="18" t="s">
        <v>1111</v>
      </c>
    </row>
    <row r="718" spans="1:8" ht="13.2" x14ac:dyDescent="0.25">
      <c r="A718" s="13">
        <v>43942</v>
      </c>
      <c r="B718" s="14">
        <v>0.93656249999999996</v>
      </c>
      <c r="C718" t="s">
        <v>17</v>
      </c>
      <c r="D718" t="s">
        <v>1022</v>
      </c>
      <c r="E718">
        <v>1.55350422</v>
      </c>
      <c r="F718" s="18">
        <f>VLOOKUP(A718,'DASH USD History'!A:B,2,FALSE)</f>
        <v>74.494016116651807</v>
      </c>
      <c r="G718" s="18">
        <f t="shared" si="5"/>
        <v>115.72676840196659</v>
      </c>
      <c r="H718" s="18" t="s">
        <v>1112</v>
      </c>
    </row>
    <row r="719" spans="1:8" ht="13.2" x14ac:dyDescent="0.25">
      <c r="A719" s="13">
        <v>43942</v>
      </c>
      <c r="B719" s="14">
        <v>0.94452546296296302</v>
      </c>
      <c r="C719" t="s">
        <v>17</v>
      </c>
      <c r="D719" t="s">
        <v>1024</v>
      </c>
      <c r="E719">
        <v>1.5534403000000001</v>
      </c>
      <c r="F719" s="18">
        <f>VLOOKUP(A719,'DASH USD History'!A:B,2,FALSE)</f>
        <v>74.494016116651807</v>
      </c>
      <c r="G719" s="18">
        <f t="shared" si="5"/>
        <v>115.72200674445642</v>
      </c>
      <c r="H719" s="18" t="s">
        <v>1113</v>
      </c>
    </row>
    <row r="720" spans="1:8" ht="13.2" x14ac:dyDescent="0.25">
      <c r="A720" s="13">
        <v>43951</v>
      </c>
      <c r="B720" s="14">
        <v>0.12042824074074072</v>
      </c>
      <c r="C720" t="s">
        <v>17</v>
      </c>
      <c r="D720" t="s">
        <v>1022</v>
      </c>
      <c r="E720">
        <v>1.4424430100000001</v>
      </c>
      <c r="F720" s="18">
        <f>VLOOKUP(A720,'DASH USD History'!A:B,2,FALSE)</f>
        <v>85.277661186532896</v>
      </c>
      <c r="G720" s="18">
        <f t="shared" si="5"/>
        <v>123.00816628766269</v>
      </c>
      <c r="H720" s="18" t="s">
        <v>1114</v>
      </c>
    </row>
    <row r="721" spans="1:8" ht="13.2" x14ac:dyDescent="0.25">
      <c r="A721" s="13">
        <v>43951</v>
      </c>
      <c r="B721" s="14">
        <v>0.13065972222222222</v>
      </c>
      <c r="C721" t="s">
        <v>17</v>
      </c>
      <c r="D721" t="s">
        <v>1024</v>
      </c>
      <c r="E721">
        <v>1.4425914799999999</v>
      </c>
      <c r="F721" s="18">
        <f>VLOOKUP(A721,'DASH USD History'!A:B,2,FALSE)</f>
        <v>85.277661186532896</v>
      </c>
      <c r="G721" s="18">
        <f t="shared" si="5"/>
        <v>123.02082746201904</v>
      </c>
      <c r="H721" s="18" t="s">
        <v>1115</v>
      </c>
    </row>
    <row r="722" spans="1:8" ht="13.2" x14ac:dyDescent="0.25">
      <c r="A722" s="13">
        <v>43959</v>
      </c>
      <c r="B722" s="14">
        <v>0.33910879629629626</v>
      </c>
      <c r="C722" t="s">
        <v>17</v>
      </c>
      <c r="D722" t="s">
        <v>1022</v>
      </c>
      <c r="E722">
        <v>1.4423821999999999</v>
      </c>
      <c r="F722" s="18">
        <f>VLOOKUP(A722,'DASH USD History'!A:B,2,FALSE)</f>
        <v>78.790982343112603</v>
      </c>
      <c r="G722" s="18">
        <f t="shared" si="5"/>
        <v>113.64671045221991</v>
      </c>
      <c r="H722" s="18" t="s">
        <v>1116</v>
      </c>
    </row>
    <row r="723" spans="1:8" ht="13.2" x14ac:dyDescent="0.25">
      <c r="A723" s="13">
        <v>43959</v>
      </c>
      <c r="B723" s="14">
        <v>0.35032407407407407</v>
      </c>
      <c r="C723" t="s">
        <v>17</v>
      </c>
      <c r="D723" t="s">
        <v>1024</v>
      </c>
      <c r="E723">
        <v>1.4424602099999999</v>
      </c>
      <c r="F723" s="18">
        <f>VLOOKUP(A723,'DASH USD History'!A:B,2,FALSE)</f>
        <v>78.790982343112603</v>
      </c>
      <c r="G723" s="18">
        <f t="shared" si="5"/>
        <v>113.65285693675249</v>
      </c>
      <c r="H723" s="18" t="s">
        <v>1117</v>
      </c>
    </row>
    <row r="724" spans="1:8" ht="13.2" x14ac:dyDescent="0.25">
      <c r="A724" s="13">
        <v>43967</v>
      </c>
      <c r="B724" s="14">
        <v>0.65716435185185185</v>
      </c>
      <c r="C724" t="s">
        <v>17</v>
      </c>
      <c r="D724" t="s">
        <v>1022</v>
      </c>
      <c r="E724">
        <v>1.4426242899999999</v>
      </c>
      <c r="F724" s="18">
        <f>VLOOKUP(A724,'DASH USD History'!A:B,2,FALSE)</f>
        <v>72.153234894838405</v>
      </c>
      <c r="G724" s="18">
        <f t="shared" si="5"/>
        <v>104.09000926136947</v>
      </c>
      <c r="H724" s="18" t="s">
        <v>1118</v>
      </c>
    </row>
    <row r="725" spans="1:8" ht="13.2" x14ac:dyDescent="0.25">
      <c r="A725" s="13">
        <v>43967</v>
      </c>
      <c r="B725" s="14">
        <v>0.66173611111111108</v>
      </c>
      <c r="C725" t="s">
        <v>17</v>
      </c>
      <c r="D725" t="s">
        <v>1024</v>
      </c>
      <c r="E725">
        <v>1.4427245</v>
      </c>
      <c r="F725" s="18">
        <f>VLOOKUP(A725,'DASH USD History'!A:B,2,FALSE)</f>
        <v>72.153234894838405</v>
      </c>
      <c r="G725" s="18">
        <f t="shared" si="5"/>
        <v>104.09723973703829</v>
      </c>
      <c r="H725" s="18" t="s">
        <v>1119</v>
      </c>
    </row>
    <row r="726" spans="1:8" ht="13.2" x14ac:dyDescent="0.25">
      <c r="A726" s="13">
        <v>43976</v>
      </c>
      <c r="B726" s="14">
        <v>7.4768518518518526E-3</v>
      </c>
      <c r="C726" t="s">
        <v>17</v>
      </c>
      <c r="D726" t="s">
        <v>1022</v>
      </c>
      <c r="E726">
        <v>1.44236247</v>
      </c>
      <c r="F726" s="18">
        <f>VLOOKUP(A726,'DASH USD History'!A:B,2,FALSE)</f>
        <v>71.484762284937403</v>
      </c>
      <c r="G726" s="18">
        <f t="shared" si="5"/>
        <v>103.10693829666515</v>
      </c>
      <c r="H726" s="18" t="s">
        <v>1120</v>
      </c>
    </row>
    <row r="727" spans="1:8" ht="13.2" x14ac:dyDescent="0.25">
      <c r="A727" s="13">
        <v>43976</v>
      </c>
      <c r="B727" s="14">
        <v>1.7071759259259259E-2</v>
      </c>
      <c r="C727" t="s">
        <v>17</v>
      </c>
      <c r="D727" t="s">
        <v>1024</v>
      </c>
      <c r="E727">
        <v>1.4444790000000001</v>
      </c>
      <c r="F727" s="18">
        <f>VLOOKUP(A727,'DASH USD History'!A:B,2,FALSE)</f>
        <v>71.484762284937403</v>
      </c>
      <c r="G727" s="18">
        <f t="shared" si="5"/>
        <v>103.2582379405841</v>
      </c>
      <c r="H727" s="18" t="s">
        <v>1121</v>
      </c>
    </row>
    <row r="728" spans="1:8" ht="13.2" x14ac:dyDescent="0.25">
      <c r="A728" s="13">
        <v>43984</v>
      </c>
      <c r="B728" s="14">
        <v>0.39574074074074073</v>
      </c>
      <c r="C728" t="s">
        <v>17</v>
      </c>
      <c r="D728" t="s">
        <v>1022</v>
      </c>
      <c r="E728">
        <v>1.44498868</v>
      </c>
      <c r="F728" s="18">
        <f>VLOOKUP(A728,'DASH USD History'!A:B,2,FALSE)</f>
        <v>80.054931235055193</v>
      </c>
      <c r="G728" s="18">
        <f t="shared" si="5"/>
        <v>115.67846941283318</v>
      </c>
      <c r="H728" s="18" t="s">
        <v>1122</v>
      </c>
    </row>
    <row r="729" spans="1:8" ht="13.2" x14ac:dyDescent="0.25">
      <c r="A729" s="13">
        <v>43984</v>
      </c>
      <c r="B729" s="14">
        <v>0.40106481481481482</v>
      </c>
      <c r="C729" t="s">
        <v>17</v>
      </c>
      <c r="D729" t="s">
        <v>1024</v>
      </c>
      <c r="E729">
        <v>1.4424287</v>
      </c>
      <c r="F729" s="18">
        <f>VLOOKUP(A729,'DASH USD History'!A:B,2,FALSE)</f>
        <v>80.054931235055193</v>
      </c>
      <c r="G729" s="18">
        <f t="shared" si="5"/>
        <v>115.47353038997005</v>
      </c>
      <c r="H729" s="18" t="s">
        <v>1123</v>
      </c>
    </row>
    <row r="730" spans="1:8" ht="13.2" x14ac:dyDescent="0.25">
      <c r="A730" s="13">
        <v>43992</v>
      </c>
      <c r="B730" s="14">
        <v>0.7922569444444445</v>
      </c>
      <c r="C730" t="s">
        <v>17</v>
      </c>
      <c r="D730" t="s">
        <v>1022</v>
      </c>
      <c r="E730">
        <v>1.44236247</v>
      </c>
      <c r="F730" s="18">
        <f>VLOOKUP(A730,'DASH USD History'!A:B,2,FALSE)</f>
        <v>77.516495427095904</v>
      </c>
      <c r="G730" s="18">
        <f t="shared" si="5"/>
        <v>111.80688380996975</v>
      </c>
      <c r="H730" s="18" t="s">
        <v>1124</v>
      </c>
    </row>
    <row r="731" spans="1:8" ht="13.2" x14ac:dyDescent="0.25">
      <c r="A731" s="13">
        <v>43992</v>
      </c>
      <c r="B731" s="14">
        <v>0.79891203703703706</v>
      </c>
      <c r="C731" t="s">
        <v>17</v>
      </c>
      <c r="D731" t="s">
        <v>1024</v>
      </c>
      <c r="E731">
        <v>1.44236247</v>
      </c>
      <c r="F731" s="18">
        <f>VLOOKUP(A731,'DASH USD History'!A:B,2,FALSE)</f>
        <v>77.516495427095904</v>
      </c>
      <c r="G731" s="18">
        <f t="shared" si="5"/>
        <v>111.80688380996975</v>
      </c>
      <c r="H731" s="18" t="s">
        <v>1125</v>
      </c>
    </row>
    <row r="732" spans="1:8" ht="13.2" x14ac:dyDescent="0.25">
      <c r="A732" s="13">
        <v>44001</v>
      </c>
      <c r="B732" s="14">
        <v>0.12204861111111111</v>
      </c>
      <c r="C732" t="s">
        <v>17</v>
      </c>
      <c r="D732" t="s">
        <v>1022</v>
      </c>
      <c r="E732">
        <v>1.4456544</v>
      </c>
      <c r="F732" s="18">
        <f>VLOOKUP(A732,'DASH USD History'!A:B,2,FALSE)</f>
        <v>71.513494136872197</v>
      </c>
      <c r="G732" s="18">
        <f t="shared" si="5"/>
        <v>103.38379745834349</v>
      </c>
      <c r="H732" s="18" t="s">
        <v>1126</v>
      </c>
    </row>
    <row r="733" spans="1:8" ht="13.2" x14ac:dyDescent="0.25">
      <c r="A733" s="13">
        <v>44001</v>
      </c>
      <c r="B733" s="14">
        <v>0.1380787037037037</v>
      </c>
      <c r="C733" t="s">
        <v>17</v>
      </c>
      <c r="D733" t="s">
        <v>1024</v>
      </c>
      <c r="E733">
        <v>1.44236247</v>
      </c>
      <c r="F733" s="18">
        <f>VLOOKUP(A733,'DASH USD History'!A:B,2,FALSE)</f>
        <v>71.513494136872197</v>
      </c>
      <c r="G733" s="18">
        <f t="shared" si="5"/>
        <v>103.14838004158949</v>
      </c>
      <c r="H733" s="18" t="s">
        <v>1127</v>
      </c>
    </row>
    <row r="734" spans="1:8" ht="13.2" x14ac:dyDescent="0.25">
      <c r="A734" s="13">
        <v>44009</v>
      </c>
      <c r="B734" s="14">
        <v>0.49069444444444449</v>
      </c>
      <c r="C734" t="s">
        <v>17</v>
      </c>
      <c r="D734" t="s">
        <v>1022</v>
      </c>
      <c r="E734">
        <v>1.44299903</v>
      </c>
      <c r="F734" s="18">
        <f>VLOOKUP(A734,'DASH USD History'!A:B,2,FALSE)</f>
        <v>70.726188964438194</v>
      </c>
      <c r="G734" s="18">
        <f t="shared" si="5"/>
        <v>102.05782207128101</v>
      </c>
      <c r="H734" s="18" t="s">
        <v>1128</v>
      </c>
    </row>
    <row r="735" spans="1:8" ht="13.2" x14ac:dyDescent="0.25">
      <c r="A735" s="13">
        <v>44009</v>
      </c>
      <c r="B735" s="14">
        <v>0.50321759259259258</v>
      </c>
      <c r="C735" t="s">
        <v>17</v>
      </c>
      <c r="D735" t="s">
        <v>1024</v>
      </c>
      <c r="E735">
        <v>1.4437118200000001</v>
      </c>
      <c r="F735" s="18">
        <f>VLOOKUP(A735,'DASH USD History'!A:B,2,FALSE)</f>
        <v>70.726188964438194</v>
      </c>
      <c r="G735" s="18">
        <f t="shared" si="5"/>
        <v>102.10823499151299</v>
      </c>
      <c r="H735" s="18" t="s">
        <v>1129</v>
      </c>
    </row>
    <row r="736" spans="1:8" ht="13.2" x14ac:dyDescent="0.25">
      <c r="A736" s="13">
        <v>44018</v>
      </c>
      <c r="B736" s="14">
        <v>0.13506944444444444</v>
      </c>
      <c r="C736" t="s">
        <v>17</v>
      </c>
      <c r="D736" t="s">
        <v>1022</v>
      </c>
      <c r="E736">
        <v>1.44298248</v>
      </c>
      <c r="F736" s="18">
        <f>VLOOKUP(A736,'DASH USD History'!A:B,2,FALSE)</f>
        <v>67.407138973452206</v>
      </c>
      <c r="G736" s="18">
        <f t="shared" si="5"/>
        <v>97.267320565616714</v>
      </c>
      <c r="H736" s="18" t="s">
        <v>1130</v>
      </c>
    </row>
    <row r="737" spans="1:8" ht="13.2" x14ac:dyDescent="0.25">
      <c r="A737" s="13">
        <v>44018</v>
      </c>
      <c r="B737" s="14">
        <v>0.14728009259259259</v>
      </c>
      <c r="C737" t="s">
        <v>17</v>
      </c>
      <c r="D737" t="s">
        <v>1024</v>
      </c>
      <c r="E737">
        <v>1.44299187</v>
      </c>
      <c r="F737" s="18">
        <f>VLOOKUP(A737,'DASH USD History'!A:B,2,FALSE)</f>
        <v>67.407138973452206</v>
      </c>
      <c r="G737" s="18">
        <f t="shared" si="5"/>
        <v>97.26795351865168</v>
      </c>
      <c r="H737" s="18" t="s">
        <v>1131</v>
      </c>
    </row>
    <row r="738" spans="1:8" ht="13.2" x14ac:dyDescent="0.25">
      <c r="A738" s="13">
        <v>44027</v>
      </c>
      <c r="B738" s="14">
        <v>2.4131944444444445E-2</v>
      </c>
      <c r="C738" t="s">
        <v>17</v>
      </c>
      <c r="D738" t="s">
        <v>1022</v>
      </c>
      <c r="E738">
        <v>1.4437380099999999</v>
      </c>
      <c r="F738" s="18">
        <f>VLOOKUP(A738,'DASH USD History'!A:B,2,FALSE)</f>
        <v>71.941892389852299</v>
      </c>
      <c r="G738" s="18">
        <f t="shared" si="5"/>
        <v>103.8652445545595</v>
      </c>
      <c r="H738" s="18" t="s">
        <v>1132</v>
      </c>
    </row>
    <row r="739" spans="1:8" ht="13.2" x14ac:dyDescent="0.25">
      <c r="A739" s="13">
        <v>44027</v>
      </c>
      <c r="B739" s="14">
        <v>2.9803240740740741E-2</v>
      </c>
      <c r="C739" t="s">
        <v>17</v>
      </c>
      <c r="D739" t="s">
        <v>1024</v>
      </c>
      <c r="E739">
        <v>1.44260348</v>
      </c>
      <c r="F739" s="18">
        <f>VLOOKUP(A739,'DASH USD History'!A:B,2,FALSE)</f>
        <v>71.941892389852299</v>
      </c>
      <c r="G739" s="18">
        <f t="shared" si="5"/>
        <v>103.78362431938645</v>
      </c>
      <c r="H739" s="18" t="s">
        <v>1133</v>
      </c>
    </row>
    <row r="740" spans="1:8" ht="13.2" x14ac:dyDescent="0.25">
      <c r="A740" s="13">
        <v>44035</v>
      </c>
      <c r="B740" s="14">
        <v>0.88701388888888888</v>
      </c>
      <c r="C740" t="s">
        <v>17</v>
      </c>
      <c r="D740" t="s">
        <v>1022</v>
      </c>
      <c r="E740">
        <v>1.4426746699999999</v>
      </c>
      <c r="F740" s="18">
        <f>VLOOKUP(A740,'DASH USD History'!A:B,2,FALSE)</f>
        <v>73.043161883883201</v>
      </c>
      <c r="G740" s="18">
        <f t="shared" si="5"/>
        <v>105.37751946658777</v>
      </c>
      <c r="H740" s="18" t="s">
        <v>1134</v>
      </c>
    </row>
    <row r="741" spans="1:8" ht="13.2" x14ac:dyDescent="0.25">
      <c r="A741" s="13">
        <v>44035</v>
      </c>
      <c r="B741" s="14">
        <v>0.90108796296296301</v>
      </c>
      <c r="C741" t="s">
        <v>17</v>
      </c>
      <c r="D741" t="s">
        <v>1024</v>
      </c>
      <c r="E741">
        <v>1.4423978200000001</v>
      </c>
      <c r="F741" s="18">
        <f>VLOOKUP(A741,'DASH USD History'!A:B,2,FALSE)</f>
        <v>73.043161883883201</v>
      </c>
      <c r="G741" s="18">
        <f t="shared" si="5"/>
        <v>105.35729746722022</v>
      </c>
      <c r="H741" s="18" t="s">
        <v>1135</v>
      </c>
    </row>
    <row r="742" spans="1:8" ht="13.2" x14ac:dyDescent="0.25">
      <c r="A742" s="13">
        <v>44044</v>
      </c>
      <c r="B742" s="14">
        <v>0.80032407407407413</v>
      </c>
      <c r="C742" t="s">
        <v>17</v>
      </c>
      <c r="D742" t="s">
        <v>1022</v>
      </c>
      <c r="E742">
        <v>1.4428008999999999</v>
      </c>
      <c r="F742" s="18">
        <f>VLOOKUP(A742,'DASH USD History'!A:B,2,FALSE)</f>
        <v>82.425937546415</v>
      </c>
      <c r="G742" s="18">
        <f t="shared" si="5"/>
        <v>118.92421687531134</v>
      </c>
      <c r="H742" s="18" t="s">
        <v>1136</v>
      </c>
    </row>
    <row r="743" spans="1:8" ht="13.2" x14ac:dyDescent="0.25">
      <c r="A743" s="13">
        <v>44044</v>
      </c>
      <c r="B743" s="14">
        <v>0.8030787037037036</v>
      </c>
      <c r="C743" t="s">
        <v>17</v>
      </c>
      <c r="D743" t="s">
        <v>1024</v>
      </c>
      <c r="E743">
        <v>1.44236247</v>
      </c>
      <c r="F743" s="18">
        <f>VLOOKUP(A743,'DASH USD History'!A:B,2,FALSE)</f>
        <v>82.425937546415</v>
      </c>
      <c r="G743" s="18">
        <f t="shared" si="5"/>
        <v>118.88807887151287</v>
      </c>
      <c r="H743" s="18" t="s">
        <v>1137</v>
      </c>
    </row>
    <row r="744" spans="1:8" ht="13.2" x14ac:dyDescent="0.25">
      <c r="A744" s="13">
        <v>44053</v>
      </c>
      <c r="B744" s="14">
        <v>0.74621527777777785</v>
      </c>
      <c r="C744" t="s">
        <v>17</v>
      </c>
      <c r="D744" t="s">
        <v>1022</v>
      </c>
      <c r="E744">
        <v>1.4449942200000001</v>
      </c>
      <c r="F744" s="18">
        <f>VLOOKUP(A744,'DASH USD History'!A:B,2,FALSE)</f>
        <v>97.343445088961005</v>
      </c>
      <c r="G744" s="18">
        <f t="shared" si="5"/>
        <v>140.66071550843606</v>
      </c>
      <c r="H744" s="18" t="s">
        <v>1138</v>
      </c>
    </row>
    <row r="745" spans="1:8" ht="13.2" x14ac:dyDescent="0.25">
      <c r="A745" s="13">
        <v>44053</v>
      </c>
      <c r="B745" s="14">
        <v>0.75328703703703714</v>
      </c>
      <c r="C745" t="s">
        <v>17</v>
      </c>
      <c r="D745" t="s">
        <v>1024</v>
      </c>
      <c r="E745">
        <v>1.4438134</v>
      </c>
      <c r="F745" s="18">
        <f>VLOOKUP(A745,'DASH USD History'!A:B,2,FALSE)</f>
        <v>97.343445088961005</v>
      </c>
      <c r="G745" s="18">
        <f t="shared" si="5"/>
        <v>140.54577042160608</v>
      </c>
      <c r="H745" s="18" t="s">
        <v>1139</v>
      </c>
    </row>
    <row r="746" spans="1:8" ht="13.2" x14ac:dyDescent="0.25">
      <c r="A746" s="13">
        <v>44062</v>
      </c>
      <c r="B746" s="14">
        <v>0.71859953703703694</v>
      </c>
      <c r="C746" t="s">
        <v>17</v>
      </c>
      <c r="D746" t="s">
        <v>1022</v>
      </c>
      <c r="E746">
        <v>1.4428882000000001</v>
      </c>
      <c r="F746" s="18">
        <f>VLOOKUP(A746,'DASH USD History'!A:B,2,FALSE)</f>
        <v>92.862162143489101</v>
      </c>
      <c r="G746" s="18">
        <f t="shared" si="5"/>
        <v>133.98971798332713</v>
      </c>
      <c r="H746" s="18" t="s">
        <v>1140</v>
      </c>
    </row>
    <row r="747" spans="1:8" ht="13.2" x14ac:dyDescent="0.25">
      <c r="A747" s="13">
        <v>44062</v>
      </c>
      <c r="B747" s="14">
        <v>0.72280092592592593</v>
      </c>
      <c r="C747" t="s">
        <v>17</v>
      </c>
      <c r="D747" t="s">
        <v>1024</v>
      </c>
      <c r="E747">
        <v>1.4426829000000001</v>
      </c>
      <c r="F747" s="18">
        <f>VLOOKUP(A747,'DASH USD History'!A:B,2,FALSE)</f>
        <v>92.862162143489101</v>
      </c>
      <c r="G747" s="18">
        <f t="shared" si="5"/>
        <v>133.97065338143909</v>
      </c>
      <c r="H747" s="18" t="s">
        <v>1141</v>
      </c>
    </row>
    <row r="748" spans="1:8" ht="13.2" x14ac:dyDescent="0.25">
      <c r="A748" s="13">
        <v>44071</v>
      </c>
      <c r="B748" s="14">
        <v>0.74873842592592599</v>
      </c>
      <c r="C748" t="s">
        <v>17</v>
      </c>
      <c r="D748" t="s">
        <v>1022</v>
      </c>
      <c r="E748">
        <v>1.44257122</v>
      </c>
      <c r="F748" s="18">
        <f>VLOOKUP(A748,'DASH USD History'!A:B,2,FALSE)</f>
        <v>83.234199399044201</v>
      </c>
      <c r="G748" s="18">
        <f t="shared" si="5"/>
        <v>120.07126057280246</v>
      </c>
      <c r="H748" s="18" t="s">
        <v>1142</v>
      </c>
    </row>
    <row r="749" spans="1:8" ht="13.2" x14ac:dyDescent="0.25">
      <c r="A749" s="13">
        <v>44071</v>
      </c>
      <c r="B749" s="14">
        <v>0.75854166666666656</v>
      </c>
      <c r="C749" t="s">
        <v>17</v>
      </c>
      <c r="D749" t="s">
        <v>1024</v>
      </c>
      <c r="E749">
        <v>1.44249023</v>
      </c>
      <c r="F749" s="18">
        <f>VLOOKUP(A749,'DASH USD History'!A:B,2,FALSE)</f>
        <v>83.234199399044201</v>
      </c>
      <c r="G749" s="18">
        <f t="shared" si="5"/>
        <v>120.06451943499313</v>
      </c>
      <c r="H749" s="18" t="s">
        <v>1143</v>
      </c>
    </row>
    <row r="750" spans="1:8" ht="13.2" x14ac:dyDescent="0.25">
      <c r="A750" s="13">
        <v>44080</v>
      </c>
      <c r="B750" s="14">
        <v>0.75569444444444445</v>
      </c>
      <c r="C750" t="s">
        <v>17</v>
      </c>
      <c r="D750" t="s">
        <v>1022</v>
      </c>
      <c r="E750">
        <v>1.44243802</v>
      </c>
      <c r="F750" s="18">
        <f>VLOOKUP(A750,'DASH USD History'!A:B,2,FALSE)</f>
        <v>68.095098336421501</v>
      </c>
      <c r="G750" s="18">
        <f t="shared" si="5"/>
        <v>98.222958816093126</v>
      </c>
      <c r="H750" s="18" t="s">
        <v>1144</v>
      </c>
    </row>
    <row r="751" spans="1:8" ht="13.2" x14ac:dyDescent="0.25">
      <c r="A751" s="13">
        <v>44080</v>
      </c>
      <c r="B751" s="14">
        <v>0.763738425925926</v>
      </c>
      <c r="C751" t="s">
        <v>17</v>
      </c>
      <c r="D751" t="s">
        <v>1024</v>
      </c>
      <c r="E751">
        <v>1.44236247</v>
      </c>
      <c r="F751" s="18">
        <f>VLOOKUP(A751,'DASH USD History'!A:B,2,FALSE)</f>
        <v>68.095098336421501</v>
      </c>
      <c r="G751" s="18">
        <f t="shared" si="5"/>
        <v>98.217814231413797</v>
      </c>
      <c r="H751" s="18" t="s">
        <v>1145</v>
      </c>
    </row>
    <row r="752" spans="1:8" ht="13.2" x14ac:dyDescent="0.25">
      <c r="A752" s="13">
        <v>44089</v>
      </c>
      <c r="B752" s="14">
        <v>0.70376157407407414</v>
      </c>
      <c r="C752" t="s">
        <v>17</v>
      </c>
      <c r="D752" t="s">
        <v>1022</v>
      </c>
      <c r="E752">
        <v>1.4427082899999999</v>
      </c>
      <c r="F752" s="18">
        <f>VLOOKUP(A752,'DASH USD History'!A:B,2,FALSE)</f>
        <v>75.163586099032898</v>
      </c>
      <c r="G752" s="18">
        <f t="shared" ref="G752:G787" si="6">E752*F752</f>
        <v>108.43912877120351</v>
      </c>
      <c r="H752" s="18" t="s">
        <v>1146</v>
      </c>
    </row>
    <row r="753" spans="1:8" ht="13.2" x14ac:dyDescent="0.25">
      <c r="A753" s="13">
        <v>44089</v>
      </c>
      <c r="B753" s="14">
        <v>0.72273148148148147</v>
      </c>
      <c r="C753" t="s">
        <v>17</v>
      </c>
      <c r="D753" t="s">
        <v>1024</v>
      </c>
      <c r="E753">
        <v>1.4431974000000001</v>
      </c>
      <c r="F753" s="18">
        <f>VLOOKUP(A753,'DASH USD History'!A:B,2,FALSE)</f>
        <v>75.163586099032898</v>
      </c>
      <c r="G753" s="18">
        <f t="shared" si="6"/>
        <v>108.47589203280043</v>
      </c>
      <c r="H753" s="18" t="s">
        <v>1147</v>
      </c>
    </row>
    <row r="754" spans="1:8" ht="13.2" x14ac:dyDescent="0.25">
      <c r="A754" s="13">
        <v>44098</v>
      </c>
      <c r="B754" s="14">
        <v>0.68445601851851856</v>
      </c>
      <c r="C754" t="s">
        <v>17</v>
      </c>
      <c r="D754" t="s">
        <v>1022</v>
      </c>
      <c r="E754">
        <v>1.4435845</v>
      </c>
      <c r="F754" s="18">
        <f>VLOOKUP(A754,'DASH USD History'!A:B,2,FALSE)</f>
        <v>64.708786704488404</v>
      </c>
      <c r="G754" s="18">
        <f t="shared" si="6"/>
        <v>93.412601500405543</v>
      </c>
      <c r="H754" s="18" t="s">
        <v>1148</v>
      </c>
    </row>
    <row r="755" spans="1:8" ht="13.2" x14ac:dyDescent="0.25">
      <c r="A755" s="13">
        <v>44098</v>
      </c>
      <c r="B755" s="14">
        <v>0.69045138888888891</v>
      </c>
      <c r="C755" t="s">
        <v>17</v>
      </c>
      <c r="D755" t="s">
        <v>1024</v>
      </c>
      <c r="E755">
        <v>1.44258368</v>
      </c>
      <c r="F755" s="18">
        <f>VLOOKUP(A755,'DASH USD History'!A:B,2,FALSE)</f>
        <v>64.708786704488404</v>
      </c>
      <c r="G755" s="18">
        <f t="shared" si="6"/>
        <v>93.347839652495949</v>
      </c>
      <c r="H755" s="18" t="s">
        <v>1149</v>
      </c>
    </row>
    <row r="756" spans="1:8" ht="13.2" x14ac:dyDescent="0.25">
      <c r="A756" s="13">
        <v>44107</v>
      </c>
      <c r="B756" s="14">
        <v>0.63594907407407408</v>
      </c>
      <c r="C756" t="s">
        <v>17</v>
      </c>
      <c r="D756" t="s">
        <v>1022</v>
      </c>
      <c r="E756">
        <v>1.44236247</v>
      </c>
      <c r="F756" s="18">
        <f>VLOOKUP(A756,'DASH USD History'!A:B,2,FALSE)</f>
        <v>66.080182504357396</v>
      </c>
      <c r="G756" s="18">
        <f t="shared" si="6"/>
        <v>95.31157525503572</v>
      </c>
      <c r="H756" s="18" t="s">
        <v>1150</v>
      </c>
    </row>
    <row r="757" spans="1:8" ht="13.2" x14ac:dyDescent="0.25">
      <c r="A757" s="13">
        <v>44107</v>
      </c>
      <c r="B757" s="14">
        <v>0.65115740740740746</v>
      </c>
      <c r="C757" t="s">
        <v>17</v>
      </c>
      <c r="D757" t="s">
        <v>1024</v>
      </c>
      <c r="E757">
        <v>1.44244909</v>
      </c>
      <c r="F757" s="18">
        <f>VLOOKUP(A757,'DASH USD History'!A:B,2,FALSE)</f>
        <v>66.080182504357396</v>
      </c>
      <c r="G757" s="18">
        <f t="shared" si="6"/>
        <v>95.317299120444247</v>
      </c>
      <c r="H757" s="18" t="s">
        <v>1151</v>
      </c>
    </row>
    <row r="758" spans="1:8" ht="13.2" x14ac:dyDescent="0.25">
      <c r="A758" s="13">
        <v>44116</v>
      </c>
      <c r="B758" s="14">
        <v>0.56369212962962967</v>
      </c>
      <c r="C758" t="s">
        <v>17</v>
      </c>
      <c r="D758" t="s">
        <v>1022</v>
      </c>
      <c r="E758">
        <v>1.44236247</v>
      </c>
      <c r="F758" s="18">
        <f>VLOOKUP(A758,'DASH USD History'!A:B,2,FALSE)</f>
        <v>71.742221845910606</v>
      </c>
      <c r="G758" s="18">
        <f t="shared" si="6"/>
        <v>103.47828830495558</v>
      </c>
      <c r="H758" s="18" t="s">
        <v>1152</v>
      </c>
    </row>
    <row r="759" spans="1:8" ht="13.2" x14ac:dyDescent="0.25">
      <c r="A759" s="13">
        <v>44116</v>
      </c>
      <c r="B759" s="14">
        <v>0.57998842592592592</v>
      </c>
      <c r="C759" t="s">
        <v>17</v>
      </c>
      <c r="D759" t="s">
        <v>1024</v>
      </c>
      <c r="E759">
        <v>1.4424308100000001</v>
      </c>
      <c r="F759" s="18">
        <f>VLOOKUP(A759,'DASH USD History'!A:B,2,FALSE)</f>
        <v>71.742221845910606</v>
      </c>
      <c r="G759" s="18">
        <f t="shared" si="6"/>
        <v>103.48319116839653</v>
      </c>
      <c r="H759" s="18" t="s">
        <v>1153</v>
      </c>
    </row>
    <row r="760" spans="1:8" ht="13.2" x14ac:dyDescent="0.25">
      <c r="A760" s="13">
        <v>44125</v>
      </c>
      <c r="B760" s="14">
        <v>0.54212962962962963</v>
      </c>
      <c r="C760" t="s">
        <v>17</v>
      </c>
      <c r="D760" t="s">
        <v>1022</v>
      </c>
      <c r="E760">
        <v>1.44354523</v>
      </c>
      <c r="F760" s="18">
        <f>VLOOKUP(A760,'DASH USD History'!A:B,2,FALSE)</f>
        <v>70.868531450416796</v>
      </c>
      <c r="G760" s="18">
        <f t="shared" si="6"/>
        <v>102.30193053235415</v>
      </c>
      <c r="H760" s="18" t="s">
        <v>1154</v>
      </c>
    </row>
    <row r="761" spans="1:8" ht="13.2" x14ac:dyDescent="0.25">
      <c r="A761" s="13">
        <v>44125</v>
      </c>
      <c r="B761" s="14">
        <v>0.54716435185185186</v>
      </c>
      <c r="C761" t="s">
        <v>17</v>
      </c>
      <c r="D761" t="s">
        <v>1024</v>
      </c>
      <c r="E761">
        <v>1.4430178</v>
      </c>
      <c r="F761" s="18">
        <f>VLOOKUP(A761,'DASH USD History'!A:B,2,FALSE)</f>
        <v>70.868531450416796</v>
      </c>
      <c r="G761" s="18">
        <f t="shared" si="6"/>
        <v>102.26455234281126</v>
      </c>
      <c r="H761" s="18" t="s">
        <v>1155</v>
      </c>
    </row>
    <row r="762" spans="1:8" ht="13.2" x14ac:dyDescent="0.25">
      <c r="A762" s="13">
        <v>44134</v>
      </c>
      <c r="B762" s="14">
        <v>0.61900462962962965</v>
      </c>
      <c r="C762" t="s">
        <v>17</v>
      </c>
      <c r="D762" t="s">
        <v>1022</v>
      </c>
      <c r="E762">
        <v>1.4433668200000001</v>
      </c>
      <c r="F762" s="18">
        <f>VLOOKUP(A762,'DASH USD History'!A:B,2,FALSE)</f>
        <v>66.869004993020098</v>
      </c>
      <c r="G762" s="18">
        <f t="shared" si="6"/>
        <v>96.516503093339551</v>
      </c>
      <c r="H762" s="18" t="s">
        <v>1156</v>
      </c>
    </row>
    <row r="763" spans="1:8" ht="13.2" x14ac:dyDescent="0.25">
      <c r="A763" s="13">
        <v>44134</v>
      </c>
      <c r="B763" s="14">
        <v>0.6269675925925926</v>
      </c>
      <c r="C763" t="s">
        <v>17</v>
      </c>
      <c r="D763" t="s">
        <v>1024</v>
      </c>
      <c r="E763">
        <v>1.44242643</v>
      </c>
      <c r="F763" s="18">
        <f>VLOOKUP(A763,'DASH USD History'!A:B,2,FALSE)</f>
        <v>66.869004993020098</v>
      </c>
      <c r="G763" s="18">
        <f t="shared" si="6"/>
        <v>96.453620149734164</v>
      </c>
      <c r="H763" s="18" t="s">
        <v>1157</v>
      </c>
    </row>
    <row r="764" spans="1:8" ht="13.2" x14ac:dyDescent="0.25">
      <c r="A764" s="13">
        <v>44143</v>
      </c>
      <c r="B764" s="14">
        <v>0.64468749999999997</v>
      </c>
      <c r="C764" t="s">
        <v>17</v>
      </c>
      <c r="D764" t="s">
        <v>1022</v>
      </c>
      <c r="E764">
        <v>1.4424808200000001</v>
      </c>
      <c r="F764" s="18">
        <f>VLOOKUP(A764,'DASH USD History'!A:B,2,FALSE)</f>
        <v>66.674386825044195</v>
      </c>
      <c r="G764" s="18">
        <f t="shared" si="6"/>
        <v>96.176524180386949</v>
      </c>
      <c r="H764" s="18" t="s">
        <v>1158</v>
      </c>
    </row>
    <row r="765" spans="1:8" ht="13.2" x14ac:dyDescent="0.25">
      <c r="A765" s="13">
        <v>44143</v>
      </c>
      <c r="B765" s="14">
        <v>0.64982638888888888</v>
      </c>
      <c r="C765" t="s">
        <v>17</v>
      </c>
      <c r="D765" t="s">
        <v>1024</v>
      </c>
      <c r="E765">
        <v>1.44236247</v>
      </c>
      <c r="F765" s="18">
        <f>VLOOKUP(A765,'DASH USD History'!A:B,2,FALSE)</f>
        <v>66.674386825044195</v>
      </c>
      <c r="G765" s="18">
        <f t="shared" si="6"/>
        <v>96.168633266706195</v>
      </c>
      <c r="H765" s="18" t="s">
        <v>1159</v>
      </c>
    </row>
    <row r="766" spans="1:8" ht="13.2" x14ac:dyDescent="0.25">
      <c r="A766" s="13">
        <v>44152</v>
      </c>
      <c r="B766" s="14">
        <v>0.68821759259259263</v>
      </c>
      <c r="C766" t="s">
        <v>17</v>
      </c>
      <c r="D766" t="s">
        <v>1022</v>
      </c>
      <c r="E766">
        <v>1.44260948</v>
      </c>
      <c r="F766" s="18">
        <f>VLOOKUP(A766,'DASH USD History'!A:B,2,FALSE)</f>
        <v>80.728535510959702</v>
      </c>
      <c r="G766" s="18">
        <f t="shared" si="6"/>
        <v>116.45975063462711</v>
      </c>
      <c r="H766" s="18" t="s">
        <v>1160</v>
      </c>
    </row>
    <row r="767" spans="1:8" ht="13.2" x14ac:dyDescent="0.25">
      <c r="A767" s="13">
        <v>44152</v>
      </c>
      <c r="B767" s="14">
        <v>0.70259259259259255</v>
      </c>
      <c r="C767" t="s">
        <v>17</v>
      </c>
      <c r="D767" t="s">
        <v>1024</v>
      </c>
      <c r="E767">
        <v>1.44551969</v>
      </c>
      <c r="F767" s="18">
        <f>VLOOKUP(A767,'DASH USD History'!A:B,2,FALSE)</f>
        <v>80.728535510959702</v>
      </c>
      <c r="G767" s="18">
        <f t="shared" si="6"/>
        <v>116.69468762595646</v>
      </c>
      <c r="H767" s="18" t="s">
        <v>1161</v>
      </c>
    </row>
    <row r="768" spans="1:8" ht="13.2" x14ac:dyDescent="0.25">
      <c r="A768" s="13">
        <v>44161</v>
      </c>
      <c r="B768" s="14">
        <v>0.44556712962962958</v>
      </c>
      <c r="C768" t="s">
        <v>17</v>
      </c>
      <c r="D768" t="s">
        <v>1022</v>
      </c>
      <c r="E768">
        <v>1.44341082</v>
      </c>
      <c r="F768" s="18">
        <f>VLOOKUP(A768,'DASH USD History'!A:B,2,FALSE)</f>
        <v>102.211619584459</v>
      </c>
      <c r="G768" s="18">
        <f t="shared" si="6"/>
        <v>147.53335763793203</v>
      </c>
      <c r="H768" s="18" t="s">
        <v>1162</v>
      </c>
    </row>
    <row r="769" spans="1:8" ht="13.2" x14ac:dyDescent="0.25">
      <c r="A769" s="13">
        <v>44161</v>
      </c>
      <c r="B769" s="14">
        <v>0.45820601851851855</v>
      </c>
      <c r="C769" t="s">
        <v>17</v>
      </c>
      <c r="D769" t="s">
        <v>1024</v>
      </c>
      <c r="E769">
        <v>1.44266849</v>
      </c>
      <c r="F769" s="18">
        <f>VLOOKUP(A769,'DASH USD History'!A:B,2,FALSE)</f>
        <v>102.211619584459</v>
      </c>
      <c r="G769" s="18">
        <f t="shared" si="6"/>
        <v>147.45748288636588</v>
      </c>
      <c r="H769" s="18" t="s">
        <v>1163</v>
      </c>
    </row>
    <row r="770" spans="1:8" ht="13.2" x14ac:dyDescent="0.25">
      <c r="A770" s="13">
        <v>44169</v>
      </c>
      <c r="B770" s="14">
        <v>0.76155092592592588</v>
      </c>
      <c r="C770" t="s">
        <v>17</v>
      </c>
      <c r="D770" t="s">
        <v>1022</v>
      </c>
      <c r="E770">
        <v>1.48027347</v>
      </c>
      <c r="F770" s="18">
        <f>VLOOKUP(A770,'DASH USD History'!A:B,2,FALSE)</f>
        <v>107.675529755326</v>
      </c>
      <c r="G770" s="18">
        <f t="shared" si="6"/>
        <v>159.38923006500465</v>
      </c>
      <c r="H770" s="18" t="s">
        <v>1164</v>
      </c>
    </row>
    <row r="771" spans="1:8" ht="13.2" x14ac:dyDescent="0.25">
      <c r="A771" s="13">
        <v>44169</v>
      </c>
      <c r="B771" s="14">
        <v>0.77017361111111116</v>
      </c>
      <c r="C771" t="s">
        <v>17</v>
      </c>
      <c r="D771" t="s">
        <v>1024</v>
      </c>
      <c r="E771">
        <v>1.48011778</v>
      </c>
      <c r="F771" s="18">
        <f>VLOOKUP(A771,'DASH USD History'!A:B,2,FALSE)</f>
        <v>107.675529755326</v>
      </c>
      <c r="G771" s="18">
        <f t="shared" si="6"/>
        <v>159.37246606177706</v>
      </c>
      <c r="H771" s="18" t="s">
        <v>1165</v>
      </c>
    </row>
    <row r="772" spans="1:8" ht="13.2" x14ac:dyDescent="0.25">
      <c r="A772" s="13">
        <v>44178</v>
      </c>
      <c r="B772" s="14">
        <v>0.27474537037037039</v>
      </c>
      <c r="C772" t="s">
        <v>17</v>
      </c>
      <c r="D772" t="s">
        <v>1022</v>
      </c>
      <c r="E772">
        <v>1.48015853</v>
      </c>
      <c r="F772" s="18">
        <f>VLOOKUP(A772,'DASH USD History'!A:B,2,FALSE)</f>
        <v>94.6505081128564</v>
      </c>
      <c r="G772" s="18">
        <f t="shared" si="6"/>
        <v>140.09775695207861</v>
      </c>
      <c r="H772" s="18" t="s">
        <v>1166</v>
      </c>
    </row>
    <row r="773" spans="1:8" ht="13.2" x14ac:dyDescent="0.25">
      <c r="A773" s="13">
        <v>44178</v>
      </c>
      <c r="B773" s="14">
        <v>0.28652777777777777</v>
      </c>
      <c r="C773" t="s">
        <v>17</v>
      </c>
      <c r="D773" t="s">
        <v>1024</v>
      </c>
      <c r="E773">
        <v>1.4804237200000001</v>
      </c>
      <c r="F773" s="18">
        <f>VLOOKUP(A773,'DASH USD History'!A:B,2,FALSE)</f>
        <v>94.6505081128564</v>
      </c>
      <c r="G773" s="18">
        <f t="shared" si="6"/>
        <v>140.12285732032507</v>
      </c>
      <c r="H773" s="18" t="s">
        <v>1167</v>
      </c>
    </row>
    <row r="774" spans="1:8" ht="13.2" x14ac:dyDescent="0.25">
      <c r="A774" s="13">
        <v>44186</v>
      </c>
      <c r="B774" s="14">
        <v>0.93258101851851849</v>
      </c>
      <c r="C774" t="s">
        <v>17</v>
      </c>
      <c r="D774" t="s">
        <v>1022</v>
      </c>
      <c r="E774">
        <v>1.48020708</v>
      </c>
      <c r="F774" s="18">
        <f>VLOOKUP(A774,'DASH USD History'!A:B,2,FALSE)</f>
        <v>109.493814286919</v>
      </c>
      <c r="G774" s="18">
        <f t="shared" si="6"/>
        <v>162.07351912370265</v>
      </c>
      <c r="H774" s="18" t="s">
        <v>1168</v>
      </c>
    </row>
    <row r="775" spans="1:8" ht="13.2" x14ac:dyDescent="0.25">
      <c r="A775" s="13">
        <v>44186</v>
      </c>
      <c r="B775" s="14">
        <v>0.94378472222222232</v>
      </c>
      <c r="C775" t="s">
        <v>17</v>
      </c>
      <c r="D775" t="s">
        <v>1024</v>
      </c>
      <c r="E775">
        <v>1.48089045</v>
      </c>
      <c r="F775" s="18">
        <f>VLOOKUP(A775,'DASH USD History'!A:B,2,FALSE)</f>
        <v>109.493814286919</v>
      </c>
      <c r="G775" s="18">
        <f t="shared" si="6"/>
        <v>162.14834391157191</v>
      </c>
      <c r="H775" s="18" t="s">
        <v>1169</v>
      </c>
    </row>
    <row r="776" spans="1:8" ht="13.2" x14ac:dyDescent="0.25">
      <c r="A776" s="13">
        <v>44195</v>
      </c>
      <c r="B776" s="14">
        <v>0.67690972222222223</v>
      </c>
      <c r="C776" t="s">
        <v>17</v>
      </c>
      <c r="D776" t="s">
        <v>1022</v>
      </c>
      <c r="E776">
        <v>1.4804848900000001</v>
      </c>
      <c r="F776" s="18">
        <f>VLOOKUP(A776,'DASH USD History'!A:B,2,FALSE)</f>
        <v>104.29756284571199</v>
      </c>
      <c r="G776" s="18">
        <f t="shared" si="6"/>
        <v>154.41096585690201</v>
      </c>
      <c r="H776" s="18" t="s">
        <v>1170</v>
      </c>
    </row>
    <row r="777" spans="1:8" ht="13.2" x14ac:dyDescent="0.25">
      <c r="A777" s="13">
        <v>44195</v>
      </c>
      <c r="B777" s="14">
        <v>0.6868981481481482</v>
      </c>
      <c r="C777" t="s">
        <v>17</v>
      </c>
      <c r="D777" t="s">
        <v>1024</v>
      </c>
      <c r="E777">
        <v>1.4798639200000001</v>
      </c>
      <c r="F777" s="18">
        <f>VLOOKUP(A777,'DASH USD History'!A:B,2,FALSE)</f>
        <v>104.29756284571199</v>
      </c>
      <c r="G777" s="18">
        <f t="shared" si="6"/>
        <v>154.34620019930171</v>
      </c>
      <c r="H777" s="18" t="s">
        <v>1171</v>
      </c>
    </row>
    <row r="778" spans="1:8" ht="13.2" x14ac:dyDescent="0.25">
      <c r="A778" s="13">
        <v>44204</v>
      </c>
      <c r="B778" s="14">
        <v>0.34638888888888886</v>
      </c>
      <c r="C778" t="s">
        <v>17</v>
      </c>
      <c r="D778" t="s">
        <v>1022</v>
      </c>
      <c r="E778">
        <v>1.48176245</v>
      </c>
      <c r="F778" s="18">
        <f>VLOOKUP(A778,'DASH USD History'!A:B,2,FALSE)</f>
        <v>99.415253378946105</v>
      </c>
      <c r="G778" s="18">
        <f t="shared" si="6"/>
        <v>147.30978941415796</v>
      </c>
      <c r="H778" s="18" t="s">
        <v>1172</v>
      </c>
    </row>
    <row r="779" spans="1:8" ht="13.2" x14ac:dyDescent="0.25">
      <c r="A779" s="13">
        <v>44204</v>
      </c>
      <c r="B779" s="14">
        <v>0.36185185185185187</v>
      </c>
      <c r="C779" t="s">
        <v>17</v>
      </c>
      <c r="D779" t="s">
        <v>1024</v>
      </c>
      <c r="E779">
        <v>1.4799819700000001</v>
      </c>
      <c r="F779" s="18">
        <f>VLOOKUP(A779,'DASH USD History'!A:B,2,FALSE)</f>
        <v>99.415253378946105</v>
      </c>
      <c r="G779" s="18">
        <f t="shared" si="6"/>
        <v>147.13278254382183</v>
      </c>
      <c r="H779" s="18" t="s">
        <v>1173</v>
      </c>
    </row>
    <row r="780" spans="1:8" ht="13.2" x14ac:dyDescent="0.25">
      <c r="A780" s="13">
        <v>44212</v>
      </c>
      <c r="B780" s="14">
        <v>0.98895833333333327</v>
      </c>
      <c r="C780" t="s">
        <v>17</v>
      </c>
      <c r="D780" t="s">
        <v>1022</v>
      </c>
      <c r="E780">
        <v>1.48224931</v>
      </c>
      <c r="F780" s="18">
        <f>VLOOKUP(A780,'DASH USD History'!A:B,2,FALSE)</f>
        <v>124.798373110635</v>
      </c>
      <c r="G780" s="18">
        <f t="shared" si="6"/>
        <v>184.98230243236128</v>
      </c>
      <c r="H780" s="18" t="s">
        <v>1174</v>
      </c>
    </row>
    <row r="781" spans="1:8" ht="13.2" x14ac:dyDescent="0.25">
      <c r="A781" s="13">
        <v>44212</v>
      </c>
      <c r="B781" s="14">
        <v>0.99535879629629631</v>
      </c>
      <c r="C781" t="s">
        <v>17</v>
      </c>
      <c r="D781" t="s">
        <v>1024</v>
      </c>
      <c r="E781">
        <v>1.48160223</v>
      </c>
      <c r="F781" s="18">
        <f>VLOOKUP(A781,'DASH USD History'!A:B,2,FALSE)</f>
        <v>124.798373110635</v>
      </c>
      <c r="G781" s="18">
        <f t="shared" si="6"/>
        <v>184.90154790108886</v>
      </c>
      <c r="H781" s="18" t="s">
        <v>1175</v>
      </c>
    </row>
    <row r="782" spans="1:8" ht="13.2" x14ac:dyDescent="0.25">
      <c r="A782" s="13">
        <v>44221</v>
      </c>
      <c r="B782" s="14">
        <v>0.72651620370370373</v>
      </c>
      <c r="C782" t="s">
        <v>17</v>
      </c>
      <c r="D782" t="s">
        <v>1022</v>
      </c>
      <c r="E782">
        <v>1.48051128</v>
      </c>
      <c r="F782" s="18">
        <f>VLOOKUP(A782,'DASH USD History'!A:B,2,FALSE)</f>
        <v>106.27967219207</v>
      </c>
      <c r="G782" s="18">
        <f t="shared" si="6"/>
        <v>157.34825351506194</v>
      </c>
      <c r="H782" s="18" t="s">
        <v>1176</v>
      </c>
    </row>
    <row r="783" spans="1:8" ht="13.2" x14ac:dyDescent="0.25">
      <c r="A783" s="13">
        <v>44221</v>
      </c>
      <c r="B783" s="14">
        <v>0.73856481481481484</v>
      </c>
      <c r="C783" t="s">
        <v>17</v>
      </c>
      <c r="D783" t="s">
        <v>1024</v>
      </c>
      <c r="E783">
        <v>1.4798682599999999</v>
      </c>
      <c r="F783" s="18">
        <f>VLOOKUP(A783,'DASH USD History'!A:B,2,FALSE)</f>
        <v>106.27967219207</v>
      </c>
      <c r="G783" s="18">
        <f t="shared" si="6"/>
        <v>157.27991356024901</v>
      </c>
      <c r="H783" s="18" t="s">
        <v>1177</v>
      </c>
    </row>
    <row r="784" spans="1:8" ht="13.2" x14ac:dyDescent="0.25">
      <c r="A784" s="13">
        <v>44230</v>
      </c>
      <c r="B784" s="14">
        <v>0.4412962962962963</v>
      </c>
      <c r="C784" t="s">
        <v>17</v>
      </c>
      <c r="D784" t="s">
        <v>1022</v>
      </c>
      <c r="E784">
        <v>1.47990804</v>
      </c>
      <c r="F784" s="18">
        <f>VLOOKUP(A784,'DASH USD History'!A:B,2,FALSE)</f>
        <v>110.099095182212</v>
      </c>
      <c r="G784" s="18">
        <f t="shared" si="6"/>
        <v>162.93653615688081</v>
      </c>
      <c r="H784" s="18" t="s">
        <v>1178</v>
      </c>
    </row>
    <row r="785" spans="1:8" ht="13.2" x14ac:dyDescent="0.25">
      <c r="A785" s="13">
        <v>44230</v>
      </c>
      <c r="B785" s="14">
        <v>0.44866898148148149</v>
      </c>
      <c r="C785" t="s">
        <v>17</v>
      </c>
      <c r="D785" t="s">
        <v>1024</v>
      </c>
      <c r="E785">
        <v>1.48002715</v>
      </c>
      <c r="F785" s="18">
        <f>VLOOKUP(A785,'DASH USD History'!A:B,2,FALSE)</f>
        <v>110.099095182212</v>
      </c>
      <c r="G785" s="18">
        <f t="shared" si="6"/>
        <v>162.94965006010796</v>
      </c>
      <c r="H785" s="18" t="s">
        <v>1179</v>
      </c>
    </row>
    <row r="786" spans="1:8" ht="13.2" x14ac:dyDescent="0.25">
      <c r="A786" s="13">
        <v>44239</v>
      </c>
      <c r="B786" s="14">
        <v>5.9675925925925931E-2</v>
      </c>
      <c r="C786" t="s">
        <v>17</v>
      </c>
      <c r="D786" t="s">
        <v>1022</v>
      </c>
      <c r="E786">
        <v>1.4801903599999999</v>
      </c>
      <c r="F786" s="18">
        <f>VLOOKUP(A786,'DASH USD History'!A:B,2,FALSE)</f>
        <v>165.015620897567</v>
      </c>
      <c r="G786" s="18">
        <f t="shared" si="6"/>
        <v>244.25453130199321</v>
      </c>
      <c r="H786" s="18" t="s">
        <v>1180</v>
      </c>
    </row>
    <row r="787" spans="1:8" ht="13.2" x14ac:dyDescent="0.25">
      <c r="A787" s="13">
        <v>44239</v>
      </c>
      <c r="B787" s="14">
        <v>7.3055555555555554E-2</v>
      </c>
      <c r="C787" t="s">
        <v>17</v>
      </c>
      <c r="D787" t="s">
        <v>1024</v>
      </c>
      <c r="E787">
        <v>1.4808452700000001</v>
      </c>
      <c r="F787" s="18">
        <f>VLOOKUP(A787,'DASH USD History'!A:B,2,FALSE)</f>
        <v>165.015620897567</v>
      </c>
      <c r="G787" s="18">
        <f t="shared" si="6"/>
        <v>244.36260168227528</v>
      </c>
      <c r="H787" s="18" t="s">
        <v>1181</v>
      </c>
    </row>
    <row r="788" spans="1:8" ht="13.2" x14ac:dyDescent="0.25">
      <c r="A788" s="13"/>
      <c r="B788" s="14"/>
      <c r="F788" s="18"/>
    </row>
    <row r="789" spans="1:8" ht="13.2" x14ac:dyDescent="0.25">
      <c r="A789" s="13"/>
      <c r="B789" s="14"/>
      <c r="F789" s="18"/>
    </row>
    <row r="790" spans="1:8" ht="13.2" x14ac:dyDescent="0.25">
      <c r="A790" s="13"/>
      <c r="B790" s="14"/>
      <c r="F790" s="18"/>
    </row>
    <row r="791" spans="1:8" ht="13.2" x14ac:dyDescent="0.25">
      <c r="A791" s="13"/>
      <c r="B791" s="14"/>
      <c r="F791" s="18"/>
    </row>
    <row r="792" spans="1:8" ht="13.2" x14ac:dyDescent="0.25">
      <c r="A792" s="13"/>
      <c r="B792" s="14"/>
      <c r="F792" s="18"/>
    </row>
    <row r="793" spans="1:8" ht="13.2" x14ac:dyDescent="0.25">
      <c r="A793" s="13"/>
      <c r="B793" s="14"/>
      <c r="F793" s="18"/>
    </row>
    <row r="794" spans="1:8" ht="13.2" x14ac:dyDescent="0.25">
      <c r="A794" s="13"/>
      <c r="B794" s="14"/>
      <c r="F794" s="18"/>
    </row>
    <row r="795" spans="1:8" ht="13.2" x14ac:dyDescent="0.25">
      <c r="A795" s="13"/>
      <c r="B795" s="14"/>
      <c r="F795" s="18"/>
    </row>
    <row r="796" spans="1:8" ht="13.2" x14ac:dyDescent="0.25">
      <c r="A796" s="13"/>
      <c r="B796" s="14"/>
      <c r="F796" s="18"/>
    </row>
    <row r="797" spans="1:8" ht="13.2" x14ac:dyDescent="0.25">
      <c r="A797" s="13"/>
      <c r="B797" s="14"/>
      <c r="F797" s="18"/>
    </row>
    <row r="798" spans="1:8" ht="13.2" x14ac:dyDescent="0.25">
      <c r="A798" s="13"/>
      <c r="B798" s="14"/>
      <c r="F798" s="18"/>
    </row>
    <row r="799" spans="1:8" ht="13.2" x14ac:dyDescent="0.25">
      <c r="A799" s="13"/>
      <c r="B799" s="14"/>
      <c r="F799" s="18"/>
    </row>
    <row r="800" spans="1:8" ht="13.2" x14ac:dyDescent="0.25">
      <c r="A800" s="13"/>
      <c r="B800" s="14"/>
      <c r="F800" s="18"/>
    </row>
    <row r="801" spans="1:6" ht="13.2" x14ac:dyDescent="0.25">
      <c r="A801" s="13"/>
      <c r="B801" s="14"/>
      <c r="F801" s="18"/>
    </row>
    <row r="802" spans="1:6" ht="13.2" x14ac:dyDescent="0.25">
      <c r="A802" s="13"/>
      <c r="B802" s="14"/>
      <c r="F802" s="18"/>
    </row>
    <row r="803" spans="1:6" ht="13.2" x14ac:dyDescent="0.25">
      <c r="A803" s="13"/>
      <c r="B803" s="14"/>
      <c r="F803" s="18"/>
    </row>
    <row r="804" spans="1:6" ht="13.2" x14ac:dyDescent="0.25">
      <c r="A804" s="13"/>
      <c r="B804" s="14"/>
      <c r="F804" s="18"/>
    </row>
    <row r="805" spans="1:6" ht="13.2" x14ac:dyDescent="0.25">
      <c r="A805" s="13"/>
      <c r="B805" s="14"/>
      <c r="F805" s="18"/>
    </row>
    <row r="806" spans="1:6" ht="13.2" x14ac:dyDescent="0.25">
      <c r="A806" s="13"/>
      <c r="B806" s="14"/>
      <c r="F806" s="18"/>
    </row>
    <row r="807" spans="1:6" ht="13.2" x14ac:dyDescent="0.25">
      <c r="A807" s="13"/>
      <c r="B807" s="14"/>
      <c r="F807" s="18"/>
    </row>
    <row r="808" spans="1:6" ht="13.2" x14ac:dyDescent="0.25">
      <c r="A808" s="13"/>
      <c r="B808" s="14"/>
      <c r="F808" s="18"/>
    </row>
    <row r="809" spans="1:6" ht="13.2" x14ac:dyDescent="0.25">
      <c r="A809" s="13"/>
      <c r="B809" s="14"/>
      <c r="F809" s="18"/>
    </row>
    <row r="810" spans="1:6" ht="13.2" x14ac:dyDescent="0.25">
      <c r="A810" s="13"/>
      <c r="B810" s="14"/>
      <c r="F810" s="18"/>
    </row>
    <row r="811" spans="1:6" ht="13.2" x14ac:dyDescent="0.25">
      <c r="A811" s="13"/>
      <c r="B811" s="14"/>
      <c r="F811" s="18"/>
    </row>
    <row r="812" spans="1:6" ht="13.2" x14ac:dyDescent="0.25">
      <c r="A812" s="13"/>
      <c r="B812" s="14"/>
      <c r="F812" s="18"/>
    </row>
    <row r="813" spans="1:6" ht="13.2" x14ac:dyDescent="0.25">
      <c r="A813" s="13"/>
      <c r="B813" s="14"/>
      <c r="F813" s="18"/>
    </row>
    <row r="814" spans="1:6" ht="13.2" x14ac:dyDescent="0.25">
      <c r="A814" s="13"/>
      <c r="B814" s="14"/>
      <c r="F814" s="18"/>
    </row>
    <row r="815" spans="1:6" ht="13.2" x14ac:dyDescent="0.25">
      <c r="A815" s="13"/>
      <c r="B815" s="14"/>
      <c r="F815" s="18"/>
    </row>
    <row r="816" spans="1:6" ht="13.2" x14ac:dyDescent="0.25">
      <c r="A816" s="13"/>
      <c r="B816" s="14"/>
      <c r="F816" s="18"/>
    </row>
    <row r="817" spans="1:6" ht="13.2" x14ac:dyDescent="0.25">
      <c r="A817" s="13"/>
      <c r="B817" s="14"/>
      <c r="F817" s="18"/>
    </row>
    <row r="818" spans="1:6" ht="13.2" x14ac:dyDescent="0.25">
      <c r="A818" s="13"/>
      <c r="B818" s="14"/>
      <c r="F818" s="18"/>
    </row>
    <row r="819" spans="1:6" ht="13.2" x14ac:dyDescent="0.25">
      <c r="A819" s="13"/>
      <c r="B819" s="14"/>
      <c r="F819" s="18"/>
    </row>
    <row r="820" spans="1:6" ht="13.2" x14ac:dyDescent="0.25">
      <c r="A820" s="13"/>
      <c r="B820" s="14"/>
      <c r="F820" s="18"/>
    </row>
    <row r="821" spans="1:6" ht="13.2" x14ac:dyDescent="0.25">
      <c r="A821" s="13"/>
      <c r="B821" s="14"/>
      <c r="F821" s="18"/>
    </row>
    <row r="822" spans="1:6" ht="13.2" x14ac:dyDescent="0.25">
      <c r="A822" s="13"/>
      <c r="B822" s="14"/>
      <c r="F822" s="18"/>
    </row>
    <row r="823" spans="1:6" ht="13.2" x14ac:dyDescent="0.25">
      <c r="A823" s="13"/>
      <c r="B823" s="14"/>
      <c r="F823" s="18"/>
    </row>
    <row r="824" spans="1:6" ht="13.2" x14ac:dyDescent="0.25">
      <c r="A824" s="13"/>
      <c r="B824" s="14"/>
      <c r="F824" s="18"/>
    </row>
    <row r="825" spans="1:6" ht="13.2" x14ac:dyDescent="0.25">
      <c r="A825" s="13"/>
      <c r="B825" s="14"/>
      <c r="F825" s="18"/>
    </row>
    <row r="826" spans="1:6" ht="13.2" x14ac:dyDescent="0.25">
      <c r="A826" s="13"/>
      <c r="B826" s="14"/>
      <c r="F826" s="18"/>
    </row>
    <row r="827" spans="1:6" ht="13.2" x14ac:dyDescent="0.25">
      <c r="A827" s="13"/>
      <c r="B827" s="14"/>
      <c r="F827" s="18"/>
    </row>
    <row r="828" spans="1:6" ht="13.2" x14ac:dyDescent="0.25">
      <c r="A828" s="13"/>
      <c r="B828" s="14"/>
      <c r="F828" s="18"/>
    </row>
    <row r="829" spans="1:6" ht="13.2" x14ac:dyDescent="0.25">
      <c r="A829" s="13"/>
      <c r="B829" s="14"/>
      <c r="F829" s="18"/>
    </row>
    <row r="830" spans="1:6" ht="13.2" x14ac:dyDescent="0.25">
      <c r="A830" s="13"/>
      <c r="B830" s="14"/>
      <c r="F830" s="18"/>
    </row>
    <row r="831" spans="1:6" ht="13.2" x14ac:dyDescent="0.25">
      <c r="A831" s="13"/>
      <c r="B831" s="14"/>
      <c r="F831" s="18"/>
    </row>
    <row r="832" spans="1:6" ht="13.2" x14ac:dyDescent="0.25">
      <c r="A832" s="13"/>
      <c r="B832" s="14"/>
      <c r="F832" s="18"/>
    </row>
    <row r="833" spans="1:6" ht="13.2" x14ac:dyDescent="0.25">
      <c r="A833" s="13"/>
      <c r="B833" s="14"/>
      <c r="F833" s="18"/>
    </row>
    <row r="834" spans="1:6" ht="13.2" x14ac:dyDescent="0.25">
      <c r="A834" s="13"/>
      <c r="B834" s="14"/>
      <c r="F834" s="18"/>
    </row>
    <row r="835" spans="1:6" ht="13.2" x14ac:dyDescent="0.25">
      <c r="A835" s="13"/>
      <c r="B835" s="14"/>
      <c r="F835" s="18"/>
    </row>
    <row r="836" spans="1:6" ht="13.2" x14ac:dyDescent="0.25">
      <c r="A836" s="13"/>
      <c r="B836" s="14"/>
      <c r="F836" s="18"/>
    </row>
    <row r="837" spans="1:6" ht="13.2" x14ac:dyDescent="0.25">
      <c r="A837" s="13"/>
      <c r="B837" s="14"/>
      <c r="F837" s="18"/>
    </row>
    <row r="838" spans="1:6" ht="13.2" x14ac:dyDescent="0.25">
      <c r="A838" s="13"/>
      <c r="B838" s="14"/>
      <c r="F838" s="18"/>
    </row>
    <row r="839" spans="1:6" ht="13.2" x14ac:dyDescent="0.25">
      <c r="A839" s="13"/>
      <c r="B839" s="14"/>
      <c r="F839" s="18"/>
    </row>
    <row r="840" spans="1:6" ht="13.2" x14ac:dyDescent="0.25">
      <c r="A840" s="13"/>
      <c r="B840" s="14"/>
      <c r="F840" s="18"/>
    </row>
    <row r="841" spans="1:6" ht="13.2" x14ac:dyDescent="0.25">
      <c r="A841" s="13"/>
      <c r="B841" s="14"/>
      <c r="F841" s="18"/>
    </row>
    <row r="842" spans="1:6" ht="13.2" x14ac:dyDescent="0.25">
      <c r="A842" s="13"/>
      <c r="B842" s="14"/>
      <c r="F842" s="18"/>
    </row>
    <row r="843" spans="1:6" ht="13.2" x14ac:dyDescent="0.25">
      <c r="A843" s="13"/>
      <c r="B843" s="14"/>
      <c r="F843" s="18"/>
    </row>
    <row r="844" spans="1:6" ht="13.2" x14ac:dyDescent="0.25">
      <c r="A844" s="13"/>
      <c r="B844" s="14"/>
      <c r="F844" s="18"/>
    </row>
    <row r="845" spans="1:6" ht="13.2" x14ac:dyDescent="0.25">
      <c r="A845" s="13"/>
      <c r="B845" s="14"/>
      <c r="F845" s="18"/>
    </row>
    <row r="846" spans="1:6" ht="13.2" x14ac:dyDescent="0.25">
      <c r="A846" s="13"/>
      <c r="B846" s="14"/>
      <c r="F846" s="18"/>
    </row>
    <row r="847" spans="1:6" ht="13.2" x14ac:dyDescent="0.25">
      <c r="A847" s="13"/>
      <c r="B847" s="14"/>
      <c r="F847" s="18"/>
    </row>
    <row r="848" spans="1:6" ht="13.2" x14ac:dyDescent="0.25">
      <c r="A848" s="13"/>
      <c r="B848" s="14"/>
      <c r="F848" s="18"/>
    </row>
    <row r="849" spans="1:6" ht="13.2" x14ac:dyDescent="0.25">
      <c r="A849" s="13"/>
      <c r="B849" s="14"/>
      <c r="F849" s="18"/>
    </row>
    <row r="850" spans="1:6" ht="13.2" x14ac:dyDescent="0.25">
      <c r="A850" s="13"/>
      <c r="B850" s="14"/>
      <c r="F850" s="18"/>
    </row>
    <row r="851" spans="1:6" ht="13.2" x14ac:dyDescent="0.25">
      <c r="A851" s="13"/>
      <c r="B851" s="14"/>
      <c r="F851" s="18"/>
    </row>
    <row r="852" spans="1:6" ht="13.2" x14ac:dyDescent="0.25">
      <c r="A852" s="13"/>
      <c r="B852" s="14"/>
      <c r="F852" s="18"/>
    </row>
    <row r="853" spans="1:6" ht="13.2" x14ac:dyDescent="0.25">
      <c r="A853" s="13"/>
      <c r="B853" s="14"/>
      <c r="F853" s="18"/>
    </row>
    <row r="854" spans="1:6" ht="13.2" x14ac:dyDescent="0.25">
      <c r="A854" s="13"/>
      <c r="B854" s="14"/>
      <c r="F854" s="18"/>
    </row>
    <row r="855" spans="1:6" ht="13.2" x14ac:dyDescent="0.25">
      <c r="A855" s="13"/>
      <c r="B855" s="14"/>
      <c r="F855" s="18"/>
    </row>
    <row r="856" spans="1:6" ht="13.2" x14ac:dyDescent="0.25">
      <c r="A856" s="13"/>
      <c r="B856" s="14"/>
      <c r="F856" s="18"/>
    </row>
    <row r="857" spans="1:6" ht="13.2" x14ac:dyDescent="0.25">
      <c r="A857" s="13"/>
      <c r="B857" s="14"/>
      <c r="F857" s="18"/>
    </row>
    <row r="858" spans="1:6" ht="13.2" x14ac:dyDescent="0.25">
      <c r="A858" s="13"/>
      <c r="B858" s="14"/>
      <c r="F858" s="18"/>
    </row>
    <row r="859" spans="1:6" ht="13.2" x14ac:dyDescent="0.25">
      <c r="A859" s="13"/>
      <c r="B859" s="14"/>
      <c r="F859" s="18"/>
    </row>
    <row r="860" spans="1:6" ht="13.2" x14ac:dyDescent="0.25">
      <c r="A860" s="13"/>
      <c r="B860" s="14"/>
      <c r="F860" s="18"/>
    </row>
    <row r="861" spans="1:6" ht="13.2" x14ac:dyDescent="0.25">
      <c r="A861" s="13"/>
      <c r="B861" s="14"/>
      <c r="F861" s="18"/>
    </row>
    <row r="862" spans="1:6" ht="13.2" x14ac:dyDescent="0.25">
      <c r="A862" s="13"/>
      <c r="B862" s="14"/>
      <c r="F862" s="18"/>
    </row>
    <row r="863" spans="1:6" ht="13.2" x14ac:dyDescent="0.25">
      <c r="A863" s="13"/>
      <c r="B863" s="14"/>
      <c r="F863" s="18"/>
    </row>
    <row r="864" spans="1:6" ht="13.2" x14ac:dyDescent="0.25">
      <c r="A864" s="13"/>
      <c r="B864" s="14"/>
      <c r="F864" s="18"/>
    </row>
    <row r="865" spans="1:6" ht="13.2" x14ac:dyDescent="0.25">
      <c r="A865" s="13"/>
      <c r="B865" s="14"/>
      <c r="F865" s="18"/>
    </row>
    <row r="866" spans="1:6" ht="13.2" x14ac:dyDescent="0.25">
      <c r="A866" s="13"/>
      <c r="B866" s="14"/>
      <c r="F866" s="18"/>
    </row>
    <row r="867" spans="1:6" ht="13.2" x14ac:dyDescent="0.25">
      <c r="A867" s="13"/>
      <c r="B867" s="14"/>
      <c r="F867" s="18"/>
    </row>
    <row r="868" spans="1:6" ht="13.2" x14ac:dyDescent="0.25">
      <c r="A868" s="13"/>
      <c r="B868" s="14"/>
      <c r="F868" s="18"/>
    </row>
    <row r="869" spans="1:6" ht="13.2" x14ac:dyDescent="0.25">
      <c r="A869" s="13"/>
      <c r="B869" s="14"/>
      <c r="F869" s="18"/>
    </row>
    <row r="870" spans="1:6" ht="13.2" x14ac:dyDescent="0.25">
      <c r="A870" s="13"/>
      <c r="B870" s="14"/>
      <c r="F870" s="18"/>
    </row>
    <row r="871" spans="1:6" ht="13.2" x14ac:dyDescent="0.25">
      <c r="A871" s="13"/>
      <c r="B871" s="14"/>
      <c r="F871" s="18"/>
    </row>
    <row r="872" spans="1:6" ht="13.2" x14ac:dyDescent="0.25">
      <c r="A872" s="13"/>
      <c r="B872" s="14"/>
      <c r="F872" s="18"/>
    </row>
    <row r="873" spans="1:6" ht="13.2" x14ac:dyDescent="0.25">
      <c r="A873" s="13"/>
      <c r="B873" s="14"/>
      <c r="F873" s="18"/>
    </row>
    <row r="874" spans="1:6" ht="13.2" x14ac:dyDescent="0.25">
      <c r="A874" s="13"/>
      <c r="B874" s="14"/>
      <c r="F874" s="18"/>
    </row>
    <row r="875" spans="1:6" ht="13.2" x14ac:dyDescent="0.25">
      <c r="A875" s="13"/>
      <c r="B875" s="14"/>
      <c r="F875" s="18"/>
    </row>
    <row r="876" spans="1:6" ht="13.2" x14ac:dyDescent="0.25">
      <c r="A876" s="13"/>
      <c r="B876" s="14"/>
      <c r="F876" s="18"/>
    </row>
    <row r="877" spans="1:6" ht="13.2" x14ac:dyDescent="0.25">
      <c r="A877" s="13"/>
      <c r="B877" s="14"/>
      <c r="F877" s="18"/>
    </row>
    <row r="878" spans="1:6" ht="13.2" x14ac:dyDescent="0.25">
      <c r="A878" s="13"/>
      <c r="B878" s="14"/>
      <c r="F878" s="18"/>
    </row>
    <row r="879" spans="1:6" ht="13.2" x14ac:dyDescent="0.25">
      <c r="A879" s="13"/>
      <c r="B879" s="14"/>
      <c r="F879" s="18"/>
    </row>
    <row r="880" spans="1:6" ht="13.2" x14ac:dyDescent="0.25">
      <c r="A880" s="13"/>
      <c r="B880" s="14"/>
      <c r="F880" s="18"/>
    </row>
    <row r="881" spans="1:6" ht="13.2" x14ac:dyDescent="0.25">
      <c r="A881" s="13"/>
      <c r="B881" s="14"/>
      <c r="F881" s="18"/>
    </row>
    <row r="882" spans="1:6" ht="13.2" x14ac:dyDescent="0.25">
      <c r="A882" s="13"/>
      <c r="B882" s="14"/>
      <c r="F882" s="18"/>
    </row>
    <row r="883" spans="1:6" ht="13.2" x14ac:dyDescent="0.25">
      <c r="A883" s="13"/>
      <c r="B883" s="14"/>
      <c r="F883" s="18"/>
    </row>
    <row r="884" spans="1:6" ht="13.2" x14ac:dyDescent="0.25">
      <c r="A884" s="13"/>
      <c r="B884" s="14"/>
      <c r="F884" s="18"/>
    </row>
    <row r="885" spans="1:6" ht="13.2" x14ac:dyDescent="0.25">
      <c r="A885" s="13"/>
      <c r="B885" s="14"/>
      <c r="F885" s="18"/>
    </row>
    <row r="886" spans="1:6" ht="13.2" x14ac:dyDescent="0.25">
      <c r="A886" s="13"/>
      <c r="B886" s="14"/>
      <c r="F886" s="18"/>
    </row>
    <row r="887" spans="1:6" ht="13.2" x14ac:dyDescent="0.25">
      <c r="A887" s="13"/>
      <c r="B887" s="14"/>
      <c r="F887" s="18"/>
    </row>
    <row r="888" spans="1:6" ht="13.2" x14ac:dyDescent="0.25">
      <c r="A888" s="13"/>
      <c r="B888" s="14"/>
      <c r="F888" s="18"/>
    </row>
    <row r="889" spans="1:6" ht="13.2" x14ac:dyDescent="0.25">
      <c r="A889" s="13"/>
      <c r="B889" s="14"/>
      <c r="F889" s="18"/>
    </row>
    <row r="890" spans="1:6" ht="13.2" x14ac:dyDescent="0.25">
      <c r="A890" s="13"/>
      <c r="B890" s="14"/>
      <c r="F890" s="18"/>
    </row>
    <row r="891" spans="1:6" ht="13.2" x14ac:dyDescent="0.25">
      <c r="A891" s="13"/>
      <c r="B891" s="14"/>
      <c r="F891" s="18"/>
    </row>
    <row r="892" spans="1:6" ht="13.2" x14ac:dyDescent="0.25">
      <c r="A892" s="13"/>
      <c r="B892" s="14"/>
      <c r="F892" s="18"/>
    </row>
    <row r="893" spans="1:6" ht="13.2" x14ac:dyDescent="0.25">
      <c r="A893" s="13"/>
      <c r="B893" s="14"/>
      <c r="F893" s="18"/>
    </row>
    <row r="894" spans="1:6" ht="13.2" x14ac:dyDescent="0.25">
      <c r="A894" s="13"/>
      <c r="B894" s="14"/>
      <c r="F894" s="18"/>
    </row>
    <row r="895" spans="1:6" ht="13.2" x14ac:dyDescent="0.25">
      <c r="A895" s="13"/>
      <c r="B895" s="14"/>
      <c r="F895" s="18"/>
    </row>
    <row r="896" spans="1:6" ht="13.2" x14ac:dyDescent="0.25">
      <c r="A896" s="13"/>
      <c r="B896" s="14"/>
      <c r="F896" s="18"/>
    </row>
    <row r="897" spans="1:6" ht="13.2" x14ac:dyDescent="0.25">
      <c r="A897" s="13"/>
      <c r="B897" s="14"/>
      <c r="F897" s="18"/>
    </row>
    <row r="898" spans="1:6" ht="13.2" x14ac:dyDescent="0.25">
      <c r="A898" s="13"/>
      <c r="B898" s="14"/>
      <c r="F898" s="18"/>
    </row>
    <row r="899" spans="1:6" ht="13.2" x14ac:dyDescent="0.25">
      <c r="A899" s="13"/>
      <c r="B899" s="14"/>
      <c r="F899" s="18"/>
    </row>
    <row r="900" spans="1:6" ht="13.2" x14ac:dyDescent="0.25">
      <c r="A900" s="13"/>
      <c r="B900" s="14"/>
      <c r="F900" s="18"/>
    </row>
    <row r="901" spans="1:6" ht="13.2" x14ac:dyDescent="0.25">
      <c r="A901" s="13"/>
      <c r="B901" s="14"/>
      <c r="F901" s="18"/>
    </row>
    <row r="902" spans="1:6" ht="13.2" x14ac:dyDescent="0.25">
      <c r="A902" s="13"/>
      <c r="B902" s="14"/>
      <c r="F902" s="18"/>
    </row>
    <row r="903" spans="1:6" ht="13.2" x14ac:dyDescent="0.25">
      <c r="A903" s="13"/>
      <c r="B903" s="14"/>
      <c r="F903" s="18"/>
    </row>
    <row r="904" spans="1:6" ht="13.2" x14ac:dyDescent="0.25">
      <c r="A904" s="13"/>
      <c r="B904" s="14"/>
      <c r="F904" s="18"/>
    </row>
    <row r="905" spans="1:6" ht="13.2" x14ac:dyDescent="0.25">
      <c r="A905" s="13"/>
      <c r="B905" s="14"/>
      <c r="F905" s="18"/>
    </row>
    <row r="906" spans="1:6" ht="13.2" x14ac:dyDescent="0.25">
      <c r="A906" s="13"/>
      <c r="B906" s="14"/>
      <c r="F906" s="18"/>
    </row>
    <row r="907" spans="1:6" ht="13.2" x14ac:dyDescent="0.25">
      <c r="A907" s="13"/>
      <c r="B907" s="14"/>
      <c r="F907" s="18"/>
    </row>
    <row r="908" spans="1:6" ht="13.2" x14ac:dyDescent="0.25">
      <c r="A908" s="13"/>
      <c r="B908" s="14"/>
      <c r="F908" s="18"/>
    </row>
    <row r="909" spans="1:6" ht="13.2" x14ac:dyDescent="0.25">
      <c r="A909" s="13"/>
      <c r="B909" s="14"/>
      <c r="F909" s="18"/>
    </row>
    <row r="910" spans="1:6" ht="13.2" x14ac:dyDescent="0.25">
      <c r="A910" s="13"/>
      <c r="B910" s="14"/>
      <c r="F910" s="18"/>
    </row>
    <row r="911" spans="1:6" ht="13.2" x14ac:dyDescent="0.25">
      <c r="A911" s="13"/>
      <c r="B911" s="14"/>
      <c r="F911" s="18"/>
    </row>
    <row r="912" spans="1:6" ht="13.2" x14ac:dyDescent="0.25">
      <c r="A912" s="13"/>
      <c r="B912" s="14"/>
      <c r="F912" s="18"/>
    </row>
    <row r="913" spans="1:6" ht="13.2" x14ac:dyDescent="0.25">
      <c r="A913" s="13"/>
      <c r="B913" s="14"/>
      <c r="F913" s="18"/>
    </row>
    <row r="914" spans="1:6" ht="13.2" x14ac:dyDescent="0.25">
      <c r="A914" s="13"/>
      <c r="B914" s="14"/>
      <c r="F914" s="18"/>
    </row>
    <row r="915" spans="1:6" ht="13.2" x14ac:dyDescent="0.25">
      <c r="A915" s="13"/>
      <c r="B915" s="14"/>
      <c r="F915" s="18"/>
    </row>
    <row r="916" spans="1:6" ht="13.2" x14ac:dyDescent="0.25">
      <c r="A916" s="13"/>
      <c r="B916" s="14"/>
      <c r="F916" s="18"/>
    </row>
    <row r="917" spans="1:6" ht="13.2" x14ac:dyDescent="0.25">
      <c r="A917" s="13"/>
      <c r="B917" s="14"/>
      <c r="F917" s="18"/>
    </row>
    <row r="918" spans="1:6" ht="13.2" x14ac:dyDescent="0.25">
      <c r="A918" s="13"/>
      <c r="B918" s="14"/>
      <c r="F918" s="18"/>
    </row>
    <row r="919" spans="1:6" ht="13.2" x14ac:dyDescent="0.25">
      <c r="A919" s="13"/>
      <c r="B919" s="14"/>
      <c r="F919" s="18"/>
    </row>
    <row r="920" spans="1:6" ht="13.2" x14ac:dyDescent="0.25">
      <c r="A920" s="13"/>
      <c r="B920" s="14"/>
      <c r="F920" s="18"/>
    </row>
    <row r="921" spans="1:6" ht="13.2" x14ac:dyDescent="0.25">
      <c r="A921" s="13"/>
      <c r="B921" s="14"/>
      <c r="F921" s="18"/>
    </row>
    <row r="922" spans="1:6" ht="13.2" x14ac:dyDescent="0.25">
      <c r="A922" s="13"/>
      <c r="B922" s="14"/>
      <c r="F922" s="18"/>
    </row>
    <row r="923" spans="1:6" ht="13.2" x14ac:dyDescent="0.25">
      <c r="A923" s="13"/>
      <c r="B923" s="14"/>
      <c r="F923" s="18"/>
    </row>
    <row r="924" spans="1:6" ht="13.2" x14ac:dyDescent="0.25">
      <c r="A924" s="13"/>
      <c r="B924" s="14"/>
      <c r="F924" s="18"/>
    </row>
    <row r="925" spans="1:6" ht="13.2" x14ac:dyDescent="0.25">
      <c r="A925" s="13"/>
      <c r="B925" s="14"/>
      <c r="F925" s="18"/>
    </row>
    <row r="926" spans="1:6" ht="13.2" x14ac:dyDescent="0.25">
      <c r="A926" s="13"/>
      <c r="B926" s="14"/>
      <c r="F926" s="18"/>
    </row>
    <row r="927" spans="1:6" ht="13.2" x14ac:dyDescent="0.25">
      <c r="A927" s="13"/>
      <c r="B927" s="14"/>
      <c r="F927" s="18"/>
    </row>
    <row r="928" spans="1:6" ht="13.2" x14ac:dyDescent="0.25">
      <c r="A928" s="13"/>
      <c r="B928" s="14"/>
      <c r="F928" s="18"/>
    </row>
    <row r="929" spans="1:6" ht="13.2" x14ac:dyDescent="0.25">
      <c r="A929" s="13"/>
      <c r="B929" s="14"/>
      <c r="F929" s="18"/>
    </row>
    <row r="930" spans="1:6" ht="13.2" x14ac:dyDescent="0.25">
      <c r="A930" s="13"/>
      <c r="B930" s="14"/>
      <c r="F930" s="18"/>
    </row>
    <row r="931" spans="1:6" ht="13.2" x14ac:dyDescent="0.25">
      <c r="A931" s="13"/>
      <c r="B931" s="14"/>
      <c r="F931" s="18"/>
    </row>
    <row r="932" spans="1:6" ht="13.2" x14ac:dyDescent="0.25">
      <c r="A932" s="13"/>
      <c r="B932" s="14"/>
      <c r="F932" s="18"/>
    </row>
    <row r="933" spans="1:6" ht="13.2" x14ac:dyDescent="0.25">
      <c r="A933" s="13"/>
      <c r="B933" s="14"/>
      <c r="F933" s="18"/>
    </row>
    <row r="934" spans="1:6" ht="13.2" x14ac:dyDescent="0.25">
      <c r="A934" s="13"/>
      <c r="B934" s="14"/>
      <c r="F934" s="18"/>
    </row>
    <row r="935" spans="1:6" ht="13.2" x14ac:dyDescent="0.25">
      <c r="A935" s="13"/>
      <c r="B935" s="14"/>
      <c r="F935" s="18"/>
    </row>
    <row r="936" spans="1:6" ht="13.2" x14ac:dyDescent="0.25">
      <c r="A936" s="13"/>
      <c r="B936" s="14"/>
      <c r="F936" s="18"/>
    </row>
    <row r="937" spans="1:6" ht="13.2" x14ac:dyDescent="0.25">
      <c r="A937" s="13"/>
      <c r="B937" s="14"/>
      <c r="F937" s="18"/>
    </row>
    <row r="938" spans="1:6" ht="13.2" x14ac:dyDescent="0.25">
      <c r="A938" s="13"/>
      <c r="B938" s="14"/>
      <c r="F938" s="18"/>
    </row>
    <row r="939" spans="1:6" ht="13.2" x14ac:dyDescent="0.25">
      <c r="A939" s="13"/>
      <c r="B939" s="14"/>
      <c r="F939" s="18"/>
    </row>
    <row r="940" spans="1:6" ht="13.2" x14ac:dyDescent="0.25">
      <c r="A940" s="13"/>
      <c r="B940" s="14"/>
      <c r="F940" s="18"/>
    </row>
    <row r="941" spans="1:6" ht="13.2" x14ac:dyDescent="0.25">
      <c r="A941" s="13"/>
      <c r="B941" s="14"/>
      <c r="F941" s="18"/>
    </row>
    <row r="942" spans="1:6" ht="13.2" x14ac:dyDescent="0.25">
      <c r="A942" s="13"/>
      <c r="B942" s="14"/>
      <c r="F942" s="18"/>
    </row>
    <row r="943" spans="1:6" ht="13.2" x14ac:dyDescent="0.25">
      <c r="A943" s="13"/>
      <c r="B943" s="14"/>
      <c r="F943" s="18"/>
    </row>
    <row r="944" spans="1:6" ht="13.2" x14ac:dyDescent="0.25">
      <c r="A944" s="13"/>
      <c r="B944" s="14"/>
      <c r="F944" s="18"/>
    </row>
    <row r="945" spans="1:6" ht="13.2" x14ac:dyDescent="0.25">
      <c r="A945" s="13"/>
      <c r="B945" s="14"/>
      <c r="F945" s="18"/>
    </row>
    <row r="946" spans="1:6" ht="13.2" x14ac:dyDescent="0.25">
      <c r="A946" s="13"/>
      <c r="B946" s="14"/>
      <c r="F946" s="18"/>
    </row>
    <row r="947" spans="1:6" ht="13.2" x14ac:dyDescent="0.25">
      <c r="A947" s="13"/>
      <c r="B947" s="14"/>
      <c r="F947" s="18"/>
    </row>
    <row r="948" spans="1:6" ht="13.2" x14ac:dyDescent="0.25">
      <c r="A948" s="13"/>
      <c r="B948" s="14"/>
      <c r="F948" s="18"/>
    </row>
    <row r="949" spans="1:6" ht="13.2" x14ac:dyDescent="0.25">
      <c r="A949" s="13"/>
      <c r="B949" s="14"/>
      <c r="F949" s="18"/>
    </row>
    <row r="950" spans="1:6" ht="13.2" x14ac:dyDescent="0.25">
      <c r="A950" s="13"/>
      <c r="B950" s="14"/>
      <c r="F950" s="18"/>
    </row>
    <row r="951" spans="1:6" ht="13.2" x14ac:dyDescent="0.25">
      <c r="A951" s="13"/>
      <c r="B951" s="14"/>
      <c r="F951" s="18"/>
    </row>
    <row r="952" spans="1:6" ht="13.2" x14ac:dyDescent="0.25">
      <c r="A952" s="13"/>
      <c r="B952" s="14"/>
      <c r="F952" s="18"/>
    </row>
    <row r="953" spans="1:6" ht="13.2" x14ac:dyDescent="0.25">
      <c r="A953" s="13"/>
      <c r="B953" s="14"/>
      <c r="F953" s="18"/>
    </row>
    <row r="954" spans="1:6" ht="13.2" x14ac:dyDescent="0.25">
      <c r="A954" s="13"/>
      <c r="B954" s="14"/>
      <c r="F954" s="18"/>
    </row>
    <row r="955" spans="1:6" ht="13.2" x14ac:dyDescent="0.25">
      <c r="A955" s="13"/>
      <c r="B955" s="14"/>
      <c r="F955" s="18"/>
    </row>
    <row r="956" spans="1:6" ht="13.2" x14ac:dyDescent="0.25">
      <c r="A956" s="13"/>
      <c r="B956" s="14"/>
      <c r="F956" s="18"/>
    </row>
    <row r="957" spans="1:6" ht="13.2" x14ac:dyDescent="0.25">
      <c r="A957" s="13"/>
      <c r="B957" s="14"/>
      <c r="F957" s="18"/>
    </row>
    <row r="958" spans="1:6" ht="13.2" x14ac:dyDescent="0.25">
      <c r="A958" s="13"/>
      <c r="B958" s="14"/>
      <c r="F958" s="18"/>
    </row>
    <row r="959" spans="1:6" ht="13.2" x14ac:dyDescent="0.25">
      <c r="A959" s="13"/>
      <c r="B959" s="14"/>
      <c r="F959" s="18"/>
    </row>
    <row r="960" spans="1:6" ht="13.2" x14ac:dyDescent="0.25">
      <c r="A960" s="13"/>
      <c r="B960" s="14"/>
      <c r="F960" s="18"/>
    </row>
    <row r="961" spans="1:6" ht="13.2" x14ac:dyDescent="0.25">
      <c r="A961" s="13"/>
      <c r="B961" s="14"/>
      <c r="F961" s="18"/>
    </row>
    <row r="962" spans="1:6" ht="13.2" x14ac:dyDescent="0.25">
      <c r="A962" s="13"/>
      <c r="B962" s="14"/>
      <c r="F962" s="18"/>
    </row>
    <row r="963" spans="1:6" ht="13.2" x14ac:dyDescent="0.25">
      <c r="A963" s="13"/>
      <c r="B963" s="14"/>
      <c r="F963" s="18"/>
    </row>
    <row r="964" spans="1:6" ht="13.2" x14ac:dyDescent="0.25">
      <c r="A964" s="13"/>
      <c r="B964" s="14"/>
      <c r="F964" s="18"/>
    </row>
    <row r="965" spans="1:6" ht="13.2" x14ac:dyDescent="0.25">
      <c r="A965" s="13"/>
      <c r="B965" s="14"/>
      <c r="F965" s="18"/>
    </row>
    <row r="966" spans="1:6" ht="13.2" x14ac:dyDescent="0.25">
      <c r="A966" s="13"/>
      <c r="B966" s="14"/>
      <c r="F966" s="18"/>
    </row>
    <row r="967" spans="1:6" ht="13.2" x14ac:dyDescent="0.25">
      <c r="A967" s="13"/>
      <c r="B967" s="14"/>
      <c r="F967" s="18"/>
    </row>
    <row r="968" spans="1:6" ht="13.2" x14ac:dyDescent="0.25">
      <c r="A968" s="13"/>
      <c r="B968" s="14"/>
      <c r="F968" s="18"/>
    </row>
    <row r="969" spans="1:6" ht="13.2" x14ac:dyDescent="0.25">
      <c r="A969" s="13"/>
      <c r="B969" s="14"/>
      <c r="F969" s="18"/>
    </row>
    <row r="970" spans="1:6" ht="13.2" x14ac:dyDescent="0.25">
      <c r="A970" s="13"/>
      <c r="B970" s="14"/>
      <c r="F970" s="18"/>
    </row>
    <row r="971" spans="1:6" ht="13.2" x14ac:dyDescent="0.25">
      <c r="A971" s="13"/>
      <c r="B971" s="14"/>
      <c r="F971" s="18"/>
    </row>
    <row r="972" spans="1:6" ht="13.2" x14ac:dyDescent="0.25">
      <c r="A972" s="13"/>
      <c r="B972" s="14"/>
      <c r="F972" s="18"/>
    </row>
    <row r="973" spans="1:6" ht="13.2" x14ac:dyDescent="0.25">
      <c r="A973" s="13"/>
      <c r="B973" s="14"/>
      <c r="F973" s="18"/>
    </row>
    <row r="974" spans="1:6" ht="13.2" x14ac:dyDescent="0.25">
      <c r="A974" s="13"/>
      <c r="B974" s="14"/>
      <c r="F974" s="18"/>
    </row>
    <row r="975" spans="1:6" ht="13.2" x14ac:dyDescent="0.25">
      <c r="A975" s="13"/>
      <c r="B975" s="14"/>
      <c r="F975" s="18"/>
    </row>
    <row r="976" spans="1:6" ht="13.2" x14ac:dyDescent="0.25">
      <c r="A976" s="13"/>
      <c r="B976" s="14"/>
      <c r="F976" s="18"/>
    </row>
    <row r="977" spans="1:6" ht="13.2" x14ac:dyDescent="0.25">
      <c r="A977" s="13"/>
      <c r="B977" s="14"/>
      <c r="F977" s="18"/>
    </row>
    <row r="978" spans="1:6" ht="13.2" x14ac:dyDescent="0.25">
      <c r="A978" s="13"/>
      <c r="B978" s="14"/>
      <c r="F978" s="18"/>
    </row>
    <row r="979" spans="1:6" ht="13.2" x14ac:dyDescent="0.25">
      <c r="A979" s="13"/>
      <c r="B979" s="14"/>
      <c r="F979" s="18"/>
    </row>
    <row r="980" spans="1:6" ht="13.2" x14ac:dyDescent="0.25">
      <c r="A980" s="13"/>
      <c r="B980" s="14"/>
      <c r="F980" s="18"/>
    </row>
    <row r="981" spans="1:6" ht="13.2" x14ac:dyDescent="0.25">
      <c r="A981" s="13"/>
      <c r="B981" s="14"/>
      <c r="F981" s="18"/>
    </row>
    <row r="982" spans="1:6" ht="13.2" x14ac:dyDescent="0.25">
      <c r="A982" s="13"/>
      <c r="B982" s="14"/>
      <c r="F982" s="18"/>
    </row>
    <row r="983" spans="1:6" ht="13.2" x14ac:dyDescent="0.25">
      <c r="A983" s="13"/>
      <c r="B983" s="14"/>
      <c r="F983" s="18"/>
    </row>
    <row r="984" spans="1:6" ht="13.2" x14ac:dyDescent="0.25">
      <c r="A984" s="13"/>
      <c r="B984" s="14"/>
      <c r="F984" s="18"/>
    </row>
    <row r="985" spans="1:6" ht="13.2" x14ac:dyDescent="0.25">
      <c r="A985" s="13"/>
      <c r="B985" s="14"/>
      <c r="F985" s="18"/>
    </row>
    <row r="986" spans="1:6" ht="13.2" x14ac:dyDescent="0.25">
      <c r="A986" s="13"/>
      <c r="B986" s="14"/>
      <c r="F986" s="18"/>
    </row>
    <row r="987" spans="1:6" ht="13.2" x14ac:dyDescent="0.25">
      <c r="A987" s="13"/>
      <c r="B987" s="14"/>
      <c r="F987" s="18"/>
    </row>
    <row r="988" spans="1:6" ht="13.2" x14ac:dyDescent="0.25">
      <c r="A988" s="13"/>
      <c r="B988" s="14"/>
      <c r="F988" s="18"/>
    </row>
    <row r="989" spans="1:6" ht="13.2" x14ac:dyDescent="0.25">
      <c r="A989" s="13"/>
      <c r="B989" s="14"/>
      <c r="F989" s="18"/>
    </row>
    <row r="990" spans="1:6" ht="13.2" x14ac:dyDescent="0.25">
      <c r="A990" s="13"/>
      <c r="B990" s="14"/>
      <c r="F990" s="18"/>
    </row>
    <row r="991" spans="1:6" ht="13.2" x14ac:dyDescent="0.25">
      <c r="A991" s="13"/>
      <c r="B991" s="14"/>
      <c r="F991" s="18"/>
    </row>
    <row r="992" spans="1:6" ht="13.2" x14ac:dyDescent="0.25">
      <c r="A992" s="13"/>
      <c r="B992" s="14"/>
      <c r="F992" s="18"/>
    </row>
    <row r="993" spans="1:6" ht="13.2" x14ac:dyDescent="0.25">
      <c r="A993" s="13"/>
      <c r="B993" s="14"/>
      <c r="F993" s="18"/>
    </row>
    <row r="994" spans="1:6" ht="13.2" x14ac:dyDescent="0.25">
      <c r="A994" s="13"/>
      <c r="B994" s="14"/>
      <c r="F994" s="18"/>
    </row>
  </sheetData>
  <autoFilter ref="A1:E994" xr:uid="{00000000-0009-0000-0000-000002000000}"/>
  <printOptions horizontalCentered="1" gridLines="1"/>
  <pageMargins left="0.25" right="0.25" top="0.75" bottom="0.75" header="0" footer="0"/>
  <pageSetup fitToHeight="0" pageOrder="overThenDown" orientation="landscape" cellComments="atEnd"/>
  <ignoredErrors>
    <ignoredError sqref="J2:J8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P999"/>
  <sheetViews>
    <sheetView workbookViewId="0">
      <pane ySplit="1" topLeftCell="A2" activePane="bottomLeft" state="frozen"/>
      <selection pane="bottomLeft" activeCell="P2" sqref="P2:P5"/>
    </sheetView>
  </sheetViews>
  <sheetFormatPr defaultColWidth="14.33203125" defaultRowHeight="15.75" customHeight="1" x14ac:dyDescent="0.25"/>
  <cols>
    <col min="7" max="7" width="16" customWidth="1"/>
  </cols>
  <sheetData>
    <row r="1" spans="1:16" ht="15.75" customHeight="1" x14ac:dyDescent="0.25">
      <c r="A1" s="13" t="s">
        <v>0</v>
      </c>
      <c r="B1" s="16" t="s">
        <v>4</v>
      </c>
      <c r="C1" s="16" t="s">
        <v>5</v>
      </c>
      <c r="D1" s="16" t="s">
        <v>655</v>
      </c>
      <c r="E1" s="16" t="s">
        <v>6</v>
      </c>
      <c r="F1" s="16" t="s">
        <v>7</v>
      </c>
      <c r="G1" s="16" t="s">
        <v>656</v>
      </c>
      <c r="H1" s="16" t="s">
        <v>1189</v>
      </c>
      <c r="I1" s="121" t="s">
        <v>1437</v>
      </c>
    </row>
    <row r="2" spans="1:16" ht="15.75" customHeight="1" x14ac:dyDescent="0.25">
      <c r="A2" s="13">
        <v>42619</v>
      </c>
      <c r="B2" s="54">
        <v>0.49615740740740738</v>
      </c>
      <c r="C2" s="16" t="s">
        <v>667</v>
      </c>
      <c r="D2" s="16" t="s">
        <v>735</v>
      </c>
      <c r="E2" s="16" t="s">
        <v>736</v>
      </c>
      <c r="F2" s="16">
        <v>67.28</v>
      </c>
      <c r="G2" s="16" t="s">
        <v>747</v>
      </c>
      <c r="H2">
        <f>VLOOKUP(A2,'DASH USD History'!A:D,2,FALSE)</f>
        <v>10.955976216876699</v>
      </c>
      <c r="I2">
        <f>F2*H2</f>
        <v>737.11807987146437</v>
      </c>
      <c r="M2">
        <v>2016</v>
      </c>
      <c r="N2">
        <f>SUM(F2:F9)</f>
        <v>606.4</v>
      </c>
      <c r="O2">
        <f>SUM(I2:I9)</f>
        <v>6124.1017994537224</v>
      </c>
      <c r="P2">
        <f>O2/N2</f>
        <v>10.099112466117617</v>
      </c>
    </row>
    <row r="3" spans="1:16" ht="15.75" customHeight="1" x14ac:dyDescent="0.25">
      <c r="A3" s="13">
        <v>42619</v>
      </c>
      <c r="B3" s="54">
        <v>0.49328703703703702</v>
      </c>
      <c r="C3" s="16" t="s">
        <v>667</v>
      </c>
      <c r="D3" s="16" t="s">
        <v>735</v>
      </c>
      <c r="E3" s="16" t="s">
        <v>736</v>
      </c>
      <c r="F3" s="16">
        <v>67.28</v>
      </c>
      <c r="G3" s="16" t="s">
        <v>748</v>
      </c>
      <c r="H3">
        <f>VLOOKUP(A3,'DASH USD History'!A:D,2,FALSE)</f>
        <v>10.955976216876699</v>
      </c>
      <c r="I3">
        <f t="shared" ref="I3:I40" si="0">F3*H3</f>
        <v>737.11807987146437</v>
      </c>
      <c r="M3">
        <v>2017</v>
      </c>
      <c r="N3">
        <f>SUM(F10:F13)</f>
        <v>329.97</v>
      </c>
      <c r="O3">
        <f>SUM(I10:I13)</f>
        <v>10991.442551087155</v>
      </c>
      <c r="P3">
        <f>O3/N3</f>
        <v>33.310429890860242</v>
      </c>
    </row>
    <row r="4" spans="1:16" ht="15.75" customHeight="1" x14ac:dyDescent="0.25">
      <c r="A4" s="13">
        <v>42648</v>
      </c>
      <c r="B4" s="54">
        <v>0.32017361111111109</v>
      </c>
      <c r="C4" s="16" t="s">
        <v>667</v>
      </c>
      <c r="D4" s="16" t="s">
        <v>735</v>
      </c>
      <c r="E4" s="16" t="s">
        <v>736</v>
      </c>
      <c r="F4" s="16">
        <v>78.64</v>
      </c>
      <c r="G4" s="16" t="s">
        <v>745</v>
      </c>
      <c r="H4">
        <f>VLOOKUP(A4,'DASH USD History'!A:D,2,FALSE)</f>
        <v>12.015084843973399</v>
      </c>
      <c r="I4">
        <f t="shared" si="0"/>
        <v>944.86627213006818</v>
      </c>
      <c r="M4">
        <v>2018</v>
      </c>
      <c r="N4">
        <f>SUM(F14:F31)</f>
        <v>273.62099999999998</v>
      </c>
      <c r="O4">
        <f>SUM(I14:I31)</f>
        <v>64187.231573149729</v>
      </c>
      <c r="P4">
        <f>O4/N4</f>
        <v>234.58444919487076</v>
      </c>
    </row>
    <row r="5" spans="1:16" ht="15.75" customHeight="1" x14ac:dyDescent="0.25">
      <c r="A5" s="13">
        <v>42648</v>
      </c>
      <c r="B5" s="54">
        <v>0.31012731481481481</v>
      </c>
      <c r="C5" s="16" t="s">
        <v>667</v>
      </c>
      <c r="D5" s="16" t="s">
        <v>735</v>
      </c>
      <c r="E5" s="16" t="s">
        <v>736</v>
      </c>
      <c r="F5" s="16">
        <v>78.64</v>
      </c>
      <c r="G5" s="16" t="s">
        <v>746</v>
      </c>
      <c r="H5">
        <f>VLOOKUP(A5,'DASH USD History'!A:D,2,FALSE)</f>
        <v>12.015084843973399</v>
      </c>
      <c r="I5">
        <f t="shared" si="0"/>
        <v>944.86627213006818</v>
      </c>
      <c r="M5">
        <v>2019</v>
      </c>
      <c r="N5">
        <f>SUM(F32:F40)</f>
        <v>359.512</v>
      </c>
      <c r="O5">
        <f>SUM(I32:I40)</f>
        <v>36874.371907980778</v>
      </c>
      <c r="P5">
        <f>O5/N5</f>
        <v>102.56784727069132</v>
      </c>
    </row>
    <row r="6" spans="1:16" ht="15.75" customHeight="1" x14ac:dyDescent="0.25">
      <c r="A6" s="13">
        <v>42678</v>
      </c>
      <c r="B6" s="54">
        <v>0.98957175925925922</v>
      </c>
      <c r="C6" s="16" t="s">
        <v>667</v>
      </c>
      <c r="D6" s="16" t="s">
        <v>735</v>
      </c>
      <c r="E6" s="16" t="s">
        <v>736</v>
      </c>
      <c r="F6" s="16">
        <v>78.64</v>
      </c>
      <c r="G6" s="16" t="s">
        <v>743</v>
      </c>
      <c r="H6">
        <f>VLOOKUP(A6,'DASH USD History'!A:D,2,FALSE)</f>
        <v>9.1047619907746906</v>
      </c>
      <c r="I6">
        <f t="shared" si="0"/>
        <v>715.99848295452171</v>
      </c>
    </row>
    <row r="7" spans="1:16" ht="15.75" customHeight="1" x14ac:dyDescent="0.25">
      <c r="A7" s="13">
        <v>42678</v>
      </c>
      <c r="B7" s="54">
        <v>0.9649537037037037</v>
      </c>
      <c r="C7" s="16" t="s">
        <v>667</v>
      </c>
      <c r="D7" s="16" t="s">
        <v>735</v>
      </c>
      <c r="E7" s="16" t="s">
        <v>736</v>
      </c>
      <c r="F7" s="16">
        <v>78.64</v>
      </c>
      <c r="G7" s="16" t="s">
        <v>744</v>
      </c>
      <c r="H7">
        <f>VLOOKUP(A7,'DASH USD History'!A:D,2,FALSE)</f>
        <v>9.1047619907746906</v>
      </c>
      <c r="I7">
        <f t="shared" si="0"/>
        <v>715.99848295452171</v>
      </c>
    </row>
    <row r="8" spans="1:16" ht="15.75" customHeight="1" x14ac:dyDescent="0.25">
      <c r="A8" s="13">
        <v>42709</v>
      </c>
      <c r="B8" s="54">
        <v>0.77998842592592588</v>
      </c>
      <c r="C8" s="16" t="s">
        <v>667</v>
      </c>
      <c r="D8" s="16" t="s">
        <v>735</v>
      </c>
      <c r="E8" s="16" t="s">
        <v>736</v>
      </c>
      <c r="F8" s="16">
        <v>78.64</v>
      </c>
      <c r="G8" s="16" t="s">
        <v>741</v>
      </c>
      <c r="H8">
        <f>VLOOKUP(A8,'DASH USD History'!A:D,2,FALSE)</f>
        <v>8.4444057066480998</v>
      </c>
      <c r="I8">
        <f t="shared" si="0"/>
        <v>664.06806477080659</v>
      </c>
    </row>
    <row r="9" spans="1:16" ht="15.75" customHeight="1" x14ac:dyDescent="0.25">
      <c r="A9" s="13">
        <v>42709</v>
      </c>
      <c r="B9" s="54">
        <v>0.76696759259259262</v>
      </c>
      <c r="C9" s="16" t="s">
        <v>667</v>
      </c>
      <c r="D9" s="16" t="s">
        <v>735</v>
      </c>
      <c r="E9" s="16" t="s">
        <v>736</v>
      </c>
      <c r="F9" s="16">
        <v>78.64</v>
      </c>
      <c r="G9" s="16" t="s">
        <v>742</v>
      </c>
      <c r="H9">
        <f>VLOOKUP(A9,'DASH USD History'!A:D,2,FALSE)</f>
        <v>8.4444057066480998</v>
      </c>
      <c r="I9">
        <f t="shared" si="0"/>
        <v>664.06806477080659</v>
      </c>
    </row>
    <row r="10" spans="1:16" ht="15.75" customHeight="1" x14ac:dyDescent="0.25">
      <c r="A10" s="13">
        <v>42769</v>
      </c>
      <c r="B10" s="54">
        <v>0.78055555555555556</v>
      </c>
      <c r="C10" s="16" t="s">
        <v>667</v>
      </c>
      <c r="D10" s="16" t="s">
        <v>735</v>
      </c>
      <c r="E10" s="16" t="s">
        <v>736</v>
      </c>
      <c r="F10" s="16">
        <v>198.05</v>
      </c>
      <c r="G10" s="16" t="s">
        <v>740</v>
      </c>
      <c r="H10">
        <f>VLOOKUP(A10,'DASH USD History'!A:D,2,FALSE)</f>
        <v>17.151657864918601</v>
      </c>
      <c r="I10">
        <f t="shared" si="0"/>
        <v>3396.8858401471293</v>
      </c>
    </row>
    <row r="11" spans="1:16" ht="15.75" customHeight="1" x14ac:dyDescent="0.25">
      <c r="A11" s="13">
        <v>42800</v>
      </c>
      <c r="B11" s="54">
        <v>0.86337962962962966</v>
      </c>
      <c r="C11" s="16" t="s">
        <v>667</v>
      </c>
      <c r="D11" s="16" t="s">
        <v>735</v>
      </c>
      <c r="E11" s="16" t="s">
        <v>736</v>
      </c>
      <c r="F11" s="16">
        <v>77.25</v>
      </c>
      <c r="G11" s="16" t="s">
        <v>739</v>
      </c>
      <c r="H11">
        <f>VLOOKUP(A11,'DASH USD History'!A:D,2,FALSE)</f>
        <v>46.706436703109198</v>
      </c>
      <c r="I11">
        <f t="shared" si="0"/>
        <v>3608.0722353151855</v>
      </c>
    </row>
    <row r="12" spans="1:16" ht="15.75" customHeight="1" x14ac:dyDescent="0.25">
      <c r="A12" s="13">
        <v>42831</v>
      </c>
      <c r="B12" s="54">
        <v>4.7997685185185185E-2</v>
      </c>
      <c r="C12" s="16" t="s">
        <v>667</v>
      </c>
      <c r="D12" s="16" t="s">
        <v>735</v>
      </c>
      <c r="E12" s="16" t="s">
        <v>736</v>
      </c>
      <c r="F12" s="16">
        <v>46.42</v>
      </c>
      <c r="G12" s="16" t="s">
        <v>738</v>
      </c>
      <c r="H12">
        <f>VLOOKUP(A12,'DASH USD History'!A:D,2,FALSE)</f>
        <v>67.418005643607501</v>
      </c>
      <c r="I12">
        <f t="shared" si="0"/>
        <v>3129.5438219762605</v>
      </c>
    </row>
    <row r="13" spans="1:16" ht="15.75" customHeight="1" x14ac:dyDescent="0.25">
      <c r="A13" s="13">
        <v>42862</v>
      </c>
      <c r="B13" s="54">
        <v>0.40280092592592592</v>
      </c>
      <c r="C13" s="16" t="s">
        <v>667</v>
      </c>
      <c r="D13" s="16" t="s">
        <v>735</v>
      </c>
      <c r="E13" s="16" t="s">
        <v>736</v>
      </c>
      <c r="F13" s="16">
        <v>8.25</v>
      </c>
      <c r="G13" s="16" t="s">
        <v>737</v>
      </c>
      <c r="H13">
        <f>VLOOKUP(A13,'DASH USD History'!A:D,2,FALSE)</f>
        <v>103.87159438164601</v>
      </c>
      <c r="I13">
        <f t="shared" si="0"/>
        <v>856.94065364857954</v>
      </c>
    </row>
    <row r="14" spans="1:16" ht="15.75" customHeight="1" x14ac:dyDescent="0.25">
      <c r="A14" s="13">
        <v>43109</v>
      </c>
      <c r="B14" s="54">
        <v>0.28450231481481481</v>
      </c>
      <c r="C14" s="16" t="s">
        <v>667</v>
      </c>
      <c r="D14" s="16" t="s">
        <v>712</v>
      </c>
      <c r="E14" s="16" t="s">
        <v>713</v>
      </c>
      <c r="F14" s="16">
        <v>2.35</v>
      </c>
      <c r="G14" s="16" t="s">
        <v>734</v>
      </c>
      <c r="H14">
        <f>VLOOKUP(A14,'DASH USD History'!A:D,2,FALSE)</f>
        <v>1176.5068460007799</v>
      </c>
      <c r="I14">
        <f t="shared" si="0"/>
        <v>2764.7910881018329</v>
      </c>
    </row>
    <row r="15" spans="1:16" ht="15.75" customHeight="1" x14ac:dyDescent="0.25">
      <c r="A15" s="13">
        <v>43129</v>
      </c>
      <c r="B15" s="54">
        <v>0.44386574074074076</v>
      </c>
      <c r="C15" s="16" t="s">
        <v>667</v>
      </c>
      <c r="D15" s="16" t="s">
        <v>712</v>
      </c>
      <c r="E15" s="16" t="s">
        <v>713</v>
      </c>
      <c r="F15" s="16">
        <v>0.875</v>
      </c>
      <c r="G15" s="16" t="s">
        <v>733</v>
      </c>
      <c r="H15">
        <f>VLOOKUP(A15,'DASH USD History'!A:D,2,FALSE)</f>
        <v>765.46860824731095</v>
      </c>
      <c r="I15">
        <f t="shared" si="0"/>
        <v>669.7850322163971</v>
      </c>
    </row>
    <row r="16" spans="1:16" ht="15.75" customHeight="1" x14ac:dyDescent="0.25">
      <c r="A16" s="13">
        <v>43147</v>
      </c>
      <c r="B16" s="54">
        <v>0.9118518518518518</v>
      </c>
      <c r="C16" s="16" t="s">
        <v>667</v>
      </c>
      <c r="D16" s="16" t="s">
        <v>712</v>
      </c>
      <c r="E16" s="16" t="s">
        <v>713</v>
      </c>
      <c r="F16" s="16">
        <v>3.9980000000000002</v>
      </c>
      <c r="G16" s="16" t="s">
        <v>732</v>
      </c>
      <c r="H16">
        <f>VLOOKUP(A16,'DASH USD History'!A:D,2,FALSE)</f>
        <v>703.52407745562698</v>
      </c>
      <c r="I16">
        <f t="shared" si="0"/>
        <v>2812.6892616675968</v>
      </c>
    </row>
    <row r="17" spans="1:9" ht="15.75" customHeight="1" x14ac:dyDescent="0.25">
      <c r="A17" s="13">
        <v>43168</v>
      </c>
      <c r="B17" s="54">
        <v>3.712962962962963E-2</v>
      </c>
      <c r="C17" s="16" t="s">
        <v>667</v>
      </c>
      <c r="D17" s="16" t="s">
        <v>712</v>
      </c>
      <c r="E17" s="16" t="s">
        <v>713</v>
      </c>
      <c r="F17" s="16">
        <v>6.2489999999999997</v>
      </c>
      <c r="G17" s="16" t="s">
        <v>731</v>
      </c>
      <c r="H17">
        <f>VLOOKUP(A17,'DASH USD History'!A:D,2,FALSE)</f>
        <v>495.62625060270602</v>
      </c>
      <c r="I17">
        <f t="shared" si="0"/>
        <v>3097.1684400163099</v>
      </c>
    </row>
    <row r="18" spans="1:9" ht="15.75" customHeight="1" x14ac:dyDescent="0.25">
      <c r="A18" s="13">
        <v>43185</v>
      </c>
      <c r="B18" s="54">
        <v>0.54471064814814818</v>
      </c>
      <c r="C18" s="16" t="s">
        <v>667</v>
      </c>
      <c r="D18" s="16" t="s">
        <v>712</v>
      </c>
      <c r="E18" s="16" t="s">
        <v>713</v>
      </c>
      <c r="F18" s="16">
        <v>0.39900000000000002</v>
      </c>
      <c r="G18" s="16" t="s">
        <v>730</v>
      </c>
      <c r="H18">
        <f>VLOOKUP(A18,'DASH USD History'!A:D,2,FALSE)</f>
        <v>412.43384959662598</v>
      </c>
      <c r="I18">
        <f t="shared" si="0"/>
        <v>164.56110598905377</v>
      </c>
    </row>
    <row r="19" spans="1:9" ht="15.75" customHeight="1" x14ac:dyDescent="0.25">
      <c r="A19" s="13">
        <v>43192</v>
      </c>
      <c r="B19" s="54">
        <v>0.83089120370370373</v>
      </c>
      <c r="C19" s="16" t="s">
        <v>667</v>
      </c>
      <c r="D19" s="16" t="s">
        <v>712</v>
      </c>
      <c r="E19" s="16" t="s">
        <v>713</v>
      </c>
      <c r="F19" s="16">
        <v>9.91</v>
      </c>
      <c r="G19" s="16" t="s">
        <v>729</v>
      </c>
      <c r="H19">
        <f>VLOOKUP(A19,'DASH USD History'!A:D,2,FALSE)</f>
        <v>292.87826890970098</v>
      </c>
      <c r="I19">
        <f t="shared" si="0"/>
        <v>2902.4236448951369</v>
      </c>
    </row>
    <row r="20" spans="1:9" ht="15.75" customHeight="1" x14ac:dyDescent="0.25">
      <c r="A20" s="13">
        <v>43194</v>
      </c>
      <c r="B20" s="54">
        <v>0.75739583333333338</v>
      </c>
      <c r="C20" s="16" t="s">
        <v>667</v>
      </c>
      <c r="D20" s="16" t="s">
        <v>712</v>
      </c>
      <c r="E20" s="16" t="s">
        <v>713</v>
      </c>
      <c r="F20" s="16">
        <v>18.672000000000001</v>
      </c>
      <c r="G20" s="16" t="s">
        <v>728</v>
      </c>
      <c r="H20">
        <f>VLOOKUP(A20,'DASH USD History'!A:D,2,FALSE)</f>
        <v>341.58360585857901</v>
      </c>
      <c r="I20">
        <f t="shared" si="0"/>
        <v>6378.0490885913878</v>
      </c>
    </row>
    <row r="21" spans="1:9" ht="15.75" customHeight="1" x14ac:dyDescent="0.25">
      <c r="A21" s="13">
        <v>43224</v>
      </c>
      <c r="B21" s="54">
        <v>0.43017361111111113</v>
      </c>
      <c r="C21" s="16" t="s">
        <v>667</v>
      </c>
      <c r="D21" s="16" t="s">
        <v>712</v>
      </c>
      <c r="E21" s="16" t="s">
        <v>713</v>
      </c>
      <c r="F21" s="16">
        <v>10.374000000000001</v>
      </c>
      <c r="G21" s="16" t="s">
        <v>727</v>
      </c>
      <c r="H21">
        <f>VLOOKUP(A21,'DASH USD History'!A:D,2,FALSE)</f>
        <v>498.555919952186</v>
      </c>
      <c r="I21">
        <f t="shared" si="0"/>
        <v>5172.0191135839777</v>
      </c>
    </row>
    <row r="22" spans="1:9" ht="15.75" customHeight="1" x14ac:dyDescent="0.25">
      <c r="A22" s="13">
        <v>43255</v>
      </c>
      <c r="B22" s="54">
        <v>0.50103009259259257</v>
      </c>
      <c r="C22" s="16" t="s">
        <v>667</v>
      </c>
      <c r="D22" s="16" t="s">
        <v>712</v>
      </c>
      <c r="E22" s="16" t="s">
        <v>713</v>
      </c>
      <c r="F22" s="16">
        <v>15.942</v>
      </c>
      <c r="G22" s="16" t="s">
        <v>726</v>
      </c>
      <c r="H22">
        <f>VLOOKUP(A22,'DASH USD History'!A:D,2,FALSE)</f>
        <v>328.507491357731</v>
      </c>
      <c r="I22">
        <f t="shared" si="0"/>
        <v>5237.0664272249478</v>
      </c>
    </row>
    <row r="23" spans="1:9" ht="15.75" customHeight="1" x14ac:dyDescent="0.25">
      <c r="A23" s="13">
        <v>43277</v>
      </c>
      <c r="B23" s="54">
        <v>0.6620138888888889</v>
      </c>
      <c r="C23" s="16" t="s">
        <v>667</v>
      </c>
      <c r="D23" s="16" t="s">
        <v>712</v>
      </c>
      <c r="E23" s="16" t="s">
        <v>713</v>
      </c>
      <c r="F23" s="16">
        <v>24.504999999999999</v>
      </c>
      <c r="G23" s="16" t="s">
        <v>725</v>
      </c>
      <c r="H23">
        <f>VLOOKUP(A23,'DASH USD History'!A:D,2,FALSE)</f>
        <v>240.92617126372301</v>
      </c>
      <c r="I23">
        <f t="shared" si="0"/>
        <v>5903.895826817532</v>
      </c>
    </row>
    <row r="24" spans="1:9" ht="15.75" customHeight="1" x14ac:dyDescent="0.25">
      <c r="A24" s="13">
        <v>43286</v>
      </c>
      <c r="B24" s="54">
        <v>0.71445601851851848</v>
      </c>
      <c r="C24" s="16" t="s">
        <v>667</v>
      </c>
      <c r="D24" s="16" t="s">
        <v>712</v>
      </c>
      <c r="E24" s="16" t="s">
        <v>713</v>
      </c>
      <c r="F24" s="16">
        <v>17.632000000000001</v>
      </c>
      <c r="G24" s="16" t="s">
        <v>724</v>
      </c>
      <c r="H24">
        <f>VLOOKUP(A24,'DASH USD History'!A:D,2,FALSE)</f>
        <v>245.10590254574899</v>
      </c>
      <c r="I24">
        <f t="shared" si="0"/>
        <v>4321.7072736866467</v>
      </c>
    </row>
    <row r="25" spans="1:9" ht="15.75" customHeight="1" x14ac:dyDescent="0.25">
      <c r="A25" s="13">
        <v>43320</v>
      </c>
      <c r="B25" s="54">
        <v>0.40221064814814816</v>
      </c>
      <c r="C25" s="16" t="s">
        <v>667</v>
      </c>
      <c r="D25" s="16" t="s">
        <v>712</v>
      </c>
      <c r="E25" s="16" t="s">
        <v>713</v>
      </c>
      <c r="F25" s="16">
        <v>23.55</v>
      </c>
      <c r="G25" s="16" t="s">
        <v>723</v>
      </c>
      <c r="H25">
        <f>VLOOKUP(A25,'DASH USD History'!A:D,2,FALSE)</f>
        <v>187.044326033858</v>
      </c>
      <c r="I25">
        <f t="shared" si="0"/>
        <v>4404.8938780973558</v>
      </c>
    </row>
    <row r="26" spans="1:9" ht="15.75" customHeight="1" x14ac:dyDescent="0.25">
      <c r="A26" s="13">
        <v>43346</v>
      </c>
      <c r="B26" s="54">
        <v>0.80024305555555553</v>
      </c>
      <c r="C26" s="16" t="s">
        <v>667</v>
      </c>
      <c r="D26" s="16" t="s">
        <v>712</v>
      </c>
      <c r="E26" s="16" t="s">
        <v>713</v>
      </c>
      <c r="F26" s="16">
        <v>24.117000000000001</v>
      </c>
      <c r="G26" s="16" t="s">
        <v>722</v>
      </c>
      <c r="H26">
        <f>VLOOKUP(A26,'DASH USD History'!A:D,2,FALSE)</f>
        <v>212.203874973631</v>
      </c>
      <c r="I26">
        <f t="shared" si="0"/>
        <v>5117.7208527390594</v>
      </c>
    </row>
    <row r="27" spans="1:9" ht="15.75" customHeight="1" x14ac:dyDescent="0.25">
      <c r="A27" s="13">
        <v>43377</v>
      </c>
      <c r="B27" s="54">
        <v>0.91047453703703707</v>
      </c>
      <c r="C27" s="16" t="s">
        <v>667</v>
      </c>
      <c r="D27" s="16" t="s">
        <v>712</v>
      </c>
      <c r="E27" s="16" t="s">
        <v>713</v>
      </c>
      <c r="F27" s="16">
        <v>22.954000000000001</v>
      </c>
      <c r="G27" s="16" t="s">
        <v>721</v>
      </c>
      <c r="H27">
        <f>VLOOKUP(A27,'DASH USD History'!A:D,2,FALSE)</f>
        <v>178.112599159746</v>
      </c>
      <c r="I27">
        <f t="shared" si="0"/>
        <v>4088.3966011128095</v>
      </c>
    </row>
    <row r="28" spans="1:9" ht="15.75" customHeight="1" x14ac:dyDescent="0.25">
      <c r="A28" s="13">
        <v>43406</v>
      </c>
      <c r="B28" s="54">
        <v>0.66089120370370369</v>
      </c>
      <c r="C28" s="16" t="s">
        <v>667</v>
      </c>
      <c r="D28" s="16" t="s">
        <v>712</v>
      </c>
      <c r="E28" s="16" t="s">
        <v>713</v>
      </c>
      <c r="F28" s="16">
        <v>34.439</v>
      </c>
      <c r="G28" s="16" t="s">
        <v>720</v>
      </c>
      <c r="H28">
        <f>VLOOKUP(A28,'DASH USD History'!A:D,2,FALSE)</f>
        <v>153.86250380593501</v>
      </c>
      <c r="I28">
        <f t="shared" si="0"/>
        <v>5298.8707685725958</v>
      </c>
    </row>
    <row r="29" spans="1:9" ht="15.75" customHeight="1" x14ac:dyDescent="0.25">
      <c r="A29" s="13">
        <v>43419</v>
      </c>
      <c r="B29" s="54">
        <v>0.69493055555555561</v>
      </c>
      <c r="C29" s="16" t="s">
        <v>667</v>
      </c>
      <c r="D29" s="16" t="s">
        <v>712</v>
      </c>
      <c r="E29" s="16" t="s">
        <v>713</v>
      </c>
      <c r="F29" s="16">
        <v>0.90400000000000003</v>
      </c>
      <c r="G29" s="16" t="s">
        <v>718</v>
      </c>
      <c r="H29">
        <f>VLOOKUP(A29,'DASH USD History'!A:D,2,FALSE)</f>
        <v>146.86137101357599</v>
      </c>
      <c r="I29">
        <f t="shared" si="0"/>
        <v>132.76267939627269</v>
      </c>
    </row>
    <row r="30" spans="1:9" ht="13.2" x14ac:dyDescent="0.25">
      <c r="A30" s="13">
        <v>43419</v>
      </c>
      <c r="B30" s="54">
        <v>0.69144675925925925</v>
      </c>
      <c r="C30" s="16" t="s">
        <v>667</v>
      </c>
      <c r="D30" s="16" t="s">
        <v>712</v>
      </c>
      <c r="E30" s="16" t="s">
        <v>713</v>
      </c>
      <c r="F30" s="16">
        <v>8.3369999999999997</v>
      </c>
      <c r="G30" s="16" t="s">
        <v>719</v>
      </c>
      <c r="H30">
        <f>VLOOKUP(A30,'DASH USD History'!A:D,2,FALSE)</f>
        <v>146.86137101357599</v>
      </c>
      <c r="I30">
        <f t="shared" si="0"/>
        <v>1224.383250140183</v>
      </c>
    </row>
    <row r="31" spans="1:9" ht="13.2" x14ac:dyDescent="0.25">
      <c r="A31" s="13">
        <v>43437</v>
      </c>
      <c r="B31" s="54">
        <v>0.69157407407407412</v>
      </c>
      <c r="C31" s="16" t="s">
        <v>667</v>
      </c>
      <c r="D31" s="16" t="s">
        <v>712</v>
      </c>
      <c r="E31" s="16" t="s">
        <v>713</v>
      </c>
      <c r="F31" s="16">
        <v>48.414000000000001</v>
      </c>
      <c r="G31" s="16" t="s">
        <v>717</v>
      </c>
      <c r="H31">
        <f>VLOOKUP(A31,'DASH USD History'!A:D,2,FALSE)</f>
        <v>92.8666757611566</v>
      </c>
      <c r="I31">
        <f t="shared" si="0"/>
        <v>4496.0472403006361</v>
      </c>
    </row>
    <row r="32" spans="1:9" ht="13.2" x14ac:dyDescent="0.25">
      <c r="A32" s="13">
        <v>43466</v>
      </c>
      <c r="B32" s="54">
        <v>0.37982638888888887</v>
      </c>
      <c r="C32" s="16" t="s">
        <v>667</v>
      </c>
      <c r="D32" s="16" t="s">
        <v>712</v>
      </c>
      <c r="E32" s="16" t="s">
        <v>713</v>
      </c>
      <c r="F32" s="16">
        <v>46.408999999999999</v>
      </c>
      <c r="G32" s="16" t="s">
        <v>716</v>
      </c>
      <c r="H32">
        <f>VLOOKUP(A32,'DASH USD History'!A:D,2,FALSE)</f>
        <v>78.566520342605003</v>
      </c>
      <c r="I32">
        <f t="shared" si="0"/>
        <v>3646.1936425799554</v>
      </c>
    </row>
    <row r="33" spans="1:9" ht="13.2" x14ac:dyDescent="0.25">
      <c r="A33" s="13">
        <v>43497</v>
      </c>
      <c r="B33" s="54">
        <v>0.37385416666666665</v>
      </c>
      <c r="C33" s="16" t="s">
        <v>667</v>
      </c>
      <c r="D33" s="16" t="s">
        <v>712</v>
      </c>
      <c r="E33" s="16" t="s">
        <v>713</v>
      </c>
      <c r="F33" s="16">
        <v>76.966999999999999</v>
      </c>
      <c r="G33" s="16" t="s">
        <v>715</v>
      </c>
      <c r="H33">
        <f>VLOOKUP(A33,'DASH USD History'!A:D,2,FALSE)</f>
        <v>66.526411449867297</v>
      </c>
      <c r="I33">
        <f t="shared" si="0"/>
        <v>5120.3383100619358</v>
      </c>
    </row>
    <row r="34" spans="1:9" ht="13.2" x14ac:dyDescent="0.25">
      <c r="A34" s="13">
        <v>43526</v>
      </c>
      <c r="B34" s="54">
        <v>0.88238425925925923</v>
      </c>
      <c r="C34" s="16" t="s">
        <v>667</v>
      </c>
      <c r="D34" s="16" t="s">
        <v>712</v>
      </c>
      <c r="E34" s="16" t="s">
        <v>713</v>
      </c>
      <c r="F34" s="16">
        <v>62.883000000000003</v>
      </c>
      <c r="G34" s="16" t="s">
        <v>714</v>
      </c>
      <c r="H34">
        <f>VLOOKUP(A34,'DASH USD History'!A:D,2,FALSE)</f>
        <v>81.5278747193843</v>
      </c>
      <c r="I34">
        <f t="shared" si="0"/>
        <v>5126.7173459790429</v>
      </c>
    </row>
    <row r="35" spans="1:9" ht="13.2" x14ac:dyDescent="0.25">
      <c r="A35" s="109">
        <v>43557</v>
      </c>
      <c r="B35" s="110">
        <v>0.39287037037037037</v>
      </c>
      <c r="C35" t="s">
        <v>667</v>
      </c>
      <c r="D35" t="s">
        <v>712</v>
      </c>
      <c r="E35" t="s">
        <v>713</v>
      </c>
      <c r="F35">
        <v>45.688000000000002</v>
      </c>
      <c r="G35" t="s">
        <v>1182</v>
      </c>
      <c r="H35">
        <f>VLOOKUP(A35,'DASH USD History'!A:D,2,FALSE)</f>
        <v>113.31867953872801</v>
      </c>
      <c r="I35">
        <f t="shared" si="0"/>
        <v>5177.3038307654051</v>
      </c>
    </row>
    <row r="36" spans="1:9" ht="13.2" x14ac:dyDescent="0.25">
      <c r="A36" s="109">
        <v>43587</v>
      </c>
      <c r="B36" s="110">
        <v>0.47763888888888889</v>
      </c>
      <c r="C36" t="s">
        <v>667</v>
      </c>
      <c r="D36" t="s">
        <v>712</v>
      </c>
      <c r="E36" t="s">
        <v>713</v>
      </c>
      <c r="F36">
        <v>41.424999999999997</v>
      </c>
      <c r="G36" t="s">
        <v>1183</v>
      </c>
      <c r="H36">
        <f>VLOOKUP(A36,'DASH USD History'!A:D,2,FALSE)</f>
        <v>115.846573996366</v>
      </c>
      <c r="I36">
        <f t="shared" si="0"/>
        <v>4798.9443277994615</v>
      </c>
    </row>
    <row r="37" spans="1:9" ht="13.2" x14ac:dyDescent="0.25">
      <c r="A37" s="109">
        <v>43619</v>
      </c>
      <c r="B37" s="110">
        <v>0.57563657407407409</v>
      </c>
      <c r="C37" t="s">
        <v>667</v>
      </c>
      <c r="D37" t="s">
        <v>712</v>
      </c>
      <c r="E37" t="s">
        <v>713</v>
      </c>
      <c r="F37">
        <v>31.401</v>
      </c>
      <c r="G37" t="s">
        <v>1184</v>
      </c>
      <c r="H37">
        <f>VLOOKUP(A37,'DASH USD History'!A:D,2,FALSE)</f>
        <v>165.269005382834</v>
      </c>
      <c r="I37">
        <f t="shared" si="0"/>
        <v>5189.6120380263701</v>
      </c>
    </row>
    <row r="38" spans="1:9" ht="13.2" x14ac:dyDescent="0.25">
      <c r="A38" s="109">
        <v>43630</v>
      </c>
      <c r="B38" s="110">
        <v>0.65546296296296302</v>
      </c>
      <c r="C38" t="s">
        <v>667</v>
      </c>
      <c r="D38" t="s">
        <v>712</v>
      </c>
      <c r="E38" t="s">
        <v>713</v>
      </c>
      <c r="F38">
        <v>24.876999999999999</v>
      </c>
      <c r="G38" t="s">
        <v>1185</v>
      </c>
      <c r="H38">
        <f>VLOOKUP(A38,'DASH USD History'!A:D,2,FALSE)</f>
        <v>153.62892947971301</v>
      </c>
      <c r="I38">
        <f t="shared" si="0"/>
        <v>3821.8268786668204</v>
      </c>
    </row>
    <row r="39" spans="1:9" ht="13.2" x14ac:dyDescent="0.25">
      <c r="A39" s="109">
        <v>43648</v>
      </c>
      <c r="B39" s="110">
        <v>0.46087962962962964</v>
      </c>
      <c r="C39" t="s">
        <v>667</v>
      </c>
      <c r="D39" t="s">
        <v>712</v>
      </c>
      <c r="E39" t="s">
        <v>713</v>
      </c>
      <c r="F39">
        <v>16.454999999999998</v>
      </c>
      <c r="G39" s="111" t="s">
        <v>1186</v>
      </c>
      <c r="H39">
        <f>VLOOKUP(A39,'DASH USD History'!A:D,2,FALSE)</f>
        <v>154.575212521868</v>
      </c>
      <c r="I39">
        <f t="shared" si="0"/>
        <v>2543.5351220473376</v>
      </c>
    </row>
    <row r="40" spans="1:9" ht="13.2" x14ac:dyDescent="0.25">
      <c r="A40" s="109">
        <v>43678</v>
      </c>
      <c r="B40" s="110">
        <v>0.86269675925925926</v>
      </c>
      <c r="C40" t="s">
        <v>667</v>
      </c>
      <c r="D40" t="s">
        <v>712</v>
      </c>
      <c r="E40" t="s">
        <v>713</v>
      </c>
      <c r="F40">
        <v>13.407</v>
      </c>
      <c r="G40" t="s">
        <v>1187</v>
      </c>
      <c r="H40">
        <f>VLOOKUP(A40,'DASH USD History'!A:D,2,FALSE)</f>
        <v>108.145029615458</v>
      </c>
      <c r="I40">
        <f t="shared" si="0"/>
        <v>1449.9004120544455</v>
      </c>
    </row>
    <row r="41" spans="1:9" ht="13.2" x14ac:dyDescent="0.25">
      <c r="A41" s="13"/>
    </row>
    <row r="42" spans="1:9" ht="13.2" x14ac:dyDescent="0.25">
      <c r="A42" s="13"/>
    </row>
    <row r="43" spans="1:9" ht="13.2" x14ac:dyDescent="0.25">
      <c r="A43" s="13"/>
    </row>
    <row r="44" spans="1:9" ht="13.2" x14ac:dyDescent="0.25">
      <c r="A44" s="13"/>
    </row>
    <row r="45" spans="1:9" ht="13.2" x14ac:dyDescent="0.25">
      <c r="A45" s="13"/>
    </row>
    <row r="46" spans="1:9" ht="13.2" x14ac:dyDescent="0.25">
      <c r="A46" s="13"/>
    </row>
    <row r="47" spans="1:9" ht="13.2" x14ac:dyDescent="0.25">
      <c r="A47" s="13"/>
    </row>
    <row r="48" spans="1:9" ht="13.2" x14ac:dyDescent="0.25">
      <c r="A48" s="13"/>
    </row>
    <row r="49" spans="1:1" ht="13.2" x14ac:dyDescent="0.25">
      <c r="A49" s="13"/>
    </row>
    <row r="50" spans="1:1" ht="13.2" x14ac:dyDescent="0.25">
      <c r="A50" s="13"/>
    </row>
    <row r="51" spans="1:1" ht="13.2" x14ac:dyDescent="0.25">
      <c r="A51" s="13"/>
    </row>
    <row r="52" spans="1:1" ht="13.2" x14ac:dyDescent="0.25">
      <c r="A52" s="13"/>
    </row>
    <row r="53" spans="1:1" ht="13.2" x14ac:dyDescent="0.25">
      <c r="A53" s="13"/>
    </row>
    <row r="54" spans="1:1" ht="13.2" x14ac:dyDescent="0.25">
      <c r="A54" s="13"/>
    </row>
    <row r="55" spans="1:1" ht="13.2" x14ac:dyDescent="0.25">
      <c r="A55" s="13"/>
    </row>
    <row r="56" spans="1:1" ht="13.2" x14ac:dyDescent="0.25">
      <c r="A56" s="13"/>
    </row>
    <row r="57" spans="1:1" ht="13.2" x14ac:dyDescent="0.25">
      <c r="A57" s="13"/>
    </row>
    <row r="58" spans="1:1" ht="13.2" x14ac:dyDescent="0.25">
      <c r="A58" s="13"/>
    </row>
    <row r="59" spans="1:1" ht="13.2" x14ac:dyDescent="0.25">
      <c r="A59" s="13"/>
    </row>
    <row r="60" spans="1:1" ht="13.2" x14ac:dyDescent="0.25">
      <c r="A60" s="13"/>
    </row>
    <row r="61" spans="1:1" ht="13.2" x14ac:dyDescent="0.25">
      <c r="A61" s="13"/>
    </row>
    <row r="62" spans="1:1" ht="13.2" x14ac:dyDescent="0.25">
      <c r="A62" s="13"/>
    </row>
    <row r="63" spans="1:1" ht="13.2" x14ac:dyDescent="0.25">
      <c r="A63" s="13"/>
    </row>
    <row r="64" spans="1:1" ht="13.2" x14ac:dyDescent="0.25">
      <c r="A64" s="13"/>
    </row>
    <row r="65" spans="1:1" ht="13.2" x14ac:dyDescent="0.25">
      <c r="A65" s="13"/>
    </row>
    <row r="66" spans="1:1" ht="13.2" x14ac:dyDescent="0.25">
      <c r="A66" s="13"/>
    </row>
    <row r="67" spans="1:1" ht="13.2" x14ac:dyDescent="0.25">
      <c r="A67" s="13"/>
    </row>
    <row r="68" spans="1:1" ht="13.2" x14ac:dyDescent="0.25">
      <c r="A68" s="13"/>
    </row>
    <row r="69" spans="1:1" ht="13.2" x14ac:dyDescent="0.25">
      <c r="A69" s="13"/>
    </row>
    <row r="70" spans="1:1" ht="13.2" x14ac:dyDescent="0.25">
      <c r="A70" s="13"/>
    </row>
    <row r="71" spans="1:1" ht="13.2" x14ac:dyDescent="0.25">
      <c r="A71" s="13"/>
    </row>
    <row r="72" spans="1:1" ht="13.2" x14ac:dyDescent="0.25">
      <c r="A72" s="13"/>
    </row>
    <row r="73" spans="1:1" ht="13.2" x14ac:dyDescent="0.25">
      <c r="A73" s="13"/>
    </row>
    <row r="74" spans="1:1" ht="13.2" x14ac:dyDescent="0.25">
      <c r="A74" s="13"/>
    </row>
    <row r="75" spans="1:1" ht="13.2" x14ac:dyDescent="0.25">
      <c r="A75" s="13"/>
    </row>
    <row r="76" spans="1:1" ht="13.2" x14ac:dyDescent="0.25">
      <c r="A76" s="13"/>
    </row>
    <row r="77" spans="1:1" ht="13.2" x14ac:dyDescent="0.25">
      <c r="A77" s="13"/>
    </row>
    <row r="78" spans="1:1" ht="13.2" x14ac:dyDescent="0.25">
      <c r="A78" s="13"/>
    </row>
    <row r="79" spans="1:1" ht="13.2" x14ac:dyDescent="0.25">
      <c r="A79" s="13"/>
    </row>
    <row r="80" spans="1:1" ht="13.2" x14ac:dyDescent="0.25">
      <c r="A80" s="13"/>
    </row>
    <row r="81" spans="1:1" ht="13.2" x14ac:dyDescent="0.25">
      <c r="A81" s="13"/>
    </row>
    <row r="82" spans="1:1" ht="13.2" x14ac:dyDescent="0.25">
      <c r="A82" s="13"/>
    </row>
    <row r="83" spans="1:1" ht="13.2" x14ac:dyDescent="0.25">
      <c r="A83" s="13"/>
    </row>
    <row r="84" spans="1:1" ht="13.2" x14ac:dyDescent="0.25">
      <c r="A84" s="13"/>
    </row>
    <row r="85" spans="1:1" ht="13.2" x14ac:dyDescent="0.25">
      <c r="A85" s="13"/>
    </row>
    <row r="86" spans="1:1" ht="13.2" x14ac:dyDescent="0.25">
      <c r="A86" s="13"/>
    </row>
    <row r="87" spans="1:1" ht="13.2" x14ac:dyDescent="0.25">
      <c r="A87" s="13"/>
    </row>
    <row r="88" spans="1:1" ht="13.2" x14ac:dyDescent="0.25">
      <c r="A88" s="13"/>
    </row>
    <row r="89" spans="1:1" ht="13.2" x14ac:dyDescent="0.25">
      <c r="A89" s="13"/>
    </row>
    <row r="90" spans="1:1" ht="13.2" x14ac:dyDescent="0.25">
      <c r="A90" s="13"/>
    </row>
    <row r="91" spans="1:1" ht="13.2" x14ac:dyDescent="0.25">
      <c r="A91" s="13"/>
    </row>
    <row r="92" spans="1:1" ht="13.2" x14ac:dyDescent="0.25">
      <c r="A92" s="13"/>
    </row>
    <row r="93" spans="1:1" ht="13.2" x14ac:dyDescent="0.25">
      <c r="A93" s="13"/>
    </row>
    <row r="94" spans="1:1" ht="13.2" x14ac:dyDescent="0.25">
      <c r="A94" s="13"/>
    </row>
    <row r="95" spans="1:1" ht="13.2" x14ac:dyDescent="0.25">
      <c r="A95" s="13"/>
    </row>
    <row r="96" spans="1:1" ht="13.2" x14ac:dyDescent="0.25">
      <c r="A96" s="13"/>
    </row>
    <row r="97" spans="1:1" ht="13.2" x14ac:dyDescent="0.25">
      <c r="A97" s="13"/>
    </row>
    <row r="98" spans="1:1" ht="13.2" x14ac:dyDescent="0.25">
      <c r="A98" s="13"/>
    </row>
    <row r="99" spans="1:1" ht="13.2" x14ac:dyDescent="0.25">
      <c r="A99" s="13"/>
    </row>
    <row r="100" spans="1:1" ht="13.2" x14ac:dyDescent="0.25">
      <c r="A100" s="13"/>
    </row>
    <row r="101" spans="1:1" ht="13.2" x14ac:dyDescent="0.25">
      <c r="A101" s="13"/>
    </row>
    <row r="102" spans="1:1" ht="13.2" x14ac:dyDescent="0.25">
      <c r="A102" s="13"/>
    </row>
    <row r="103" spans="1:1" ht="13.2" x14ac:dyDescent="0.25">
      <c r="A103" s="13"/>
    </row>
    <row r="104" spans="1:1" ht="13.2" x14ac:dyDescent="0.25">
      <c r="A104" s="13"/>
    </row>
    <row r="105" spans="1:1" ht="13.2" x14ac:dyDescent="0.25">
      <c r="A105" s="13"/>
    </row>
    <row r="106" spans="1:1" ht="13.2" x14ac:dyDescent="0.25">
      <c r="A106" s="13"/>
    </row>
    <row r="107" spans="1:1" ht="13.2" x14ac:dyDescent="0.25">
      <c r="A107" s="13"/>
    </row>
    <row r="108" spans="1:1" ht="13.2" x14ac:dyDescent="0.25">
      <c r="A108" s="13"/>
    </row>
    <row r="109" spans="1:1" ht="13.2" x14ac:dyDescent="0.25">
      <c r="A109" s="13"/>
    </row>
    <row r="110" spans="1:1" ht="13.2" x14ac:dyDescent="0.25">
      <c r="A110" s="13"/>
    </row>
    <row r="111" spans="1:1" ht="13.2" x14ac:dyDescent="0.25">
      <c r="A111" s="13"/>
    </row>
    <row r="112" spans="1:1" ht="13.2" x14ac:dyDescent="0.25">
      <c r="A112" s="13"/>
    </row>
    <row r="113" spans="1:1" ht="13.2" x14ac:dyDescent="0.25">
      <c r="A113" s="13"/>
    </row>
    <row r="114" spans="1:1" ht="13.2" x14ac:dyDescent="0.25">
      <c r="A114" s="13"/>
    </row>
    <row r="115" spans="1:1" ht="13.2" x14ac:dyDescent="0.25">
      <c r="A115" s="13"/>
    </row>
    <row r="116" spans="1:1" ht="13.2" x14ac:dyDescent="0.25">
      <c r="A116" s="13"/>
    </row>
    <row r="117" spans="1:1" ht="13.2" x14ac:dyDescent="0.25">
      <c r="A117" s="13"/>
    </row>
    <row r="118" spans="1:1" ht="13.2" x14ac:dyDescent="0.25">
      <c r="A118" s="13"/>
    </row>
    <row r="119" spans="1:1" ht="13.2" x14ac:dyDescent="0.25">
      <c r="A119" s="13"/>
    </row>
    <row r="120" spans="1:1" ht="13.2" x14ac:dyDescent="0.25">
      <c r="A120" s="13"/>
    </row>
    <row r="121" spans="1:1" ht="13.2" x14ac:dyDescent="0.25">
      <c r="A121" s="13"/>
    </row>
    <row r="122" spans="1:1" ht="13.2" x14ac:dyDescent="0.25">
      <c r="A122" s="13"/>
    </row>
    <row r="123" spans="1:1" ht="13.2" x14ac:dyDescent="0.25">
      <c r="A123" s="13"/>
    </row>
    <row r="124" spans="1:1" ht="13.2" x14ac:dyDescent="0.25">
      <c r="A124" s="13"/>
    </row>
    <row r="125" spans="1:1" ht="13.2" x14ac:dyDescent="0.25">
      <c r="A125" s="13"/>
    </row>
    <row r="126" spans="1:1" ht="13.2" x14ac:dyDescent="0.25">
      <c r="A126" s="13"/>
    </row>
    <row r="127" spans="1:1" ht="13.2" x14ac:dyDescent="0.25">
      <c r="A127" s="13"/>
    </row>
    <row r="128" spans="1:1" ht="13.2" x14ac:dyDescent="0.25">
      <c r="A128" s="13"/>
    </row>
    <row r="129" spans="1:1" ht="13.2" x14ac:dyDescent="0.25">
      <c r="A129" s="13"/>
    </row>
    <row r="130" spans="1:1" ht="13.2" x14ac:dyDescent="0.25">
      <c r="A130" s="13"/>
    </row>
    <row r="131" spans="1:1" ht="13.2" x14ac:dyDescent="0.25">
      <c r="A131" s="13"/>
    </row>
    <row r="132" spans="1:1" ht="13.2" x14ac:dyDescent="0.25">
      <c r="A132" s="13"/>
    </row>
    <row r="133" spans="1:1" ht="13.2" x14ac:dyDescent="0.25">
      <c r="A133" s="13"/>
    </row>
    <row r="134" spans="1:1" ht="13.2" x14ac:dyDescent="0.25">
      <c r="A134" s="13"/>
    </row>
    <row r="135" spans="1:1" ht="13.2" x14ac:dyDescent="0.25">
      <c r="A135" s="13"/>
    </row>
    <row r="136" spans="1:1" ht="13.2" x14ac:dyDescent="0.25">
      <c r="A136" s="13"/>
    </row>
    <row r="137" spans="1:1" ht="13.2" x14ac:dyDescent="0.25">
      <c r="A137" s="13"/>
    </row>
    <row r="138" spans="1:1" ht="13.2" x14ac:dyDescent="0.25">
      <c r="A138" s="13"/>
    </row>
    <row r="139" spans="1:1" ht="13.2" x14ac:dyDescent="0.25">
      <c r="A139" s="13"/>
    </row>
    <row r="140" spans="1:1" ht="13.2" x14ac:dyDescent="0.25">
      <c r="A140" s="13"/>
    </row>
    <row r="141" spans="1:1" ht="13.2" x14ac:dyDescent="0.25">
      <c r="A141" s="13"/>
    </row>
    <row r="142" spans="1:1" ht="13.2" x14ac:dyDescent="0.25">
      <c r="A142" s="13"/>
    </row>
    <row r="143" spans="1:1" ht="13.2" x14ac:dyDescent="0.25">
      <c r="A143" s="13"/>
    </row>
    <row r="144" spans="1:1" ht="13.2" x14ac:dyDescent="0.25">
      <c r="A144" s="13"/>
    </row>
    <row r="145" spans="1:1" ht="13.2" x14ac:dyDescent="0.25">
      <c r="A145" s="13"/>
    </row>
    <row r="146" spans="1:1" ht="13.2" x14ac:dyDescent="0.25">
      <c r="A146" s="13"/>
    </row>
    <row r="147" spans="1:1" ht="13.2" x14ac:dyDescent="0.25">
      <c r="A147" s="13"/>
    </row>
    <row r="148" spans="1:1" ht="13.2" x14ac:dyDescent="0.25">
      <c r="A148" s="13"/>
    </row>
    <row r="149" spans="1:1" ht="13.2" x14ac:dyDescent="0.25">
      <c r="A149" s="13"/>
    </row>
    <row r="150" spans="1:1" ht="13.2" x14ac:dyDescent="0.25">
      <c r="A150" s="13"/>
    </row>
    <row r="151" spans="1:1" ht="13.2" x14ac:dyDescent="0.25">
      <c r="A151" s="13"/>
    </row>
    <row r="152" spans="1:1" ht="13.2" x14ac:dyDescent="0.25">
      <c r="A152" s="13"/>
    </row>
    <row r="153" spans="1:1" ht="13.2" x14ac:dyDescent="0.25">
      <c r="A153" s="13"/>
    </row>
    <row r="154" spans="1:1" ht="13.2" x14ac:dyDescent="0.25">
      <c r="A154" s="13"/>
    </row>
    <row r="155" spans="1:1" ht="13.2" x14ac:dyDescent="0.25">
      <c r="A155" s="13"/>
    </row>
    <row r="156" spans="1:1" ht="13.2" x14ac:dyDescent="0.25">
      <c r="A156" s="13"/>
    </row>
    <row r="157" spans="1:1" ht="13.2" x14ac:dyDescent="0.25">
      <c r="A157" s="13"/>
    </row>
    <row r="158" spans="1:1" ht="13.2" x14ac:dyDescent="0.25">
      <c r="A158" s="13"/>
    </row>
    <row r="159" spans="1:1" ht="13.2" x14ac:dyDescent="0.25">
      <c r="A159" s="13"/>
    </row>
    <row r="160" spans="1:1" ht="13.2" x14ac:dyDescent="0.25">
      <c r="A160" s="13"/>
    </row>
    <row r="161" spans="1:1" ht="13.2" x14ac:dyDescent="0.25">
      <c r="A161" s="13"/>
    </row>
    <row r="162" spans="1:1" ht="13.2" x14ac:dyDescent="0.25">
      <c r="A162" s="13"/>
    </row>
    <row r="163" spans="1:1" ht="13.2" x14ac:dyDescent="0.25">
      <c r="A163" s="13"/>
    </row>
    <row r="164" spans="1:1" ht="13.2" x14ac:dyDescent="0.25">
      <c r="A164" s="13"/>
    </row>
    <row r="165" spans="1:1" ht="13.2" x14ac:dyDescent="0.25">
      <c r="A165" s="13"/>
    </row>
    <row r="166" spans="1:1" ht="13.2" x14ac:dyDescent="0.25">
      <c r="A166" s="13"/>
    </row>
    <row r="167" spans="1:1" ht="13.2" x14ac:dyDescent="0.25">
      <c r="A167" s="13"/>
    </row>
    <row r="168" spans="1:1" ht="13.2" x14ac:dyDescent="0.25">
      <c r="A168" s="13"/>
    </row>
    <row r="169" spans="1:1" ht="13.2" x14ac:dyDescent="0.25">
      <c r="A169" s="13"/>
    </row>
    <row r="170" spans="1:1" ht="13.2" x14ac:dyDescent="0.25">
      <c r="A170" s="13"/>
    </row>
    <row r="171" spans="1:1" ht="13.2" x14ac:dyDescent="0.25">
      <c r="A171" s="13"/>
    </row>
    <row r="172" spans="1:1" ht="13.2" x14ac:dyDescent="0.25">
      <c r="A172" s="13"/>
    </row>
    <row r="173" spans="1:1" ht="13.2" x14ac:dyDescent="0.25">
      <c r="A173" s="13"/>
    </row>
    <row r="174" spans="1:1" ht="13.2" x14ac:dyDescent="0.25">
      <c r="A174" s="13"/>
    </row>
    <row r="175" spans="1:1" ht="13.2" x14ac:dyDescent="0.25">
      <c r="A175" s="13"/>
    </row>
    <row r="176" spans="1:1" ht="13.2" x14ac:dyDescent="0.25">
      <c r="A176" s="13"/>
    </row>
    <row r="177" spans="1:1" ht="13.2" x14ac:dyDescent="0.25">
      <c r="A177" s="13"/>
    </row>
    <row r="178" spans="1:1" ht="13.2" x14ac:dyDescent="0.25">
      <c r="A178" s="13"/>
    </row>
    <row r="179" spans="1:1" ht="13.2" x14ac:dyDescent="0.25">
      <c r="A179" s="13"/>
    </row>
    <row r="180" spans="1:1" ht="13.2" x14ac:dyDescent="0.25">
      <c r="A180" s="13"/>
    </row>
    <row r="181" spans="1:1" ht="13.2" x14ac:dyDescent="0.25">
      <c r="A181" s="13"/>
    </row>
    <row r="182" spans="1:1" ht="13.2" x14ac:dyDescent="0.25">
      <c r="A182" s="13"/>
    </row>
    <row r="183" spans="1:1" ht="13.2" x14ac:dyDescent="0.25">
      <c r="A183" s="13"/>
    </row>
    <row r="184" spans="1:1" ht="13.2" x14ac:dyDescent="0.25">
      <c r="A184" s="13"/>
    </row>
    <row r="185" spans="1:1" ht="13.2" x14ac:dyDescent="0.25">
      <c r="A185" s="13"/>
    </row>
    <row r="186" spans="1:1" ht="13.2" x14ac:dyDescent="0.25">
      <c r="A186" s="13"/>
    </row>
    <row r="187" spans="1:1" ht="13.2" x14ac:dyDescent="0.25">
      <c r="A187" s="13"/>
    </row>
    <row r="188" spans="1:1" ht="13.2" x14ac:dyDescent="0.25">
      <c r="A188" s="13"/>
    </row>
    <row r="189" spans="1:1" ht="13.2" x14ac:dyDescent="0.25">
      <c r="A189" s="13"/>
    </row>
    <row r="190" spans="1:1" ht="13.2" x14ac:dyDescent="0.25">
      <c r="A190" s="13"/>
    </row>
    <row r="191" spans="1:1" ht="13.2" x14ac:dyDescent="0.25">
      <c r="A191" s="13"/>
    </row>
    <row r="192" spans="1:1" ht="13.2" x14ac:dyDescent="0.25">
      <c r="A192" s="13"/>
    </row>
    <row r="193" spans="1:1" ht="13.2" x14ac:dyDescent="0.25">
      <c r="A193" s="13"/>
    </row>
    <row r="194" spans="1:1" ht="13.2" x14ac:dyDescent="0.25">
      <c r="A194" s="13"/>
    </row>
    <row r="195" spans="1:1" ht="13.2" x14ac:dyDescent="0.25">
      <c r="A195" s="13"/>
    </row>
    <row r="196" spans="1:1" ht="13.2" x14ac:dyDescent="0.25">
      <c r="A196" s="13"/>
    </row>
    <row r="197" spans="1:1" ht="13.2" x14ac:dyDescent="0.25">
      <c r="A197" s="13"/>
    </row>
    <row r="198" spans="1:1" ht="13.2" x14ac:dyDescent="0.25">
      <c r="A198" s="13"/>
    </row>
    <row r="199" spans="1:1" ht="13.2" x14ac:dyDescent="0.25">
      <c r="A199" s="13"/>
    </row>
    <row r="200" spans="1:1" ht="13.2" x14ac:dyDescent="0.25">
      <c r="A200" s="13"/>
    </row>
    <row r="201" spans="1:1" ht="13.2" x14ac:dyDescent="0.25">
      <c r="A201" s="13"/>
    </row>
    <row r="202" spans="1:1" ht="13.2" x14ac:dyDescent="0.25">
      <c r="A202" s="13"/>
    </row>
    <row r="203" spans="1:1" ht="13.2" x14ac:dyDescent="0.25">
      <c r="A203" s="13"/>
    </row>
    <row r="204" spans="1:1" ht="13.2" x14ac:dyDescent="0.25">
      <c r="A204" s="13"/>
    </row>
    <row r="205" spans="1:1" ht="13.2" x14ac:dyDescent="0.25">
      <c r="A205" s="13"/>
    </row>
    <row r="206" spans="1:1" ht="13.2" x14ac:dyDescent="0.25">
      <c r="A206" s="13"/>
    </row>
    <row r="207" spans="1:1" ht="13.2" x14ac:dyDescent="0.25">
      <c r="A207" s="13"/>
    </row>
    <row r="208" spans="1:1" ht="13.2" x14ac:dyDescent="0.25">
      <c r="A208" s="13"/>
    </row>
    <row r="209" spans="1:1" ht="13.2" x14ac:dyDescent="0.25">
      <c r="A209" s="13"/>
    </row>
    <row r="210" spans="1:1" ht="13.2" x14ac:dyDescent="0.25">
      <c r="A210" s="13"/>
    </row>
    <row r="211" spans="1:1" ht="13.2" x14ac:dyDescent="0.25">
      <c r="A211" s="13"/>
    </row>
    <row r="212" spans="1:1" ht="13.2" x14ac:dyDescent="0.25">
      <c r="A212" s="13"/>
    </row>
    <row r="213" spans="1:1" ht="13.2" x14ac:dyDescent="0.25">
      <c r="A213" s="13"/>
    </row>
    <row r="214" spans="1:1" ht="13.2" x14ac:dyDescent="0.25">
      <c r="A214" s="13"/>
    </row>
    <row r="215" spans="1:1" ht="13.2" x14ac:dyDescent="0.25">
      <c r="A215" s="13"/>
    </row>
    <row r="216" spans="1:1" ht="13.2" x14ac:dyDescent="0.25">
      <c r="A216" s="13"/>
    </row>
    <row r="217" spans="1:1" ht="13.2" x14ac:dyDescent="0.25">
      <c r="A217" s="13"/>
    </row>
    <row r="218" spans="1:1" ht="13.2" x14ac:dyDescent="0.25">
      <c r="A218" s="13"/>
    </row>
    <row r="219" spans="1:1" ht="13.2" x14ac:dyDescent="0.25">
      <c r="A219" s="13"/>
    </row>
    <row r="220" spans="1:1" ht="13.2" x14ac:dyDescent="0.25">
      <c r="A220" s="13"/>
    </row>
    <row r="221" spans="1:1" ht="13.2" x14ac:dyDescent="0.25">
      <c r="A221" s="13"/>
    </row>
    <row r="222" spans="1:1" ht="13.2" x14ac:dyDescent="0.25">
      <c r="A222" s="13"/>
    </row>
    <row r="223" spans="1:1" ht="13.2" x14ac:dyDescent="0.25">
      <c r="A223" s="13"/>
    </row>
    <row r="224" spans="1:1" ht="13.2" x14ac:dyDescent="0.25">
      <c r="A224" s="13"/>
    </row>
    <row r="225" spans="1:1" ht="13.2" x14ac:dyDescent="0.25">
      <c r="A225" s="13"/>
    </row>
    <row r="226" spans="1:1" ht="13.2" x14ac:dyDescent="0.25">
      <c r="A226" s="13"/>
    </row>
    <row r="227" spans="1:1" ht="13.2" x14ac:dyDescent="0.25">
      <c r="A227" s="13"/>
    </row>
    <row r="228" spans="1:1" ht="13.2" x14ac:dyDescent="0.25">
      <c r="A228" s="13"/>
    </row>
    <row r="229" spans="1:1" ht="13.2" x14ac:dyDescent="0.25">
      <c r="A229" s="13"/>
    </row>
    <row r="230" spans="1:1" ht="13.2" x14ac:dyDescent="0.25">
      <c r="A230" s="13"/>
    </row>
    <row r="231" spans="1:1" ht="13.2" x14ac:dyDescent="0.25">
      <c r="A231" s="13"/>
    </row>
    <row r="232" spans="1:1" ht="13.2" x14ac:dyDescent="0.25">
      <c r="A232" s="13"/>
    </row>
    <row r="233" spans="1:1" ht="13.2" x14ac:dyDescent="0.25">
      <c r="A233" s="13"/>
    </row>
    <row r="234" spans="1:1" ht="13.2" x14ac:dyDescent="0.25">
      <c r="A234" s="13"/>
    </row>
    <row r="235" spans="1:1" ht="13.2" x14ac:dyDescent="0.25">
      <c r="A235" s="13"/>
    </row>
    <row r="236" spans="1:1" ht="13.2" x14ac:dyDescent="0.25">
      <c r="A236" s="13"/>
    </row>
    <row r="237" spans="1:1" ht="13.2" x14ac:dyDescent="0.25">
      <c r="A237" s="13"/>
    </row>
    <row r="238" spans="1:1" ht="13.2" x14ac:dyDescent="0.25">
      <c r="A238" s="13"/>
    </row>
    <row r="239" spans="1:1" ht="13.2" x14ac:dyDescent="0.25">
      <c r="A239" s="13"/>
    </row>
    <row r="240" spans="1:1" ht="13.2" x14ac:dyDescent="0.25">
      <c r="A240" s="13"/>
    </row>
    <row r="241" spans="1:1" ht="13.2" x14ac:dyDescent="0.25">
      <c r="A241" s="13"/>
    </row>
    <row r="242" spans="1:1" ht="13.2" x14ac:dyDescent="0.25">
      <c r="A242" s="13"/>
    </row>
    <row r="243" spans="1:1" ht="13.2" x14ac:dyDescent="0.25">
      <c r="A243" s="13"/>
    </row>
    <row r="244" spans="1:1" ht="13.2" x14ac:dyDescent="0.25">
      <c r="A244" s="13"/>
    </row>
    <row r="245" spans="1:1" ht="13.2" x14ac:dyDescent="0.25">
      <c r="A245" s="13"/>
    </row>
    <row r="246" spans="1:1" ht="13.2" x14ac:dyDescent="0.25">
      <c r="A246" s="13"/>
    </row>
    <row r="247" spans="1:1" ht="13.2" x14ac:dyDescent="0.25">
      <c r="A247" s="13"/>
    </row>
    <row r="248" spans="1:1" ht="13.2" x14ac:dyDescent="0.25">
      <c r="A248" s="13"/>
    </row>
    <row r="249" spans="1:1" ht="13.2" x14ac:dyDescent="0.25">
      <c r="A249" s="13"/>
    </row>
    <row r="250" spans="1:1" ht="13.2" x14ac:dyDescent="0.25">
      <c r="A250" s="13"/>
    </row>
    <row r="251" spans="1:1" ht="13.2" x14ac:dyDescent="0.25">
      <c r="A251" s="13"/>
    </row>
    <row r="252" spans="1:1" ht="13.2" x14ac:dyDescent="0.25">
      <c r="A252" s="13"/>
    </row>
    <row r="253" spans="1:1" ht="13.2" x14ac:dyDescent="0.25">
      <c r="A253" s="13"/>
    </row>
    <row r="254" spans="1:1" ht="13.2" x14ac:dyDescent="0.25">
      <c r="A254" s="13"/>
    </row>
    <row r="255" spans="1:1" ht="13.2" x14ac:dyDescent="0.25">
      <c r="A255" s="13"/>
    </row>
    <row r="256" spans="1:1" ht="13.2" x14ac:dyDescent="0.25">
      <c r="A256" s="13"/>
    </row>
    <row r="257" spans="1:1" ht="13.2" x14ac:dyDescent="0.25">
      <c r="A257" s="13"/>
    </row>
    <row r="258" spans="1:1" ht="13.2" x14ac:dyDescent="0.25">
      <c r="A258" s="13"/>
    </row>
    <row r="259" spans="1:1" ht="13.2" x14ac:dyDescent="0.25">
      <c r="A259" s="13"/>
    </row>
    <row r="260" spans="1:1" ht="13.2" x14ac:dyDescent="0.25">
      <c r="A260" s="13"/>
    </row>
    <row r="261" spans="1:1" ht="13.2" x14ac:dyDescent="0.25">
      <c r="A261" s="13"/>
    </row>
    <row r="262" spans="1:1" ht="13.2" x14ac:dyDescent="0.25">
      <c r="A262" s="13"/>
    </row>
    <row r="263" spans="1:1" ht="13.2" x14ac:dyDescent="0.25">
      <c r="A263" s="13"/>
    </row>
    <row r="264" spans="1:1" ht="13.2" x14ac:dyDescent="0.25">
      <c r="A264" s="13"/>
    </row>
    <row r="265" spans="1:1" ht="13.2" x14ac:dyDescent="0.25">
      <c r="A265" s="13"/>
    </row>
    <row r="266" spans="1:1" ht="13.2" x14ac:dyDescent="0.25">
      <c r="A266" s="13"/>
    </row>
    <row r="267" spans="1:1" ht="13.2" x14ac:dyDescent="0.25">
      <c r="A267" s="13"/>
    </row>
    <row r="268" spans="1:1" ht="13.2" x14ac:dyDescent="0.25">
      <c r="A268" s="13"/>
    </row>
    <row r="269" spans="1:1" ht="13.2" x14ac:dyDescent="0.25">
      <c r="A269" s="13"/>
    </row>
    <row r="270" spans="1:1" ht="13.2" x14ac:dyDescent="0.25">
      <c r="A270" s="13"/>
    </row>
    <row r="271" spans="1:1" ht="13.2" x14ac:dyDescent="0.25">
      <c r="A271" s="13"/>
    </row>
    <row r="272" spans="1:1" ht="13.2" x14ac:dyDescent="0.25">
      <c r="A272" s="13"/>
    </row>
    <row r="273" spans="1:1" ht="13.2" x14ac:dyDescent="0.25">
      <c r="A273" s="13"/>
    </row>
    <row r="274" spans="1:1" ht="13.2" x14ac:dyDescent="0.25">
      <c r="A274" s="13"/>
    </row>
    <row r="275" spans="1:1" ht="13.2" x14ac:dyDescent="0.25">
      <c r="A275" s="13"/>
    </row>
    <row r="276" spans="1:1" ht="13.2" x14ac:dyDescent="0.25">
      <c r="A276" s="13"/>
    </row>
    <row r="277" spans="1:1" ht="13.2" x14ac:dyDescent="0.25">
      <c r="A277" s="13"/>
    </row>
    <row r="278" spans="1:1" ht="13.2" x14ac:dyDescent="0.25">
      <c r="A278" s="13"/>
    </row>
    <row r="279" spans="1:1" ht="13.2" x14ac:dyDescent="0.25">
      <c r="A279" s="13"/>
    </row>
    <row r="280" spans="1:1" ht="13.2" x14ac:dyDescent="0.25">
      <c r="A280" s="13"/>
    </row>
    <row r="281" spans="1:1" ht="13.2" x14ac:dyDescent="0.25">
      <c r="A281" s="13"/>
    </row>
    <row r="282" spans="1:1" ht="13.2" x14ac:dyDescent="0.25">
      <c r="A282" s="13"/>
    </row>
    <row r="283" spans="1:1" ht="13.2" x14ac:dyDescent="0.25">
      <c r="A283" s="13"/>
    </row>
    <row r="284" spans="1:1" ht="13.2" x14ac:dyDescent="0.25">
      <c r="A284" s="13"/>
    </row>
    <row r="285" spans="1:1" ht="13.2" x14ac:dyDescent="0.25">
      <c r="A285" s="13"/>
    </row>
    <row r="286" spans="1:1" ht="13.2" x14ac:dyDescent="0.25">
      <c r="A286" s="13"/>
    </row>
    <row r="287" spans="1:1" ht="13.2" x14ac:dyDescent="0.25">
      <c r="A287" s="13"/>
    </row>
    <row r="288" spans="1:1" ht="13.2" x14ac:dyDescent="0.25">
      <c r="A288" s="13"/>
    </row>
    <row r="289" spans="1:1" ht="13.2" x14ac:dyDescent="0.25">
      <c r="A289" s="13"/>
    </row>
    <row r="290" spans="1:1" ht="13.2" x14ac:dyDescent="0.25">
      <c r="A290" s="13"/>
    </row>
    <row r="291" spans="1:1" ht="13.2" x14ac:dyDescent="0.25">
      <c r="A291" s="13"/>
    </row>
    <row r="292" spans="1:1" ht="13.2" x14ac:dyDescent="0.25">
      <c r="A292" s="13"/>
    </row>
    <row r="293" spans="1:1" ht="13.2" x14ac:dyDescent="0.25">
      <c r="A293" s="13"/>
    </row>
    <row r="294" spans="1:1" ht="13.2" x14ac:dyDescent="0.25">
      <c r="A294" s="13"/>
    </row>
    <row r="295" spans="1:1" ht="13.2" x14ac:dyDescent="0.25">
      <c r="A295" s="13"/>
    </row>
    <row r="296" spans="1:1" ht="13.2" x14ac:dyDescent="0.25">
      <c r="A296" s="13"/>
    </row>
    <row r="297" spans="1:1" ht="13.2" x14ac:dyDescent="0.25">
      <c r="A297" s="13"/>
    </row>
    <row r="298" spans="1:1" ht="13.2" x14ac:dyDescent="0.25">
      <c r="A298" s="13"/>
    </row>
    <row r="299" spans="1:1" ht="13.2" x14ac:dyDescent="0.25">
      <c r="A299" s="13"/>
    </row>
    <row r="300" spans="1:1" ht="13.2" x14ac:dyDescent="0.25">
      <c r="A300" s="13"/>
    </row>
    <row r="301" spans="1:1" ht="13.2" x14ac:dyDescent="0.25">
      <c r="A301" s="13"/>
    </row>
    <row r="302" spans="1:1" ht="13.2" x14ac:dyDescent="0.25">
      <c r="A302" s="13"/>
    </row>
    <row r="303" spans="1:1" ht="13.2" x14ac:dyDescent="0.25">
      <c r="A303" s="13"/>
    </row>
    <row r="304" spans="1:1" ht="13.2" x14ac:dyDescent="0.25">
      <c r="A304" s="13"/>
    </row>
    <row r="305" spans="1:1" ht="13.2" x14ac:dyDescent="0.25">
      <c r="A305" s="13"/>
    </row>
    <row r="306" spans="1:1" ht="13.2" x14ac:dyDescent="0.25">
      <c r="A306" s="13"/>
    </row>
    <row r="307" spans="1:1" ht="13.2" x14ac:dyDescent="0.25">
      <c r="A307" s="13"/>
    </row>
    <row r="308" spans="1:1" ht="13.2" x14ac:dyDescent="0.25">
      <c r="A308" s="13"/>
    </row>
    <row r="309" spans="1:1" ht="13.2" x14ac:dyDescent="0.25">
      <c r="A309" s="13"/>
    </row>
    <row r="310" spans="1:1" ht="13.2" x14ac:dyDescent="0.25">
      <c r="A310" s="13"/>
    </row>
    <row r="311" spans="1:1" ht="13.2" x14ac:dyDescent="0.25">
      <c r="A311" s="13"/>
    </row>
    <row r="312" spans="1:1" ht="13.2" x14ac:dyDescent="0.25">
      <c r="A312" s="13"/>
    </row>
    <row r="313" spans="1:1" ht="13.2" x14ac:dyDescent="0.25">
      <c r="A313" s="13"/>
    </row>
    <row r="314" spans="1:1" ht="13.2" x14ac:dyDescent="0.25">
      <c r="A314" s="13"/>
    </row>
    <row r="315" spans="1:1" ht="13.2" x14ac:dyDescent="0.25">
      <c r="A315" s="13"/>
    </row>
    <row r="316" spans="1:1" ht="13.2" x14ac:dyDescent="0.25">
      <c r="A316" s="13"/>
    </row>
    <row r="317" spans="1:1" ht="13.2" x14ac:dyDescent="0.25">
      <c r="A317" s="13"/>
    </row>
    <row r="318" spans="1:1" ht="13.2" x14ac:dyDescent="0.25">
      <c r="A318" s="13"/>
    </row>
    <row r="319" spans="1:1" ht="13.2" x14ac:dyDescent="0.25">
      <c r="A319" s="13"/>
    </row>
    <row r="320" spans="1:1" ht="13.2" x14ac:dyDescent="0.25">
      <c r="A320" s="13"/>
    </row>
    <row r="321" spans="1:1" ht="13.2" x14ac:dyDescent="0.25">
      <c r="A321" s="13"/>
    </row>
    <row r="322" spans="1:1" ht="13.2" x14ac:dyDescent="0.25">
      <c r="A322" s="13"/>
    </row>
    <row r="323" spans="1:1" ht="13.2" x14ac:dyDescent="0.25">
      <c r="A323" s="13"/>
    </row>
    <row r="324" spans="1:1" ht="13.2" x14ac:dyDescent="0.25">
      <c r="A324" s="13"/>
    </row>
    <row r="325" spans="1:1" ht="13.2" x14ac:dyDescent="0.25">
      <c r="A325" s="13"/>
    </row>
    <row r="326" spans="1:1" ht="13.2" x14ac:dyDescent="0.25">
      <c r="A326" s="13"/>
    </row>
    <row r="327" spans="1:1" ht="13.2" x14ac:dyDescent="0.25">
      <c r="A327" s="13"/>
    </row>
    <row r="328" spans="1:1" ht="13.2" x14ac:dyDescent="0.25">
      <c r="A328" s="13"/>
    </row>
    <row r="329" spans="1:1" ht="13.2" x14ac:dyDescent="0.25">
      <c r="A329" s="13"/>
    </row>
    <row r="330" spans="1:1" ht="13.2" x14ac:dyDescent="0.25">
      <c r="A330" s="13"/>
    </row>
    <row r="331" spans="1:1" ht="13.2" x14ac:dyDescent="0.25">
      <c r="A331" s="13"/>
    </row>
    <row r="332" spans="1:1" ht="13.2" x14ac:dyDescent="0.25">
      <c r="A332" s="13"/>
    </row>
    <row r="333" spans="1:1" ht="13.2" x14ac:dyDescent="0.25">
      <c r="A333" s="13"/>
    </row>
    <row r="334" spans="1:1" ht="13.2" x14ac:dyDescent="0.25">
      <c r="A334" s="13"/>
    </row>
    <row r="335" spans="1:1" ht="13.2" x14ac:dyDescent="0.25">
      <c r="A335" s="13"/>
    </row>
    <row r="336" spans="1:1" ht="13.2" x14ac:dyDescent="0.25">
      <c r="A336" s="13"/>
    </row>
    <row r="337" spans="1:1" ht="13.2" x14ac:dyDescent="0.25">
      <c r="A337" s="13"/>
    </row>
    <row r="338" spans="1:1" ht="13.2" x14ac:dyDescent="0.25">
      <c r="A338" s="13"/>
    </row>
    <row r="339" spans="1:1" ht="13.2" x14ac:dyDescent="0.25">
      <c r="A339" s="13"/>
    </row>
    <row r="340" spans="1:1" ht="13.2" x14ac:dyDescent="0.25">
      <c r="A340" s="13"/>
    </row>
    <row r="341" spans="1:1" ht="13.2" x14ac:dyDescent="0.25">
      <c r="A341" s="13"/>
    </row>
    <row r="342" spans="1:1" ht="13.2" x14ac:dyDescent="0.25">
      <c r="A342" s="13"/>
    </row>
    <row r="343" spans="1:1" ht="13.2" x14ac:dyDescent="0.25">
      <c r="A343" s="13"/>
    </row>
    <row r="344" spans="1:1" ht="13.2" x14ac:dyDescent="0.25">
      <c r="A344" s="13"/>
    </row>
    <row r="345" spans="1:1" ht="13.2" x14ac:dyDescent="0.25">
      <c r="A345" s="13"/>
    </row>
    <row r="346" spans="1:1" ht="13.2" x14ac:dyDescent="0.25">
      <c r="A346" s="13"/>
    </row>
    <row r="347" spans="1:1" ht="13.2" x14ac:dyDescent="0.25">
      <c r="A347" s="13"/>
    </row>
    <row r="348" spans="1:1" ht="13.2" x14ac:dyDescent="0.25">
      <c r="A348" s="13"/>
    </row>
    <row r="349" spans="1:1" ht="13.2" x14ac:dyDescent="0.25">
      <c r="A349" s="13"/>
    </row>
    <row r="350" spans="1:1" ht="13.2" x14ac:dyDescent="0.25">
      <c r="A350" s="13"/>
    </row>
    <row r="351" spans="1:1" ht="13.2" x14ac:dyDescent="0.25">
      <c r="A351" s="13"/>
    </row>
    <row r="352" spans="1:1" ht="13.2" x14ac:dyDescent="0.25">
      <c r="A352" s="13"/>
    </row>
    <row r="353" spans="1:1" ht="13.2" x14ac:dyDescent="0.25">
      <c r="A353" s="13"/>
    </row>
    <row r="354" spans="1:1" ht="13.2" x14ac:dyDescent="0.25">
      <c r="A354" s="13"/>
    </row>
    <row r="355" spans="1:1" ht="13.2" x14ac:dyDescent="0.25">
      <c r="A355" s="13"/>
    </row>
    <row r="356" spans="1:1" ht="13.2" x14ac:dyDescent="0.25">
      <c r="A356" s="13"/>
    </row>
    <row r="357" spans="1:1" ht="13.2" x14ac:dyDescent="0.25">
      <c r="A357" s="13"/>
    </row>
    <row r="358" spans="1:1" ht="13.2" x14ac:dyDescent="0.25">
      <c r="A358" s="13"/>
    </row>
    <row r="359" spans="1:1" ht="13.2" x14ac:dyDescent="0.25">
      <c r="A359" s="13"/>
    </row>
    <row r="360" spans="1:1" ht="13.2" x14ac:dyDescent="0.25">
      <c r="A360" s="13"/>
    </row>
    <row r="361" spans="1:1" ht="13.2" x14ac:dyDescent="0.25">
      <c r="A361" s="13"/>
    </row>
    <row r="362" spans="1:1" ht="13.2" x14ac:dyDescent="0.25">
      <c r="A362" s="13"/>
    </row>
    <row r="363" spans="1:1" ht="13.2" x14ac:dyDescent="0.25">
      <c r="A363" s="13"/>
    </row>
    <row r="364" spans="1:1" ht="13.2" x14ac:dyDescent="0.25">
      <c r="A364" s="13"/>
    </row>
    <row r="365" spans="1:1" ht="13.2" x14ac:dyDescent="0.25">
      <c r="A365" s="13"/>
    </row>
    <row r="366" spans="1:1" ht="13.2" x14ac:dyDescent="0.25">
      <c r="A366" s="13"/>
    </row>
    <row r="367" spans="1:1" ht="13.2" x14ac:dyDescent="0.25">
      <c r="A367" s="13"/>
    </row>
    <row r="368" spans="1:1" ht="13.2" x14ac:dyDescent="0.25">
      <c r="A368" s="13"/>
    </row>
    <row r="369" spans="1:1" ht="13.2" x14ac:dyDescent="0.25">
      <c r="A369" s="13"/>
    </row>
    <row r="370" spans="1:1" ht="13.2" x14ac:dyDescent="0.25">
      <c r="A370" s="13"/>
    </row>
    <row r="371" spans="1:1" ht="13.2" x14ac:dyDescent="0.25">
      <c r="A371" s="13"/>
    </row>
    <row r="372" spans="1:1" ht="13.2" x14ac:dyDescent="0.25">
      <c r="A372" s="13"/>
    </row>
    <row r="373" spans="1:1" ht="13.2" x14ac:dyDescent="0.25">
      <c r="A373" s="13"/>
    </row>
    <row r="374" spans="1:1" ht="13.2" x14ac:dyDescent="0.25">
      <c r="A374" s="13"/>
    </row>
    <row r="375" spans="1:1" ht="13.2" x14ac:dyDescent="0.25">
      <c r="A375" s="13"/>
    </row>
    <row r="376" spans="1:1" ht="13.2" x14ac:dyDescent="0.25">
      <c r="A376" s="13"/>
    </row>
    <row r="377" spans="1:1" ht="13.2" x14ac:dyDescent="0.25">
      <c r="A377" s="13"/>
    </row>
    <row r="378" spans="1:1" ht="13.2" x14ac:dyDescent="0.25">
      <c r="A378" s="13"/>
    </row>
    <row r="379" spans="1:1" ht="13.2" x14ac:dyDescent="0.25">
      <c r="A379" s="13"/>
    </row>
    <row r="380" spans="1:1" ht="13.2" x14ac:dyDescent="0.25">
      <c r="A380" s="13"/>
    </row>
    <row r="381" spans="1:1" ht="13.2" x14ac:dyDescent="0.25">
      <c r="A381" s="13"/>
    </row>
    <row r="382" spans="1:1" ht="13.2" x14ac:dyDescent="0.25">
      <c r="A382" s="13"/>
    </row>
    <row r="383" spans="1:1" ht="13.2" x14ac:dyDescent="0.25">
      <c r="A383" s="13"/>
    </row>
    <row r="384" spans="1:1" ht="13.2" x14ac:dyDescent="0.25">
      <c r="A384" s="13"/>
    </row>
    <row r="385" spans="1:1" ht="13.2" x14ac:dyDescent="0.25">
      <c r="A385" s="13"/>
    </row>
    <row r="386" spans="1:1" ht="13.2" x14ac:dyDescent="0.25">
      <c r="A386" s="13"/>
    </row>
    <row r="387" spans="1:1" ht="13.2" x14ac:dyDescent="0.25">
      <c r="A387" s="13"/>
    </row>
    <row r="388" spans="1:1" ht="13.2" x14ac:dyDescent="0.25">
      <c r="A388" s="13"/>
    </row>
    <row r="389" spans="1:1" ht="13.2" x14ac:dyDescent="0.25">
      <c r="A389" s="13"/>
    </row>
    <row r="390" spans="1:1" ht="13.2" x14ac:dyDescent="0.25">
      <c r="A390" s="13"/>
    </row>
    <row r="391" spans="1:1" ht="13.2" x14ac:dyDescent="0.25">
      <c r="A391" s="13"/>
    </row>
    <row r="392" spans="1:1" ht="13.2" x14ac:dyDescent="0.25">
      <c r="A392" s="13"/>
    </row>
    <row r="393" spans="1:1" ht="13.2" x14ac:dyDescent="0.25">
      <c r="A393" s="13"/>
    </row>
    <row r="394" spans="1:1" ht="13.2" x14ac:dyDescent="0.25">
      <c r="A394" s="13"/>
    </row>
    <row r="395" spans="1:1" ht="13.2" x14ac:dyDescent="0.25">
      <c r="A395" s="13"/>
    </row>
    <row r="396" spans="1:1" ht="13.2" x14ac:dyDescent="0.25">
      <c r="A396" s="13"/>
    </row>
    <row r="397" spans="1:1" ht="13.2" x14ac:dyDescent="0.25">
      <c r="A397" s="13"/>
    </row>
    <row r="398" spans="1:1" ht="13.2" x14ac:dyDescent="0.25">
      <c r="A398" s="13"/>
    </row>
    <row r="399" spans="1:1" ht="13.2" x14ac:dyDescent="0.25">
      <c r="A399" s="13"/>
    </row>
    <row r="400" spans="1:1" ht="13.2" x14ac:dyDescent="0.25">
      <c r="A400" s="13"/>
    </row>
    <row r="401" spans="1:1" ht="13.2" x14ac:dyDescent="0.25">
      <c r="A401" s="13"/>
    </row>
    <row r="402" spans="1:1" ht="13.2" x14ac:dyDescent="0.25">
      <c r="A402" s="13"/>
    </row>
    <row r="403" spans="1:1" ht="13.2" x14ac:dyDescent="0.25">
      <c r="A403" s="13"/>
    </row>
    <row r="404" spans="1:1" ht="13.2" x14ac:dyDescent="0.25">
      <c r="A404" s="13"/>
    </row>
    <row r="405" spans="1:1" ht="13.2" x14ac:dyDescent="0.25">
      <c r="A405" s="13"/>
    </row>
    <row r="406" spans="1:1" ht="13.2" x14ac:dyDescent="0.25">
      <c r="A406" s="13"/>
    </row>
    <row r="407" spans="1:1" ht="13.2" x14ac:dyDescent="0.25">
      <c r="A407" s="13"/>
    </row>
    <row r="408" spans="1:1" ht="13.2" x14ac:dyDescent="0.25">
      <c r="A408" s="13"/>
    </row>
    <row r="409" spans="1:1" ht="13.2" x14ac:dyDescent="0.25">
      <c r="A409" s="13"/>
    </row>
    <row r="410" spans="1:1" ht="13.2" x14ac:dyDescent="0.25">
      <c r="A410" s="13"/>
    </row>
    <row r="411" spans="1:1" ht="13.2" x14ac:dyDescent="0.25">
      <c r="A411" s="13"/>
    </row>
    <row r="412" spans="1:1" ht="13.2" x14ac:dyDescent="0.25">
      <c r="A412" s="13"/>
    </row>
    <row r="413" spans="1:1" ht="13.2" x14ac:dyDescent="0.25">
      <c r="A413" s="13"/>
    </row>
    <row r="414" spans="1:1" ht="13.2" x14ac:dyDescent="0.25">
      <c r="A414" s="13"/>
    </row>
    <row r="415" spans="1:1" ht="13.2" x14ac:dyDescent="0.25">
      <c r="A415" s="13"/>
    </row>
    <row r="416" spans="1:1" ht="13.2" x14ac:dyDescent="0.25">
      <c r="A416" s="13"/>
    </row>
    <row r="417" spans="1:1" ht="13.2" x14ac:dyDescent="0.25">
      <c r="A417" s="13"/>
    </row>
    <row r="418" spans="1:1" ht="13.2" x14ac:dyDescent="0.25">
      <c r="A418" s="13"/>
    </row>
    <row r="419" spans="1:1" ht="13.2" x14ac:dyDescent="0.25">
      <c r="A419" s="13"/>
    </row>
    <row r="420" spans="1:1" ht="13.2" x14ac:dyDescent="0.25">
      <c r="A420" s="13"/>
    </row>
    <row r="421" spans="1:1" ht="13.2" x14ac:dyDescent="0.25">
      <c r="A421" s="13"/>
    </row>
    <row r="422" spans="1:1" ht="13.2" x14ac:dyDescent="0.25">
      <c r="A422" s="13"/>
    </row>
    <row r="423" spans="1:1" ht="13.2" x14ac:dyDescent="0.25">
      <c r="A423" s="13"/>
    </row>
    <row r="424" spans="1:1" ht="13.2" x14ac:dyDescent="0.25">
      <c r="A424" s="13"/>
    </row>
    <row r="425" spans="1:1" ht="13.2" x14ac:dyDescent="0.25">
      <c r="A425" s="13"/>
    </row>
    <row r="426" spans="1:1" ht="13.2" x14ac:dyDescent="0.25">
      <c r="A426" s="13"/>
    </row>
    <row r="427" spans="1:1" ht="13.2" x14ac:dyDescent="0.25">
      <c r="A427" s="13"/>
    </row>
    <row r="428" spans="1:1" ht="13.2" x14ac:dyDescent="0.25">
      <c r="A428" s="13"/>
    </row>
    <row r="429" spans="1:1" ht="13.2" x14ac:dyDescent="0.25">
      <c r="A429" s="13"/>
    </row>
    <row r="430" spans="1:1" ht="13.2" x14ac:dyDescent="0.25">
      <c r="A430" s="13"/>
    </row>
    <row r="431" spans="1:1" ht="13.2" x14ac:dyDescent="0.25">
      <c r="A431" s="13"/>
    </row>
    <row r="432" spans="1:1" ht="13.2" x14ac:dyDescent="0.25">
      <c r="A432" s="13"/>
    </row>
    <row r="433" spans="1:1" ht="13.2" x14ac:dyDescent="0.25">
      <c r="A433" s="13"/>
    </row>
    <row r="434" spans="1:1" ht="13.2" x14ac:dyDescent="0.25">
      <c r="A434" s="13"/>
    </row>
    <row r="435" spans="1:1" ht="13.2" x14ac:dyDescent="0.25">
      <c r="A435" s="13"/>
    </row>
    <row r="436" spans="1:1" ht="13.2" x14ac:dyDescent="0.25">
      <c r="A436" s="13"/>
    </row>
    <row r="437" spans="1:1" ht="13.2" x14ac:dyDescent="0.25">
      <c r="A437" s="13"/>
    </row>
    <row r="438" spans="1:1" ht="13.2" x14ac:dyDescent="0.25">
      <c r="A438" s="13"/>
    </row>
    <row r="439" spans="1:1" ht="13.2" x14ac:dyDescent="0.25">
      <c r="A439" s="13"/>
    </row>
    <row r="440" spans="1:1" ht="13.2" x14ac:dyDescent="0.25">
      <c r="A440" s="13"/>
    </row>
    <row r="441" spans="1:1" ht="13.2" x14ac:dyDescent="0.25">
      <c r="A441" s="13"/>
    </row>
    <row r="442" spans="1:1" ht="13.2" x14ac:dyDescent="0.25">
      <c r="A442" s="13"/>
    </row>
    <row r="443" spans="1:1" ht="13.2" x14ac:dyDescent="0.25">
      <c r="A443" s="13"/>
    </row>
    <row r="444" spans="1:1" ht="13.2" x14ac:dyDescent="0.25">
      <c r="A444" s="13"/>
    </row>
    <row r="445" spans="1:1" ht="13.2" x14ac:dyDescent="0.25">
      <c r="A445" s="13"/>
    </row>
    <row r="446" spans="1:1" ht="13.2" x14ac:dyDescent="0.25">
      <c r="A446" s="13"/>
    </row>
    <row r="447" spans="1:1" ht="13.2" x14ac:dyDescent="0.25">
      <c r="A447" s="13"/>
    </row>
    <row r="448" spans="1:1" ht="13.2" x14ac:dyDescent="0.25">
      <c r="A448" s="13"/>
    </row>
    <row r="449" spans="1:1" ht="13.2" x14ac:dyDescent="0.25">
      <c r="A449" s="13"/>
    </row>
    <row r="450" spans="1:1" ht="13.2" x14ac:dyDescent="0.25">
      <c r="A450" s="13"/>
    </row>
    <row r="451" spans="1:1" ht="13.2" x14ac:dyDescent="0.25">
      <c r="A451" s="13"/>
    </row>
    <row r="452" spans="1:1" ht="13.2" x14ac:dyDescent="0.25">
      <c r="A452" s="13"/>
    </row>
    <row r="453" spans="1:1" ht="13.2" x14ac:dyDescent="0.25">
      <c r="A453" s="13"/>
    </row>
    <row r="454" spans="1:1" ht="13.2" x14ac:dyDescent="0.25">
      <c r="A454" s="13"/>
    </row>
    <row r="455" spans="1:1" ht="13.2" x14ac:dyDescent="0.25">
      <c r="A455" s="13"/>
    </row>
    <row r="456" spans="1:1" ht="13.2" x14ac:dyDescent="0.25">
      <c r="A456" s="13"/>
    </row>
    <row r="457" spans="1:1" ht="13.2" x14ac:dyDescent="0.25">
      <c r="A457" s="13"/>
    </row>
    <row r="458" spans="1:1" ht="13.2" x14ac:dyDescent="0.25">
      <c r="A458" s="13"/>
    </row>
    <row r="459" spans="1:1" ht="13.2" x14ac:dyDescent="0.25">
      <c r="A459" s="13"/>
    </row>
    <row r="460" spans="1:1" ht="13.2" x14ac:dyDescent="0.25">
      <c r="A460" s="13"/>
    </row>
    <row r="461" spans="1:1" ht="13.2" x14ac:dyDescent="0.25">
      <c r="A461" s="13"/>
    </row>
    <row r="462" spans="1:1" ht="13.2" x14ac:dyDescent="0.25">
      <c r="A462" s="13"/>
    </row>
    <row r="463" spans="1:1" ht="13.2" x14ac:dyDescent="0.25">
      <c r="A463" s="13"/>
    </row>
    <row r="464" spans="1:1" ht="13.2" x14ac:dyDescent="0.25">
      <c r="A464" s="13"/>
    </row>
    <row r="465" spans="1:1" ht="13.2" x14ac:dyDescent="0.25">
      <c r="A465" s="13"/>
    </row>
    <row r="466" spans="1:1" ht="13.2" x14ac:dyDescent="0.25">
      <c r="A466" s="13"/>
    </row>
    <row r="467" spans="1:1" ht="13.2" x14ac:dyDescent="0.25">
      <c r="A467" s="13"/>
    </row>
    <row r="468" spans="1:1" ht="13.2" x14ac:dyDescent="0.25">
      <c r="A468" s="13"/>
    </row>
    <row r="469" spans="1:1" ht="13.2" x14ac:dyDescent="0.25">
      <c r="A469" s="13"/>
    </row>
    <row r="470" spans="1:1" ht="13.2" x14ac:dyDescent="0.25">
      <c r="A470" s="13"/>
    </row>
    <row r="471" spans="1:1" ht="13.2" x14ac:dyDescent="0.25">
      <c r="A471" s="13"/>
    </row>
    <row r="472" spans="1:1" ht="13.2" x14ac:dyDescent="0.25">
      <c r="A472" s="13"/>
    </row>
    <row r="473" spans="1:1" ht="13.2" x14ac:dyDescent="0.25">
      <c r="A473" s="13"/>
    </row>
    <row r="474" spans="1:1" ht="13.2" x14ac:dyDescent="0.25">
      <c r="A474" s="13"/>
    </row>
    <row r="475" spans="1:1" ht="13.2" x14ac:dyDescent="0.25">
      <c r="A475" s="13"/>
    </row>
    <row r="476" spans="1:1" ht="13.2" x14ac:dyDescent="0.25">
      <c r="A476" s="13"/>
    </row>
    <row r="477" spans="1:1" ht="13.2" x14ac:dyDescent="0.25">
      <c r="A477" s="13"/>
    </row>
    <row r="478" spans="1:1" ht="13.2" x14ac:dyDescent="0.25">
      <c r="A478" s="13"/>
    </row>
    <row r="479" spans="1:1" ht="13.2" x14ac:dyDescent="0.25">
      <c r="A479" s="13"/>
    </row>
    <row r="480" spans="1:1" ht="13.2" x14ac:dyDescent="0.25">
      <c r="A480" s="13"/>
    </row>
    <row r="481" spans="1:1" ht="13.2" x14ac:dyDescent="0.25">
      <c r="A481" s="13"/>
    </row>
    <row r="482" spans="1:1" ht="13.2" x14ac:dyDescent="0.25">
      <c r="A482" s="13"/>
    </row>
    <row r="483" spans="1:1" ht="13.2" x14ac:dyDescent="0.25">
      <c r="A483" s="13"/>
    </row>
    <row r="484" spans="1:1" ht="13.2" x14ac:dyDescent="0.25">
      <c r="A484" s="13"/>
    </row>
    <row r="485" spans="1:1" ht="13.2" x14ac:dyDescent="0.25">
      <c r="A485" s="13"/>
    </row>
    <row r="486" spans="1:1" ht="13.2" x14ac:dyDescent="0.25">
      <c r="A486" s="13"/>
    </row>
    <row r="487" spans="1:1" ht="13.2" x14ac:dyDescent="0.25">
      <c r="A487" s="13"/>
    </row>
    <row r="488" spans="1:1" ht="13.2" x14ac:dyDescent="0.25">
      <c r="A488" s="13"/>
    </row>
    <row r="489" spans="1:1" ht="13.2" x14ac:dyDescent="0.25">
      <c r="A489" s="13"/>
    </row>
    <row r="490" spans="1:1" ht="13.2" x14ac:dyDescent="0.25">
      <c r="A490" s="13"/>
    </row>
    <row r="491" spans="1:1" ht="13.2" x14ac:dyDescent="0.25">
      <c r="A491" s="13"/>
    </row>
    <row r="492" spans="1:1" ht="13.2" x14ac:dyDescent="0.25">
      <c r="A492" s="13"/>
    </row>
    <row r="493" spans="1:1" ht="13.2" x14ac:dyDescent="0.25">
      <c r="A493" s="13"/>
    </row>
    <row r="494" spans="1:1" ht="13.2" x14ac:dyDescent="0.25">
      <c r="A494" s="13"/>
    </row>
    <row r="495" spans="1:1" ht="13.2" x14ac:dyDescent="0.25">
      <c r="A495" s="13"/>
    </row>
    <row r="496" spans="1:1" ht="13.2" x14ac:dyDescent="0.25">
      <c r="A496" s="13"/>
    </row>
    <row r="497" spans="1:1" ht="13.2" x14ac:dyDescent="0.25">
      <c r="A497" s="13"/>
    </row>
    <row r="498" spans="1:1" ht="13.2" x14ac:dyDescent="0.25">
      <c r="A498" s="13"/>
    </row>
    <row r="499" spans="1:1" ht="13.2" x14ac:dyDescent="0.25">
      <c r="A499" s="13"/>
    </row>
    <row r="500" spans="1:1" ht="13.2" x14ac:dyDescent="0.25">
      <c r="A500" s="13"/>
    </row>
    <row r="501" spans="1:1" ht="13.2" x14ac:dyDescent="0.25">
      <c r="A501" s="13"/>
    </row>
    <row r="502" spans="1:1" ht="13.2" x14ac:dyDescent="0.25">
      <c r="A502" s="13"/>
    </row>
    <row r="503" spans="1:1" ht="13.2" x14ac:dyDescent="0.25">
      <c r="A503" s="13"/>
    </row>
    <row r="504" spans="1:1" ht="13.2" x14ac:dyDescent="0.25">
      <c r="A504" s="13"/>
    </row>
    <row r="505" spans="1:1" ht="13.2" x14ac:dyDescent="0.25">
      <c r="A505" s="13"/>
    </row>
    <row r="506" spans="1:1" ht="13.2" x14ac:dyDescent="0.25">
      <c r="A506" s="13"/>
    </row>
    <row r="507" spans="1:1" ht="13.2" x14ac:dyDescent="0.25">
      <c r="A507" s="13"/>
    </row>
    <row r="508" spans="1:1" ht="13.2" x14ac:dyDescent="0.25">
      <c r="A508" s="13"/>
    </row>
    <row r="509" spans="1:1" ht="13.2" x14ac:dyDescent="0.25">
      <c r="A509" s="13"/>
    </row>
    <row r="510" spans="1:1" ht="13.2" x14ac:dyDescent="0.25">
      <c r="A510" s="13"/>
    </row>
    <row r="511" spans="1:1" ht="13.2" x14ac:dyDescent="0.25">
      <c r="A511" s="13"/>
    </row>
    <row r="512" spans="1:1" ht="13.2" x14ac:dyDescent="0.25">
      <c r="A512" s="13"/>
    </row>
    <row r="513" spans="1:1" ht="13.2" x14ac:dyDescent="0.25">
      <c r="A513" s="13"/>
    </row>
    <row r="514" spans="1:1" ht="13.2" x14ac:dyDescent="0.25">
      <c r="A514" s="13"/>
    </row>
    <row r="515" spans="1:1" ht="13.2" x14ac:dyDescent="0.25">
      <c r="A515" s="13"/>
    </row>
    <row r="516" spans="1:1" ht="13.2" x14ac:dyDescent="0.25">
      <c r="A516" s="13"/>
    </row>
    <row r="517" spans="1:1" ht="13.2" x14ac:dyDescent="0.25">
      <c r="A517" s="13"/>
    </row>
    <row r="518" spans="1:1" ht="13.2" x14ac:dyDescent="0.25">
      <c r="A518" s="13"/>
    </row>
    <row r="519" spans="1:1" ht="13.2" x14ac:dyDescent="0.25">
      <c r="A519" s="13"/>
    </row>
    <row r="520" spans="1:1" ht="13.2" x14ac:dyDescent="0.25">
      <c r="A520" s="13"/>
    </row>
    <row r="521" spans="1:1" ht="13.2" x14ac:dyDescent="0.25">
      <c r="A521" s="13"/>
    </row>
    <row r="522" spans="1:1" ht="13.2" x14ac:dyDescent="0.25">
      <c r="A522" s="13"/>
    </row>
    <row r="523" spans="1:1" ht="13.2" x14ac:dyDescent="0.25">
      <c r="A523" s="13"/>
    </row>
    <row r="524" spans="1:1" ht="13.2" x14ac:dyDescent="0.25">
      <c r="A524" s="13"/>
    </row>
    <row r="525" spans="1:1" ht="13.2" x14ac:dyDescent="0.25">
      <c r="A525" s="13"/>
    </row>
    <row r="526" spans="1:1" ht="13.2" x14ac:dyDescent="0.25">
      <c r="A526" s="13"/>
    </row>
    <row r="527" spans="1:1" ht="13.2" x14ac:dyDescent="0.25">
      <c r="A527" s="13"/>
    </row>
    <row r="528" spans="1:1" ht="13.2" x14ac:dyDescent="0.25">
      <c r="A528" s="13"/>
    </row>
    <row r="529" spans="1:1" ht="13.2" x14ac:dyDescent="0.25">
      <c r="A529" s="13"/>
    </row>
    <row r="530" spans="1:1" ht="13.2" x14ac:dyDescent="0.25">
      <c r="A530" s="13"/>
    </row>
    <row r="531" spans="1:1" ht="13.2" x14ac:dyDescent="0.25">
      <c r="A531" s="13"/>
    </row>
    <row r="532" spans="1:1" ht="13.2" x14ac:dyDescent="0.25">
      <c r="A532" s="13"/>
    </row>
    <row r="533" spans="1:1" ht="13.2" x14ac:dyDescent="0.25">
      <c r="A533" s="13"/>
    </row>
    <row r="534" spans="1:1" ht="13.2" x14ac:dyDescent="0.25">
      <c r="A534" s="13"/>
    </row>
    <row r="535" spans="1:1" ht="13.2" x14ac:dyDescent="0.25">
      <c r="A535" s="13"/>
    </row>
    <row r="536" spans="1:1" ht="13.2" x14ac:dyDescent="0.25">
      <c r="A536" s="13"/>
    </row>
    <row r="537" spans="1:1" ht="13.2" x14ac:dyDescent="0.25">
      <c r="A537" s="13"/>
    </row>
    <row r="538" spans="1:1" ht="13.2" x14ac:dyDescent="0.25">
      <c r="A538" s="13"/>
    </row>
    <row r="539" spans="1:1" ht="13.2" x14ac:dyDescent="0.25">
      <c r="A539" s="13"/>
    </row>
    <row r="540" spans="1:1" ht="13.2" x14ac:dyDescent="0.25">
      <c r="A540" s="13"/>
    </row>
    <row r="541" spans="1:1" ht="13.2" x14ac:dyDescent="0.25">
      <c r="A541" s="13"/>
    </row>
    <row r="542" spans="1:1" ht="13.2" x14ac:dyDescent="0.25">
      <c r="A542" s="13"/>
    </row>
    <row r="543" spans="1:1" ht="13.2" x14ac:dyDescent="0.25">
      <c r="A543" s="13"/>
    </row>
    <row r="544" spans="1:1" ht="13.2" x14ac:dyDescent="0.25">
      <c r="A544" s="13"/>
    </row>
    <row r="545" spans="1:1" ht="13.2" x14ac:dyDescent="0.25">
      <c r="A545" s="13"/>
    </row>
    <row r="546" spans="1:1" ht="13.2" x14ac:dyDescent="0.25">
      <c r="A546" s="13"/>
    </row>
    <row r="547" spans="1:1" ht="13.2" x14ac:dyDescent="0.25">
      <c r="A547" s="13"/>
    </row>
    <row r="548" spans="1:1" ht="13.2" x14ac:dyDescent="0.25">
      <c r="A548" s="13"/>
    </row>
    <row r="549" spans="1:1" ht="13.2" x14ac:dyDescent="0.25">
      <c r="A549" s="13"/>
    </row>
    <row r="550" spans="1:1" ht="13.2" x14ac:dyDescent="0.25">
      <c r="A550" s="13"/>
    </row>
    <row r="551" spans="1:1" ht="13.2" x14ac:dyDescent="0.25">
      <c r="A551" s="13"/>
    </row>
    <row r="552" spans="1:1" ht="13.2" x14ac:dyDescent="0.25">
      <c r="A552" s="13"/>
    </row>
    <row r="553" spans="1:1" ht="13.2" x14ac:dyDescent="0.25">
      <c r="A553" s="13"/>
    </row>
    <row r="554" spans="1:1" ht="13.2" x14ac:dyDescent="0.25">
      <c r="A554" s="13"/>
    </row>
    <row r="555" spans="1:1" ht="13.2" x14ac:dyDescent="0.25">
      <c r="A555" s="13"/>
    </row>
    <row r="556" spans="1:1" ht="13.2" x14ac:dyDescent="0.25">
      <c r="A556" s="13"/>
    </row>
    <row r="557" spans="1:1" ht="13.2" x14ac:dyDescent="0.25">
      <c r="A557" s="13"/>
    </row>
    <row r="558" spans="1:1" ht="13.2" x14ac:dyDescent="0.25">
      <c r="A558" s="13"/>
    </row>
    <row r="559" spans="1:1" ht="13.2" x14ac:dyDescent="0.25">
      <c r="A559" s="13"/>
    </row>
    <row r="560" spans="1:1" ht="13.2" x14ac:dyDescent="0.25">
      <c r="A560" s="13"/>
    </row>
    <row r="561" spans="1:1" ht="13.2" x14ac:dyDescent="0.25">
      <c r="A561" s="13"/>
    </row>
    <row r="562" spans="1:1" ht="13.2" x14ac:dyDescent="0.25">
      <c r="A562" s="13"/>
    </row>
    <row r="563" spans="1:1" ht="13.2" x14ac:dyDescent="0.25">
      <c r="A563" s="13"/>
    </row>
    <row r="564" spans="1:1" ht="13.2" x14ac:dyDescent="0.25">
      <c r="A564" s="13"/>
    </row>
    <row r="565" spans="1:1" ht="13.2" x14ac:dyDescent="0.25">
      <c r="A565" s="13"/>
    </row>
    <row r="566" spans="1:1" ht="13.2" x14ac:dyDescent="0.25">
      <c r="A566" s="13"/>
    </row>
    <row r="567" spans="1:1" ht="13.2" x14ac:dyDescent="0.25">
      <c r="A567" s="13"/>
    </row>
    <row r="568" spans="1:1" ht="13.2" x14ac:dyDescent="0.25">
      <c r="A568" s="13"/>
    </row>
    <row r="569" spans="1:1" ht="13.2" x14ac:dyDescent="0.25">
      <c r="A569" s="13"/>
    </row>
    <row r="570" spans="1:1" ht="13.2" x14ac:dyDescent="0.25">
      <c r="A570" s="13"/>
    </row>
    <row r="571" spans="1:1" ht="13.2" x14ac:dyDescent="0.25">
      <c r="A571" s="13"/>
    </row>
    <row r="572" spans="1:1" ht="13.2" x14ac:dyDescent="0.25">
      <c r="A572" s="13"/>
    </row>
    <row r="573" spans="1:1" ht="13.2" x14ac:dyDescent="0.25">
      <c r="A573" s="13"/>
    </row>
    <row r="574" spans="1:1" ht="13.2" x14ac:dyDescent="0.25">
      <c r="A574" s="13"/>
    </row>
    <row r="575" spans="1:1" ht="13.2" x14ac:dyDescent="0.25">
      <c r="A575" s="13"/>
    </row>
    <row r="576" spans="1:1" ht="13.2" x14ac:dyDescent="0.25">
      <c r="A576" s="13"/>
    </row>
    <row r="577" spans="1:1" ht="13.2" x14ac:dyDescent="0.25">
      <c r="A577" s="13"/>
    </row>
    <row r="578" spans="1:1" ht="13.2" x14ac:dyDescent="0.25">
      <c r="A578" s="13"/>
    </row>
    <row r="579" spans="1:1" ht="13.2" x14ac:dyDescent="0.25">
      <c r="A579" s="13"/>
    </row>
    <row r="580" spans="1:1" ht="13.2" x14ac:dyDescent="0.25">
      <c r="A580" s="13"/>
    </row>
    <row r="581" spans="1:1" ht="13.2" x14ac:dyDescent="0.25">
      <c r="A581" s="13"/>
    </row>
    <row r="582" spans="1:1" ht="13.2" x14ac:dyDescent="0.25">
      <c r="A582" s="13"/>
    </row>
    <row r="583" spans="1:1" ht="13.2" x14ac:dyDescent="0.25">
      <c r="A583" s="13"/>
    </row>
    <row r="584" spans="1:1" ht="13.2" x14ac:dyDescent="0.25">
      <c r="A584" s="13"/>
    </row>
    <row r="585" spans="1:1" ht="13.2" x14ac:dyDescent="0.25">
      <c r="A585" s="13"/>
    </row>
    <row r="586" spans="1:1" ht="13.2" x14ac:dyDescent="0.25">
      <c r="A586" s="13"/>
    </row>
    <row r="587" spans="1:1" ht="13.2" x14ac:dyDescent="0.25">
      <c r="A587" s="13"/>
    </row>
    <row r="588" spans="1:1" ht="13.2" x14ac:dyDescent="0.25">
      <c r="A588" s="13"/>
    </row>
    <row r="589" spans="1:1" ht="13.2" x14ac:dyDescent="0.25">
      <c r="A589" s="13"/>
    </row>
    <row r="590" spans="1:1" ht="13.2" x14ac:dyDescent="0.25">
      <c r="A590" s="13"/>
    </row>
    <row r="591" spans="1:1" ht="13.2" x14ac:dyDescent="0.25">
      <c r="A591" s="13"/>
    </row>
    <row r="592" spans="1:1" ht="13.2" x14ac:dyDescent="0.25">
      <c r="A592" s="13"/>
    </row>
    <row r="593" spans="1:1" ht="13.2" x14ac:dyDescent="0.25">
      <c r="A593" s="13"/>
    </row>
    <row r="594" spans="1:1" ht="13.2" x14ac:dyDescent="0.25">
      <c r="A594" s="13"/>
    </row>
    <row r="595" spans="1:1" ht="13.2" x14ac:dyDescent="0.25">
      <c r="A595" s="13"/>
    </row>
    <row r="596" spans="1:1" ht="13.2" x14ac:dyDescent="0.25">
      <c r="A596" s="13"/>
    </row>
    <row r="597" spans="1:1" ht="13.2" x14ac:dyDescent="0.25">
      <c r="A597" s="13"/>
    </row>
    <row r="598" spans="1:1" ht="13.2" x14ac:dyDescent="0.25">
      <c r="A598" s="13"/>
    </row>
    <row r="599" spans="1:1" ht="13.2" x14ac:dyDescent="0.25">
      <c r="A599" s="13"/>
    </row>
    <row r="600" spans="1:1" ht="13.2" x14ac:dyDescent="0.25">
      <c r="A600" s="13"/>
    </row>
    <row r="601" spans="1:1" ht="13.2" x14ac:dyDescent="0.25">
      <c r="A601" s="13"/>
    </row>
    <row r="602" spans="1:1" ht="13.2" x14ac:dyDescent="0.25">
      <c r="A602" s="13"/>
    </row>
    <row r="603" spans="1:1" ht="13.2" x14ac:dyDescent="0.25">
      <c r="A603" s="13"/>
    </row>
    <row r="604" spans="1:1" ht="13.2" x14ac:dyDescent="0.25">
      <c r="A604" s="13"/>
    </row>
    <row r="605" spans="1:1" ht="13.2" x14ac:dyDescent="0.25">
      <c r="A605" s="13"/>
    </row>
    <row r="606" spans="1:1" ht="13.2" x14ac:dyDescent="0.25">
      <c r="A606" s="13"/>
    </row>
    <row r="607" spans="1:1" ht="13.2" x14ac:dyDescent="0.25">
      <c r="A607" s="13"/>
    </row>
    <row r="608" spans="1:1" ht="13.2" x14ac:dyDescent="0.25">
      <c r="A608" s="13"/>
    </row>
    <row r="609" spans="1:1" ht="13.2" x14ac:dyDescent="0.25">
      <c r="A609" s="13"/>
    </row>
    <row r="610" spans="1:1" ht="13.2" x14ac:dyDescent="0.25">
      <c r="A610" s="13"/>
    </row>
    <row r="611" spans="1:1" ht="13.2" x14ac:dyDescent="0.25">
      <c r="A611" s="13"/>
    </row>
    <row r="612" spans="1:1" ht="13.2" x14ac:dyDescent="0.25">
      <c r="A612" s="13"/>
    </row>
    <row r="613" spans="1:1" ht="13.2" x14ac:dyDescent="0.25">
      <c r="A613" s="13"/>
    </row>
    <row r="614" spans="1:1" ht="13.2" x14ac:dyDescent="0.25">
      <c r="A614" s="13"/>
    </row>
    <row r="615" spans="1:1" ht="13.2" x14ac:dyDescent="0.25">
      <c r="A615" s="13"/>
    </row>
    <row r="616" spans="1:1" ht="13.2" x14ac:dyDescent="0.25">
      <c r="A616" s="13"/>
    </row>
    <row r="617" spans="1:1" ht="13.2" x14ac:dyDescent="0.25">
      <c r="A617" s="13"/>
    </row>
    <row r="618" spans="1:1" ht="13.2" x14ac:dyDescent="0.25">
      <c r="A618" s="13"/>
    </row>
    <row r="619" spans="1:1" ht="13.2" x14ac:dyDescent="0.25">
      <c r="A619" s="13"/>
    </row>
    <row r="620" spans="1:1" ht="13.2" x14ac:dyDescent="0.25">
      <c r="A620" s="13"/>
    </row>
    <row r="621" spans="1:1" ht="13.2" x14ac:dyDescent="0.25">
      <c r="A621" s="13"/>
    </row>
    <row r="622" spans="1:1" ht="13.2" x14ac:dyDescent="0.25">
      <c r="A622" s="13"/>
    </row>
    <row r="623" spans="1:1" ht="13.2" x14ac:dyDescent="0.25">
      <c r="A623" s="13"/>
    </row>
    <row r="624" spans="1:1" ht="13.2" x14ac:dyDescent="0.25">
      <c r="A624" s="13"/>
    </row>
    <row r="625" spans="1:1" ht="13.2" x14ac:dyDescent="0.25">
      <c r="A625" s="13"/>
    </row>
    <row r="626" spans="1:1" ht="13.2" x14ac:dyDescent="0.25">
      <c r="A626" s="13"/>
    </row>
    <row r="627" spans="1:1" ht="13.2" x14ac:dyDescent="0.25">
      <c r="A627" s="13"/>
    </row>
    <row r="628" spans="1:1" ht="13.2" x14ac:dyDescent="0.25">
      <c r="A628" s="13"/>
    </row>
    <row r="629" spans="1:1" ht="13.2" x14ac:dyDescent="0.25">
      <c r="A629" s="13"/>
    </row>
    <row r="630" spans="1:1" ht="13.2" x14ac:dyDescent="0.25">
      <c r="A630" s="13"/>
    </row>
    <row r="631" spans="1:1" ht="13.2" x14ac:dyDescent="0.25">
      <c r="A631" s="13"/>
    </row>
    <row r="632" spans="1:1" ht="13.2" x14ac:dyDescent="0.25">
      <c r="A632" s="13"/>
    </row>
    <row r="633" spans="1:1" ht="13.2" x14ac:dyDescent="0.25">
      <c r="A633" s="13"/>
    </row>
    <row r="634" spans="1:1" ht="13.2" x14ac:dyDescent="0.25">
      <c r="A634" s="13"/>
    </row>
    <row r="635" spans="1:1" ht="13.2" x14ac:dyDescent="0.25">
      <c r="A635" s="13"/>
    </row>
    <row r="636" spans="1:1" ht="13.2" x14ac:dyDescent="0.25">
      <c r="A636" s="13"/>
    </row>
    <row r="637" spans="1:1" ht="13.2" x14ac:dyDescent="0.25">
      <c r="A637" s="13"/>
    </row>
    <row r="638" spans="1:1" ht="13.2" x14ac:dyDescent="0.25">
      <c r="A638" s="13"/>
    </row>
    <row r="639" spans="1:1" ht="13.2" x14ac:dyDescent="0.25">
      <c r="A639" s="13"/>
    </row>
    <row r="640" spans="1:1" ht="13.2" x14ac:dyDescent="0.25">
      <c r="A640" s="13"/>
    </row>
    <row r="641" spans="1:1" ht="13.2" x14ac:dyDescent="0.25">
      <c r="A641" s="13"/>
    </row>
    <row r="642" spans="1:1" ht="13.2" x14ac:dyDescent="0.25">
      <c r="A642" s="13"/>
    </row>
    <row r="643" spans="1:1" ht="13.2" x14ac:dyDescent="0.25">
      <c r="A643" s="13"/>
    </row>
    <row r="644" spans="1:1" ht="13.2" x14ac:dyDescent="0.25">
      <c r="A644" s="13"/>
    </row>
    <row r="645" spans="1:1" ht="13.2" x14ac:dyDescent="0.25">
      <c r="A645" s="13"/>
    </row>
    <row r="646" spans="1:1" ht="13.2" x14ac:dyDescent="0.25">
      <c r="A646" s="13"/>
    </row>
    <row r="647" spans="1:1" ht="13.2" x14ac:dyDescent="0.25">
      <c r="A647" s="13"/>
    </row>
    <row r="648" spans="1:1" ht="13.2" x14ac:dyDescent="0.25">
      <c r="A648" s="13"/>
    </row>
    <row r="649" spans="1:1" ht="13.2" x14ac:dyDescent="0.25">
      <c r="A649" s="13"/>
    </row>
    <row r="650" spans="1:1" ht="13.2" x14ac:dyDescent="0.25">
      <c r="A650" s="13"/>
    </row>
    <row r="651" spans="1:1" ht="13.2" x14ac:dyDescent="0.25">
      <c r="A651" s="13"/>
    </row>
    <row r="652" spans="1:1" ht="13.2" x14ac:dyDescent="0.25">
      <c r="A652" s="13"/>
    </row>
    <row r="653" spans="1:1" ht="13.2" x14ac:dyDescent="0.25">
      <c r="A653" s="13"/>
    </row>
    <row r="654" spans="1:1" ht="13.2" x14ac:dyDescent="0.25">
      <c r="A654" s="13"/>
    </row>
    <row r="655" spans="1:1" ht="13.2" x14ac:dyDescent="0.25">
      <c r="A655" s="13"/>
    </row>
    <row r="656" spans="1:1" ht="13.2" x14ac:dyDescent="0.25">
      <c r="A656" s="13"/>
    </row>
    <row r="657" spans="1:1" ht="13.2" x14ac:dyDescent="0.25">
      <c r="A657" s="13"/>
    </row>
    <row r="658" spans="1:1" ht="13.2" x14ac:dyDescent="0.25">
      <c r="A658" s="13"/>
    </row>
    <row r="659" spans="1:1" ht="13.2" x14ac:dyDescent="0.25">
      <c r="A659" s="13"/>
    </row>
    <row r="660" spans="1:1" ht="13.2" x14ac:dyDescent="0.25">
      <c r="A660" s="13"/>
    </row>
    <row r="661" spans="1:1" ht="13.2" x14ac:dyDescent="0.25">
      <c r="A661" s="13"/>
    </row>
    <row r="662" spans="1:1" ht="13.2" x14ac:dyDescent="0.25">
      <c r="A662" s="13"/>
    </row>
    <row r="663" spans="1:1" ht="13.2" x14ac:dyDescent="0.25">
      <c r="A663" s="13"/>
    </row>
    <row r="664" spans="1:1" ht="13.2" x14ac:dyDescent="0.25">
      <c r="A664" s="13"/>
    </row>
    <row r="665" spans="1:1" ht="13.2" x14ac:dyDescent="0.25">
      <c r="A665" s="13"/>
    </row>
    <row r="666" spans="1:1" ht="13.2" x14ac:dyDescent="0.25">
      <c r="A666" s="13"/>
    </row>
    <row r="667" spans="1:1" ht="13.2" x14ac:dyDescent="0.25">
      <c r="A667" s="13"/>
    </row>
    <row r="668" spans="1:1" ht="13.2" x14ac:dyDescent="0.25">
      <c r="A668" s="13"/>
    </row>
    <row r="669" spans="1:1" ht="13.2" x14ac:dyDescent="0.25">
      <c r="A669" s="13"/>
    </row>
    <row r="670" spans="1:1" ht="13.2" x14ac:dyDescent="0.25">
      <c r="A670" s="13"/>
    </row>
    <row r="671" spans="1:1" ht="13.2" x14ac:dyDescent="0.25">
      <c r="A671" s="13"/>
    </row>
    <row r="672" spans="1:1" ht="13.2" x14ac:dyDescent="0.25">
      <c r="A672" s="13"/>
    </row>
    <row r="673" spans="1:1" ht="13.2" x14ac:dyDescent="0.25">
      <c r="A673" s="13"/>
    </row>
    <row r="674" spans="1:1" ht="13.2" x14ac:dyDescent="0.25">
      <c r="A674" s="13"/>
    </row>
    <row r="675" spans="1:1" ht="13.2" x14ac:dyDescent="0.25">
      <c r="A675" s="13"/>
    </row>
    <row r="676" spans="1:1" ht="13.2" x14ac:dyDescent="0.25">
      <c r="A676" s="13"/>
    </row>
    <row r="677" spans="1:1" ht="13.2" x14ac:dyDescent="0.25">
      <c r="A677" s="13"/>
    </row>
    <row r="678" spans="1:1" ht="13.2" x14ac:dyDescent="0.25">
      <c r="A678" s="13"/>
    </row>
    <row r="679" spans="1:1" ht="13.2" x14ac:dyDescent="0.25">
      <c r="A679" s="13"/>
    </row>
    <row r="680" spans="1:1" ht="13.2" x14ac:dyDescent="0.25">
      <c r="A680" s="13"/>
    </row>
    <row r="681" spans="1:1" ht="13.2" x14ac:dyDescent="0.25">
      <c r="A681" s="13"/>
    </row>
    <row r="682" spans="1:1" ht="13.2" x14ac:dyDescent="0.25">
      <c r="A682" s="13"/>
    </row>
    <row r="683" spans="1:1" ht="13.2" x14ac:dyDescent="0.25">
      <c r="A683" s="13"/>
    </row>
    <row r="684" spans="1:1" ht="13.2" x14ac:dyDescent="0.25">
      <c r="A684" s="13"/>
    </row>
    <row r="685" spans="1:1" ht="13.2" x14ac:dyDescent="0.25">
      <c r="A685" s="13"/>
    </row>
    <row r="686" spans="1:1" ht="13.2" x14ac:dyDescent="0.25">
      <c r="A686" s="13"/>
    </row>
    <row r="687" spans="1:1" ht="13.2" x14ac:dyDescent="0.25">
      <c r="A687" s="13"/>
    </row>
    <row r="688" spans="1:1" ht="13.2" x14ac:dyDescent="0.25">
      <c r="A688" s="13"/>
    </row>
    <row r="689" spans="1:1" ht="13.2" x14ac:dyDescent="0.25">
      <c r="A689" s="13"/>
    </row>
    <row r="690" spans="1:1" ht="13.2" x14ac:dyDescent="0.25">
      <c r="A690" s="13"/>
    </row>
    <row r="691" spans="1:1" ht="13.2" x14ac:dyDescent="0.25">
      <c r="A691" s="13"/>
    </row>
    <row r="692" spans="1:1" ht="13.2" x14ac:dyDescent="0.25">
      <c r="A692" s="13"/>
    </row>
    <row r="693" spans="1:1" ht="13.2" x14ac:dyDescent="0.25">
      <c r="A693" s="13"/>
    </row>
    <row r="694" spans="1:1" ht="13.2" x14ac:dyDescent="0.25">
      <c r="A694" s="13"/>
    </row>
    <row r="695" spans="1:1" ht="13.2" x14ac:dyDescent="0.25">
      <c r="A695" s="13"/>
    </row>
    <row r="696" spans="1:1" ht="13.2" x14ac:dyDescent="0.25">
      <c r="A696" s="13"/>
    </row>
    <row r="697" spans="1:1" ht="13.2" x14ac:dyDescent="0.25">
      <c r="A697" s="13"/>
    </row>
    <row r="698" spans="1:1" ht="13.2" x14ac:dyDescent="0.25">
      <c r="A698" s="13"/>
    </row>
    <row r="699" spans="1:1" ht="13.2" x14ac:dyDescent="0.25">
      <c r="A699" s="13"/>
    </row>
    <row r="700" spans="1:1" ht="13.2" x14ac:dyDescent="0.25">
      <c r="A700" s="13"/>
    </row>
    <row r="701" spans="1:1" ht="13.2" x14ac:dyDescent="0.25">
      <c r="A701" s="13"/>
    </row>
    <row r="702" spans="1:1" ht="13.2" x14ac:dyDescent="0.25">
      <c r="A702" s="13"/>
    </row>
    <row r="703" spans="1:1" ht="13.2" x14ac:dyDescent="0.25">
      <c r="A703" s="13"/>
    </row>
    <row r="704" spans="1:1" ht="13.2" x14ac:dyDescent="0.25">
      <c r="A704" s="13"/>
    </row>
    <row r="705" spans="1:1" ht="13.2" x14ac:dyDescent="0.25">
      <c r="A705" s="13"/>
    </row>
    <row r="706" spans="1:1" ht="13.2" x14ac:dyDescent="0.25">
      <c r="A706" s="13"/>
    </row>
    <row r="707" spans="1:1" ht="13.2" x14ac:dyDescent="0.25">
      <c r="A707" s="13"/>
    </row>
    <row r="708" spans="1:1" ht="13.2" x14ac:dyDescent="0.25">
      <c r="A708" s="13"/>
    </row>
    <row r="709" spans="1:1" ht="13.2" x14ac:dyDescent="0.25">
      <c r="A709" s="13"/>
    </row>
    <row r="710" spans="1:1" ht="13.2" x14ac:dyDescent="0.25">
      <c r="A710" s="13"/>
    </row>
    <row r="711" spans="1:1" ht="13.2" x14ac:dyDescent="0.25">
      <c r="A711" s="13"/>
    </row>
    <row r="712" spans="1:1" ht="13.2" x14ac:dyDescent="0.25">
      <c r="A712" s="13"/>
    </row>
    <row r="713" spans="1:1" ht="13.2" x14ac:dyDescent="0.25">
      <c r="A713" s="13"/>
    </row>
    <row r="714" spans="1:1" ht="13.2" x14ac:dyDescent="0.25">
      <c r="A714" s="13"/>
    </row>
    <row r="715" spans="1:1" ht="13.2" x14ac:dyDescent="0.25">
      <c r="A715" s="13"/>
    </row>
    <row r="716" spans="1:1" ht="13.2" x14ac:dyDescent="0.25">
      <c r="A716" s="13"/>
    </row>
    <row r="717" spans="1:1" ht="13.2" x14ac:dyDescent="0.25">
      <c r="A717" s="13"/>
    </row>
    <row r="718" spans="1:1" ht="13.2" x14ac:dyDescent="0.25">
      <c r="A718" s="13"/>
    </row>
    <row r="719" spans="1:1" ht="13.2" x14ac:dyDescent="0.25">
      <c r="A719" s="13"/>
    </row>
    <row r="720" spans="1:1" ht="13.2" x14ac:dyDescent="0.25">
      <c r="A720" s="13"/>
    </row>
    <row r="721" spans="1:1" ht="13.2" x14ac:dyDescent="0.25">
      <c r="A721" s="13"/>
    </row>
    <row r="722" spans="1:1" ht="13.2" x14ac:dyDescent="0.25">
      <c r="A722" s="13"/>
    </row>
    <row r="723" spans="1:1" ht="13.2" x14ac:dyDescent="0.25">
      <c r="A723" s="13"/>
    </row>
    <row r="724" spans="1:1" ht="13.2" x14ac:dyDescent="0.25">
      <c r="A724" s="13"/>
    </row>
    <row r="725" spans="1:1" ht="13.2" x14ac:dyDescent="0.25">
      <c r="A725" s="13"/>
    </row>
    <row r="726" spans="1:1" ht="13.2" x14ac:dyDescent="0.25">
      <c r="A726" s="13"/>
    </row>
    <row r="727" spans="1:1" ht="13.2" x14ac:dyDescent="0.25">
      <c r="A727" s="13"/>
    </row>
    <row r="728" spans="1:1" ht="13.2" x14ac:dyDescent="0.25">
      <c r="A728" s="13"/>
    </row>
    <row r="729" spans="1:1" ht="13.2" x14ac:dyDescent="0.25">
      <c r="A729" s="13"/>
    </row>
    <row r="730" spans="1:1" ht="13.2" x14ac:dyDescent="0.25">
      <c r="A730" s="13"/>
    </row>
    <row r="731" spans="1:1" ht="13.2" x14ac:dyDescent="0.25">
      <c r="A731" s="13"/>
    </row>
    <row r="732" spans="1:1" ht="13.2" x14ac:dyDescent="0.25">
      <c r="A732" s="13"/>
    </row>
    <row r="733" spans="1:1" ht="13.2" x14ac:dyDescent="0.25">
      <c r="A733" s="13"/>
    </row>
    <row r="734" spans="1:1" ht="13.2" x14ac:dyDescent="0.25">
      <c r="A734" s="13"/>
    </row>
    <row r="735" spans="1:1" ht="13.2" x14ac:dyDescent="0.25">
      <c r="A735" s="13"/>
    </row>
    <row r="736" spans="1:1" ht="13.2" x14ac:dyDescent="0.25">
      <c r="A736" s="13"/>
    </row>
    <row r="737" spans="1:1" ht="13.2" x14ac:dyDescent="0.25">
      <c r="A737" s="13"/>
    </row>
    <row r="738" spans="1:1" ht="13.2" x14ac:dyDescent="0.25">
      <c r="A738" s="13"/>
    </row>
    <row r="739" spans="1:1" ht="13.2" x14ac:dyDescent="0.25">
      <c r="A739" s="13"/>
    </row>
    <row r="740" spans="1:1" ht="13.2" x14ac:dyDescent="0.25">
      <c r="A740" s="13"/>
    </row>
    <row r="741" spans="1:1" ht="13.2" x14ac:dyDescent="0.25">
      <c r="A741" s="13"/>
    </row>
    <row r="742" spans="1:1" ht="13.2" x14ac:dyDescent="0.25">
      <c r="A742" s="13"/>
    </row>
    <row r="743" spans="1:1" ht="13.2" x14ac:dyDescent="0.25">
      <c r="A743" s="13"/>
    </row>
    <row r="744" spans="1:1" ht="13.2" x14ac:dyDescent="0.25">
      <c r="A744" s="13"/>
    </row>
    <row r="745" spans="1:1" ht="13.2" x14ac:dyDescent="0.25">
      <c r="A745" s="13"/>
    </row>
    <row r="746" spans="1:1" ht="13.2" x14ac:dyDescent="0.25">
      <c r="A746" s="13"/>
    </row>
    <row r="747" spans="1:1" ht="13.2" x14ac:dyDescent="0.25">
      <c r="A747" s="13"/>
    </row>
    <row r="748" spans="1:1" ht="13.2" x14ac:dyDescent="0.25">
      <c r="A748" s="13"/>
    </row>
    <row r="749" spans="1:1" ht="13.2" x14ac:dyDescent="0.25">
      <c r="A749" s="13"/>
    </row>
    <row r="750" spans="1:1" ht="13.2" x14ac:dyDescent="0.25">
      <c r="A750" s="13"/>
    </row>
    <row r="751" spans="1:1" ht="13.2" x14ac:dyDescent="0.25">
      <c r="A751" s="13"/>
    </row>
    <row r="752" spans="1:1" ht="13.2" x14ac:dyDescent="0.25">
      <c r="A752" s="13"/>
    </row>
    <row r="753" spans="1:1" ht="13.2" x14ac:dyDescent="0.25">
      <c r="A753" s="13"/>
    </row>
    <row r="754" spans="1:1" ht="13.2" x14ac:dyDescent="0.25">
      <c r="A754" s="13"/>
    </row>
    <row r="755" spans="1:1" ht="13.2" x14ac:dyDescent="0.25">
      <c r="A755" s="13"/>
    </row>
    <row r="756" spans="1:1" ht="13.2" x14ac:dyDescent="0.25">
      <c r="A756" s="13"/>
    </row>
    <row r="757" spans="1:1" ht="13.2" x14ac:dyDescent="0.25">
      <c r="A757" s="13"/>
    </row>
    <row r="758" spans="1:1" ht="13.2" x14ac:dyDescent="0.25">
      <c r="A758" s="13"/>
    </row>
    <row r="759" spans="1:1" ht="13.2" x14ac:dyDescent="0.25">
      <c r="A759" s="13"/>
    </row>
    <row r="760" spans="1:1" ht="13.2" x14ac:dyDescent="0.25">
      <c r="A760" s="13"/>
    </row>
    <row r="761" spans="1:1" ht="13.2" x14ac:dyDescent="0.25">
      <c r="A761" s="13"/>
    </row>
    <row r="762" spans="1:1" ht="13.2" x14ac:dyDescent="0.25">
      <c r="A762" s="13"/>
    </row>
    <row r="763" spans="1:1" ht="13.2" x14ac:dyDescent="0.25">
      <c r="A763" s="13"/>
    </row>
    <row r="764" spans="1:1" ht="13.2" x14ac:dyDescent="0.25">
      <c r="A764" s="13"/>
    </row>
    <row r="765" spans="1:1" ht="13.2" x14ac:dyDescent="0.25">
      <c r="A765" s="13"/>
    </row>
    <row r="766" spans="1:1" ht="13.2" x14ac:dyDescent="0.25">
      <c r="A766" s="13"/>
    </row>
    <row r="767" spans="1:1" ht="13.2" x14ac:dyDescent="0.25">
      <c r="A767" s="13"/>
    </row>
    <row r="768" spans="1:1" ht="13.2" x14ac:dyDescent="0.25">
      <c r="A768" s="13"/>
    </row>
    <row r="769" spans="1:1" ht="13.2" x14ac:dyDescent="0.25">
      <c r="A769" s="13"/>
    </row>
    <row r="770" spans="1:1" ht="13.2" x14ac:dyDescent="0.25">
      <c r="A770" s="13"/>
    </row>
    <row r="771" spans="1:1" ht="13.2" x14ac:dyDescent="0.25">
      <c r="A771" s="13"/>
    </row>
    <row r="772" spans="1:1" ht="13.2" x14ac:dyDescent="0.25">
      <c r="A772" s="13"/>
    </row>
    <row r="773" spans="1:1" ht="13.2" x14ac:dyDescent="0.25">
      <c r="A773" s="13"/>
    </row>
    <row r="774" spans="1:1" ht="13.2" x14ac:dyDescent="0.25">
      <c r="A774" s="13"/>
    </row>
    <row r="775" spans="1:1" ht="13.2" x14ac:dyDescent="0.25">
      <c r="A775" s="13"/>
    </row>
    <row r="776" spans="1:1" ht="13.2" x14ac:dyDescent="0.25">
      <c r="A776" s="13"/>
    </row>
    <row r="777" spans="1:1" ht="13.2" x14ac:dyDescent="0.25">
      <c r="A777" s="13"/>
    </row>
    <row r="778" spans="1:1" ht="13.2" x14ac:dyDescent="0.25">
      <c r="A778" s="13"/>
    </row>
    <row r="779" spans="1:1" ht="13.2" x14ac:dyDescent="0.25">
      <c r="A779" s="13"/>
    </row>
    <row r="780" spans="1:1" ht="13.2" x14ac:dyDescent="0.25">
      <c r="A780" s="13"/>
    </row>
    <row r="781" spans="1:1" ht="13.2" x14ac:dyDescent="0.25">
      <c r="A781" s="13"/>
    </row>
    <row r="782" spans="1:1" ht="13.2" x14ac:dyDescent="0.25">
      <c r="A782" s="13"/>
    </row>
    <row r="783" spans="1:1" ht="13.2" x14ac:dyDescent="0.25">
      <c r="A783" s="13"/>
    </row>
    <row r="784" spans="1:1" ht="13.2" x14ac:dyDescent="0.25">
      <c r="A784" s="13"/>
    </row>
    <row r="785" spans="1:1" ht="13.2" x14ac:dyDescent="0.25">
      <c r="A785" s="13"/>
    </row>
    <row r="786" spans="1:1" ht="13.2" x14ac:dyDescent="0.25">
      <c r="A786" s="13"/>
    </row>
    <row r="787" spans="1:1" ht="13.2" x14ac:dyDescent="0.25">
      <c r="A787" s="13"/>
    </row>
    <row r="788" spans="1:1" ht="13.2" x14ac:dyDescent="0.25">
      <c r="A788" s="13"/>
    </row>
    <row r="789" spans="1:1" ht="13.2" x14ac:dyDescent="0.25">
      <c r="A789" s="13"/>
    </row>
    <row r="790" spans="1:1" ht="13.2" x14ac:dyDescent="0.25">
      <c r="A790" s="13"/>
    </row>
    <row r="791" spans="1:1" ht="13.2" x14ac:dyDescent="0.25">
      <c r="A791" s="13"/>
    </row>
    <row r="792" spans="1:1" ht="13.2" x14ac:dyDescent="0.25">
      <c r="A792" s="13"/>
    </row>
    <row r="793" spans="1:1" ht="13.2" x14ac:dyDescent="0.25">
      <c r="A793" s="13"/>
    </row>
    <row r="794" spans="1:1" ht="13.2" x14ac:dyDescent="0.25">
      <c r="A794" s="13"/>
    </row>
    <row r="795" spans="1:1" ht="13.2" x14ac:dyDescent="0.25">
      <c r="A795" s="13"/>
    </row>
    <row r="796" spans="1:1" ht="13.2" x14ac:dyDescent="0.25">
      <c r="A796" s="13"/>
    </row>
    <row r="797" spans="1:1" ht="13.2" x14ac:dyDescent="0.25">
      <c r="A797" s="13"/>
    </row>
    <row r="798" spans="1:1" ht="13.2" x14ac:dyDescent="0.25">
      <c r="A798" s="13"/>
    </row>
    <row r="799" spans="1:1" ht="13.2" x14ac:dyDescent="0.25">
      <c r="A799" s="13"/>
    </row>
    <row r="800" spans="1:1" ht="13.2" x14ac:dyDescent="0.25">
      <c r="A800" s="13"/>
    </row>
    <row r="801" spans="1:1" ht="13.2" x14ac:dyDescent="0.25">
      <c r="A801" s="13"/>
    </row>
    <row r="802" spans="1:1" ht="13.2" x14ac:dyDescent="0.25">
      <c r="A802" s="13"/>
    </row>
    <row r="803" spans="1:1" ht="13.2" x14ac:dyDescent="0.25">
      <c r="A803" s="13"/>
    </row>
    <row r="804" spans="1:1" ht="13.2" x14ac:dyDescent="0.25">
      <c r="A804" s="13"/>
    </row>
    <row r="805" spans="1:1" ht="13.2" x14ac:dyDescent="0.25">
      <c r="A805" s="13"/>
    </row>
    <row r="806" spans="1:1" ht="13.2" x14ac:dyDescent="0.25">
      <c r="A806" s="13"/>
    </row>
    <row r="807" spans="1:1" ht="13.2" x14ac:dyDescent="0.25">
      <c r="A807" s="13"/>
    </row>
    <row r="808" spans="1:1" ht="13.2" x14ac:dyDescent="0.25">
      <c r="A808" s="13"/>
    </row>
    <row r="809" spans="1:1" ht="13.2" x14ac:dyDescent="0.25">
      <c r="A809" s="13"/>
    </row>
    <row r="810" spans="1:1" ht="13.2" x14ac:dyDescent="0.25">
      <c r="A810" s="13"/>
    </row>
    <row r="811" spans="1:1" ht="13.2" x14ac:dyDescent="0.25">
      <c r="A811" s="13"/>
    </row>
    <row r="812" spans="1:1" ht="13.2" x14ac:dyDescent="0.25">
      <c r="A812" s="13"/>
    </row>
    <row r="813" spans="1:1" ht="13.2" x14ac:dyDescent="0.25">
      <c r="A813" s="13"/>
    </row>
    <row r="814" spans="1:1" ht="13.2" x14ac:dyDescent="0.25">
      <c r="A814" s="13"/>
    </row>
    <row r="815" spans="1:1" ht="13.2" x14ac:dyDescent="0.25">
      <c r="A815" s="13"/>
    </row>
    <row r="816" spans="1:1" ht="13.2" x14ac:dyDescent="0.25">
      <c r="A816" s="13"/>
    </row>
    <row r="817" spans="1:1" ht="13.2" x14ac:dyDescent="0.25">
      <c r="A817" s="13"/>
    </row>
    <row r="818" spans="1:1" ht="13.2" x14ac:dyDescent="0.25">
      <c r="A818" s="13"/>
    </row>
    <row r="819" spans="1:1" ht="13.2" x14ac:dyDescent="0.25">
      <c r="A819" s="13"/>
    </row>
    <row r="820" spans="1:1" ht="13.2" x14ac:dyDescent="0.25">
      <c r="A820" s="13"/>
    </row>
    <row r="821" spans="1:1" ht="13.2" x14ac:dyDescent="0.25">
      <c r="A821" s="13"/>
    </row>
    <row r="822" spans="1:1" ht="13.2" x14ac:dyDescent="0.25">
      <c r="A822" s="13"/>
    </row>
    <row r="823" spans="1:1" ht="13.2" x14ac:dyDescent="0.25">
      <c r="A823" s="13"/>
    </row>
    <row r="824" spans="1:1" ht="13.2" x14ac:dyDescent="0.25">
      <c r="A824" s="13"/>
    </row>
    <row r="825" spans="1:1" ht="13.2" x14ac:dyDescent="0.25">
      <c r="A825" s="13"/>
    </row>
    <row r="826" spans="1:1" ht="13.2" x14ac:dyDescent="0.25">
      <c r="A826" s="13"/>
    </row>
    <row r="827" spans="1:1" ht="13.2" x14ac:dyDescent="0.25">
      <c r="A827" s="13"/>
    </row>
    <row r="828" spans="1:1" ht="13.2" x14ac:dyDescent="0.25">
      <c r="A828" s="13"/>
    </row>
    <row r="829" spans="1:1" ht="13.2" x14ac:dyDescent="0.25">
      <c r="A829" s="13"/>
    </row>
    <row r="830" spans="1:1" ht="13.2" x14ac:dyDescent="0.25">
      <c r="A830" s="13"/>
    </row>
    <row r="831" spans="1:1" ht="13.2" x14ac:dyDescent="0.25">
      <c r="A831" s="13"/>
    </row>
    <row r="832" spans="1:1" ht="13.2" x14ac:dyDescent="0.25">
      <c r="A832" s="13"/>
    </row>
    <row r="833" spans="1:1" ht="13.2" x14ac:dyDescent="0.25">
      <c r="A833" s="13"/>
    </row>
    <row r="834" spans="1:1" ht="13.2" x14ac:dyDescent="0.25">
      <c r="A834" s="13"/>
    </row>
    <row r="835" spans="1:1" ht="13.2" x14ac:dyDescent="0.25">
      <c r="A835" s="13"/>
    </row>
    <row r="836" spans="1:1" ht="13.2" x14ac:dyDescent="0.25">
      <c r="A836" s="13"/>
    </row>
    <row r="837" spans="1:1" ht="13.2" x14ac:dyDescent="0.25">
      <c r="A837" s="13"/>
    </row>
    <row r="838" spans="1:1" ht="13.2" x14ac:dyDescent="0.25">
      <c r="A838" s="13"/>
    </row>
    <row r="839" spans="1:1" ht="13.2" x14ac:dyDescent="0.25">
      <c r="A839" s="13"/>
    </row>
    <row r="840" spans="1:1" ht="13.2" x14ac:dyDescent="0.25">
      <c r="A840" s="13"/>
    </row>
    <row r="841" spans="1:1" ht="13.2" x14ac:dyDescent="0.25">
      <c r="A841" s="13"/>
    </row>
    <row r="842" spans="1:1" ht="13.2" x14ac:dyDescent="0.25">
      <c r="A842" s="13"/>
    </row>
    <row r="843" spans="1:1" ht="13.2" x14ac:dyDescent="0.25">
      <c r="A843" s="13"/>
    </row>
    <row r="844" spans="1:1" ht="13.2" x14ac:dyDescent="0.25">
      <c r="A844" s="13"/>
    </row>
    <row r="845" spans="1:1" ht="13.2" x14ac:dyDescent="0.25">
      <c r="A845" s="13"/>
    </row>
    <row r="846" spans="1:1" ht="13.2" x14ac:dyDescent="0.25">
      <c r="A846" s="13"/>
    </row>
    <row r="847" spans="1:1" ht="13.2" x14ac:dyDescent="0.25">
      <c r="A847" s="13"/>
    </row>
    <row r="848" spans="1:1" ht="13.2" x14ac:dyDescent="0.25">
      <c r="A848" s="13"/>
    </row>
    <row r="849" spans="1:1" ht="13.2" x14ac:dyDescent="0.25">
      <c r="A849" s="13"/>
    </row>
    <row r="850" spans="1:1" ht="13.2" x14ac:dyDescent="0.25">
      <c r="A850" s="13"/>
    </row>
    <row r="851" spans="1:1" ht="13.2" x14ac:dyDescent="0.25">
      <c r="A851" s="13"/>
    </row>
    <row r="852" spans="1:1" ht="13.2" x14ac:dyDescent="0.25">
      <c r="A852" s="13"/>
    </row>
    <row r="853" spans="1:1" ht="13.2" x14ac:dyDescent="0.25">
      <c r="A853" s="13"/>
    </row>
    <row r="854" spans="1:1" ht="13.2" x14ac:dyDescent="0.25">
      <c r="A854" s="13"/>
    </row>
    <row r="855" spans="1:1" ht="13.2" x14ac:dyDescent="0.25">
      <c r="A855" s="13"/>
    </row>
    <row r="856" spans="1:1" ht="13.2" x14ac:dyDescent="0.25">
      <c r="A856" s="13"/>
    </row>
    <row r="857" spans="1:1" ht="13.2" x14ac:dyDescent="0.25">
      <c r="A857" s="13"/>
    </row>
    <row r="858" spans="1:1" ht="13.2" x14ac:dyDescent="0.25">
      <c r="A858" s="13"/>
    </row>
    <row r="859" spans="1:1" ht="13.2" x14ac:dyDescent="0.25">
      <c r="A859" s="13"/>
    </row>
    <row r="860" spans="1:1" ht="13.2" x14ac:dyDescent="0.25">
      <c r="A860" s="13"/>
    </row>
    <row r="861" spans="1:1" ht="13.2" x14ac:dyDescent="0.25">
      <c r="A861" s="13"/>
    </row>
    <row r="862" spans="1:1" ht="13.2" x14ac:dyDescent="0.25">
      <c r="A862" s="13"/>
    </row>
    <row r="863" spans="1:1" ht="13.2" x14ac:dyDescent="0.25">
      <c r="A863" s="13"/>
    </row>
    <row r="864" spans="1:1" ht="13.2" x14ac:dyDescent="0.25">
      <c r="A864" s="13"/>
    </row>
    <row r="865" spans="1:1" ht="13.2" x14ac:dyDescent="0.25">
      <c r="A865" s="13"/>
    </row>
    <row r="866" spans="1:1" ht="13.2" x14ac:dyDescent="0.25">
      <c r="A866" s="13"/>
    </row>
    <row r="867" spans="1:1" ht="13.2" x14ac:dyDescent="0.25">
      <c r="A867" s="13"/>
    </row>
    <row r="868" spans="1:1" ht="13.2" x14ac:dyDescent="0.25">
      <c r="A868" s="13"/>
    </row>
    <row r="869" spans="1:1" ht="13.2" x14ac:dyDescent="0.25">
      <c r="A869" s="13"/>
    </row>
    <row r="870" spans="1:1" ht="13.2" x14ac:dyDescent="0.25">
      <c r="A870" s="13"/>
    </row>
    <row r="871" spans="1:1" ht="13.2" x14ac:dyDescent="0.25">
      <c r="A871" s="13"/>
    </row>
    <row r="872" spans="1:1" ht="13.2" x14ac:dyDescent="0.25">
      <c r="A872" s="13"/>
    </row>
    <row r="873" spans="1:1" ht="13.2" x14ac:dyDescent="0.25">
      <c r="A873" s="13"/>
    </row>
    <row r="874" spans="1:1" ht="13.2" x14ac:dyDescent="0.25">
      <c r="A874" s="13"/>
    </row>
    <row r="875" spans="1:1" ht="13.2" x14ac:dyDescent="0.25">
      <c r="A875" s="13"/>
    </row>
    <row r="876" spans="1:1" ht="13.2" x14ac:dyDescent="0.25">
      <c r="A876" s="13"/>
    </row>
    <row r="877" spans="1:1" ht="13.2" x14ac:dyDescent="0.25">
      <c r="A877" s="13"/>
    </row>
    <row r="878" spans="1:1" ht="13.2" x14ac:dyDescent="0.25">
      <c r="A878" s="13"/>
    </row>
    <row r="879" spans="1:1" ht="13.2" x14ac:dyDescent="0.25">
      <c r="A879" s="13"/>
    </row>
    <row r="880" spans="1:1" ht="13.2" x14ac:dyDescent="0.25">
      <c r="A880" s="13"/>
    </row>
    <row r="881" spans="1:1" ht="13.2" x14ac:dyDescent="0.25">
      <c r="A881" s="13"/>
    </row>
    <row r="882" spans="1:1" ht="13.2" x14ac:dyDescent="0.25">
      <c r="A882" s="13"/>
    </row>
    <row r="883" spans="1:1" ht="13.2" x14ac:dyDescent="0.25">
      <c r="A883" s="13"/>
    </row>
    <row r="884" spans="1:1" ht="13.2" x14ac:dyDescent="0.25">
      <c r="A884" s="13"/>
    </row>
    <row r="885" spans="1:1" ht="13.2" x14ac:dyDescent="0.25">
      <c r="A885" s="13"/>
    </row>
    <row r="886" spans="1:1" ht="13.2" x14ac:dyDescent="0.25">
      <c r="A886" s="13"/>
    </row>
    <row r="887" spans="1:1" ht="13.2" x14ac:dyDescent="0.25">
      <c r="A887" s="13"/>
    </row>
    <row r="888" spans="1:1" ht="13.2" x14ac:dyDescent="0.25">
      <c r="A888" s="13"/>
    </row>
    <row r="889" spans="1:1" ht="13.2" x14ac:dyDescent="0.25">
      <c r="A889" s="13"/>
    </row>
    <row r="890" spans="1:1" ht="13.2" x14ac:dyDescent="0.25">
      <c r="A890" s="13"/>
    </row>
    <row r="891" spans="1:1" ht="13.2" x14ac:dyDescent="0.25">
      <c r="A891" s="13"/>
    </row>
    <row r="892" spans="1:1" ht="13.2" x14ac:dyDescent="0.25">
      <c r="A892" s="13"/>
    </row>
    <row r="893" spans="1:1" ht="13.2" x14ac:dyDescent="0.25">
      <c r="A893" s="13"/>
    </row>
    <row r="894" spans="1:1" ht="13.2" x14ac:dyDescent="0.25">
      <c r="A894" s="13"/>
    </row>
    <row r="895" spans="1:1" ht="13.2" x14ac:dyDescent="0.25">
      <c r="A895" s="13"/>
    </row>
    <row r="896" spans="1:1" ht="13.2" x14ac:dyDescent="0.25">
      <c r="A896" s="13"/>
    </row>
    <row r="897" spans="1:1" ht="13.2" x14ac:dyDescent="0.25">
      <c r="A897" s="13"/>
    </row>
    <row r="898" spans="1:1" ht="13.2" x14ac:dyDescent="0.25">
      <c r="A898" s="13"/>
    </row>
    <row r="899" spans="1:1" ht="13.2" x14ac:dyDescent="0.25">
      <c r="A899" s="13"/>
    </row>
    <row r="900" spans="1:1" ht="13.2" x14ac:dyDescent="0.25">
      <c r="A900" s="13"/>
    </row>
    <row r="901" spans="1:1" ht="13.2" x14ac:dyDescent="0.25">
      <c r="A901" s="13"/>
    </row>
    <row r="902" spans="1:1" ht="13.2" x14ac:dyDescent="0.25">
      <c r="A902" s="13"/>
    </row>
    <row r="903" spans="1:1" ht="13.2" x14ac:dyDescent="0.25">
      <c r="A903" s="13"/>
    </row>
    <row r="904" spans="1:1" ht="13.2" x14ac:dyDescent="0.25">
      <c r="A904" s="13"/>
    </row>
    <row r="905" spans="1:1" ht="13.2" x14ac:dyDescent="0.25">
      <c r="A905" s="13"/>
    </row>
    <row r="906" spans="1:1" ht="13.2" x14ac:dyDescent="0.25">
      <c r="A906" s="13"/>
    </row>
    <row r="907" spans="1:1" ht="13.2" x14ac:dyDescent="0.25">
      <c r="A907" s="13"/>
    </row>
    <row r="908" spans="1:1" ht="13.2" x14ac:dyDescent="0.25">
      <c r="A908" s="13"/>
    </row>
    <row r="909" spans="1:1" ht="13.2" x14ac:dyDescent="0.25">
      <c r="A909" s="13"/>
    </row>
    <row r="910" spans="1:1" ht="13.2" x14ac:dyDescent="0.25">
      <c r="A910" s="13"/>
    </row>
    <row r="911" spans="1:1" ht="13.2" x14ac:dyDescent="0.25">
      <c r="A911" s="13"/>
    </row>
    <row r="912" spans="1:1" ht="13.2" x14ac:dyDescent="0.25">
      <c r="A912" s="13"/>
    </row>
    <row r="913" spans="1:1" ht="13.2" x14ac:dyDescent="0.25">
      <c r="A913" s="13"/>
    </row>
    <row r="914" spans="1:1" ht="13.2" x14ac:dyDescent="0.25">
      <c r="A914" s="13"/>
    </row>
    <row r="915" spans="1:1" ht="13.2" x14ac:dyDescent="0.25">
      <c r="A915" s="13"/>
    </row>
    <row r="916" spans="1:1" ht="13.2" x14ac:dyDescent="0.25">
      <c r="A916" s="13"/>
    </row>
    <row r="917" spans="1:1" ht="13.2" x14ac:dyDescent="0.25">
      <c r="A917" s="13"/>
    </row>
    <row r="918" spans="1:1" ht="13.2" x14ac:dyDescent="0.25">
      <c r="A918" s="13"/>
    </row>
    <row r="919" spans="1:1" ht="13.2" x14ac:dyDescent="0.25">
      <c r="A919" s="13"/>
    </row>
    <row r="920" spans="1:1" ht="13.2" x14ac:dyDescent="0.25">
      <c r="A920" s="13"/>
    </row>
    <row r="921" spans="1:1" ht="13.2" x14ac:dyDescent="0.25">
      <c r="A921" s="13"/>
    </row>
    <row r="922" spans="1:1" ht="13.2" x14ac:dyDescent="0.25">
      <c r="A922" s="13"/>
    </row>
    <row r="923" spans="1:1" ht="13.2" x14ac:dyDescent="0.25">
      <c r="A923" s="13"/>
    </row>
    <row r="924" spans="1:1" ht="13.2" x14ac:dyDescent="0.25">
      <c r="A924" s="13"/>
    </row>
    <row r="925" spans="1:1" ht="13.2" x14ac:dyDescent="0.25">
      <c r="A925" s="13"/>
    </row>
    <row r="926" spans="1:1" ht="13.2" x14ac:dyDescent="0.25">
      <c r="A926" s="13"/>
    </row>
    <row r="927" spans="1:1" ht="13.2" x14ac:dyDescent="0.25">
      <c r="A927" s="13"/>
    </row>
    <row r="928" spans="1:1" ht="13.2" x14ac:dyDescent="0.25">
      <c r="A928" s="13"/>
    </row>
    <row r="929" spans="1:1" ht="13.2" x14ac:dyDescent="0.25">
      <c r="A929" s="13"/>
    </row>
    <row r="930" spans="1:1" ht="13.2" x14ac:dyDescent="0.25">
      <c r="A930" s="13"/>
    </row>
    <row r="931" spans="1:1" ht="13.2" x14ac:dyDescent="0.25">
      <c r="A931" s="13"/>
    </row>
    <row r="932" spans="1:1" ht="13.2" x14ac:dyDescent="0.25">
      <c r="A932" s="13"/>
    </row>
    <row r="933" spans="1:1" ht="13.2" x14ac:dyDescent="0.25">
      <c r="A933" s="13"/>
    </row>
    <row r="934" spans="1:1" ht="13.2" x14ac:dyDescent="0.25">
      <c r="A934" s="13"/>
    </row>
    <row r="935" spans="1:1" ht="13.2" x14ac:dyDescent="0.25">
      <c r="A935" s="13"/>
    </row>
    <row r="936" spans="1:1" ht="13.2" x14ac:dyDescent="0.25">
      <c r="A936" s="13"/>
    </row>
    <row r="937" spans="1:1" ht="13.2" x14ac:dyDescent="0.25">
      <c r="A937" s="13"/>
    </row>
    <row r="938" spans="1:1" ht="13.2" x14ac:dyDescent="0.25">
      <c r="A938" s="13"/>
    </row>
    <row r="939" spans="1:1" ht="13.2" x14ac:dyDescent="0.25">
      <c r="A939" s="13"/>
    </row>
    <row r="940" spans="1:1" ht="13.2" x14ac:dyDescent="0.25">
      <c r="A940" s="13"/>
    </row>
    <row r="941" spans="1:1" ht="13.2" x14ac:dyDescent="0.25">
      <c r="A941" s="13"/>
    </row>
    <row r="942" spans="1:1" ht="13.2" x14ac:dyDescent="0.25">
      <c r="A942" s="13"/>
    </row>
    <row r="943" spans="1:1" ht="13.2" x14ac:dyDescent="0.25">
      <c r="A943" s="13"/>
    </row>
    <row r="944" spans="1:1" ht="13.2" x14ac:dyDescent="0.25">
      <c r="A944" s="13"/>
    </row>
    <row r="945" spans="1:1" ht="13.2" x14ac:dyDescent="0.25">
      <c r="A945" s="13"/>
    </row>
    <row r="946" spans="1:1" ht="13.2" x14ac:dyDescent="0.25">
      <c r="A946" s="13"/>
    </row>
    <row r="947" spans="1:1" ht="13.2" x14ac:dyDescent="0.25">
      <c r="A947" s="13"/>
    </row>
    <row r="948" spans="1:1" ht="13.2" x14ac:dyDescent="0.25">
      <c r="A948" s="13"/>
    </row>
    <row r="949" spans="1:1" ht="13.2" x14ac:dyDescent="0.25">
      <c r="A949" s="13"/>
    </row>
    <row r="950" spans="1:1" ht="13.2" x14ac:dyDescent="0.25">
      <c r="A950" s="13"/>
    </row>
    <row r="951" spans="1:1" ht="13.2" x14ac:dyDescent="0.25">
      <c r="A951" s="13"/>
    </row>
    <row r="952" spans="1:1" ht="13.2" x14ac:dyDescent="0.25">
      <c r="A952" s="13"/>
    </row>
    <row r="953" spans="1:1" ht="13.2" x14ac:dyDescent="0.25">
      <c r="A953" s="13"/>
    </row>
    <row r="954" spans="1:1" ht="13.2" x14ac:dyDescent="0.25">
      <c r="A954" s="13"/>
    </row>
    <row r="955" spans="1:1" ht="13.2" x14ac:dyDescent="0.25">
      <c r="A955" s="13"/>
    </row>
    <row r="956" spans="1:1" ht="13.2" x14ac:dyDescent="0.25">
      <c r="A956" s="13"/>
    </row>
    <row r="957" spans="1:1" ht="13.2" x14ac:dyDescent="0.25">
      <c r="A957" s="13"/>
    </row>
    <row r="958" spans="1:1" ht="13.2" x14ac:dyDescent="0.25">
      <c r="A958" s="13"/>
    </row>
    <row r="959" spans="1:1" ht="13.2" x14ac:dyDescent="0.25">
      <c r="A959" s="13"/>
    </row>
    <row r="960" spans="1:1" ht="13.2" x14ac:dyDescent="0.25">
      <c r="A960" s="13"/>
    </row>
    <row r="961" spans="1:1" ht="13.2" x14ac:dyDescent="0.25">
      <c r="A961" s="13"/>
    </row>
    <row r="962" spans="1:1" ht="13.2" x14ac:dyDescent="0.25">
      <c r="A962" s="13"/>
    </row>
    <row r="963" spans="1:1" ht="13.2" x14ac:dyDescent="0.25">
      <c r="A963" s="13"/>
    </row>
    <row r="964" spans="1:1" ht="13.2" x14ac:dyDescent="0.25">
      <c r="A964" s="13"/>
    </row>
    <row r="965" spans="1:1" ht="13.2" x14ac:dyDescent="0.25">
      <c r="A965" s="13"/>
    </row>
    <row r="966" spans="1:1" ht="13.2" x14ac:dyDescent="0.25">
      <c r="A966" s="13"/>
    </row>
    <row r="967" spans="1:1" ht="13.2" x14ac:dyDescent="0.25">
      <c r="A967" s="13"/>
    </row>
    <row r="968" spans="1:1" ht="13.2" x14ac:dyDescent="0.25">
      <c r="A968" s="13"/>
    </row>
    <row r="969" spans="1:1" ht="13.2" x14ac:dyDescent="0.25">
      <c r="A969" s="13"/>
    </row>
    <row r="970" spans="1:1" ht="13.2" x14ac:dyDescent="0.25">
      <c r="A970" s="13"/>
    </row>
    <row r="971" spans="1:1" ht="13.2" x14ac:dyDescent="0.25">
      <c r="A971" s="13"/>
    </row>
    <row r="972" spans="1:1" ht="13.2" x14ac:dyDescent="0.25">
      <c r="A972" s="13"/>
    </row>
    <row r="973" spans="1:1" ht="13.2" x14ac:dyDescent="0.25">
      <c r="A973" s="13"/>
    </row>
    <row r="974" spans="1:1" ht="13.2" x14ac:dyDescent="0.25">
      <c r="A974" s="13"/>
    </row>
    <row r="975" spans="1:1" ht="13.2" x14ac:dyDescent="0.25">
      <c r="A975" s="13"/>
    </row>
    <row r="976" spans="1:1" ht="13.2" x14ac:dyDescent="0.25">
      <c r="A976" s="13"/>
    </row>
    <row r="977" spans="1:1" ht="13.2" x14ac:dyDescent="0.25">
      <c r="A977" s="13"/>
    </row>
    <row r="978" spans="1:1" ht="13.2" x14ac:dyDescent="0.25">
      <c r="A978" s="13"/>
    </row>
    <row r="979" spans="1:1" ht="13.2" x14ac:dyDescent="0.25">
      <c r="A979" s="13"/>
    </row>
    <row r="980" spans="1:1" ht="13.2" x14ac:dyDescent="0.25">
      <c r="A980" s="13"/>
    </row>
    <row r="981" spans="1:1" ht="13.2" x14ac:dyDescent="0.25">
      <c r="A981" s="13"/>
    </row>
    <row r="982" spans="1:1" ht="13.2" x14ac:dyDescent="0.25">
      <c r="A982" s="13"/>
    </row>
    <row r="983" spans="1:1" ht="13.2" x14ac:dyDescent="0.25">
      <c r="A983" s="13"/>
    </row>
    <row r="984" spans="1:1" ht="13.2" x14ac:dyDescent="0.25">
      <c r="A984" s="13"/>
    </row>
    <row r="985" spans="1:1" ht="13.2" x14ac:dyDescent="0.25">
      <c r="A985" s="13"/>
    </row>
    <row r="986" spans="1:1" ht="13.2" x14ac:dyDescent="0.25">
      <c r="A986" s="13"/>
    </row>
    <row r="987" spans="1:1" ht="13.2" x14ac:dyDescent="0.25">
      <c r="A987" s="13"/>
    </row>
    <row r="988" spans="1:1" ht="13.2" x14ac:dyDescent="0.25">
      <c r="A988" s="13"/>
    </row>
    <row r="989" spans="1:1" ht="13.2" x14ac:dyDescent="0.25">
      <c r="A989" s="13"/>
    </row>
    <row r="990" spans="1:1" ht="13.2" x14ac:dyDescent="0.25">
      <c r="A990" s="13"/>
    </row>
    <row r="991" spans="1:1" ht="13.2" x14ac:dyDescent="0.25">
      <c r="A991" s="13"/>
    </row>
    <row r="992" spans="1:1" ht="13.2" x14ac:dyDescent="0.25">
      <c r="A992" s="13"/>
    </row>
    <row r="993" spans="1:1" ht="13.2" x14ac:dyDescent="0.25">
      <c r="A993" s="13"/>
    </row>
    <row r="994" spans="1:1" ht="13.2" x14ac:dyDescent="0.25">
      <c r="A994" s="13"/>
    </row>
    <row r="995" spans="1:1" ht="13.2" x14ac:dyDescent="0.25">
      <c r="A995" s="13"/>
    </row>
    <row r="996" spans="1:1" ht="13.2" x14ac:dyDescent="0.25">
      <c r="A996" s="13"/>
    </row>
    <row r="997" spans="1:1" ht="13.2" x14ac:dyDescent="0.25">
      <c r="A997" s="13"/>
    </row>
    <row r="998" spans="1:1" ht="13.2" x14ac:dyDescent="0.25">
      <c r="A998" s="13"/>
    </row>
    <row r="999" spans="1:1" ht="13.2" x14ac:dyDescent="0.25">
      <c r="A999" s="13"/>
    </row>
  </sheetData>
  <autoFilter ref="A1:G999" xr:uid="{F50DD8C2-DAF4-449D-84AD-2CD8F3322D95}">
    <sortState xmlns:xlrd2="http://schemas.microsoft.com/office/spreadsheetml/2017/richdata2" ref="A2:G999">
      <sortCondition ref="A1:A999"/>
    </sortState>
  </autoFilter>
  <printOptions horizontalCentered="1" gridLines="1"/>
  <pageMargins left="0.25" right="0.25" top="0.75" bottom="0.75" header="0" footer="0"/>
  <pageSetup fitToHeight="0" pageOrder="overThenDown" orientation="landscape" cellComments="atEnd"/>
  <ignoredErrors>
    <ignoredError sqref="N3:N5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Z1000"/>
  <sheetViews>
    <sheetView workbookViewId="0">
      <pane ySplit="1" topLeftCell="A551" activePane="bottomLeft" state="frozen"/>
      <selection pane="bottomLeft" activeCell="B3" sqref="B3"/>
    </sheetView>
  </sheetViews>
  <sheetFormatPr defaultColWidth="14.33203125" defaultRowHeight="15.75" customHeight="1" x14ac:dyDescent="0.25"/>
  <cols>
    <col min="1" max="1" width="13" customWidth="1"/>
    <col min="2" max="2" width="13.5546875" customWidth="1"/>
    <col min="3" max="3" width="19.33203125" customWidth="1"/>
    <col min="4" max="4" width="19.77734375" customWidth="1"/>
    <col min="5" max="5" width="45.5546875" customWidth="1"/>
  </cols>
  <sheetData>
    <row r="1" spans="1:7" ht="15.75" customHeight="1" x14ac:dyDescent="0.25">
      <c r="A1" s="37" t="s">
        <v>0</v>
      </c>
      <c r="B1" s="6" t="s">
        <v>4</v>
      </c>
      <c r="C1" s="16" t="s">
        <v>5</v>
      </c>
      <c r="D1" s="16" t="s">
        <v>655</v>
      </c>
      <c r="E1" s="16" t="s">
        <v>6</v>
      </c>
      <c r="F1" s="16" t="s">
        <v>7</v>
      </c>
      <c r="G1" s="16" t="s">
        <v>656</v>
      </c>
    </row>
    <row r="2" spans="1:7" ht="15.75" customHeight="1" x14ac:dyDescent="0.25">
      <c r="A2" s="13">
        <v>43530</v>
      </c>
      <c r="B2" s="14">
        <v>0.8029398148148148</v>
      </c>
      <c r="C2" s="16" t="s">
        <v>657</v>
      </c>
      <c r="F2" s="16">
        <v>-4.7899999999999999E-6</v>
      </c>
      <c r="G2" s="16" t="s">
        <v>658</v>
      </c>
    </row>
    <row r="3" spans="1:7" ht="15.75" customHeight="1" x14ac:dyDescent="0.25">
      <c r="A3" s="13">
        <v>43530</v>
      </c>
      <c r="B3" s="14">
        <v>0.80248842592592595</v>
      </c>
      <c r="C3" s="16" t="s">
        <v>657</v>
      </c>
      <c r="F3" s="16">
        <v>-4.7899999999999999E-6</v>
      </c>
      <c r="G3" s="16" t="s">
        <v>659</v>
      </c>
    </row>
    <row r="4" spans="1:7" ht="15.75" customHeight="1" x14ac:dyDescent="0.25">
      <c r="A4" s="13">
        <v>43530</v>
      </c>
      <c r="B4" s="14">
        <v>0.38832175925925927</v>
      </c>
      <c r="C4" s="16" t="s">
        <v>17</v>
      </c>
      <c r="E4" s="16" t="s">
        <v>399</v>
      </c>
      <c r="F4" s="16">
        <v>1.67284907</v>
      </c>
      <c r="G4" s="16" t="s">
        <v>23</v>
      </c>
    </row>
    <row r="5" spans="1:7" ht="15.75" customHeight="1" x14ac:dyDescent="0.25">
      <c r="A5" s="13">
        <v>43527</v>
      </c>
      <c r="B5" s="14">
        <v>0.52446759259259257</v>
      </c>
      <c r="C5" s="16" t="s">
        <v>17</v>
      </c>
      <c r="E5" s="16" t="s">
        <v>397</v>
      </c>
      <c r="F5" s="16">
        <v>1.67284301</v>
      </c>
      <c r="G5" s="16" t="s">
        <v>26</v>
      </c>
    </row>
    <row r="6" spans="1:7" ht="15.75" customHeight="1" x14ac:dyDescent="0.25">
      <c r="A6" s="13">
        <v>43522</v>
      </c>
      <c r="B6" s="14">
        <v>0.19313657407407409</v>
      </c>
      <c r="C6" s="16" t="s">
        <v>17</v>
      </c>
      <c r="E6" s="16" t="s">
        <v>399</v>
      </c>
      <c r="F6" s="16">
        <v>1.6736068</v>
      </c>
      <c r="G6" s="16" t="s">
        <v>28</v>
      </c>
    </row>
    <row r="7" spans="1:7" ht="15.75" customHeight="1" x14ac:dyDescent="0.25">
      <c r="A7" s="13">
        <v>43520</v>
      </c>
      <c r="B7" s="14">
        <v>0.43934027777777779</v>
      </c>
      <c r="C7" s="16" t="s">
        <v>17</v>
      </c>
      <c r="E7" s="16" t="s">
        <v>397</v>
      </c>
      <c r="F7" s="16">
        <v>1.70865142</v>
      </c>
      <c r="G7" s="16" t="s">
        <v>29</v>
      </c>
    </row>
    <row r="8" spans="1:7" ht="15.75" customHeight="1" x14ac:dyDescent="0.25">
      <c r="A8" s="13">
        <v>43512</v>
      </c>
      <c r="B8" s="14">
        <v>0.73031250000000003</v>
      </c>
      <c r="C8" s="16" t="s">
        <v>17</v>
      </c>
      <c r="E8" s="16" t="s">
        <v>399</v>
      </c>
      <c r="F8" s="16">
        <v>1.6728452300000001</v>
      </c>
      <c r="G8" s="16" t="s">
        <v>30</v>
      </c>
    </row>
    <row r="9" spans="1:7" ht="15.75" customHeight="1" x14ac:dyDescent="0.25">
      <c r="A9" s="13">
        <v>43512</v>
      </c>
      <c r="B9" s="14">
        <v>0.43582175925925926</v>
      </c>
      <c r="C9" s="16" t="s">
        <v>17</v>
      </c>
      <c r="E9" s="16" t="s">
        <v>397</v>
      </c>
      <c r="F9" s="16">
        <v>1.6731048900000001</v>
      </c>
      <c r="G9" s="16" t="s">
        <v>31</v>
      </c>
    </row>
    <row r="10" spans="1:7" ht="15.75" customHeight="1" x14ac:dyDescent="0.25">
      <c r="A10" s="13">
        <v>43505</v>
      </c>
      <c r="B10" s="14">
        <v>9.8506944444444439E-2</v>
      </c>
      <c r="C10" s="16" t="s">
        <v>17</v>
      </c>
      <c r="E10" s="16" t="s">
        <v>399</v>
      </c>
      <c r="F10" s="16">
        <v>1.6728228999999999</v>
      </c>
      <c r="G10" s="16" t="s">
        <v>32</v>
      </c>
    </row>
    <row r="11" spans="1:7" ht="15.75" customHeight="1" x14ac:dyDescent="0.25">
      <c r="A11" s="13">
        <v>43504</v>
      </c>
      <c r="B11" s="14">
        <v>0.96150462962962968</v>
      </c>
      <c r="C11" s="16" t="s">
        <v>17</v>
      </c>
      <c r="E11" s="16" t="s">
        <v>397</v>
      </c>
      <c r="F11" s="16">
        <v>1.6728390099999999</v>
      </c>
      <c r="G11" s="16" t="s">
        <v>33</v>
      </c>
    </row>
    <row r="12" spans="1:7" ht="15.75" customHeight="1" x14ac:dyDescent="0.25">
      <c r="A12" s="13">
        <v>43495</v>
      </c>
      <c r="B12" s="14">
        <v>0.7537962962962963</v>
      </c>
      <c r="C12" s="16" t="s">
        <v>17</v>
      </c>
      <c r="E12" s="16" t="s">
        <v>399</v>
      </c>
      <c r="F12" s="16">
        <v>1.6728061999999999</v>
      </c>
      <c r="G12" s="16" t="s">
        <v>35</v>
      </c>
    </row>
    <row r="13" spans="1:7" ht="15.75" customHeight="1" x14ac:dyDescent="0.25">
      <c r="A13" s="13">
        <v>43495</v>
      </c>
      <c r="B13" s="14">
        <v>0.50908564814814816</v>
      </c>
      <c r="C13" s="16" t="s">
        <v>17</v>
      </c>
      <c r="E13" s="16" t="s">
        <v>397</v>
      </c>
      <c r="F13" s="16">
        <v>1.6750324700000001</v>
      </c>
      <c r="G13" s="16" t="s">
        <v>36</v>
      </c>
    </row>
    <row r="14" spans="1:7" ht="15.75" customHeight="1" x14ac:dyDescent="0.25">
      <c r="A14" s="13">
        <v>43488</v>
      </c>
      <c r="B14" s="14">
        <v>0.53658564814814813</v>
      </c>
      <c r="C14" s="16" t="s">
        <v>17</v>
      </c>
      <c r="E14" s="16" t="s">
        <v>399</v>
      </c>
      <c r="F14" s="16">
        <v>1.6727990699999999</v>
      </c>
      <c r="G14" s="16" t="s">
        <v>37</v>
      </c>
    </row>
    <row r="15" spans="1:7" ht="15.75" customHeight="1" x14ac:dyDescent="0.25">
      <c r="A15" s="13">
        <v>43488</v>
      </c>
      <c r="B15" s="14">
        <v>0.27792824074074074</v>
      </c>
      <c r="C15" s="16" t="s">
        <v>17</v>
      </c>
      <c r="E15" s="16" t="s">
        <v>397</v>
      </c>
      <c r="F15" s="16">
        <v>1.6729342199999999</v>
      </c>
      <c r="G15" s="16" t="s">
        <v>38</v>
      </c>
    </row>
    <row r="16" spans="1:7" ht="15.75" customHeight="1" x14ac:dyDescent="0.25">
      <c r="A16" s="13">
        <v>43480</v>
      </c>
      <c r="B16" s="14">
        <v>0.34976851851851853</v>
      </c>
      <c r="C16" s="16" t="s">
        <v>17</v>
      </c>
      <c r="E16" s="16" t="s">
        <v>399</v>
      </c>
      <c r="F16" s="16">
        <v>1.67283169</v>
      </c>
      <c r="G16" s="16" t="s">
        <v>39</v>
      </c>
    </row>
    <row r="17" spans="1:7" ht="15.75" customHeight="1" x14ac:dyDescent="0.25">
      <c r="A17" s="13">
        <v>43479</v>
      </c>
      <c r="B17" s="14">
        <v>0.91005787037037034</v>
      </c>
      <c r="C17" s="16" t="s">
        <v>17</v>
      </c>
      <c r="E17" s="16" t="s">
        <v>397</v>
      </c>
      <c r="F17" s="16">
        <v>1.6728782099999999</v>
      </c>
      <c r="G17" s="16" t="s">
        <v>40</v>
      </c>
    </row>
    <row r="18" spans="1:7" ht="15.75" customHeight="1" x14ac:dyDescent="0.25">
      <c r="A18" s="13">
        <v>43471</v>
      </c>
      <c r="B18" s="14">
        <v>0.59868055555555555</v>
      </c>
      <c r="C18" s="16" t="s">
        <v>17</v>
      </c>
      <c r="E18" s="16" t="s">
        <v>397</v>
      </c>
      <c r="F18" s="16">
        <v>1.6727990699999999</v>
      </c>
      <c r="G18" s="16" t="s">
        <v>41</v>
      </c>
    </row>
    <row r="19" spans="1:7" ht="15.75" customHeight="1" x14ac:dyDescent="0.25">
      <c r="A19" s="13">
        <v>43470</v>
      </c>
      <c r="B19" s="14">
        <v>0.89413194444444444</v>
      </c>
      <c r="C19" s="16" t="s">
        <v>17</v>
      </c>
      <c r="E19" s="16" t="s">
        <v>399</v>
      </c>
      <c r="F19" s="16">
        <v>1.6777906199999999</v>
      </c>
      <c r="G19" s="16" t="s">
        <v>42</v>
      </c>
    </row>
    <row r="20" spans="1:7" ht="15.75" customHeight="1" x14ac:dyDescent="0.25">
      <c r="A20" s="13">
        <v>43461</v>
      </c>
      <c r="B20" s="14">
        <v>0.34978009259259257</v>
      </c>
      <c r="C20" s="16" t="s">
        <v>17</v>
      </c>
      <c r="E20" s="16" t="s">
        <v>397</v>
      </c>
      <c r="F20" s="16">
        <v>1.6727990699999999</v>
      </c>
      <c r="G20" s="16" t="s">
        <v>43</v>
      </c>
    </row>
    <row r="21" spans="1:7" ht="15.75" customHeight="1" x14ac:dyDescent="0.25">
      <c r="A21" s="13">
        <v>43459</v>
      </c>
      <c r="B21" s="14">
        <v>0.95982638888888894</v>
      </c>
      <c r="C21" s="16" t="s">
        <v>17</v>
      </c>
      <c r="E21" s="16" t="s">
        <v>399</v>
      </c>
      <c r="F21" s="16">
        <v>1.6727990699999999</v>
      </c>
      <c r="G21" s="16" t="s">
        <v>44</v>
      </c>
    </row>
    <row r="22" spans="1:7" ht="15.75" customHeight="1" x14ac:dyDescent="0.25">
      <c r="A22" s="13">
        <v>43452</v>
      </c>
      <c r="B22" s="14">
        <v>0.21153935185185185</v>
      </c>
      <c r="C22" s="16" t="s">
        <v>17</v>
      </c>
      <c r="E22" s="16" t="s">
        <v>397</v>
      </c>
      <c r="F22" s="16">
        <v>1.6727990699999999</v>
      </c>
      <c r="G22" s="16" t="s">
        <v>45</v>
      </c>
    </row>
    <row r="23" spans="1:7" ht="15.75" customHeight="1" x14ac:dyDescent="0.25">
      <c r="A23" s="13">
        <v>43450</v>
      </c>
      <c r="B23" s="14">
        <v>0.22334490740740739</v>
      </c>
      <c r="C23" s="16" t="s">
        <v>17</v>
      </c>
      <c r="E23" s="16" t="s">
        <v>399</v>
      </c>
      <c r="F23" s="16">
        <v>1.6733018799999999</v>
      </c>
      <c r="G23" s="16" t="s">
        <v>46</v>
      </c>
    </row>
    <row r="24" spans="1:7" ht="15.75" customHeight="1" x14ac:dyDescent="0.25">
      <c r="A24" s="13">
        <v>43442</v>
      </c>
      <c r="B24" s="14">
        <v>0.84594907407407405</v>
      </c>
      <c r="C24" s="16" t="s">
        <v>17</v>
      </c>
      <c r="E24" s="16" t="s">
        <v>397</v>
      </c>
      <c r="F24" s="16">
        <v>1.6727990699999999</v>
      </c>
      <c r="G24" s="16" t="s">
        <v>47</v>
      </c>
    </row>
    <row r="25" spans="1:7" ht="15.75" customHeight="1" x14ac:dyDescent="0.25">
      <c r="A25" s="13">
        <v>43441</v>
      </c>
      <c r="B25" s="14">
        <v>0.82126157407407407</v>
      </c>
      <c r="C25" s="16" t="s">
        <v>17</v>
      </c>
      <c r="E25" s="16" t="s">
        <v>399</v>
      </c>
      <c r="F25" s="16">
        <v>1.68617142</v>
      </c>
      <c r="G25" s="16" t="s">
        <v>48</v>
      </c>
    </row>
    <row r="26" spans="1:7" ht="15.75" customHeight="1" x14ac:dyDescent="0.25">
      <c r="A26" s="13">
        <v>43434</v>
      </c>
      <c r="B26" s="14">
        <v>0.10121527777777778</v>
      </c>
      <c r="C26" s="16" t="s">
        <v>17</v>
      </c>
      <c r="E26" s="16" t="s">
        <v>397</v>
      </c>
      <c r="F26" s="16">
        <v>1.6728240700000001</v>
      </c>
      <c r="G26" s="16" t="s">
        <v>49</v>
      </c>
    </row>
    <row r="27" spans="1:7" ht="15.75" customHeight="1" x14ac:dyDescent="0.25">
      <c r="A27" s="13">
        <v>43434</v>
      </c>
      <c r="B27" s="14">
        <v>0.10121527777777778</v>
      </c>
      <c r="C27" s="16" t="s">
        <v>17</v>
      </c>
      <c r="E27" s="16" t="s">
        <v>397</v>
      </c>
      <c r="F27" s="16">
        <v>1.6728995</v>
      </c>
      <c r="G27" s="16" t="s">
        <v>51</v>
      </c>
    </row>
    <row r="28" spans="1:7" ht="15.75" customHeight="1" x14ac:dyDescent="0.25">
      <c r="A28" s="13">
        <v>43433</v>
      </c>
      <c r="B28" s="14">
        <v>0.75392361111111106</v>
      </c>
      <c r="C28" s="16" t="s">
        <v>17</v>
      </c>
      <c r="E28" s="16" t="s">
        <v>399</v>
      </c>
      <c r="F28" s="16">
        <v>1.6728011</v>
      </c>
      <c r="G28" s="16" t="s">
        <v>52</v>
      </c>
    </row>
    <row r="29" spans="1:7" ht="15.75" customHeight="1" x14ac:dyDescent="0.25">
      <c r="A29" s="13">
        <v>43425</v>
      </c>
      <c r="B29" s="14">
        <v>0.78949074074074077</v>
      </c>
      <c r="C29" s="16" t="s">
        <v>17</v>
      </c>
      <c r="E29" s="16" t="s">
        <v>397</v>
      </c>
      <c r="F29" s="16">
        <v>1.67298503</v>
      </c>
      <c r="G29" s="16" t="s">
        <v>53</v>
      </c>
    </row>
    <row r="30" spans="1:7" ht="13.2" x14ac:dyDescent="0.25">
      <c r="A30" s="13">
        <v>43424</v>
      </c>
      <c r="B30" s="14">
        <v>0.97523148148148153</v>
      </c>
      <c r="C30" s="16" t="s">
        <v>17</v>
      </c>
      <c r="E30" s="16" t="s">
        <v>399</v>
      </c>
      <c r="F30" s="16">
        <v>1.6728196</v>
      </c>
      <c r="G30" s="16" t="s">
        <v>54</v>
      </c>
    </row>
    <row r="31" spans="1:7" ht="13.2" x14ac:dyDescent="0.25">
      <c r="A31" s="13">
        <v>43416</v>
      </c>
      <c r="B31" s="14">
        <v>0.7061574074074074</v>
      </c>
      <c r="C31" s="16" t="s">
        <v>17</v>
      </c>
      <c r="E31" s="16" t="s">
        <v>399</v>
      </c>
      <c r="F31" s="16">
        <v>1.67287209</v>
      </c>
      <c r="G31" s="16" t="s">
        <v>55</v>
      </c>
    </row>
    <row r="32" spans="1:7" ht="13.2" x14ac:dyDescent="0.25">
      <c r="A32" s="13">
        <v>43415</v>
      </c>
      <c r="B32" s="14">
        <v>8.6805555555555551E-4</v>
      </c>
      <c r="C32" s="16" t="s">
        <v>17</v>
      </c>
      <c r="E32" s="16" t="s">
        <v>397</v>
      </c>
      <c r="F32" s="16">
        <v>1.68670823</v>
      </c>
      <c r="G32" s="16" t="s">
        <v>56</v>
      </c>
    </row>
    <row r="33" spans="1:7" ht="13.2" x14ac:dyDescent="0.25">
      <c r="A33" s="13">
        <v>43408</v>
      </c>
      <c r="B33" s="14">
        <v>7.5972222222222219E-2</v>
      </c>
      <c r="C33" s="16" t="s">
        <v>17</v>
      </c>
      <c r="E33" s="16" t="s">
        <v>399</v>
      </c>
      <c r="F33" s="16">
        <v>1.6744716100000001</v>
      </c>
      <c r="G33" s="16" t="s">
        <v>57</v>
      </c>
    </row>
    <row r="34" spans="1:7" ht="13.2" x14ac:dyDescent="0.25">
      <c r="A34" s="13">
        <v>43406</v>
      </c>
      <c r="B34" s="14">
        <v>0.45134259259259257</v>
      </c>
      <c r="C34" s="16" t="s">
        <v>17</v>
      </c>
      <c r="E34" s="16" t="s">
        <v>397</v>
      </c>
      <c r="F34" s="16">
        <v>1.6779006700000001</v>
      </c>
      <c r="G34" s="16" t="s">
        <v>58</v>
      </c>
    </row>
    <row r="35" spans="1:7" ht="13.2" x14ac:dyDescent="0.25">
      <c r="A35" s="13">
        <v>43399</v>
      </c>
      <c r="B35" s="14">
        <v>0.33793981481481483</v>
      </c>
      <c r="C35" s="16" t="s">
        <v>17</v>
      </c>
      <c r="E35" s="16" t="s">
        <v>399</v>
      </c>
      <c r="F35" s="16">
        <v>1.67298188</v>
      </c>
      <c r="G35" s="16" t="s">
        <v>59</v>
      </c>
    </row>
    <row r="36" spans="1:7" ht="13.2" x14ac:dyDescent="0.25">
      <c r="A36" s="13">
        <v>43397</v>
      </c>
      <c r="B36" s="14">
        <v>0.7126851851851852</v>
      </c>
      <c r="C36" s="16" t="s">
        <v>17</v>
      </c>
      <c r="E36" s="16" t="s">
        <v>397</v>
      </c>
      <c r="F36" s="16">
        <v>1.6728548700000001</v>
      </c>
      <c r="G36" s="16" t="s">
        <v>60</v>
      </c>
    </row>
    <row r="37" spans="1:7" ht="13.2" x14ac:dyDescent="0.25">
      <c r="A37" s="13">
        <v>43389</v>
      </c>
      <c r="B37" s="14">
        <v>0.59912037037037036</v>
      </c>
      <c r="C37" s="16" t="s">
        <v>17</v>
      </c>
      <c r="E37" s="16" t="s">
        <v>397</v>
      </c>
      <c r="F37" s="16">
        <v>1.6730056099999999</v>
      </c>
      <c r="G37" s="16" t="s">
        <v>61</v>
      </c>
    </row>
    <row r="38" spans="1:7" ht="13.2" x14ac:dyDescent="0.25">
      <c r="A38" s="13">
        <v>43389</v>
      </c>
      <c r="B38" s="14">
        <v>0.54260416666666667</v>
      </c>
      <c r="C38" s="16" t="s">
        <v>17</v>
      </c>
      <c r="E38" s="16" t="s">
        <v>399</v>
      </c>
      <c r="F38" s="16">
        <v>1.6728038999999999</v>
      </c>
      <c r="G38" s="16" t="s">
        <v>62</v>
      </c>
    </row>
    <row r="39" spans="1:7" ht="13.2" x14ac:dyDescent="0.25">
      <c r="A39" s="13">
        <v>43381</v>
      </c>
      <c r="B39" s="14">
        <v>0.37452546296296296</v>
      </c>
      <c r="C39" s="16" t="s">
        <v>17</v>
      </c>
      <c r="E39" s="16" t="s">
        <v>397</v>
      </c>
      <c r="F39" s="16">
        <v>1.6727990699999999</v>
      </c>
      <c r="G39" s="16" t="s">
        <v>63</v>
      </c>
    </row>
    <row r="40" spans="1:7" ht="13.2" x14ac:dyDescent="0.25">
      <c r="A40" s="13">
        <v>43381</v>
      </c>
      <c r="B40" s="14">
        <v>0.23561342592592593</v>
      </c>
      <c r="C40" s="16" t="s">
        <v>17</v>
      </c>
      <c r="E40" s="16" t="s">
        <v>399</v>
      </c>
      <c r="F40" s="16">
        <v>1.67284962</v>
      </c>
      <c r="G40" s="16" t="s">
        <v>64</v>
      </c>
    </row>
    <row r="41" spans="1:7" ht="13.2" x14ac:dyDescent="0.25">
      <c r="A41" s="13">
        <v>43373</v>
      </c>
      <c r="B41" s="14">
        <v>0.35061342592592593</v>
      </c>
      <c r="C41" s="16" t="s">
        <v>17</v>
      </c>
      <c r="E41" s="16" t="s">
        <v>397</v>
      </c>
      <c r="F41" s="16">
        <v>1.6737865999999999</v>
      </c>
      <c r="G41" s="16" t="s">
        <v>65</v>
      </c>
    </row>
    <row r="42" spans="1:7" ht="13.2" x14ac:dyDescent="0.25">
      <c r="A42" s="13">
        <v>43372</v>
      </c>
      <c r="B42" s="14">
        <v>0.89398148148148149</v>
      </c>
      <c r="C42" s="16" t="s">
        <v>17</v>
      </c>
      <c r="E42" s="16" t="s">
        <v>399</v>
      </c>
      <c r="F42" s="16">
        <v>1.6727990699999999</v>
      </c>
      <c r="G42" s="16" t="s">
        <v>66</v>
      </c>
    </row>
    <row r="43" spans="1:7" ht="13.2" x14ac:dyDescent="0.25">
      <c r="A43" s="13">
        <v>43365</v>
      </c>
      <c r="B43" s="14">
        <v>0.28699074074074077</v>
      </c>
      <c r="C43" s="16" t="s">
        <v>17</v>
      </c>
      <c r="E43" s="16" t="s">
        <v>397</v>
      </c>
      <c r="F43" s="16">
        <v>1.6741788</v>
      </c>
      <c r="G43" s="16" t="s">
        <v>67</v>
      </c>
    </row>
    <row r="44" spans="1:7" ht="13.2" x14ac:dyDescent="0.25">
      <c r="A44" s="13">
        <v>43364</v>
      </c>
      <c r="B44" s="14">
        <v>0.28134259259259259</v>
      </c>
      <c r="C44" s="16" t="s">
        <v>17</v>
      </c>
      <c r="E44" s="16" t="s">
        <v>399</v>
      </c>
      <c r="F44" s="16">
        <v>1.6739572199999999</v>
      </c>
      <c r="G44" s="16" t="s">
        <v>68</v>
      </c>
    </row>
    <row r="45" spans="1:7" ht="13.2" x14ac:dyDescent="0.25">
      <c r="A45" s="13">
        <v>43356</v>
      </c>
      <c r="B45" s="14">
        <v>0.52974537037037039</v>
      </c>
      <c r="C45" s="16" t="s">
        <v>17</v>
      </c>
      <c r="E45" s="16" t="s">
        <v>397</v>
      </c>
      <c r="F45" s="16">
        <v>1.6730301000000001</v>
      </c>
      <c r="G45" s="16" t="s">
        <v>70</v>
      </c>
    </row>
    <row r="46" spans="1:7" ht="13.2" x14ac:dyDescent="0.25">
      <c r="A46" s="13">
        <v>43355</v>
      </c>
      <c r="B46" s="14">
        <v>0.37703703703703706</v>
      </c>
      <c r="C46" s="16" t="s">
        <v>17</v>
      </c>
      <c r="E46" s="16" t="s">
        <v>399</v>
      </c>
      <c r="F46" s="16">
        <v>1.67359521</v>
      </c>
      <c r="G46" s="16" t="s">
        <v>71</v>
      </c>
    </row>
    <row r="47" spans="1:7" ht="13.2" x14ac:dyDescent="0.25">
      <c r="A47" s="13">
        <v>43347</v>
      </c>
      <c r="B47" s="14">
        <v>0.87594907407407407</v>
      </c>
      <c r="C47" s="16" t="s">
        <v>17</v>
      </c>
      <c r="E47" s="16" t="s">
        <v>397</v>
      </c>
      <c r="F47" s="16">
        <v>1.67280688</v>
      </c>
      <c r="G47" s="16" t="s">
        <v>72</v>
      </c>
    </row>
    <row r="48" spans="1:7" ht="13.2" x14ac:dyDescent="0.25">
      <c r="A48" s="13">
        <v>43346</v>
      </c>
      <c r="B48" s="14">
        <v>0.89728009259259256</v>
      </c>
      <c r="C48" s="16" t="s">
        <v>17</v>
      </c>
      <c r="E48" s="16" t="s">
        <v>399</v>
      </c>
      <c r="F48" s="16">
        <v>1.67280188</v>
      </c>
      <c r="G48" s="16" t="s">
        <v>73</v>
      </c>
    </row>
    <row r="49" spans="1:7" ht="13.2" x14ac:dyDescent="0.25">
      <c r="A49" s="13">
        <v>43339</v>
      </c>
      <c r="B49" s="14">
        <v>0.72706018518518523</v>
      </c>
      <c r="C49" s="16" t="s">
        <v>17</v>
      </c>
      <c r="E49" s="16" t="s">
        <v>397</v>
      </c>
      <c r="F49" s="16">
        <v>1.6728000199999999</v>
      </c>
      <c r="G49" s="16" t="s">
        <v>74</v>
      </c>
    </row>
    <row r="50" spans="1:7" ht="13.2" x14ac:dyDescent="0.25">
      <c r="A50" s="13">
        <v>43337</v>
      </c>
      <c r="B50" s="14">
        <v>0.98098379629629628</v>
      </c>
      <c r="C50" s="16" t="s">
        <v>17</v>
      </c>
      <c r="E50" s="16" t="s">
        <v>399</v>
      </c>
      <c r="F50" s="16">
        <v>1.6739362900000001</v>
      </c>
      <c r="G50" s="16" t="s">
        <v>75</v>
      </c>
    </row>
    <row r="51" spans="1:7" ht="13.2" x14ac:dyDescent="0.25">
      <c r="A51" s="13">
        <v>43330</v>
      </c>
      <c r="B51" s="14">
        <v>0.84819444444444447</v>
      </c>
      <c r="C51" s="16" t="s">
        <v>17</v>
      </c>
      <c r="E51" s="16" t="s">
        <v>397</v>
      </c>
      <c r="F51" s="16">
        <v>1.67848088</v>
      </c>
      <c r="G51" s="16" t="s">
        <v>76</v>
      </c>
    </row>
    <row r="52" spans="1:7" ht="13.2" x14ac:dyDescent="0.25">
      <c r="A52" s="13">
        <v>43330</v>
      </c>
      <c r="B52" s="14">
        <v>0.12332175925925926</v>
      </c>
      <c r="C52" s="16" t="s">
        <v>17</v>
      </c>
      <c r="E52" s="16" t="s">
        <v>399</v>
      </c>
      <c r="F52" s="16">
        <v>1.6727990699999999</v>
      </c>
      <c r="G52" s="16" t="s">
        <v>77</v>
      </c>
    </row>
    <row r="53" spans="1:7" ht="13.2" x14ac:dyDescent="0.25">
      <c r="A53" s="13">
        <v>43322</v>
      </c>
      <c r="B53" s="14">
        <v>9.4398148148148148E-2</v>
      </c>
      <c r="C53" s="16" t="s">
        <v>17</v>
      </c>
      <c r="E53" s="16" t="s">
        <v>397</v>
      </c>
      <c r="F53" s="16">
        <v>1.6728588200000001</v>
      </c>
      <c r="G53" s="16" t="s">
        <v>78</v>
      </c>
    </row>
    <row r="54" spans="1:7" ht="13.2" x14ac:dyDescent="0.25">
      <c r="A54" s="13">
        <v>43320</v>
      </c>
      <c r="B54" s="14">
        <v>0.89445601851851853</v>
      </c>
      <c r="C54" s="16" t="s">
        <v>17</v>
      </c>
      <c r="E54" s="16" t="s">
        <v>399</v>
      </c>
      <c r="F54" s="16">
        <v>1.67413843</v>
      </c>
      <c r="G54" s="16" t="s">
        <v>79</v>
      </c>
    </row>
    <row r="55" spans="1:7" ht="13.2" x14ac:dyDescent="0.25">
      <c r="A55" s="13">
        <v>43313</v>
      </c>
      <c r="B55" s="14">
        <v>0.70898148148148143</v>
      </c>
      <c r="C55" s="16" t="s">
        <v>17</v>
      </c>
      <c r="E55" s="16" t="s">
        <v>397</v>
      </c>
      <c r="F55" s="16">
        <v>1.6728565</v>
      </c>
      <c r="G55" s="16" t="s">
        <v>80</v>
      </c>
    </row>
    <row r="56" spans="1:7" ht="13.2" x14ac:dyDescent="0.25">
      <c r="A56" s="13">
        <v>43311</v>
      </c>
      <c r="B56" s="14">
        <v>0.98288194444444443</v>
      </c>
      <c r="C56" s="16" t="s">
        <v>17</v>
      </c>
      <c r="E56" s="16" t="s">
        <v>399</v>
      </c>
      <c r="F56" s="16">
        <v>1.6728002099999999</v>
      </c>
      <c r="G56" s="16" t="s">
        <v>81</v>
      </c>
    </row>
    <row r="57" spans="1:7" ht="13.2" x14ac:dyDescent="0.25">
      <c r="A57" s="13">
        <v>43302</v>
      </c>
      <c r="B57" s="14">
        <v>0.37604166666666666</v>
      </c>
      <c r="C57" s="16" t="s">
        <v>17</v>
      </c>
      <c r="E57" s="16" t="s">
        <v>399</v>
      </c>
      <c r="F57" s="16">
        <v>1.6736300900000001</v>
      </c>
      <c r="G57" s="16" t="s">
        <v>82</v>
      </c>
    </row>
    <row r="58" spans="1:7" ht="13.2" x14ac:dyDescent="0.25">
      <c r="A58" s="13">
        <v>43301</v>
      </c>
      <c r="B58" s="14">
        <v>0.51201388888888888</v>
      </c>
      <c r="C58" s="16" t="s">
        <v>17</v>
      </c>
      <c r="E58" s="16" t="s">
        <v>397</v>
      </c>
      <c r="F58" s="16">
        <v>1.6728858900000001</v>
      </c>
      <c r="G58" s="16" t="s">
        <v>83</v>
      </c>
    </row>
    <row r="59" spans="1:7" ht="13.2" x14ac:dyDescent="0.25">
      <c r="A59" s="13">
        <v>43296</v>
      </c>
      <c r="B59" s="14">
        <v>5.1828703703703703E-2</v>
      </c>
      <c r="C59" s="16" t="s">
        <v>17</v>
      </c>
      <c r="E59" s="16" t="s">
        <v>399</v>
      </c>
      <c r="F59" s="16">
        <v>1.7603158699999999</v>
      </c>
      <c r="G59" s="16" t="s">
        <v>84</v>
      </c>
    </row>
    <row r="60" spans="1:7" ht="13.2" x14ac:dyDescent="0.25">
      <c r="A60" s="13">
        <v>43295</v>
      </c>
      <c r="B60" s="14">
        <v>0.43629629629629629</v>
      </c>
      <c r="C60" s="16" t="s">
        <v>17</v>
      </c>
      <c r="E60" s="16" t="s">
        <v>397</v>
      </c>
      <c r="F60" s="16">
        <v>1.6728008999999999</v>
      </c>
      <c r="G60" s="16" t="s">
        <v>85</v>
      </c>
    </row>
    <row r="61" spans="1:7" ht="13.2" x14ac:dyDescent="0.25">
      <c r="A61" s="13">
        <v>43287</v>
      </c>
      <c r="B61" s="14">
        <v>0.31980324074074074</v>
      </c>
      <c r="C61" s="16" t="s">
        <v>17</v>
      </c>
      <c r="E61" s="16" t="s">
        <v>399</v>
      </c>
      <c r="F61" s="16">
        <v>1.67997361</v>
      </c>
      <c r="G61" s="16" t="s">
        <v>86</v>
      </c>
    </row>
    <row r="62" spans="1:7" ht="13.2" x14ac:dyDescent="0.25">
      <c r="A62" s="13">
        <v>43287</v>
      </c>
      <c r="B62" s="14">
        <v>8.0300925925925928E-2</v>
      </c>
      <c r="C62" s="16" t="s">
        <v>17</v>
      </c>
      <c r="E62" s="16" t="s">
        <v>397</v>
      </c>
      <c r="F62" s="16">
        <v>1.6981742099999999</v>
      </c>
      <c r="G62" s="16" t="s">
        <v>87</v>
      </c>
    </row>
    <row r="63" spans="1:7" ht="13.2" x14ac:dyDescent="0.25">
      <c r="A63" s="13">
        <v>43279</v>
      </c>
      <c r="B63" s="14">
        <v>0.36993055555555554</v>
      </c>
      <c r="C63" s="16" t="s">
        <v>17</v>
      </c>
      <c r="E63" s="16" t="s">
        <v>397</v>
      </c>
      <c r="F63" s="16">
        <v>1.67431723</v>
      </c>
      <c r="G63" s="16" t="s">
        <v>88</v>
      </c>
    </row>
    <row r="64" spans="1:7" ht="13.2" x14ac:dyDescent="0.25">
      <c r="A64" s="13">
        <v>43279</v>
      </c>
      <c r="B64" s="14">
        <v>0.33209490740740738</v>
      </c>
      <c r="C64" s="16" t="s">
        <v>17</v>
      </c>
      <c r="E64" s="16" t="s">
        <v>399</v>
      </c>
      <c r="F64" s="16">
        <v>1.68014149</v>
      </c>
      <c r="G64" s="16" t="s">
        <v>90</v>
      </c>
    </row>
    <row r="65" spans="1:7" ht="13.2" x14ac:dyDescent="0.25">
      <c r="A65" s="13">
        <v>43271</v>
      </c>
      <c r="B65" s="14">
        <v>0.71438657407407402</v>
      </c>
      <c r="C65" s="16" t="s">
        <v>17</v>
      </c>
      <c r="E65" s="16" t="s">
        <v>397</v>
      </c>
      <c r="F65" s="16">
        <v>1.67357449</v>
      </c>
      <c r="G65" s="16" t="s">
        <v>91</v>
      </c>
    </row>
    <row r="66" spans="1:7" ht="13.2" x14ac:dyDescent="0.25">
      <c r="A66" s="13">
        <v>43270</v>
      </c>
      <c r="B66" s="14">
        <v>0.97460648148148143</v>
      </c>
      <c r="C66" s="16" t="s">
        <v>17</v>
      </c>
      <c r="E66" s="16" t="s">
        <v>399</v>
      </c>
      <c r="F66" s="16">
        <v>1.6773937999999999</v>
      </c>
      <c r="G66" s="16" t="s">
        <v>92</v>
      </c>
    </row>
    <row r="67" spans="1:7" ht="13.2" x14ac:dyDescent="0.25">
      <c r="A67" s="13">
        <v>43263</v>
      </c>
      <c r="B67" s="14">
        <v>0.60785879629629624</v>
      </c>
      <c r="C67" s="16" t="s">
        <v>17</v>
      </c>
      <c r="E67" s="16" t="s">
        <v>397</v>
      </c>
      <c r="F67" s="16">
        <v>1.67614861</v>
      </c>
      <c r="G67" s="16" t="s">
        <v>93</v>
      </c>
    </row>
    <row r="68" spans="1:7" ht="13.2" x14ac:dyDescent="0.25">
      <c r="A68" s="13">
        <v>43263</v>
      </c>
      <c r="B68" s="14">
        <v>0.2958796296296296</v>
      </c>
      <c r="C68" s="16" t="s">
        <v>17</v>
      </c>
      <c r="E68" s="16" t="s">
        <v>399</v>
      </c>
      <c r="F68" s="16">
        <v>1.67402728</v>
      </c>
      <c r="G68" s="16" t="s">
        <v>94</v>
      </c>
    </row>
    <row r="69" spans="1:7" ht="13.2" x14ac:dyDescent="0.25">
      <c r="A69" s="13">
        <v>43255</v>
      </c>
      <c r="B69" s="14">
        <v>0.26599537037037035</v>
      </c>
      <c r="C69" s="16" t="s">
        <v>17</v>
      </c>
      <c r="E69" s="16" t="s">
        <v>399</v>
      </c>
      <c r="F69" s="16">
        <v>1.6730648299999999</v>
      </c>
      <c r="G69" s="16" t="s">
        <v>95</v>
      </c>
    </row>
    <row r="70" spans="1:7" ht="13.2" x14ac:dyDescent="0.25">
      <c r="A70" s="13">
        <v>43254</v>
      </c>
      <c r="B70" s="14">
        <v>0.7119212962962963</v>
      </c>
      <c r="C70" s="16" t="s">
        <v>17</v>
      </c>
      <c r="E70" s="16" t="s">
        <v>397</v>
      </c>
      <c r="F70" s="16">
        <v>1.6728040099999999</v>
      </c>
      <c r="G70" s="16" t="s">
        <v>96</v>
      </c>
    </row>
    <row r="71" spans="1:7" ht="13.2" x14ac:dyDescent="0.25">
      <c r="A71" s="13">
        <v>43246</v>
      </c>
      <c r="B71" s="14">
        <v>0.79891203703703706</v>
      </c>
      <c r="C71" s="16" t="s">
        <v>17</v>
      </c>
      <c r="E71" s="16" t="s">
        <v>397</v>
      </c>
      <c r="F71" s="16">
        <v>1.6728032100000001</v>
      </c>
      <c r="G71" s="16" t="s">
        <v>97</v>
      </c>
    </row>
    <row r="72" spans="1:7" ht="13.2" x14ac:dyDescent="0.25">
      <c r="A72" s="13">
        <v>43246</v>
      </c>
      <c r="B72" s="14">
        <v>0.66967592592592595</v>
      </c>
      <c r="C72" s="16" t="s">
        <v>17</v>
      </c>
      <c r="E72" s="16" t="s">
        <v>399</v>
      </c>
      <c r="F72" s="16">
        <v>1.6728290699999999</v>
      </c>
      <c r="G72" s="16" t="s">
        <v>98</v>
      </c>
    </row>
    <row r="73" spans="1:7" ht="13.2" x14ac:dyDescent="0.25">
      <c r="A73" s="13">
        <v>43238</v>
      </c>
      <c r="B73" s="14">
        <v>0.96819444444444447</v>
      </c>
      <c r="C73" s="16" t="s">
        <v>17</v>
      </c>
      <c r="E73" s="16" t="s">
        <v>397</v>
      </c>
      <c r="F73" s="16">
        <v>1.67282207</v>
      </c>
      <c r="G73" s="16" t="s">
        <v>99</v>
      </c>
    </row>
    <row r="74" spans="1:7" ht="13.2" x14ac:dyDescent="0.25">
      <c r="A74" s="13">
        <v>43238</v>
      </c>
      <c r="B74" s="14">
        <v>5.5879629629629626E-2</v>
      </c>
      <c r="C74" s="16" t="s">
        <v>17</v>
      </c>
      <c r="E74" s="16" t="s">
        <v>399</v>
      </c>
      <c r="F74" s="16">
        <v>1.6787384999999999</v>
      </c>
      <c r="G74" s="16" t="s">
        <v>100</v>
      </c>
    </row>
    <row r="75" spans="1:7" ht="13.2" x14ac:dyDescent="0.25">
      <c r="A75" s="13">
        <v>43231</v>
      </c>
      <c r="B75" s="14">
        <v>1.0694444444444444E-2</v>
      </c>
      <c r="C75" s="16" t="s">
        <v>17</v>
      </c>
      <c r="E75" s="16" t="s">
        <v>397</v>
      </c>
      <c r="F75" s="16">
        <v>1.67833747</v>
      </c>
      <c r="G75" s="16" t="s">
        <v>101</v>
      </c>
    </row>
    <row r="76" spans="1:7" ht="13.2" x14ac:dyDescent="0.25">
      <c r="A76" s="13">
        <v>43229</v>
      </c>
      <c r="B76" s="14">
        <v>0.74642361111111111</v>
      </c>
      <c r="C76" s="16" t="s">
        <v>17</v>
      </c>
      <c r="E76" s="16" t="s">
        <v>399</v>
      </c>
      <c r="F76" s="16">
        <v>1.6728063</v>
      </c>
      <c r="G76" s="16" t="s">
        <v>102</v>
      </c>
    </row>
    <row r="77" spans="1:7" ht="13.2" x14ac:dyDescent="0.25">
      <c r="A77" s="13">
        <v>43223</v>
      </c>
      <c r="B77" s="14">
        <v>0.20561342592592594</v>
      </c>
      <c r="C77" s="16" t="s">
        <v>17</v>
      </c>
      <c r="E77" s="16" t="s">
        <v>397</v>
      </c>
      <c r="F77" s="16">
        <v>1.6727990699999999</v>
      </c>
      <c r="G77" s="16" t="s">
        <v>103</v>
      </c>
    </row>
    <row r="78" spans="1:7" ht="13.2" x14ac:dyDescent="0.25">
      <c r="A78" s="13">
        <v>43222</v>
      </c>
      <c r="B78" s="14">
        <v>5.8449074074074072E-3</v>
      </c>
      <c r="C78" s="16" t="s">
        <v>17</v>
      </c>
      <c r="E78" s="16" t="s">
        <v>399</v>
      </c>
      <c r="F78" s="16">
        <v>1.6728170899999999</v>
      </c>
      <c r="G78" s="16" t="s">
        <v>104</v>
      </c>
    </row>
    <row r="79" spans="1:7" ht="13.2" x14ac:dyDescent="0.25">
      <c r="A79" s="13">
        <v>43214</v>
      </c>
      <c r="B79" s="14">
        <v>0.55922453703703701</v>
      </c>
      <c r="C79" s="16" t="s">
        <v>17</v>
      </c>
      <c r="E79" s="16" t="s">
        <v>397</v>
      </c>
      <c r="F79" s="16">
        <v>1.6770695</v>
      </c>
      <c r="G79" s="16" t="s">
        <v>105</v>
      </c>
    </row>
    <row r="80" spans="1:7" ht="13.2" x14ac:dyDescent="0.25">
      <c r="A80" s="13">
        <v>43214</v>
      </c>
      <c r="B80" s="14">
        <v>0.10917824074074074</v>
      </c>
      <c r="C80" s="16" t="s">
        <v>17</v>
      </c>
      <c r="E80" s="16" t="s">
        <v>399</v>
      </c>
      <c r="F80" s="16">
        <v>1.67771388</v>
      </c>
      <c r="G80" s="16" t="s">
        <v>106</v>
      </c>
    </row>
    <row r="81" spans="1:7" ht="13.2" x14ac:dyDescent="0.25">
      <c r="A81" s="13">
        <v>43206</v>
      </c>
      <c r="B81" s="14">
        <v>0.46331018518518519</v>
      </c>
      <c r="C81" s="16" t="s">
        <v>17</v>
      </c>
      <c r="E81" s="16" t="s">
        <v>397</v>
      </c>
      <c r="F81" s="16">
        <v>1.6728388000000001</v>
      </c>
      <c r="G81" s="16" t="s">
        <v>107</v>
      </c>
    </row>
    <row r="82" spans="1:7" ht="13.2" x14ac:dyDescent="0.25">
      <c r="A82" s="13">
        <v>43205</v>
      </c>
      <c r="B82" s="14">
        <v>0.38525462962962964</v>
      </c>
      <c r="C82" s="16" t="s">
        <v>17</v>
      </c>
      <c r="E82" s="16" t="s">
        <v>399</v>
      </c>
      <c r="F82" s="16">
        <v>1.67396221</v>
      </c>
      <c r="G82" s="16" t="s">
        <v>108</v>
      </c>
    </row>
    <row r="83" spans="1:7" ht="13.2" x14ac:dyDescent="0.25">
      <c r="A83" s="13">
        <v>43197</v>
      </c>
      <c r="B83" s="14">
        <v>0.94746527777777778</v>
      </c>
      <c r="C83" s="16" t="s">
        <v>17</v>
      </c>
      <c r="E83" s="16" t="s">
        <v>397</v>
      </c>
      <c r="F83" s="16">
        <v>1.6899348999999999</v>
      </c>
      <c r="G83" s="16" t="s">
        <v>109</v>
      </c>
    </row>
    <row r="84" spans="1:7" ht="13.2" x14ac:dyDescent="0.25">
      <c r="A84" s="13">
        <v>43197</v>
      </c>
      <c r="B84" s="14">
        <v>0.34233796296296298</v>
      </c>
      <c r="C84" s="16" t="s">
        <v>17</v>
      </c>
      <c r="E84" s="16" t="s">
        <v>399</v>
      </c>
      <c r="F84" s="16">
        <v>1.688572</v>
      </c>
      <c r="G84" s="16" t="s">
        <v>110</v>
      </c>
    </row>
    <row r="85" spans="1:7" ht="13.2" x14ac:dyDescent="0.25">
      <c r="A85" s="13">
        <v>43189</v>
      </c>
      <c r="B85" s="14">
        <v>0.91258101851851847</v>
      </c>
      <c r="C85" s="16" t="s">
        <v>17</v>
      </c>
      <c r="E85" s="16" t="s">
        <v>397</v>
      </c>
      <c r="F85" s="16">
        <v>1.6727990699999999</v>
      </c>
      <c r="G85" s="16" t="s">
        <v>111</v>
      </c>
    </row>
    <row r="86" spans="1:7" ht="13.2" x14ac:dyDescent="0.25">
      <c r="A86" s="13">
        <v>43189</v>
      </c>
      <c r="B86" s="14">
        <v>1.2175925925925925E-2</v>
      </c>
      <c r="C86" s="16" t="s">
        <v>17</v>
      </c>
      <c r="E86" s="16" t="s">
        <v>399</v>
      </c>
      <c r="F86" s="16">
        <v>1.6727990699999999</v>
      </c>
      <c r="G86" s="16" t="s">
        <v>112</v>
      </c>
    </row>
    <row r="87" spans="1:7" ht="13.2" x14ac:dyDescent="0.25">
      <c r="A87" s="13">
        <v>43181</v>
      </c>
      <c r="B87" s="14">
        <v>0.60721064814814818</v>
      </c>
      <c r="C87" s="16" t="s">
        <v>17</v>
      </c>
      <c r="E87" s="16" t="s">
        <v>397</v>
      </c>
      <c r="F87" s="16">
        <v>1.8065983000000001</v>
      </c>
      <c r="G87" s="16" t="s">
        <v>113</v>
      </c>
    </row>
    <row r="88" spans="1:7" ht="13.2" x14ac:dyDescent="0.25">
      <c r="A88" s="13">
        <v>43179</v>
      </c>
      <c r="B88" s="14">
        <v>0.52946759259259257</v>
      </c>
      <c r="C88" s="16" t="s">
        <v>17</v>
      </c>
      <c r="E88" s="16" t="s">
        <v>399</v>
      </c>
      <c r="F88" s="16">
        <v>1.8017143</v>
      </c>
      <c r="G88" s="16" t="s">
        <v>114</v>
      </c>
    </row>
    <row r="89" spans="1:7" ht="13.2" x14ac:dyDescent="0.25">
      <c r="A89" s="13">
        <v>43171</v>
      </c>
      <c r="B89" s="14">
        <v>0.77134259259259264</v>
      </c>
      <c r="C89" s="16" t="s">
        <v>17</v>
      </c>
      <c r="E89" s="16" t="s">
        <v>399</v>
      </c>
      <c r="F89" s="16">
        <v>1.8014758900000001</v>
      </c>
      <c r="G89" s="16" t="s">
        <v>115</v>
      </c>
    </row>
    <row r="90" spans="1:7" ht="13.2" x14ac:dyDescent="0.25">
      <c r="A90" s="13">
        <v>43171</v>
      </c>
      <c r="B90" s="14">
        <v>0.67236111111111108</v>
      </c>
      <c r="C90" s="16" t="s">
        <v>17</v>
      </c>
      <c r="E90" s="16" t="s">
        <v>397</v>
      </c>
      <c r="F90" s="16">
        <v>1.8032602799999999</v>
      </c>
      <c r="G90" s="16" t="s">
        <v>116</v>
      </c>
    </row>
    <row r="91" spans="1:7" ht="13.2" x14ac:dyDescent="0.25">
      <c r="A91" s="13">
        <v>43163</v>
      </c>
      <c r="B91" s="14">
        <v>0.70506944444444442</v>
      </c>
      <c r="C91" s="16" t="s">
        <v>17</v>
      </c>
      <c r="E91" s="16" t="s">
        <v>399</v>
      </c>
      <c r="F91" s="16">
        <v>1.8014758900000001</v>
      </c>
      <c r="G91" s="16" t="s">
        <v>117</v>
      </c>
    </row>
    <row r="92" spans="1:7" ht="13.2" x14ac:dyDescent="0.25">
      <c r="A92" s="13">
        <v>43161</v>
      </c>
      <c r="B92" s="14">
        <v>0.69792824074074078</v>
      </c>
      <c r="C92" s="16" t="s">
        <v>17</v>
      </c>
      <c r="E92" s="16" t="s">
        <v>397</v>
      </c>
      <c r="F92" s="16">
        <v>1.8049485000000001</v>
      </c>
      <c r="G92" s="16" t="s">
        <v>118</v>
      </c>
    </row>
    <row r="93" spans="1:7" ht="13.2" x14ac:dyDescent="0.25">
      <c r="A93" s="13">
        <v>43155</v>
      </c>
      <c r="B93" s="14">
        <v>0.5728240740740741</v>
      </c>
      <c r="C93" s="16" t="s">
        <v>17</v>
      </c>
      <c r="E93" s="16" t="s">
        <v>399</v>
      </c>
      <c r="F93" s="16">
        <v>1.8054646299999999</v>
      </c>
      <c r="G93" s="16" t="s">
        <v>119</v>
      </c>
    </row>
    <row r="94" spans="1:7" ht="13.2" x14ac:dyDescent="0.25">
      <c r="A94" s="13">
        <v>43151</v>
      </c>
      <c r="B94" s="14">
        <v>0.58581018518518524</v>
      </c>
      <c r="C94" s="16" t="s">
        <v>17</v>
      </c>
      <c r="E94" s="16" t="s">
        <v>397</v>
      </c>
      <c r="F94" s="16">
        <v>1.8380392699999999</v>
      </c>
      <c r="G94" s="16" t="s">
        <v>120</v>
      </c>
    </row>
    <row r="95" spans="1:7" ht="13.2" x14ac:dyDescent="0.25">
      <c r="A95" s="13">
        <v>43147</v>
      </c>
      <c r="B95" s="14">
        <v>0.50773148148148151</v>
      </c>
      <c r="C95" s="16" t="s">
        <v>17</v>
      </c>
      <c r="E95" s="16" t="s">
        <v>399</v>
      </c>
      <c r="F95" s="16">
        <v>1.80150543</v>
      </c>
      <c r="G95" s="16" t="s">
        <v>121</v>
      </c>
    </row>
    <row r="96" spans="1:7" ht="13.2" x14ac:dyDescent="0.25">
      <c r="A96" s="13">
        <v>43142</v>
      </c>
      <c r="B96" s="14">
        <v>0.48258101851851853</v>
      </c>
      <c r="C96" s="16" t="s">
        <v>17</v>
      </c>
      <c r="E96" s="16" t="s">
        <v>397</v>
      </c>
      <c r="F96" s="16">
        <v>1.80147821</v>
      </c>
      <c r="G96" s="16" t="s">
        <v>122</v>
      </c>
    </row>
    <row r="97" spans="1:7" ht="13.2" x14ac:dyDescent="0.25">
      <c r="A97" s="13">
        <v>43138</v>
      </c>
      <c r="B97" s="14">
        <v>0.90363425925925922</v>
      </c>
      <c r="C97" s="16" t="s">
        <v>17</v>
      </c>
      <c r="E97" s="16" t="s">
        <v>399</v>
      </c>
      <c r="F97" s="16">
        <v>1.8014800799999999</v>
      </c>
      <c r="G97" s="16" t="s">
        <v>123</v>
      </c>
    </row>
    <row r="98" spans="1:7" ht="13.2" x14ac:dyDescent="0.25">
      <c r="A98" s="13">
        <v>43134</v>
      </c>
      <c r="B98" s="14">
        <v>0.39548611111111109</v>
      </c>
      <c r="C98" s="16" t="s">
        <v>17</v>
      </c>
      <c r="E98" s="16" t="s">
        <v>397</v>
      </c>
      <c r="F98" s="16">
        <v>1.8021484800000001</v>
      </c>
      <c r="G98" s="16" t="s">
        <v>124</v>
      </c>
    </row>
    <row r="99" spans="1:7" ht="13.2" x14ac:dyDescent="0.25">
      <c r="A99" s="13">
        <v>43130</v>
      </c>
      <c r="B99" s="14">
        <v>0.67530092592592594</v>
      </c>
      <c r="C99" s="16" t="s">
        <v>17</v>
      </c>
      <c r="E99" s="16" t="s">
        <v>399</v>
      </c>
      <c r="F99" s="16">
        <v>1.81402727</v>
      </c>
      <c r="G99" s="16" t="s">
        <v>125</v>
      </c>
    </row>
    <row r="100" spans="1:7" ht="13.2" x14ac:dyDescent="0.25">
      <c r="A100" s="13">
        <v>43127</v>
      </c>
      <c r="B100" s="14">
        <v>0.20238425925925926</v>
      </c>
      <c r="C100" s="16" t="s">
        <v>17</v>
      </c>
      <c r="E100" s="16" t="s">
        <v>397</v>
      </c>
      <c r="F100" s="16">
        <v>1.8083566200000001</v>
      </c>
      <c r="G100" s="16" t="s">
        <v>126</v>
      </c>
    </row>
    <row r="101" spans="1:7" ht="13.2" x14ac:dyDescent="0.25">
      <c r="A101" s="13">
        <v>43122</v>
      </c>
      <c r="B101" s="14">
        <v>0.99292824074074071</v>
      </c>
      <c r="C101" s="16" t="s">
        <v>17</v>
      </c>
      <c r="E101" s="16" t="s">
        <v>399</v>
      </c>
      <c r="F101" s="16">
        <v>1.8072776800000001</v>
      </c>
      <c r="G101" s="16" t="s">
        <v>127</v>
      </c>
    </row>
    <row r="102" spans="1:7" ht="13.2" x14ac:dyDescent="0.25">
      <c r="A102" s="13">
        <v>43119</v>
      </c>
      <c r="B102" s="14">
        <v>0.8107523148148148</v>
      </c>
      <c r="C102" s="16" t="s">
        <v>17</v>
      </c>
      <c r="E102" s="16" t="s">
        <v>397</v>
      </c>
      <c r="F102" s="16">
        <v>1.8046047000000001</v>
      </c>
      <c r="G102" s="16" t="s">
        <v>128</v>
      </c>
    </row>
    <row r="103" spans="1:7" ht="13.2" x14ac:dyDescent="0.25">
      <c r="A103" s="13">
        <v>43113</v>
      </c>
      <c r="B103" s="14">
        <v>0.86671296296296296</v>
      </c>
      <c r="C103" s="16" t="s">
        <v>17</v>
      </c>
      <c r="E103" s="16" t="s">
        <v>399</v>
      </c>
      <c r="F103" s="16">
        <v>1.80156282</v>
      </c>
      <c r="G103" s="16" t="s">
        <v>129</v>
      </c>
    </row>
    <row r="104" spans="1:7" ht="13.2" x14ac:dyDescent="0.25">
      <c r="A104" s="13">
        <v>43105</v>
      </c>
      <c r="B104" s="14">
        <v>0.75947916666666671</v>
      </c>
      <c r="C104" s="16" t="s">
        <v>17</v>
      </c>
      <c r="E104" s="16" t="s">
        <v>399</v>
      </c>
      <c r="F104" s="16">
        <v>1.80159402</v>
      </c>
      <c r="G104" s="16" t="s">
        <v>130</v>
      </c>
    </row>
    <row r="105" spans="1:7" ht="13.2" x14ac:dyDescent="0.25">
      <c r="A105" s="13">
        <v>43101</v>
      </c>
      <c r="B105" s="14">
        <v>0.46934027777777776</v>
      </c>
      <c r="C105" s="16" t="s">
        <v>17</v>
      </c>
      <c r="E105" s="16" t="s">
        <v>397</v>
      </c>
      <c r="F105" s="16">
        <v>1.8144543</v>
      </c>
      <c r="G105" s="16" t="s">
        <v>131</v>
      </c>
    </row>
    <row r="106" spans="1:7" ht="13.2" x14ac:dyDescent="0.25">
      <c r="A106" s="13">
        <v>43096</v>
      </c>
      <c r="B106" s="14">
        <v>0.8409375</v>
      </c>
      <c r="C106" s="16" t="s">
        <v>17</v>
      </c>
      <c r="E106" s="16" t="s">
        <v>399</v>
      </c>
      <c r="F106" s="16">
        <v>1.8034600199999999</v>
      </c>
      <c r="G106" s="16" t="s">
        <v>132</v>
      </c>
    </row>
    <row r="107" spans="1:7" ht="13.2" x14ac:dyDescent="0.25">
      <c r="A107" s="13">
        <v>43093</v>
      </c>
      <c r="B107" s="14">
        <v>0.72745370370370366</v>
      </c>
      <c r="C107" s="16" t="s">
        <v>17</v>
      </c>
      <c r="E107" s="16" t="s">
        <v>397</v>
      </c>
      <c r="F107" s="16">
        <v>1.81733061</v>
      </c>
      <c r="G107" s="16" t="s">
        <v>133</v>
      </c>
    </row>
    <row r="108" spans="1:7" ht="13.2" x14ac:dyDescent="0.25">
      <c r="A108" s="13">
        <v>43088</v>
      </c>
      <c r="B108" s="14">
        <v>0.69813657407407403</v>
      </c>
      <c r="C108" s="16" t="s">
        <v>17</v>
      </c>
      <c r="E108" s="16" t="s">
        <v>399</v>
      </c>
      <c r="F108" s="16">
        <v>1.81169107</v>
      </c>
      <c r="G108" s="16" t="s">
        <v>134</v>
      </c>
    </row>
    <row r="109" spans="1:7" ht="13.2" x14ac:dyDescent="0.25">
      <c r="A109" s="13">
        <v>43086</v>
      </c>
      <c r="B109" s="14">
        <v>4.5995370370370367E-2</v>
      </c>
      <c r="C109" s="16" t="s">
        <v>17</v>
      </c>
      <c r="E109" s="16" t="s">
        <v>397</v>
      </c>
      <c r="F109" s="16">
        <v>1.80148869</v>
      </c>
      <c r="G109" s="16" t="s">
        <v>135</v>
      </c>
    </row>
    <row r="110" spans="1:7" ht="13.2" x14ac:dyDescent="0.25">
      <c r="A110" s="13">
        <v>43077</v>
      </c>
      <c r="B110" s="14">
        <v>0.73312500000000003</v>
      </c>
      <c r="C110" s="16" t="s">
        <v>17</v>
      </c>
      <c r="E110" s="16" t="s">
        <v>397</v>
      </c>
      <c r="F110" s="16">
        <v>1.8017584200000001</v>
      </c>
      <c r="G110" s="16" t="s">
        <v>136</v>
      </c>
    </row>
    <row r="111" spans="1:7" ht="13.2" x14ac:dyDescent="0.25">
      <c r="A111" s="13">
        <v>43076</v>
      </c>
      <c r="B111" s="14">
        <v>0.70755787037037032</v>
      </c>
      <c r="C111" s="16" t="s">
        <v>17</v>
      </c>
      <c r="E111" s="16" t="s">
        <v>399</v>
      </c>
      <c r="F111" s="16">
        <v>1.8076588899999999</v>
      </c>
      <c r="G111" s="16" t="s">
        <v>137</v>
      </c>
    </row>
    <row r="112" spans="1:7" ht="13.2" x14ac:dyDescent="0.25">
      <c r="A112" s="13">
        <v>43069</v>
      </c>
      <c r="B112" s="14">
        <v>0.95035879629629627</v>
      </c>
      <c r="C112" s="16" t="s">
        <v>17</v>
      </c>
      <c r="E112" s="16" t="s">
        <v>397</v>
      </c>
      <c r="F112" s="16">
        <v>1.80179428</v>
      </c>
      <c r="G112" s="16" t="s">
        <v>138</v>
      </c>
    </row>
    <row r="113" spans="1:7" ht="13.2" x14ac:dyDescent="0.25">
      <c r="A113" s="13">
        <v>43068</v>
      </c>
      <c r="B113" s="14">
        <v>0.88217592592592597</v>
      </c>
      <c r="C113" s="16" t="s">
        <v>17</v>
      </c>
      <c r="E113" s="16" t="s">
        <v>399</v>
      </c>
      <c r="F113" s="16">
        <v>1.8048548099999999</v>
      </c>
      <c r="G113" s="16" t="s">
        <v>139</v>
      </c>
    </row>
    <row r="114" spans="1:7" ht="13.2" x14ac:dyDescent="0.25">
      <c r="A114" s="13">
        <v>43058</v>
      </c>
      <c r="B114" s="14">
        <v>0.88423611111111111</v>
      </c>
      <c r="C114" s="16" t="s">
        <v>17</v>
      </c>
      <c r="E114" s="16" t="s">
        <v>399</v>
      </c>
      <c r="F114" s="16">
        <v>1.80184583</v>
      </c>
      <c r="G114" s="16" t="s">
        <v>140</v>
      </c>
    </row>
    <row r="115" spans="1:7" ht="13.2" x14ac:dyDescent="0.25">
      <c r="A115" s="13">
        <v>43053</v>
      </c>
      <c r="B115" s="14">
        <v>0.61464120370370368</v>
      </c>
      <c r="C115" s="16" t="s">
        <v>17</v>
      </c>
      <c r="E115" s="16" t="s">
        <v>399</v>
      </c>
      <c r="F115" s="16">
        <v>1.8058158200000001</v>
      </c>
      <c r="G115" s="16" t="s">
        <v>141</v>
      </c>
    </row>
    <row r="116" spans="1:7" ht="13.2" x14ac:dyDescent="0.25">
      <c r="A116" s="13">
        <v>43046</v>
      </c>
      <c r="B116" s="14">
        <v>0.15961805555555555</v>
      </c>
      <c r="C116" s="16" t="s">
        <v>17</v>
      </c>
      <c r="E116" s="16" t="s">
        <v>399</v>
      </c>
      <c r="F116" s="16">
        <v>1.8050020099999999</v>
      </c>
      <c r="G116" s="16" t="s">
        <v>142</v>
      </c>
    </row>
    <row r="117" spans="1:7" ht="13.2" x14ac:dyDescent="0.25">
      <c r="A117" s="13">
        <v>43044</v>
      </c>
      <c r="B117" s="14">
        <v>0.86870370370370376</v>
      </c>
      <c r="C117" s="16" t="s">
        <v>17</v>
      </c>
      <c r="E117" s="16" t="s">
        <v>397</v>
      </c>
      <c r="F117" s="16">
        <v>1.8299668200000001</v>
      </c>
      <c r="G117" s="16" t="s">
        <v>143</v>
      </c>
    </row>
    <row r="118" spans="1:7" ht="13.2" x14ac:dyDescent="0.25">
      <c r="A118" s="13">
        <v>43038</v>
      </c>
      <c r="B118" s="14">
        <v>0.34366898148148151</v>
      </c>
      <c r="C118" s="16" t="s">
        <v>17</v>
      </c>
      <c r="E118" s="16" t="s">
        <v>399</v>
      </c>
      <c r="F118" s="16">
        <v>1.8082614699999999</v>
      </c>
      <c r="G118" s="16" t="s">
        <v>144</v>
      </c>
    </row>
    <row r="119" spans="1:7" ht="13.2" x14ac:dyDescent="0.25">
      <c r="A119" s="13">
        <v>43037</v>
      </c>
      <c r="B119" s="14">
        <v>0.19901620370370371</v>
      </c>
      <c r="C119" s="16" t="s">
        <v>17</v>
      </c>
      <c r="E119" s="16" t="s">
        <v>397</v>
      </c>
      <c r="F119" s="16">
        <v>1.8015396299999999</v>
      </c>
      <c r="G119" s="16" t="s">
        <v>145</v>
      </c>
    </row>
    <row r="120" spans="1:7" ht="13.2" x14ac:dyDescent="0.25">
      <c r="A120" s="13">
        <v>43030</v>
      </c>
      <c r="B120" s="14">
        <v>0.38578703703703704</v>
      </c>
      <c r="C120" s="16" t="s">
        <v>17</v>
      </c>
      <c r="E120" s="16" t="s">
        <v>399</v>
      </c>
      <c r="F120" s="16">
        <v>1.8022368900000001</v>
      </c>
      <c r="G120" s="16" t="s">
        <v>146</v>
      </c>
    </row>
    <row r="121" spans="1:7" ht="13.2" x14ac:dyDescent="0.25">
      <c r="A121" s="13">
        <v>43030</v>
      </c>
      <c r="B121" s="14">
        <v>6.7314814814814813E-2</v>
      </c>
      <c r="C121" s="16" t="s">
        <v>17</v>
      </c>
      <c r="E121" s="16" t="s">
        <v>397</v>
      </c>
      <c r="F121" s="16">
        <v>1.8018050000000001</v>
      </c>
      <c r="G121" s="16" t="s">
        <v>147</v>
      </c>
    </row>
    <row r="122" spans="1:7" ht="13.2" x14ac:dyDescent="0.25">
      <c r="A122" s="13">
        <v>43022</v>
      </c>
      <c r="B122" s="14">
        <v>0.55797453703703703</v>
      </c>
      <c r="C122" s="16" t="s">
        <v>17</v>
      </c>
      <c r="E122" s="16" t="s">
        <v>397</v>
      </c>
      <c r="F122" s="16">
        <v>1.8052972899999999</v>
      </c>
      <c r="G122" s="16" t="s">
        <v>148</v>
      </c>
    </row>
    <row r="123" spans="1:7" ht="13.2" x14ac:dyDescent="0.25">
      <c r="A123" s="13">
        <v>43020</v>
      </c>
      <c r="B123" s="14">
        <v>0.28045138888888888</v>
      </c>
      <c r="C123" s="16" t="s">
        <v>17</v>
      </c>
      <c r="E123" s="16" t="s">
        <v>399</v>
      </c>
      <c r="F123" s="16">
        <v>1.8037429</v>
      </c>
      <c r="G123" s="16" t="s">
        <v>149</v>
      </c>
    </row>
    <row r="124" spans="1:7" ht="13.2" x14ac:dyDescent="0.25">
      <c r="A124" s="13">
        <v>43014</v>
      </c>
      <c r="B124" s="14">
        <v>0.24185185185185185</v>
      </c>
      <c r="C124" s="16" t="s">
        <v>17</v>
      </c>
      <c r="E124" s="16" t="s">
        <v>397</v>
      </c>
      <c r="F124" s="16">
        <v>1.80702622</v>
      </c>
      <c r="G124" s="16" t="s">
        <v>150</v>
      </c>
    </row>
    <row r="125" spans="1:7" ht="13.2" x14ac:dyDescent="0.25">
      <c r="A125" s="13">
        <v>43011</v>
      </c>
      <c r="B125" s="14">
        <v>0.49233796296296295</v>
      </c>
      <c r="C125" s="16" t="s">
        <v>17</v>
      </c>
      <c r="E125" s="16" t="s">
        <v>399</v>
      </c>
      <c r="F125" s="16">
        <v>1.8131174999999999</v>
      </c>
      <c r="G125" s="16" t="s">
        <v>151</v>
      </c>
    </row>
    <row r="126" spans="1:7" ht="13.2" x14ac:dyDescent="0.25">
      <c r="A126" s="13">
        <v>43006</v>
      </c>
      <c r="B126" s="14">
        <v>0.82745370370370375</v>
      </c>
      <c r="C126" s="16" t="s">
        <v>17</v>
      </c>
      <c r="E126" s="16" t="s">
        <v>397</v>
      </c>
      <c r="F126" s="16">
        <v>1.8014758900000001</v>
      </c>
      <c r="G126" s="16" t="s">
        <v>152</v>
      </c>
    </row>
    <row r="127" spans="1:7" ht="13.2" x14ac:dyDescent="0.25">
      <c r="A127" s="13">
        <v>43003</v>
      </c>
      <c r="B127" s="14">
        <v>9.2870370370370367E-2</v>
      </c>
      <c r="C127" s="16" t="s">
        <v>17</v>
      </c>
      <c r="E127" s="16" t="s">
        <v>399</v>
      </c>
      <c r="F127" s="16">
        <v>1.8224742300000001</v>
      </c>
      <c r="G127" s="16" t="s">
        <v>153</v>
      </c>
    </row>
    <row r="128" spans="1:7" ht="13.2" x14ac:dyDescent="0.25">
      <c r="A128" s="13">
        <v>42998</v>
      </c>
      <c r="B128" s="14">
        <v>0.71005787037037038</v>
      </c>
      <c r="C128" s="16" t="s">
        <v>17</v>
      </c>
      <c r="E128" s="16" t="s">
        <v>397</v>
      </c>
      <c r="F128" s="16">
        <v>1.80170323</v>
      </c>
      <c r="G128" s="16" t="s">
        <v>154</v>
      </c>
    </row>
    <row r="129" spans="1:26" ht="13.2" x14ac:dyDescent="0.25">
      <c r="A129" s="13">
        <v>42994</v>
      </c>
      <c r="B129" s="14">
        <v>0.99128472222222219</v>
      </c>
      <c r="C129" s="16" t="s">
        <v>17</v>
      </c>
      <c r="E129" s="16" t="s">
        <v>399</v>
      </c>
      <c r="F129" s="16">
        <v>1.8036862</v>
      </c>
      <c r="G129" s="16" t="s">
        <v>155</v>
      </c>
    </row>
    <row r="130" spans="1:26" ht="13.2" x14ac:dyDescent="0.25">
      <c r="A130" s="13">
        <v>42988</v>
      </c>
      <c r="B130" s="14">
        <v>0.88892361111111107</v>
      </c>
      <c r="C130" s="16" t="s">
        <v>17</v>
      </c>
      <c r="E130" s="16" t="s">
        <v>397</v>
      </c>
      <c r="F130" s="16">
        <v>1.8050676299999999</v>
      </c>
      <c r="G130" s="16" t="s">
        <v>156</v>
      </c>
    </row>
    <row r="131" spans="1:26" ht="13.2" x14ac:dyDescent="0.25">
      <c r="A131" s="13">
        <v>42987</v>
      </c>
      <c r="B131" s="14">
        <v>0.16651620370370371</v>
      </c>
      <c r="C131" s="16" t="s">
        <v>17</v>
      </c>
      <c r="E131" s="16" t="s">
        <v>399</v>
      </c>
      <c r="F131" s="16">
        <v>1.8020716800000001</v>
      </c>
      <c r="G131" s="16" t="s">
        <v>157</v>
      </c>
    </row>
    <row r="132" spans="1:26" ht="13.2" x14ac:dyDescent="0.25">
      <c r="A132" s="13">
        <v>42981</v>
      </c>
      <c r="B132" s="14">
        <v>6.5613425925925922E-2</v>
      </c>
      <c r="C132" s="16" t="s">
        <v>17</v>
      </c>
      <c r="E132" s="16" t="s">
        <v>397</v>
      </c>
      <c r="F132" s="16">
        <v>1.8024274199999999</v>
      </c>
      <c r="G132" s="16" t="s">
        <v>158</v>
      </c>
    </row>
    <row r="133" spans="1:26" ht="13.2" x14ac:dyDescent="0.25">
      <c r="A133" s="51">
        <v>42980</v>
      </c>
      <c r="B133" s="52">
        <v>0.97871527777777778</v>
      </c>
      <c r="C133" s="53" t="s">
        <v>660</v>
      </c>
      <c r="D133" s="53"/>
      <c r="E133" s="53" t="s">
        <v>661</v>
      </c>
      <c r="F133" s="53">
        <v>-1042</v>
      </c>
      <c r="G133" s="53" t="s">
        <v>662</v>
      </c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3.2" x14ac:dyDescent="0.25">
      <c r="A134" s="13">
        <v>42980</v>
      </c>
      <c r="B134" s="14">
        <v>0.97871527777777778</v>
      </c>
      <c r="C134" s="16" t="s">
        <v>660</v>
      </c>
      <c r="E134" s="16" t="s">
        <v>663</v>
      </c>
      <c r="F134" s="16">
        <v>-1.32590421</v>
      </c>
      <c r="G134" s="16" t="s">
        <v>662</v>
      </c>
    </row>
    <row r="135" spans="1:26" ht="13.2" x14ac:dyDescent="0.25">
      <c r="A135" s="13">
        <v>42979</v>
      </c>
      <c r="B135" s="14">
        <v>0.3712847222222222</v>
      </c>
      <c r="C135" s="16" t="s">
        <v>17</v>
      </c>
      <c r="E135" s="16" t="s">
        <v>399</v>
      </c>
      <c r="F135" s="16">
        <v>1.8015829000000001</v>
      </c>
      <c r="G135" s="16" t="s">
        <v>159</v>
      </c>
    </row>
    <row r="136" spans="1:26" ht="13.2" x14ac:dyDescent="0.25">
      <c r="A136" s="13">
        <v>42977</v>
      </c>
      <c r="B136" s="14">
        <v>0.58912037037037035</v>
      </c>
      <c r="C136" s="16" t="s">
        <v>17</v>
      </c>
      <c r="D136" s="16" t="s">
        <v>664</v>
      </c>
      <c r="E136" s="16" t="s">
        <v>455</v>
      </c>
      <c r="F136" s="16">
        <v>1.8015060300000001</v>
      </c>
      <c r="G136" s="16" t="s">
        <v>160</v>
      </c>
    </row>
    <row r="137" spans="1:26" ht="13.2" x14ac:dyDescent="0.25">
      <c r="A137" s="13">
        <v>42973</v>
      </c>
      <c r="B137" s="14">
        <v>0.61766203703703704</v>
      </c>
      <c r="C137" s="16" t="s">
        <v>17</v>
      </c>
      <c r="E137" s="16" t="s">
        <v>397</v>
      </c>
      <c r="F137" s="16">
        <v>1.8093974100000001</v>
      </c>
      <c r="G137" s="16" t="s">
        <v>161</v>
      </c>
    </row>
    <row r="138" spans="1:26" ht="13.2" x14ac:dyDescent="0.25">
      <c r="A138" s="13">
        <v>42971</v>
      </c>
      <c r="B138" s="14">
        <v>0.66318287037037038</v>
      </c>
      <c r="C138" s="16" t="s">
        <v>17</v>
      </c>
      <c r="E138" s="16" t="s">
        <v>399</v>
      </c>
      <c r="F138" s="16">
        <v>1.80443942</v>
      </c>
      <c r="G138" s="16" t="s">
        <v>162</v>
      </c>
    </row>
    <row r="139" spans="1:26" ht="13.2" x14ac:dyDescent="0.25">
      <c r="A139" s="13">
        <v>42969</v>
      </c>
      <c r="B139" s="14">
        <v>0.11390046296296297</v>
      </c>
      <c r="C139" s="16" t="s">
        <v>17</v>
      </c>
      <c r="D139" s="16" t="s">
        <v>664</v>
      </c>
      <c r="E139" s="16" t="s">
        <v>455</v>
      </c>
      <c r="F139" s="16">
        <v>1.80267529</v>
      </c>
      <c r="G139" s="16" t="s">
        <v>163</v>
      </c>
    </row>
    <row r="140" spans="1:26" ht="13.2" x14ac:dyDescent="0.25">
      <c r="A140" s="13">
        <v>42964</v>
      </c>
      <c r="B140" s="14">
        <v>0.49625000000000002</v>
      </c>
      <c r="C140" s="16" t="s">
        <v>17</v>
      </c>
      <c r="E140" s="16" t="s">
        <v>397</v>
      </c>
      <c r="F140" s="16">
        <v>1.8014758900000001</v>
      </c>
      <c r="G140" s="16" t="s">
        <v>164</v>
      </c>
    </row>
    <row r="141" spans="1:26" ht="13.2" x14ac:dyDescent="0.25">
      <c r="A141" s="13">
        <v>42963</v>
      </c>
      <c r="B141" s="14">
        <v>0.515625</v>
      </c>
      <c r="C141" s="16" t="s">
        <v>17</v>
      </c>
      <c r="E141" s="16" t="s">
        <v>399</v>
      </c>
      <c r="F141" s="16">
        <v>1.8053771999999999</v>
      </c>
      <c r="G141" s="16" t="s">
        <v>165</v>
      </c>
    </row>
    <row r="142" spans="1:26" ht="13.2" x14ac:dyDescent="0.25">
      <c r="A142" s="13">
        <v>42958</v>
      </c>
      <c r="B142" s="14">
        <v>0.18866898148148148</v>
      </c>
      <c r="C142" s="16" t="s">
        <v>17</v>
      </c>
      <c r="D142" s="16" t="s">
        <v>664</v>
      </c>
      <c r="E142" s="16" t="s">
        <v>455</v>
      </c>
      <c r="F142" s="16">
        <v>1.8025440699999999</v>
      </c>
      <c r="G142" s="16" t="s">
        <v>166</v>
      </c>
    </row>
    <row r="143" spans="1:26" ht="13.2" x14ac:dyDescent="0.25">
      <c r="A143" s="13">
        <v>42954</v>
      </c>
      <c r="B143" s="14">
        <v>0.49490740740740741</v>
      </c>
      <c r="C143" s="16" t="s">
        <v>17</v>
      </c>
      <c r="E143" s="16" t="s">
        <v>397</v>
      </c>
      <c r="F143" s="16">
        <v>1.8039930799999999</v>
      </c>
      <c r="G143" s="16" t="s">
        <v>167</v>
      </c>
    </row>
    <row r="144" spans="1:26" ht="13.2" x14ac:dyDescent="0.25">
      <c r="A144" s="13">
        <v>42954</v>
      </c>
      <c r="B144" s="14">
        <v>0.1703587962962963</v>
      </c>
      <c r="C144" s="16" t="s">
        <v>17</v>
      </c>
      <c r="E144" s="16" t="s">
        <v>399</v>
      </c>
      <c r="F144" s="16">
        <v>1.8027894</v>
      </c>
      <c r="G144" s="16" t="s">
        <v>168</v>
      </c>
    </row>
    <row r="145" spans="1:7" ht="13.2" x14ac:dyDescent="0.25">
      <c r="A145" s="13">
        <v>42949</v>
      </c>
      <c r="B145" s="14">
        <v>0.87229166666666669</v>
      </c>
      <c r="C145" s="16" t="s">
        <v>17</v>
      </c>
      <c r="D145" s="16" t="s">
        <v>664</v>
      </c>
      <c r="E145" s="16" t="s">
        <v>455</v>
      </c>
      <c r="F145" s="16">
        <v>1.8014758900000001</v>
      </c>
      <c r="G145" s="16" t="s">
        <v>169</v>
      </c>
    </row>
    <row r="146" spans="1:7" ht="13.2" x14ac:dyDescent="0.25">
      <c r="A146" s="13">
        <v>42946</v>
      </c>
      <c r="B146" s="14">
        <v>0.71270833333333339</v>
      </c>
      <c r="C146" s="16" t="s">
        <v>17</v>
      </c>
      <c r="E146" s="16" t="s">
        <v>399</v>
      </c>
      <c r="F146" s="16">
        <v>1.8023234800000001</v>
      </c>
      <c r="G146" s="16" t="s">
        <v>170</v>
      </c>
    </row>
    <row r="147" spans="1:7" ht="13.2" x14ac:dyDescent="0.25">
      <c r="A147" s="13">
        <v>42946</v>
      </c>
      <c r="B147" s="14">
        <v>0.2920949074074074</v>
      </c>
      <c r="C147" s="16" t="s">
        <v>17</v>
      </c>
      <c r="E147" s="16" t="s">
        <v>397</v>
      </c>
      <c r="F147" s="16">
        <v>1.8022636700000001</v>
      </c>
      <c r="G147" s="16" t="s">
        <v>171</v>
      </c>
    </row>
    <row r="148" spans="1:7" ht="13.2" x14ac:dyDescent="0.25">
      <c r="A148" s="13">
        <v>42941</v>
      </c>
      <c r="B148" s="14">
        <v>0.96070601851851856</v>
      </c>
      <c r="C148" s="16" t="s">
        <v>17</v>
      </c>
      <c r="D148" s="16" t="s">
        <v>664</v>
      </c>
      <c r="E148" s="16" t="s">
        <v>455</v>
      </c>
      <c r="F148" s="16">
        <v>1.8172108899999999</v>
      </c>
      <c r="G148" s="16" t="s">
        <v>172</v>
      </c>
    </row>
    <row r="149" spans="1:7" ht="13.2" x14ac:dyDescent="0.25">
      <c r="A149" s="13">
        <v>42939</v>
      </c>
      <c r="B149" s="14">
        <v>0.14216435185185186</v>
      </c>
      <c r="C149" s="16" t="s">
        <v>17</v>
      </c>
      <c r="E149" s="16" t="s">
        <v>399</v>
      </c>
      <c r="F149" s="16">
        <v>1.8014994099999999</v>
      </c>
      <c r="G149" s="16" t="s">
        <v>173</v>
      </c>
    </row>
    <row r="150" spans="1:7" ht="13.2" x14ac:dyDescent="0.25">
      <c r="A150" s="13">
        <v>42937</v>
      </c>
      <c r="B150" s="14">
        <v>0.48289351851851853</v>
      </c>
      <c r="C150" s="16" t="s">
        <v>17</v>
      </c>
      <c r="E150" s="16" t="s">
        <v>397</v>
      </c>
      <c r="F150" s="16">
        <v>1.8028211000000001</v>
      </c>
      <c r="G150" s="16" t="s">
        <v>174</v>
      </c>
    </row>
    <row r="151" spans="1:7" ht="13.2" x14ac:dyDescent="0.25">
      <c r="A151" s="13">
        <v>42933</v>
      </c>
      <c r="B151" s="14">
        <v>0.99103009259259256</v>
      </c>
      <c r="C151" s="16" t="s">
        <v>17</v>
      </c>
      <c r="D151" s="16" t="s">
        <v>664</v>
      </c>
      <c r="E151" s="16" t="s">
        <v>455</v>
      </c>
      <c r="F151" s="16">
        <v>1.8248166100000001</v>
      </c>
      <c r="G151" s="16" t="s">
        <v>175</v>
      </c>
    </row>
    <row r="152" spans="1:7" ht="13.2" x14ac:dyDescent="0.25">
      <c r="A152" s="13">
        <v>42931</v>
      </c>
      <c r="B152" s="14">
        <v>0.73660879629629628</v>
      </c>
      <c r="C152" s="16" t="s">
        <v>17</v>
      </c>
      <c r="E152" s="16" t="s">
        <v>399</v>
      </c>
      <c r="F152" s="16">
        <v>1.8027392200000001</v>
      </c>
      <c r="G152" s="16" t="s">
        <v>176</v>
      </c>
    </row>
    <row r="153" spans="1:7" ht="13.2" x14ac:dyDescent="0.25">
      <c r="A153" s="13">
        <v>42929</v>
      </c>
      <c r="B153" s="14">
        <v>0.95363425925925926</v>
      </c>
      <c r="C153" s="16" t="s">
        <v>17</v>
      </c>
      <c r="E153" s="16" t="s">
        <v>397</v>
      </c>
      <c r="F153" s="16">
        <v>1.80968467</v>
      </c>
      <c r="G153" s="16" t="s">
        <v>177</v>
      </c>
    </row>
    <row r="154" spans="1:7" ht="13.2" x14ac:dyDescent="0.25">
      <c r="A154" s="13">
        <v>42926</v>
      </c>
      <c r="B154" s="14">
        <v>0.14873842592592593</v>
      </c>
      <c r="C154" s="16" t="s">
        <v>17</v>
      </c>
      <c r="D154" s="16" t="s">
        <v>664</v>
      </c>
      <c r="E154" s="16" t="s">
        <v>455</v>
      </c>
      <c r="F154" s="16">
        <v>1.8020464</v>
      </c>
      <c r="G154" s="16" t="s">
        <v>178</v>
      </c>
    </row>
    <row r="155" spans="1:7" ht="13.2" x14ac:dyDescent="0.25">
      <c r="A155" s="13">
        <v>42923</v>
      </c>
      <c r="B155" s="14">
        <v>0.2795023148148148</v>
      </c>
      <c r="C155" s="16" t="s">
        <v>17</v>
      </c>
      <c r="E155" s="16" t="s">
        <v>399</v>
      </c>
      <c r="F155" s="16">
        <v>1.8014758900000001</v>
      </c>
      <c r="G155" s="16" t="s">
        <v>179</v>
      </c>
    </row>
    <row r="156" spans="1:7" ht="13.2" x14ac:dyDescent="0.25">
      <c r="A156" s="13">
        <v>42921</v>
      </c>
      <c r="B156" s="14">
        <v>0.21921296296296297</v>
      </c>
      <c r="C156" s="16" t="s">
        <v>17</v>
      </c>
      <c r="E156" s="16" t="s">
        <v>397</v>
      </c>
      <c r="F156" s="16">
        <v>1.80153242</v>
      </c>
      <c r="G156" s="16" t="s">
        <v>180</v>
      </c>
    </row>
    <row r="157" spans="1:7" ht="13.2" x14ac:dyDescent="0.25">
      <c r="A157" s="13">
        <v>42918</v>
      </c>
      <c r="B157" s="14">
        <v>0.75249999999999995</v>
      </c>
      <c r="C157" s="16" t="s">
        <v>17</v>
      </c>
      <c r="D157" s="16" t="s">
        <v>664</v>
      </c>
      <c r="E157" s="16" t="s">
        <v>455</v>
      </c>
      <c r="F157" s="16">
        <v>1.8016555000000001</v>
      </c>
      <c r="G157" s="16" t="s">
        <v>181</v>
      </c>
    </row>
    <row r="158" spans="1:7" ht="13.2" x14ac:dyDescent="0.25">
      <c r="A158" s="13">
        <v>42915</v>
      </c>
      <c r="B158" s="14">
        <v>0.60447916666666668</v>
      </c>
      <c r="C158" s="16" t="s">
        <v>17</v>
      </c>
      <c r="E158" s="16" t="s">
        <v>399</v>
      </c>
      <c r="F158" s="16">
        <v>1.80154221</v>
      </c>
      <c r="G158" s="16" t="s">
        <v>182</v>
      </c>
    </row>
    <row r="159" spans="1:7" ht="13.2" x14ac:dyDescent="0.25">
      <c r="A159" s="13">
        <v>42913</v>
      </c>
      <c r="B159" s="14">
        <v>0.77052083333333332</v>
      </c>
      <c r="C159" s="16" t="s">
        <v>17</v>
      </c>
      <c r="E159" s="16" t="s">
        <v>397</v>
      </c>
      <c r="F159" s="16">
        <v>1.8122288099999999</v>
      </c>
      <c r="G159" s="16" t="s">
        <v>183</v>
      </c>
    </row>
    <row r="160" spans="1:7" ht="13.2" x14ac:dyDescent="0.25">
      <c r="A160" s="13">
        <v>42910</v>
      </c>
      <c r="B160" s="14">
        <v>0.91677083333333331</v>
      </c>
      <c r="C160" s="16" t="s">
        <v>17</v>
      </c>
      <c r="D160" s="16" t="s">
        <v>664</v>
      </c>
      <c r="E160" s="16" t="s">
        <v>455</v>
      </c>
      <c r="F160" s="16">
        <v>1.8018408699999999</v>
      </c>
      <c r="G160" s="16" t="s">
        <v>184</v>
      </c>
    </row>
    <row r="161" spans="1:7" ht="13.2" x14ac:dyDescent="0.25">
      <c r="A161" s="13">
        <v>42907</v>
      </c>
      <c r="B161" s="14">
        <v>0.16994212962962962</v>
      </c>
      <c r="C161" s="16" t="s">
        <v>17</v>
      </c>
      <c r="E161" s="16" t="s">
        <v>399</v>
      </c>
      <c r="F161" s="16">
        <v>1.8082202000000001</v>
      </c>
      <c r="G161" s="16" t="s">
        <v>185</v>
      </c>
    </row>
    <row r="162" spans="1:7" ht="13.2" x14ac:dyDescent="0.25">
      <c r="A162" s="13">
        <v>42906</v>
      </c>
      <c r="B162" s="14">
        <v>0.41836805555555556</v>
      </c>
      <c r="C162" s="16" t="s">
        <v>17</v>
      </c>
      <c r="E162" s="16" t="s">
        <v>397</v>
      </c>
      <c r="F162" s="16">
        <v>1.80548369</v>
      </c>
      <c r="G162" s="16" t="s">
        <v>186</v>
      </c>
    </row>
    <row r="163" spans="1:7" ht="13.2" x14ac:dyDescent="0.25">
      <c r="A163" s="13">
        <v>42902</v>
      </c>
      <c r="B163" s="14">
        <v>0.94664351851851847</v>
      </c>
      <c r="C163" s="16" t="s">
        <v>17</v>
      </c>
      <c r="D163" s="16" t="s">
        <v>664</v>
      </c>
      <c r="E163" s="16" t="s">
        <v>455</v>
      </c>
      <c r="F163" s="16">
        <v>1.8050926</v>
      </c>
      <c r="G163" s="16" t="s">
        <v>187</v>
      </c>
    </row>
    <row r="164" spans="1:7" ht="13.2" x14ac:dyDescent="0.25">
      <c r="A164" s="13">
        <v>42899</v>
      </c>
      <c r="B164" s="14">
        <v>0.48599537037037038</v>
      </c>
      <c r="C164" s="16" t="s">
        <v>17</v>
      </c>
      <c r="E164" s="16" t="s">
        <v>399</v>
      </c>
      <c r="F164" s="16">
        <v>1.8014758900000001</v>
      </c>
      <c r="G164" s="16" t="s">
        <v>188</v>
      </c>
    </row>
    <row r="165" spans="1:7" ht="13.2" x14ac:dyDescent="0.25">
      <c r="A165" s="13">
        <v>42898</v>
      </c>
      <c r="B165" s="14">
        <v>0.22391203703703705</v>
      </c>
      <c r="C165" s="16" t="s">
        <v>17</v>
      </c>
      <c r="E165" s="16" t="s">
        <v>397</v>
      </c>
      <c r="F165" s="16">
        <v>1.8063264299999999</v>
      </c>
      <c r="G165" s="16" t="s">
        <v>189</v>
      </c>
    </row>
    <row r="166" spans="1:7" ht="13.2" x14ac:dyDescent="0.25">
      <c r="A166" s="13">
        <v>42895</v>
      </c>
      <c r="B166" s="14">
        <v>0.50780092592592596</v>
      </c>
      <c r="C166" s="16" t="s">
        <v>17</v>
      </c>
      <c r="D166" s="16" t="s">
        <v>664</v>
      </c>
      <c r="E166" s="16" t="s">
        <v>455</v>
      </c>
      <c r="F166" s="16">
        <v>1.8014988000000001</v>
      </c>
      <c r="G166" s="16" t="s">
        <v>190</v>
      </c>
    </row>
    <row r="167" spans="1:7" ht="13.2" x14ac:dyDescent="0.25">
      <c r="A167" s="13">
        <v>42892</v>
      </c>
      <c r="B167" s="14">
        <v>0.16518518518518518</v>
      </c>
      <c r="C167" s="16" t="s">
        <v>17</v>
      </c>
      <c r="E167" s="16" t="s">
        <v>399</v>
      </c>
      <c r="F167" s="16">
        <v>1.8032854300000001</v>
      </c>
      <c r="G167" s="16" t="s">
        <v>191</v>
      </c>
    </row>
    <row r="168" spans="1:7" ht="13.2" x14ac:dyDescent="0.25">
      <c r="A168" s="13">
        <v>42890</v>
      </c>
      <c r="B168" s="14">
        <v>0.94298611111111108</v>
      </c>
      <c r="C168" s="16" t="s">
        <v>17</v>
      </c>
      <c r="E168" s="16" t="s">
        <v>397</v>
      </c>
      <c r="F168" s="16">
        <v>1.8014758900000001</v>
      </c>
      <c r="G168" s="16" t="s">
        <v>192</v>
      </c>
    </row>
    <row r="169" spans="1:7" ht="13.2" x14ac:dyDescent="0.25">
      <c r="A169" s="13">
        <v>42888</v>
      </c>
      <c r="B169" s="14">
        <v>0.17135416666666667</v>
      </c>
      <c r="C169" s="16" t="s">
        <v>17</v>
      </c>
      <c r="D169" s="16" t="s">
        <v>664</v>
      </c>
      <c r="E169" s="16" t="s">
        <v>455</v>
      </c>
      <c r="F169" s="16">
        <v>1.8028386199999999</v>
      </c>
      <c r="G169" s="16" t="s">
        <v>193</v>
      </c>
    </row>
    <row r="170" spans="1:7" ht="13.2" x14ac:dyDescent="0.25">
      <c r="A170" s="13">
        <v>42884</v>
      </c>
      <c r="B170" s="14">
        <v>0.72711805555555553</v>
      </c>
      <c r="C170" s="16" t="s">
        <v>17</v>
      </c>
      <c r="E170" s="16" t="s">
        <v>399</v>
      </c>
      <c r="F170" s="16">
        <v>1.80255502</v>
      </c>
      <c r="G170" s="16" t="s">
        <v>194</v>
      </c>
    </row>
    <row r="171" spans="1:7" ht="13.2" x14ac:dyDescent="0.25">
      <c r="A171" s="13">
        <v>42883</v>
      </c>
      <c r="B171" s="14">
        <v>0.80918981481481478</v>
      </c>
      <c r="C171" s="16" t="s">
        <v>17</v>
      </c>
      <c r="E171" s="16" t="s">
        <v>397</v>
      </c>
      <c r="F171" s="16">
        <v>1.80170089</v>
      </c>
      <c r="G171" s="16" t="s">
        <v>195</v>
      </c>
    </row>
    <row r="172" spans="1:7" ht="13.2" x14ac:dyDescent="0.25">
      <c r="A172" s="13">
        <v>42880</v>
      </c>
      <c r="B172" s="14">
        <v>0.68488425925925922</v>
      </c>
      <c r="C172" s="16" t="s">
        <v>17</v>
      </c>
      <c r="D172" s="16" t="s">
        <v>664</v>
      </c>
      <c r="E172" s="16" t="s">
        <v>455</v>
      </c>
      <c r="F172" s="16">
        <v>1.8032466700000001</v>
      </c>
      <c r="G172" s="16" t="s">
        <v>196</v>
      </c>
    </row>
    <row r="173" spans="1:7" ht="13.2" x14ac:dyDescent="0.25">
      <c r="A173" s="13">
        <v>42877</v>
      </c>
      <c r="B173" s="14">
        <v>0.40271990740740743</v>
      </c>
      <c r="C173" s="16" t="s">
        <v>17</v>
      </c>
      <c r="E173" s="16" t="s">
        <v>399</v>
      </c>
      <c r="F173" s="16">
        <v>1.84122228</v>
      </c>
      <c r="G173" s="16" t="s">
        <v>197</v>
      </c>
    </row>
    <row r="174" spans="1:7" ht="13.2" x14ac:dyDescent="0.25">
      <c r="A174" s="13">
        <v>42876</v>
      </c>
      <c r="B174" s="14">
        <v>0.29249999999999998</v>
      </c>
      <c r="C174" s="16" t="s">
        <v>17</v>
      </c>
      <c r="E174" s="16" t="s">
        <v>397</v>
      </c>
      <c r="F174" s="16">
        <v>1.80802788</v>
      </c>
      <c r="G174" s="16" t="s">
        <v>198</v>
      </c>
    </row>
    <row r="175" spans="1:7" ht="13.2" x14ac:dyDescent="0.25">
      <c r="A175" s="13">
        <v>42872</v>
      </c>
      <c r="B175" s="14">
        <v>0.92373842592592592</v>
      </c>
      <c r="C175" s="16" t="s">
        <v>17</v>
      </c>
      <c r="D175" s="16" t="s">
        <v>664</v>
      </c>
      <c r="E175" s="16" t="s">
        <v>455</v>
      </c>
      <c r="F175" s="16">
        <v>1.80197589</v>
      </c>
      <c r="G175" s="16" t="s">
        <v>199</v>
      </c>
    </row>
    <row r="176" spans="1:7" ht="13.2" x14ac:dyDescent="0.25">
      <c r="A176" s="13">
        <v>42870</v>
      </c>
      <c r="B176" s="14">
        <v>8.5949074074074081E-2</v>
      </c>
      <c r="C176" s="16" t="s">
        <v>17</v>
      </c>
      <c r="E176" s="16" t="s">
        <v>399</v>
      </c>
      <c r="F176" s="16">
        <v>1.80154269</v>
      </c>
      <c r="G176" s="16" t="s">
        <v>200</v>
      </c>
    </row>
    <row r="177" spans="1:7" ht="13.2" x14ac:dyDescent="0.25">
      <c r="A177" s="13">
        <v>42865</v>
      </c>
      <c r="B177" s="14">
        <v>0.57868055555555553</v>
      </c>
      <c r="C177" s="16" t="s">
        <v>17</v>
      </c>
      <c r="E177" s="16" t="s">
        <v>397</v>
      </c>
      <c r="F177" s="16">
        <v>1.82461188</v>
      </c>
      <c r="G177" s="16" t="s">
        <v>201</v>
      </c>
    </row>
    <row r="178" spans="1:7" ht="13.2" x14ac:dyDescent="0.25">
      <c r="A178" s="13">
        <v>42865</v>
      </c>
      <c r="B178" s="14">
        <v>0.39344907407407409</v>
      </c>
      <c r="C178" s="16" t="s">
        <v>17</v>
      </c>
      <c r="D178" s="16" t="s">
        <v>664</v>
      </c>
      <c r="E178" s="16" t="s">
        <v>455</v>
      </c>
      <c r="F178" s="16">
        <v>1.8015554899999999</v>
      </c>
      <c r="G178" s="16" t="s">
        <v>202</v>
      </c>
    </row>
    <row r="179" spans="1:7" ht="13.2" x14ac:dyDescent="0.25">
      <c r="A179" s="13">
        <v>42861</v>
      </c>
      <c r="B179" s="14">
        <v>0.56140046296296298</v>
      </c>
      <c r="C179" s="16" t="s">
        <v>17</v>
      </c>
      <c r="E179" s="16" t="s">
        <v>399</v>
      </c>
      <c r="F179" s="16">
        <v>1.83835963</v>
      </c>
      <c r="G179" s="16" t="s">
        <v>203</v>
      </c>
    </row>
    <row r="180" spans="1:7" ht="13.2" x14ac:dyDescent="0.25">
      <c r="A180" s="13">
        <v>42858</v>
      </c>
      <c r="B180" s="14">
        <v>0.33082175925925927</v>
      </c>
      <c r="C180" s="16" t="s">
        <v>17</v>
      </c>
      <c r="E180" s="16" t="s">
        <v>397</v>
      </c>
      <c r="F180" s="16">
        <v>1.8014758900000001</v>
      </c>
      <c r="G180" s="16" t="s">
        <v>204</v>
      </c>
    </row>
    <row r="181" spans="1:7" ht="13.2" x14ac:dyDescent="0.25">
      <c r="A181" s="13">
        <v>42856</v>
      </c>
      <c r="B181" s="14">
        <v>0.93747685185185181</v>
      </c>
      <c r="C181" s="16" t="s">
        <v>17</v>
      </c>
      <c r="D181" s="16" t="s">
        <v>664</v>
      </c>
      <c r="E181" s="16" t="s">
        <v>455</v>
      </c>
      <c r="F181" s="16">
        <v>1.8017429</v>
      </c>
      <c r="G181" s="16" t="s">
        <v>205</v>
      </c>
    </row>
    <row r="182" spans="1:7" ht="13.2" x14ac:dyDescent="0.25">
      <c r="A182" s="13">
        <v>42852</v>
      </c>
      <c r="B182" s="14">
        <v>0.26508101851851851</v>
      </c>
      <c r="C182" s="16" t="s">
        <v>17</v>
      </c>
      <c r="E182" s="16" t="s">
        <v>399</v>
      </c>
      <c r="F182" s="16">
        <v>1.80551287</v>
      </c>
      <c r="G182" s="16" t="s">
        <v>206</v>
      </c>
    </row>
    <row r="183" spans="1:7" ht="13.2" x14ac:dyDescent="0.25">
      <c r="A183" s="13">
        <v>42850</v>
      </c>
      <c r="B183" s="14">
        <v>0.84873842592592597</v>
      </c>
      <c r="C183" s="16" t="s">
        <v>17</v>
      </c>
      <c r="E183" s="16" t="s">
        <v>397</v>
      </c>
      <c r="F183" s="16">
        <v>1.8016026000000001</v>
      </c>
      <c r="G183" s="16" t="s">
        <v>207</v>
      </c>
    </row>
    <row r="184" spans="1:7" ht="13.2" x14ac:dyDescent="0.25">
      <c r="A184" s="13">
        <v>42848</v>
      </c>
      <c r="B184" s="14">
        <v>0.16853009259259261</v>
      </c>
      <c r="C184" s="16" t="s">
        <v>17</v>
      </c>
      <c r="D184" s="16" t="s">
        <v>664</v>
      </c>
      <c r="E184" s="16" t="s">
        <v>455</v>
      </c>
      <c r="F184" s="16">
        <v>1.802386</v>
      </c>
      <c r="G184" s="16" t="s">
        <v>208</v>
      </c>
    </row>
    <row r="185" spans="1:7" ht="13.2" x14ac:dyDescent="0.25">
      <c r="A185" s="13">
        <v>42845</v>
      </c>
      <c r="B185" s="14">
        <v>0.20030092592592594</v>
      </c>
      <c r="C185" s="16" t="s">
        <v>17</v>
      </c>
      <c r="E185" s="16" t="s">
        <v>399</v>
      </c>
      <c r="F185" s="16">
        <v>1.80284329</v>
      </c>
      <c r="G185" s="16" t="s">
        <v>209</v>
      </c>
    </row>
    <row r="186" spans="1:7" ht="13.2" x14ac:dyDescent="0.25">
      <c r="A186" s="13">
        <v>42841</v>
      </c>
      <c r="B186" s="14">
        <v>0.29114583333333333</v>
      </c>
      <c r="C186" s="16" t="s">
        <v>17</v>
      </c>
      <c r="E186" s="16" t="s">
        <v>397</v>
      </c>
      <c r="F186" s="16">
        <v>1.80153242</v>
      </c>
      <c r="G186" s="16" t="s">
        <v>210</v>
      </c>
    </row>
    <row r="187" spans="1:7" ht="13.2" x14ac:dyDescent="0.25">
      <c r="A187" s="13">
        <v>42840</v>
      </c>
      <c r="B187" s="14">
        <v>0.20098379629629629</v>
      </c>
      <c r="C187" s="16" t="s">
        <v>17</v>
      </c>
      <c r="D187" s="16" t="s">
        <v>664</v>
      </c>
      <c r="E187" s="16" t="s">
        <v>455</v>
      </c>
      <c r="F187" s="16">
        <v>1.82962767</v>
      </c>
      <c r="G187" s="16" t="s">
        <v>211</v>
      </c>
    </row>
    <row r="188" spans="1:7" ht="13.2" x14ac:dyDescent="0.25">
      <c r="A188" s="13">
        <v>42838</v>
      </c>
      <c r="B188" s="14">
        <v>0.52732638888888894</v>
      </c>
      <c r="C188" s="16" t="s">
        <v>17</v>
      </c>
      <c r="E188" s="16" t="s">
        <v>399</v>
      </c>
      <c r="F188" s="16">
        <v>1.8146408199999999</v>
      </c>
      <c r="G188" s="16" t="s">
        <v>212</v>
      </c>
    </row>
    <row r="189" spans="1:7" ht="13.2" x14ac:dyDescent="0.25">
      <c r="A189" s="13">
        <v>42833</v>
      </c>
      <c r="B189" s="14">
        <v>0.15052083333333333</v>
      </c>
      <c r="C189" s="16" t="s">
        <v>17</v>
      </c>
      <c r="E189" s="16" t="s">
        <v>397</v>
      </c>
      <c r="F189" s="16">
        <v>1.8060110899999999</v>
      </c>
      <c r="G189" s="16" t="s">
        <v>213</v>
      </c>
    </row>
    <row r="190" spans="1:7" ht="13.2" x14ac:dyDescent="0.25">
      <c r="A190" s="13">
        <v>42832</v>
      </c>
      <c r="B190" s="14">
        <v>0.48842592592592593</v>
      </c>
      <c r="C190" s="16" t="s">
        <v>17</v>
      </c>
      <c r="D190" s="16" t="s">
        <v>664</v>
      </c>
      <c r="E190" s="16" t="s">
        <v>455</v>
      </c>
      <c r="F190" s="16">
        <v>1.8016698</v>
      </c>
      <c r="G190" s="16" t="s">
        <v>214</v>
      </c>
    </row>
    <row r="191" spans="1:7" ht="13.2" x14ac:dyDescent="0.25">
      <c r="A191" s="13">
        <v>42831</v>
      </c>
      <c r="B191" s="14">
        <v>0.60859953703703706</v>
      </c>
      <c r="C191" s="16" t="s">
        <v>17</v>
      </c>
      <c r="E191" s="16" t="s">
        <v>399</v>
      </c>
      <c r="F191" s="16">
        <v>1.8037258899999999</v>
      </c>
      <c r="G191" s="16" t="s">
        <v>215</v>
      </c>
    </row>
    <row r="192" spans="1:7" ht="13.2" x14ac:dyDescent="0.25">
      <c r="A192" s="13">
        <v>42825</v>
      </c>
      <c r="B192" s="14">
        <v>0.41858796296296297</v>
      </c>
      <c r="C192" s="16" t="s">
        <v>17</v>
      </c>
      <c r="E192" s="16" t="s">
        <v>397</v>
      </c>
      <c r="F192" s="16">
        <v>1.8079561</v>
      </c>
      <c r="G192" s="16" t="s">
        <v>216</v>
      </c>
    </row>
    <row r="193" spans="1:7" ht="13.2" x14ac:dyDescent="0.25">
      <c r="A193" s="13">
        <v>42825</v>
      </c>
      <c r="B193" s="14">
        <v>0.29075231481481484</v>
      </c>
      <c r="C193" s="16" t="s">
        <v>17</v>
      </c>
      <c r="D193" s="16" t="s">
        <v>664</v>
      </c>
      <c r="E193" s="16" t="s">
        <v>455</v>
      </c>
      <c r="F193" s="16">
        <v>1.8026917</v>
      </c>
      <c r="G193" s="16" t="s">
        <v>217</v>
      </c>
    </row>
    <row r="194" spans="1:7" ht="13.2" x14ac:dyDescent="0.25">
      <c r="A194" s="13">
        <v>42823</v>
      </c>
      <c r="B194" s="14">
        <v>0.88722222222222225</v>
      </c>
      <c r="C194" s="16" t="s">
        <v>17</v>
      </c>
      <c r="E194" s="16" t="s">
        <v>399</v>
      </c>
      <c r="F194" s="16">
        <v>1.80229762</v>
      </c>
      <c r="G194" s="16" t="s">
        <v>218</v>
      </c>
    </row>
    <row r="195" spans="1:7" ht="13.2" x14ac:dyDescent="0.25">
      <c r="A195" s="13">
        <v>42819</v>
      </c>
      <c r="B195" s="14">
        <v>3.5925925925925924E-2</v>
      </c>
      <c r="C195" s="16" t="s">
        <v>17</v>
      </c>
      <c r="E195" s="16" t="s">
        <v>397</v>
      </c>
      <c r="F195" s="16">
        <v>1.80197589</v>
      </c>
      <c r="G195" s="16" t="s">
        <v>219</v>
      </c>
    </row>
    <row r="196" spans="1:7" ht="13.2" x14ac:dyDescent="0.25">
      <c r="A196" s="13">
        <v>42818</v>
      </c>
      <c r="B196" s="14">
        <v>0.88818287037037036</v>
      </c>
      <c r="C196" s="16" t="s">
        <v>17</v>
      </c>
      <c r="D196" s="16" t="s">
        <v>664</v>
      </c>
      <c r="E196" s="16" t="s">
        <v>455</v>
      </c>
      <c r="F196" s="16">
        <v>1.8034395999999999</v>
      </c>
      <c r="G196" s="16" t="s">
        <v>220</v>
      </c>
    </row>
    <row r="197" spans="1:7" ht="13.2" x14ac:dyDescent="0.25">
      <c r="A197" s="13">
        <v>42817</v>
      </c>
      <c r="B197" s="14">
        <v>0.80253472222222222</v>
      </c>
      <c r="C197" s="16" t="s">
        <v>17</v>
      </c>
      <c r="E197" s="16" t="s">
        <v>399</v>
      </c>
      <c r="F197" s="16">
        <v>1.8033474</v>
      </c>
      <c r="G197" s="16" t="s">
        <v>221</v>
      </c>
    </row>
    <row r="198" spans="1:7" ht="13.2" x14ac:dyDescent="0.25">
      <c r="A198" s="13">
        <v>42812</v>
      </c>
      <c r="B198" s="14">
        <v>0.79945601851851855</v>
      </c>
      <c r="C198" s="16" t="s">
        <v>17</v>
      </c>
      <c r="E198" s="16" t="s">
        <v>397</v>
      </c>
      <c r="F198" s="16">
        <v>1.80366903</v>
      </c>
      <c r="G198" s="16" t="s">
        <v>222</v>
      </c>
    </row>
    <row r="199" spans="1:7" ht="13.2" x14ac:dyDescent="0.25">
      <c r="A199" s="13">
        <v>42812</v>
      </c>
      <c r="B199" s="14">
        <v>0.59037037037037032</v>
      </c>
      <c r="C199" s="16" t="s">
        <v>17</v>
      </c>
      <c r="D199" s="16" t="s">
        <v>664</v>
      </c>
      <c r="E199" s="16" t="s">
        <v>455</v>
      </c>
      <c r="F199" s="16">
        <v>1.8017018899999999</v>
      </c>
      <c r="G199" s="16" t="s">
        <v>223</v>
      </c>
    </row>
    <row r="200" spans="1:7" ht="13.2" x14ac:dyDescent="0.25">
      <c r="A200" s="13">
        <v>42810</v>
      </c>
      <c r="B200" s="14">
        <v>0.44392361111111112</v>
      </c>
      <c r="C200" s="16" t="s">
        <v>17</v>
      </c>
      <c r="E200" s="16" t="s">
        <v>399</v>
      </c>
      <c r="F200" s="16">
        <v>1.80157901</v>
      </c>
      <c r="G200" s="16" t="s">
        <v>224</v>
      </c>
    </row>
    <row r="201" spans="1:7" ht="13.2" x14ac:dyDescent="0.25">
      <c r="A201" s="13">
        <v>42805</v>
      </c>
      <c r="B201" s="14">
        <v>0.8878935185185185</v>
      </c>
      <c r="C201" s="16" t="s">
        <v>17</v>
      </c>
      <c r="D201" s="16" t="s">
        <v>664</v>
      </c>
      <c r="E201" s="16" t="s">
        <v>455</v>
      </c>
      <c r="F201" s="16">
        <v>1.8017015999999999</v>
      </c>
      <c r="G201" s="16" t="s">
        <v>225</v>
      </c>
    </row>
    <row r="202" spans="1:7" ht="13.2" x14ac:dyDescent="0.25">
      <c r="A202" s="13">
        <v>42805</v>
      </c>
      <c r="B202" s="14">
        <v>0.44416666666666665</v>
      </c>
      <c r="C202" s="16" t="s">
        <v>17</v>
      </c>
      <c r="E202" s="16" t="s">
        <v>397</v>
      </c>
      <c r="F202" s="16">
        <v>1.8022714200000001</v>
      </c>
      <c r="G202" s="16" t="s">
        <v>226</v>
      </c>
    </row>
    <row r="203" spans="1:7" ht="13.2" x14ac:dyDescent="0.25">
      <c r="A203" s="13">
        <v>42804</v>
      </c>
      <c r="B203" s="14">
        <v>0.30480324074074072</v>
      </c>
      <c r="C203" s="16" t="s">
        <v>17</v>
      </c>
      <c r="E203" s="16" t="s">
        <v>399</v>
      </c>
      <c r="F203" s="16">
        <v>1.8014758900000001</v>
      </c>
      <c r="G203" s="16" t="s">
        <v>227</v>
      </c>
    </row>
    <row r="204" spans="1:7" ht="13.2" x14ac:dyDescent="0.25">
      <c r="A204" s="13">
        <v>42800</v>
      </c>
      <c r="B204" s="14">
        <v>6.1423611111111109E-2</v>
      </c>
      <c r="C204" s="16" t="s">
        <v>17</v>
      </c>
      <c r="D204" s="16" t="s">
        <v>664</v>
      </c>
      <c r="E204" s="16" t="s">
        <v>455</v>
      </c>
      <c r="F204" s="16">
        <v>1.8089634299999999</v>
      </c>
      <c r="G204" s="16" t="s">
        <v>228</v>
      </c>
    </row>
    <row r="205" spans="1:7" ht="13.2" x14ac:dyDescent="0.25">
      <c r="A205" s="13">
        <v>42799</v>
      </c>
      <c r="B205" s="14">
        <v>2.2303240740740742E-2</v>
      </c>
      <c r="C205" s="16" t="s">
        <v>17</v>
      </c>
      <c r="E205" s="16" t="s">
        <v>397</v>
      </c>
      <c r="F205" s="16">
        <v>1.80373608</v>
      </c>
      <c r="G205" s="16" t="s">
        <v>229</v>
      </c>
    </row>
    <row r="206" spans="1:7" ht="13.2" x14ac:dyDescent="0.25">
      <c r="A206" s="13">
        <v>42798</v>
      </c>
      <c r="B206" s="14">
        <v>0.27802083333333333</v>
      </c>
      <c r="C206" s="16" t="s">
        <v>17</v>
      </c>
      <c r="E206" s="16" t="s">
        <v>399</v>
      </c>
      <c r="F206" s="16">
        <v>1.942823</v>
      </c>
      <c r="G206" s="16" t="s">
        <v>230</v>
      </c>
    </row>
    <row r="207" spans="1:7" ht="13.2" x14ac:dyDescent="0.25">
      <c r="A207" s="13">
        <v>42795</v>
      </c>
      <c r="B207" s="14">
        <v>0.54268518518518516</v>
      </c>
      <c r="C207" s="16" t="s">
        <v>660</v>
      </c>
      <c r="E207" s="16" t="s">
        <v>665</v>
      </c>
      <c r="F207" s="16">
        <v>-184.79889600999999</v>
      </c>
      <c r="G207" s="16" t="s">
        <v>666</v>
      </c>
    </row>
    <row r="208" spans="1:7" ht="13.2" x14ac:dyDescent="0.25">
      <c r="A208" s="13">
        <v>42790</v>
      </c>
      <c r="B208" s="14">
        <v>0.6890856481481481</v>
      </c>
      <c r="C208" s="16" t="s">
        <v>17</v>
      </c>
      <c r="E208" s="16" t="s">
        <v>397</v>
      </c>
      <c r="F208" s="16">
        <v>1.9586657999999999</v>
      </c>
      <c r="G208" s="16" t="s">
        <v>231</v>
      </c>
    </row>
    <row r="209" spans="1:7" ht="13.2" x14ac:dyDescent="0.25">
      <c r="A209" s="13">
        <v>42789</v>
      </c>
      <c r="B209" s="14">
        <v>0.74894675925925924</v>
      </c>
      <c r="C209" s="16" t="s">
        <v>667</v>
      </c>
      <c r="D209" s="16" t="s">
        <v>664</v>
      </c>
      <c r="E209" s="16" t="s">
        <v>455</v>
      </c>
      <c r="F209" s="16">
        <v>1000</v>
      </c>
      <c r="G209" s="16" t="s">
        <v>668</v>
      </c>
    </row>
    <row r="210" spans="1:7" ht="13.2" x14ac:dyDescent="0.25">
      <c r="A210" s="13">
        <v>42789</v>
      </c>
      <c r="B210" s="14">
        <v>0.51700231481481485</v>
      </c>
      <c r="C210" s="16" t="s">
        <v>660</v>
      </c>
      <c r="E210" s="16" t="s">
        <v>669</v>
      </c>
      <c r="F210" s="16">
        <v>-394.00007479999999</v>
      </c>
      <c r="G210" s="16" t="s">
        <v>670</v>
      </c>
    </row>
    <row r="211" spans="1:7" ht="13.2" x14ac:dyDescent="0.25">
      <c r="A211" s="13">
        <v>42787</v>
      </c>
      <c r="B211" s="14">
        <v>0.79834490740740738</v>
      </c>
      <c r="C211" s="16" t="s">
        <v>17</v>
      </c>
      <c r="E211" s="16" t="s">
        <v>399</v>
      </c>
      <c r="F211" s="16">
        <v>1.9403050100000001</v>
      </c>
      <c r="G211" s="16" t="s">
        <v>232</v>
      </c>
    </row>
    <row r="212" spans="1:7" ht="13.2" x14ac:dyDescent="0.25">
      <c r="A212" s="13">
        <v>42786</v>
      </c>
      <c r="B212" s="14">
        <v>0.94468750000000001</v>
      </c>
      <c r="C212" s="16" t="s">
        <v>667</v>
      </c>
      <c r="D212" s="16" t="s">
        <v>671</v>
      </c>
      <c r="E212" s="16" t="s">
        <v>672</v>
      </c>
      <c r="F212" s="16">
        <v>299.95</v>
      </c>
      <c r="G212" s="16" t="s">
        <v>673</v>
      </c>
    </row>
    <row r="213" spans="1:7" ht="13.2" x14ac:dyDescent="0.25">
      <c r="A213" s="13">
        <v>42785</v>
      </c>
      <c r="B213" s="14">
        <v>0.93853009259259257</v>
      </c>
      <c r="C213" s="16" t="s">
        <v>667</v>
      </c>
      <c r="D213" s="16" t="s">
        <v>671</v>
      </c>
      <c r="E213" s="16" t="s">
        <v>672</v>
      </c>
      <c r="F213" s="16">
        <v>274.95</v>
      </c>
      <c r="G213" s="16" t="s">
        <v>674</v>
      </c>
    </row>
    <row r="214" spans="1:7" ht="13.2" x14ac:dyDescent="0.25">
      <c r="A214" s="13">
        <v>42784</v>
      </c>
      <c r="B214" s="14">
        <v>0.9158680555555555</v>
      </c>
      <c r="C214" s="16" t="s">
        <v>660</v>
      </c>
      <c r="E214" s="16" t="s">
        <v>665</v>
      </c>
      <c r="F214" s="16">
        <v>-1000</v>
      </c>
      <c r="G214" s="16" t="s">
        <v>675</v>
      </c>
    </row>
    <row r="215" spans="1:7" ht="13.2" x14ac:dyDescent="0.25">
      <c r="A215" s="13">
        <v>42784</v>
      </c>
      <c r="B215" s="14">
        <v>0.88671296296296298</v>
      </c>
      <c r="C215" s="16" t="s">
        <v>660</v>
      </c>
      <c r="E215" s="16" t="s">
        <v>665</v>
      </c>
      <c r="F215" s="16">
        <v>-152.08551478999999</v>
      </c>
      <c r="G215" s="16" t="s">
        <v>676</v>
      </c>
    </row>
    <row r="216" spans="1:7" ht="13.2" x14ac:dyDescent="0.25">
      <c r="A216" s="13">
        <v>42784</v>
      </c>
      <c r="B216" s="14">
        <v>0.32113425925925926</v>
      </c>
      <c r="C216" s="16" t="s">
        <v>17</v>
      </c>
      <c r="E216" s="16" t="s">
        <v>397</v>
      </c>
      <c r="F216" s="16">
        <v>1.9403730299999999</v>
      </c>
      <c r="G216" s="16" t="s">
        <v>233</v>
      </c>
    </row>
    <row r="217" spans="1:7" ht="13.2" x14ac:dyDescent="0.25">
      <c r="A217" s="13">
        <v>42782</v>
      </c>
      <c r="B217" s="14">
        <v>0.45543981481481483</v>
      </c>
      <c r="C217" s="16" t="s">
        <v>17</v>
      </c>
      <c r="E217" s="16" t="s">
        <v>399</v>
      </c>
      <c r="F217" s="16">
        <v>1.9400510099999999</v>
      </c>
      <c r="G217" s="16" t="s">
        <v>234</v>
      </c>
    </row>
    <row r="218" spans="1:7" ht="13.2" x14ac:dyDescent="0.25">
      <c r="A218" s="13">
        <v>42782</v>
      </c>
      <c r="B218" s="14">
        <v>0.37559027777777776</v>
      </c>
      <c r="C218" s="16" t="s">
        <v>17</v>
      </c>
      <c r="E218" s="16" t="s">
        <v>677</v>
      </c>
      <c r="F218" s="16">
        <v>1.9400510099999999</v>
      </c>
      <c r="G218" s="16" t="s">
        <v>678</v>
      </c>
    </row>
    <row r="219" spans="1:7" ht="13.2" x14ac:dyDescent="0.25">
      <c r="A219" s="13">
        <v>42779</v>
      </c>
      <c r="B219" s="14">
        <v>4.5902777777777778E-2</v>
      </c>
      <c r="C219" s="16" t="s">
        <v>17</v>
      </c>
      <c r="E219" s="16" t="s">
        <v>397</v>
      </c>
      <c r="F219" s="16">
        <v>1.94083508</v>
      </c>
      <c r="G219" s="16" t="s">
        <v>235</v>
      </c>
    </row>
    <row r="220" spans="1:7" ht="13.2" x14ac:dyDescent="0.25">
      <c r="A220" s="13">
        <v>42778</v>
      </c>
      <c r="B220" s="14">
        <v>0.50623842592592594</v>
      </c>
      <c r="C220" s="16" t="s">
        <v>17</v>
      </c>
      <c r="E220" s="16" t="s">
        <v>677</v>
      </c>
      <c r="F220" s="16">
        <v>1.94172503</v>
      </c>
      <c r="G220" s="16" t="s">
        <v>679</v>
      </c>
    </row>
    <row r="221" spans="1:7" ht="13.2" x14ac:dyDescent="0.25">
      <c r="A221" s="13">
        <v>42777</v>
      </c>
      <c r="B221" s="14">
        <v>0.8454976851851852</v>
      </c>
      <c r="C221" s="16" t="s">
        <v>17</v>
      </c>
      <c r="E221" s="16" t="s">
        <v>399</v>
      </c>
      <c r="F221" s="16">
        <v>1.9400510099999999</v>
      </c>
      <c r="G221" s="16" t="s">
        <v>236</v>
      </c>
    </row>
    <row r="222" spans="1:7" ht="13.2" x14ac:dyDescent="0.25">
      <c r="A222" s="13">
        <v>42772</v>
      </c>
      <c r="B222" s="14">
        <v>0.81765046296296295</v>
      </c>
      <c r="C222" s="16" t="s">
        <v>17</v>
      </c>
      <c r="E222" s="16" t="s">
        <v>397</v>
      </c>
      <c r="F222" s="16">
        <v>1.9405510100000001</v>
      </c>
      <c r="G222" s="16" t="s">
        <v>237</v>
      </c>
    </row>
    <row r="223" spans="1:7" ht="13.2" x14ac:dyDescent="0.25">
      <c r="A223" s="13">
        <v>42768</v>
      </c>
      <c r="B223" s="14">
        <v>0.86856481481481485</v>
      </c>
      <c r="C223" s="16" t="s">
        <v>17</v>
      </c>
      <c r="E223" s="16" t="s">
        <v>399</v>
      </c>
      <c r="F223" s="16">
        <v>1.9598831999999999</v>
      </c>
      <c r="G223" s="16" t="s">
        <v>238</v>
      </c>
    </row>
    <row r="224" spans="1:7" ht="13.2" x14ac:dyDescent="0.25">
      <c r="A224" s="13">
        <v>42768</v>
      </c>
      <c r="B224" s="14">
        <v>0.44207175925925923</v>
      </c>
      <c r="C224" s="16" t="s">
        <v>17</v>
      </c>
      <c r="E224" s="16" t="s">
        <v>677</v>
      </c>
      <c r="F224" s="16">
        <v>1.9400510099999999</v>
      </c>
      <c r="G224" s="16" t="s">
        <v>680</v>
      </c>
    </row>
    <row r="225" spans="1:7" ht="13.2" x14ac:dyDescent="0.25">
      <c r="A225" s="13">
        <v>42766</v>
      </c>
      <c r="B225" s="14">
        <v>8.5532407407407415E-3</v>
      </c>
      <c r="C225" s="16" t="s">
        <v>17</v>
      </c>
      <c r="E225" s="16" t="s">
        <v>397</v>
      </c>
      <c r="F225" s="16">
        <v>1.94607321</v>
      </c>
      <c r="G225" s="16" t="s">
        <v>239</v>
      </c>
    </row>
    <row r="226" spans="1:7" ht="13.2" x14ac:dyDescent="0.25">
      <c r="A226" s="13">
        <v>42761</v>
      </c>
      <c r="B226" s="14">
        <v>0.64649305555555558</v>
      </c>
      <c r="C226" s="16" t="s">
        <v>17</v>
      </c>
      <c r="E226" s="16" t="s">
        <v>677</v>
      </c>
      <c r="F226" s="16">
        <v>1.9754586300000001</v>
      </c>
      <c r="G226" s="16" t="s">
        <v>681</v>
      </c>
    </row>
    <row r="227" spans="1:7" ht="13.2" x14ac:dyDescent="0.25">
      <c r="A227" s="13">
        <v>42760</v>
      </c>
      <c r="B227" s="14">
        <v>0.42452546296296295</v>
      </c>
      <c r="C227" s="16" t="s">
        <v>17</v>
      </c>
      <c r="E227" s="16" t="s">
        <v>399</v>
      </c>
      <c r="F227" s="16">
        <v>1.94713783</v>
      </c>
      <c r="G227" s="16" t="s">
        <v>240</v>
      </c>
    </row>
    <row r="228" spans="1:7" ht="13.2" x14ac:dyDescent="0.25">
      <c r="A228" s="13">
        <v>42758</v>
      </c>
      <c r="B228" s="14">
        <v>0.51775462962962959</v>
      </c>
      <c r="C228" s="16" t="s">
        <v>17</v>
      </c>
      <c r="E228" s="16" t="s">
        <v>397</v>
      </c>
      <c r="F228" s="16">
        <v>1.94007361</v>
      </c>
      <c r="G228" s="16" t="s">
        <v>241</v>
      </c>
    </row>
    <row r="229" spans="1:7" ht="13.2" x14ac:dyDescent="0.25">
      <c r="A229" s="13">
        <v>42753</v>
      </c>
      <c r="B229" s="14">
        <v>0.69254629629629627</v>
      </c>
      <c r="C229" s="16" t="s">
        <v>17</v>
      </c>
      <c r="E229" s="16" t="s">
        <v>677</v>
      </c>
      <c r="F229" s="16">
        <v>2.02140049</v>
      </c>
      <c r="G229" s="16" t="s">
        <v>682</v>
      </c>
    </row>
    <row r="230" spans="1:7" ht="13.2" x14ac:dyDescent="0.25">
      <c r="A230" s="13">
        <v>42752</v>
      </c>
      <c r="B230" s="14">
        <v>0.59045138888888893</v>
      </c>
      <c r="C230" s="16" t="s">
        <v>17</v>
      </c>
      <c r="E230" s="16" t="s">
        <v>399</v>
      </c>
      <c r="F230" s="16">
        <v>1.9400510099999999</v>
      </c>
      <c r="G230" s="16" t="s">
        <v>242</v>
      </c>
    </row>
    <row r="231" spans="1:7" ht="13.2" x14ac:dyDescent="0.25">
      <c r="A231" s="13">
        <v>42751</v>
      </c>
      <c r="B231" s="14">
        <v>0.48601851851851852</v>
      </c>
      <c r="C231" s="16" t="s">
        <v>17</v>
      </c>
      <c r="E231" s="16" t="s">
        <v>397</v>
      </c>
      <c r="F231" s="16">
        <v>1.9572500100000001</v>
      </c>
      <c r="G231" s="16" t="s">
        <v>243</v>
      </c>
    </row>
    <row r="232" spans="1:7" ht="13.2" x14ac:dyDescent="0.25">
      <c r="A232" s="13">
        <v>42746</v>
      </c>
      <c r="B232" s="14">
        <v>0.72943287037037041</v>
      </c>
      <c r="C232" s="16" t="s">
        <v>17</v>
      </c>
      <c r="E232" s="16" t="s">
        <v>677</v>
      </c>
      <c r="F232" s="16">
        <v>1.9465510100000001</v>
      </c>
      <c r="G232" s="16" t="s">
        <v>683</v>
      </c>
    </row>
    <row r="233" spans="1:7" ht="13.2" x14ac:dyDescent="0.25">
      <c r="A233" s="13">
        <v>42745</v>
      </c>
      <c r="B233" s="14">
        <v>0.10098379629629629</v>
      </c>
      <c r="C233" s="16" t="s">
        <v>17</v>
      </c>
      <c r="E233" s="16" t="s">
        <v>399</v>
      </c>
      <c r="F233" s="16">
        <v>1.9405510100000001</v>
      </c>
      <c r="G233" s="16" t="s">
        <v>244</v>
      </c>
    </row>
    <row r="234" spans="1:7" ht="13.2" x14ac:dyDescent="0.25">
      <c r="A234" s="13">
        <v>42743</v>
      </c>
      <c r="B234" s="14">
        <v>0.75685185185185189</v>
      </c>
      <c r="C234" s="16" t="s">
        <v>17</v>
      </c>
      <c r="E234" s="16" t="s">
        <v>397</v>
      </c>
      <c r="F234" s="16">
        <v>1.9400510099999999</v>
      </c>
      <c r="G234" s="16" t="s">
        <v>245</v>
      </c>
    </row>
    <row r="235" spans="1:7" ht="13.2" x14ac:dyDescent="0.25">
      <c r="A235" s="13">
        <v>42739</v>
      </c>
      <c r="B235" s="14">
        <v>0.68905092592592587</v>
      </c>
      <c r="C235" s="16" t="s">
        <v>17</v>
      </c>
      <c r="E235" s="16" t="s">
        <v>677</v>
      </c>
      <c r="F235" s="16">
        <v>2.0211102200000002</v>
      </c>
      <c r="G235" s="16" t="s">
        <v>684</v>
      </c>
    </row>
    <row r="236" spans="1:7" ht="13.2" x14ac:dyDescent="0.25">
      <c r="A236" s="13">
        <v>42738</v>
      </c>
      <c r="B236" s="14">
        <v>0.19116898148148148</v>
      </c>
      <c r="C236" s="16" t="s">
        <v>17</v>
      </c>
      <c r="E236" s="16" t="s">
        <v>399</v>
      </c>
      <c r="F236" s="16">
        <v>1.9400510099999999</v>
      </c>
      <c r="G236" s="16" t="s">
        <v>246</v>
      </c>
    </row>
    <row r="237" spans="1:7" ht="13.2" x14ac:dyDescent="0.25">
      <c r="A237" s="13">
        <v>42735</v>
      </c>
      <c r="B237" s="14">
        <v>0.45861111111111114</v>
      </c>
      <c r="C237" s="16" t="s">
        <v>17</v>
      </c>
      <c r="E237" s="16" t="s">
        <v>397</v>
      </c>
      <c r="F237" s="16">
        <v>1.9400510099999999</v>
      </c>
      <c r="G237" s="16" t="s">
        <v>247</v>
      </c>
    </row>
    <row r="238" spans="1:7" ht="13.2" x14ac:dyDescent="0.25">
      <c r="A238" s="13">
        <v>42732</v>
      </c>
      <c r="B238" s="14">
        <v>0.10760416666666667</v>
      </c>
      <c r="C238" s="16" t="s">
        <v>17</v>
      </c>
      <c r="E238" s="16" t="s">
        <v>677</v>
      </c>
      <c r="F238" s="16">
        <v>2.0600860700000001</v>
      </c>
      <c r="G238" s="16" t="s">
        <v>685</v>
      </c>
    </row>
    <row r="239" spans="1:7" ht="13.2" x14ac:dyDescent="0.25">
      <c r="A239" s="13">
        <v>42731</v>
      </c>
      <c r="B239" s="14">
        <v>8.5416666666666669E-2</v>
      </c>
      <c r="C239" s="16" t="s">
        <v>17</v>
      </c>
      <c r="E239" s="16" t="s">
        <v>399</v>
      </c>
      <c r="F239" s="16">
        <v>1.9829528199999999</v>
      </c>
      <c r="G239" s="16" t="s">
        <v>248</v>
      </c>
    </row>
    <row r="240" spans="1:7" ht="13.2" x14ac:dyDescent="0.25">
      <c r="A240" s="13">
        <v>42727</v>
      </c>
      <c r="B240" s="14">
        <v>0.38681712962962961</v>
      </c>
      <c r="C240" s="16" t="s">
        <v>17</v>
      </c>
      <c r="E240" s="16" t="s">
        <v>397</v>
      </c>
      <c r="F240" s="16">
        <v>1.9400510099999999</v>
      </c>
      <c r="G240" s="16" t="s">
        <v>249</v>
      </c>
    </row>
    <row r="241" spans="1:7" ht="13.2" x14ac:dyDescent="0.25">
      <c r="A241" s="13">
        <v>42725</v>
      </c>
      <c r="B241" s="14">
        <v>3.304398148148148E-2</v>
      </c>
      <c r="C241" s="16" t="s">
        <v>17</v>
      </c>
      <c r="E241" s="16" t="s">
        <v>677</v>
      </c>
      <c r="F241" s="16">
        <v>1.94006228</v>
      </c>
      <c r="G241" s="16" t="s">
        <v>686</v>
      </c>
    </row>
    <row r="242" spans="1:7" ht="13.2" x14ac:dyDescent="0.25">
      <c r="A242" s="13">
        <v>42723</v>
      </c>
      <c r="B242" s="14">
        <v>0.79606481481481484</v>
      </c>
      <c r="C242" s="16" t="s">
        <v>17</v>
      </c>
      <c r="E242" s="16" t="s">
        <v>399</v>
      </c>
      <c r="F242" s="16">
        <v>1.9478408700000001</v>
      </c>
      <c r="G242" s="16" t="s">
        <v>250</v>
      </c>
    </row>
    <row r="243" spans="1:7" ht="13.2" x14ac:dyDescent="0.25">
      <c r="A243" s="13">
        <v>42719</v>
      </c>
      <c r="B243" s="14">
        <v>0.75111111111111106</v>
      </c>
      <c r="C243" s="16" t="s">
        <v>17</v>
      </c>
      <c r="E243" s="16" t="s">
        <v>397</v>
      </c>
      <c r="F243" s="16">
        <v>1.94983247</v>
      </c>
      <c r="G243" s="16" t="s">
        <v>251</v>
      </c>
    </row>
    <row r="244" spans="1:7" ht="13.2" x14ac:dyDescent="0.25">
      <c r="A244" s="13">
        <v>42718</v>
      </c>
      <c r="B244" s="14">
        <v>0.16991898148148149</v>
      </c>
      <c r="C244" s="16" t="s">
        <v>17</v>
      </c>
      <c r="E244" s="16" t="s">
        <v>677</v>
      </c>
      <c r="F244" s="16">
        <v>1.9400510099999999</v>
      </c>
      <c r="G244" s="16" t="s">
        <v>687</v>
      </c>
    </row>
    <row r="245" spans="1:7" ht="13.2" x14ac:dyDescent="0.25">
      <c r="A245" s="13">
        <v>42716</v>
      </c>
      <c r="B245" s="14">
        <v>0.51659722222222226</v>
      </c>
      <c r="C245" s="16" t="s">
        <v>17</v>
      </c>
      <c r="E245" s="16" t="s">
        <v>399</v>
      </c>
      <c r="F245" s="16">
        <v>1.9555486799999999</v>
      </c>
      <c r="G245" s="16" t="s">
        <v>252</v>
      </c>
    </row>
    <row r="246" spans="1:7" ht="13.2" x14ac:dyDescent="0.25">
      <c r="A246" s="13">
        <v>42712</v>
      </c>
      <c r="B246" s="14">
        <v>0.59141203703703704</v>
      </c>
      <c r="C246" s="16" t="s">
        <v>17</v>
      </c>
      <c r="E246" s="16" t="s">
        <v>397</v>
      </c>
      <c r="F246" s="16">
        <v>1.9753540999999999</v>
      </c>
      <c r="G246" s="16" t="s">
        <v>253</v>
      </c>
    </row>
    <row r="247" spans="1:7" ht="13.2" x14ac:dyDescent="0.25">
      <c r="A247" s="13">
        <v>42710</v>
      </c>
      <c r="B247" s="14">
        <v>0.42766203703703703</v>
      </c>
      <c r="C247" s="16" t="s">
        <v>17</v>
      </c>
      <c r="E247" s="16" t="s">
        <v>677</v>
      </c>
      <c r="F247" s="16">
        <v>1.9400510099999999</v>
      </c>
      <c r="G247" s="16" t="s">
        <v>688</v>
      </c>
    </row>
    <row r="248" spans="1:7" ht="13.2" x14ac:dyDescent="0.25">
      <c r="A248" s="13">
        <v>42709</v>
      </c>
      <c r="B248" s="14">
        <v>0.32069444444444445</v>
      </c>
      <c r="C248" s="16" t="s">
        <v>17</v>
      </c>
      <c r="E248" s="16" t="s">
        <v>399</v>
      </c>
      <c r="F248" s="16">
        <v>1.9959111</v>
      </c>
      <c r="G248" s="16" t="s">
        <v>254</v>
      </c>
    </row>
    <row r="249" spans="1:7" ht="13.2" x14ac:dyDescent="0.25">
      <c r="A249" s="13">
        <v>42705</v>
      </c>
      <c r="B249" s="14">
        <v>0.39857638888888891</v>
      </c>
      <c r="C249" s="16" t="s">
        <v>17</v>
      </c>
      <c r="E249" s="16" t="s">
        <v>397</v>
      </c>
      <c r="F249" s="16">
        <v>1.94008443</v>
      </c>
      <c r="G249" s="16" t="s">
        <v>255</v>
      </c>
    </row>
    <row r="250" spans="1:7" ht="13.2" x14ac:dyDescent="0.25">
      <c r="A250" s="13">
        <v>42703</v>
      </c>
      <c r="B250" s="14">
        <v>0.49280092592592595</v>
      </c>
      <c r="C250" s="16" t="s">
        <v>17</v>
      </c>
      <c r="E250" s="16" t="s">
        <v>677</v>
      </c>
      <c r="F250" s="16">
        <v>2.0486668799999999</v>
      </c>
      <c r="G250" s="16" t="s">
        <v>689</v>
      </c>
    </row>
    <row r="251" spans="1:7" ht="13.2" x14ac:dyDescent="0.25">
      <c r="A251" s="13">
        <v>42702</v>
      </c>
      <c r="B251" s="14">
        <v>0.56642361111111106</v>
      </c>
      <c r="C251" s="16" t="s">
        <v>17</v>
      </c>
      <c r="E251" s="16" t="s">
        <v>399</v>
      </c>
      <c r="F251" s="16">
        <v>1.94779729</v>
      </c>
      <c r="G251" s="16" t="s">
        <v>256</v>
      </c>
    </row>
    <row r="252" spans="1:7" ht="13.2" x14ac:dyDescent="0.25">
      <c r="A252" s="13">
        <v>42698</v>
      </c>
      <c r="B252" s="14">
        <v>0.36841435185185184</v>
      </c>
      <c r="C252" s="16" t="s">
        <v>17</v>
      </c>
      <c r="E252" s="16" t="s">
        <v>397</v>
      </c>
      <c r="F252" s="16">
        <v>1.9400510099999999</v>
      </c>
      <c r="G252" s="16" t="s">
        <v>257</v>
      </c>
    </row>
    <row r="253" spans="1:7" ht="13.2" x14ac:dyDescent="0.25">
      <c r="A253" s="13">
        <v>42696</v>
      </c>
      <c r="B253" s="14">
        <v>0.70385416666666667</v>
      </c>
      <c r="C253" s="16" t="s">
        <v>17</v>
      </c>
      <c r="E253" s="16" t="s">
        <v>677</v>
      </c>
      <c r="F253" s="16">
        <v>1.94006228</v>
      </c>
      <c r="G253" s="16" t="s">
        <v>690</v>
      </c>
    </row>
    <row r="254" spans="1:7" ht="13.2" x14ac:dyDescent="0.25">
      <c r="A254" s="13">
        <v>42695</v>
      </c>
      <c r="B254" s="14">
        <v>0.61504629629629626</v>
      </c>
      <c r="C254" s="16" t="s">
        <v>17</v>
      </c>
      <c r="E254" s="16" t="s">
        <v>399</v>
      </c>
      <c r="F254" s="16">
        <v>1.9400510099999999</v>
      </c>
      <c r="G254" s="16" t="s">
        <v>258</v>
      </c>
    </row>
    <row r="255" spans="1:7" ht="13.2" x14ac:dyDescent="0.25">
      <c r="A255" s="13">
        <v>42691</v>
      </c>
      <c r="B255" s="14">
        <v>0.3520949074074074</v>
      </c>
      <c r="C255" s="16" t="s">
        <v>17</v>
      </c>
      <c r="E255" s="16" t="s">
        <v>397</v>
      </c>
      <c r="F255" s="16">
        <v>1.9615592100000001</v>
      </c>
      <c r="G255" s="16" t="s">
        <v>259</v>
      </c>
    </row>
    <row r="256" spans="1:7" ht="13.2" x14ac:dyDescent="0.25">
      <c r="A256" s="13">
        <v>42689</v>
      </c>
      <c r="B256" s="14">
        <v>0.27642361111111113</v>
      </c>
      <c r="C256" s="16" t="s">
        <v>17</v>
      </c>
      <c r="E256" s="16" t="s">
        <v>677</v>
      </c>
      <c r="F256" s="16">
        <v>1.9459819</v>
      </c>
      <c r="G256" s="16" t="s">
        <v>691</v>
      </c>
    </row>
    <row r="257" spans="1:7" ht="13.2" x14ac:dyDescent="0.25">
      <c r="A257" s="13">
        <v>42688</v>
      </c>
      <c r="B257" s="14">
        <v>0.6060416666666667</v>
      </c>
      <c r="C257" s="16" t="s">
        <v>17</v>
      </c>
      <c r="E257" s="16" t="s">
        <v>399</v>
      </c>
      <c r="F257" s="16">
        <v>1.9514784700000001</v>
      </c>
      <c r="G257" s="16" t="s">
        <v>260</v>
      </c>
    </row>
    <row r="258" spans="1:7" ht="13.2" x14ac:dyDescent="0.25">
      <c r="A258" s="13">
        <v>42684</v>
      </c>
      <c r="B258" s="14">
        <v>0.25260416666666669</v>
      </c>
      <c r="C258" s="16" t="s">
        <v>17</v>
      </c>
      <c r="E258" s="16" t="s">
        <v>397</v>
      </c>
      <c r="F258" s="16">
        <v>1.9403122100000001</v>
      </c>
      <c r="G258" s="16" t="s">
        <v>261</v>
      </c>
    </row>
    <row r="259" spans="1:7" ht="13.2" x14ac:dyDescent="0.25">
      <c r="A259" s="13">
        <v>42682</v>
      </c>
      <c r="B259" s="14">
        <v>2.7754629629629629E-2</v>
      </c>
      <c r="C259" s="16" t="s">
        <v>17</v>
      </c>
      <c r="E259" s="16" t="s">
        <v>677</v>
      </c>
      <c r="F259" s="16">
        <v>1.94006228</v>
      </c>
      <c r="G259" s="16" t="s">
        <v>692</v>
      </c>
    </row>
    <row r="260" spans="1:7" ht="13.2" x14ac:dyDescent="0.25">
      <c r="A260" s="13">
        <v>42681</v>
      </c>
      <c r="B260" s="14">
        <v>0.42229166666666668</v>
      </c>
      <c r="C260" s="16" t="s">
        <v>17</v>
      </c>
      <c r="E260" s="16" t="s">
        <v>399</v>
      </c>
      <c r="F260" s="16">
        <v>1.97287821</v>
      </c>
      <c r="G260" s="16" t="s">
        <v>262</v>
      </c>
    </row>
    <row r="261" spans="1:7" ht="13.2" x14ac:dyDescent="0.25">
      <c r="A261" s="13">
        <v>42676</v>
      </c>
      <c r="B261" s="14">
        <v>0.56577546296296299</v>
      </c>
      <c r="C261" s="16" t="s">
        <v>17</v>
      </c>
      <c r="E261" s="16" t="s">
        <v>397</v>
      </c>
      <c r="F261" s="16">
        <v>2.0088206</v>
      </c>
      <c r="G261" s="16" t="s">
        <v>263</v>
      </c>
    </row>
    <row r="262" spans="1:7" ht="13.2" x14ac:dyDescent="0.25">
      <c r="A262" s="13">
        <v>42675</v>
      </c>
      <c r="B262" s="14">
        <v>9.2453703703703705E-2</v>
      </c>
      <c r="C262" s="16" t="s">
        <v>17</v>
      </c>
      <c r="E262" s="16" t="s">
        <v>677</v>
      </c>
      <c r="F262" s="16">
        <v>1.9400510099999999</v>
      </c>
      <c r="G262" s="16" t="s">
        <v>693</v>
      </c>
    </row>
    <row r="263" spans="1:7" ht="13.2" x14ac:dyDescent="0.25">
      <c r="A263" s="13">
        <v>42674</v>
      </c>
      <c r="B263" s="14">
        <v>0.35424768518518518</v>
      </c>
      <c r="C263" s="16" t="s">
        <v>17</v>
      </c>
      <c r="E263" s="16" t="s">
        <v>399</v>
      </c>
      <c r="F263" s="16">
        <v>1.9571150900000001</v>
      </c>
      <c r="G263" s="16" t="s">
        <v>264</v>
      </c>
    </row>
    <row r="264" spans="1:7" ht="13.2" x14ac:dyDescent="0.25">
      <c r="A264" s="13">
        <v>42668</v>
      </c>
      <c r="B264" s="14">
        <v>0.89759259259259261</v>
      </c>
      <c r="C264" s="16" t="s">
        <v>17</v>
      </c>
      <c r="E264" s="16" t="s">
        <v>397</v>
      </c>
      <c r="F264" s="16">
        <v>1.9402924800000001</v>
      </c>
      <c r="G264" s="16" t="s">
        <v>265</v>
      </c>
    </row>
    <row r="265" spans="1:7" ht="13.2" x14ac:dyDescent="0.25">
      <c r="A265" s="13">
        <v>42668</v>
      </c>
      <c r="B265" s="14">
        <v>0.11503472222222222</v>
      </c>
      <c r="C265" s="16" t="s">
        <v>17</v>
      </c>
      <c r="E265" s="16" t="s">
        <v>677</v>
      </c>
      <c r="F265" s="16">
        <v>1.9400510099999999</v>
      </c>
      <c r="G265" s="16" t="s">
        <v>694</v>
      </c>
    </row>
    <row r="266" spans="1:7" ht="13.2" x14ac:dyDescent="0.25">
      <c r="A266" s="13">
        <v>42667</v>
      </c>
      <c r="B266" s="14">
        <v>0.21957175925925926</v>
      </c>
      <c r="C266" s="16" t="s">
        <v>17</v>
      </c>
      <c r="E266" s="16" t="s">
        <v>399</v>
      </c>
      <c r="F266" s="16">
        <v>2.0420520099999999</v>
      </c>
      <c r="G266" s="16" t="s">
        <v>266</v>
      </c>
    </row>
    <row r="267" spans="1:7" ht="13.2" x14ac:dyDescent="0.25">
      <c r="A267" s="13">
        <v>42661</v>
      </c>
      <c r="B267" s="14">
        <v>0.91114583333333332</v>
      </c>
      <c r="C267" s="16" t="s">
        <v>17</v>
      </c>
      <c r="E267" s="16" t="s">
        <v>397</v>
      </c>
      <c r="F267" s="16">
        <v>1.9400510099999999</v>
      </c>
      <c r="G267" s="16" t="s">
        <v>267</v>
      </c>
    </row>
    <row r="268" spans="1:7" ht="13.2" x14ac:dyDescent="0.25">
      <c r="A268" s="13">
        <v>42660</v>
      </c>
      <c r="B268" s="14">
        <v>0.93995370370370368</v>
      </c>
      <c r="C268" s="16" t="s">
        <v>17</v>
      </c>
      <c r="E268" s="16" t="s">
        <v>677</v>
      </c>
      <c r="F268" s="16">
        <v>1.9522492</v>
      </c>
      <c r="G268" s="16" t="s">
        <v>695</v>
      </c>
    </row>
    <row r="269" spans="1:7" ht="13.2" x14ac:dyDescent="0.25">
      <c r="A269" s="13">
        <v>42660</v>
      </c>
      <c r="B269" s="14">
        <v>0.38807870370370373</v>
      </c>
      <c r="C269" s="16" t="s">
        <v>17</v>
      </c>
      <c r="E269" s="16" t="s">
        <v>399</v>
      </c>
      <c r="F269" s="16">
        <v>1.958528</v>
      </c>
      <c r="G269" s="16" t="s">
        <v>268</v>
      </c>
    </row>
    <row r="270" spans="1:7" ht="13.2" x14ac:dyDescent="0.25">
      <c r="A270" s="13">
        <v>42655</v>
      </c>
      <c r="B270" s="14">
        <v>0.11988425925925926</v>
      </c>
      <c r="C270" s="16" t="s">
        <v>17</v>
      </c>
      <c r="E270" s="16" t="s">
        <v>397</v>
      </c>
      <c r="F270" s="16">
        <v>1.97856207</v>
      </c>
      <c r="G270" s="16" t="s">
        <v>269</v>
      </c>
    </row>
    <row r="271" spans="1:7" ht="13.2" x14ac:dyDescent="0.25">
      <c r="A271" s="13">
        <v>42654</v>
      </c>
      <c r="B271" s="14">
        <v>1.4988425925925926E-2</v>
      </c>
      <c r="C271" s="16" t="s">
        <v>17</v>
      </c>
      <c r="E271" s="16" t="s">
        <v>677</v>
      </c>
      <c r="F271" s="16">
        <v>1.94651722</v>
      </c>
      <c r="G271" s="16" t="s">
        <v>696</v>
      </c>
    </row>
    <row r="272" spans="1:7" ht="13.2" x14ac:dyDescent="0.25">
      <c r="A272" s="13">
        <v>42653</v>
      </c>
      <c r="B272" s="14">
        <v>0.60124999999999995</v>
      </c>
      <c r="C272" s="16" t="s">
        <v>17</v>
      </c>
      <c r="E272" s="16" t="s">
        <v>399</v>
      </c>
      <c r="F272" s="16">
        <v>1.9400510099999999</v>
      </c>
      <c r="G272" s="16" t="s">
        <v>270</v>
      </c>
    </row>
    <row r="273" spans="1:7" ht="13.2" x14ac:dyDescent="0.25">
      <c r="A273" s="13">
        <v>42647</v>
      </c>
      <c r="B273" s="14">
        <v>0.83126157407407408</v>
      </c>
      <c r="C273" s="16" t="s">
        <v>17</v>
      </c>
      <c r="E273" s="16" t="s">
        <v>397</v>
      </c>
      <c r="F273" s="16">
        <v>1.9400510099999999</v>
      </c>
      <c r="G273" s="16" t="s">
        <v>271</v>
      </c>
    </row>
    <row r="274" spans="1:7" ht="13.2" x14ac:dyDescent="0.25">
      <c r="A274" s="13">
        <v>42647</v>
      </c>
      <c r="B274" s="14">
        <v>4.2905092592592592E-2</v>
      </c>
      <c r="C274" s="16" t="s">
        <v>17</v>
      </c>
      <c r="E274" s="16" t="s">
        <v>677</v>
      </c>
      <c r="F274" s="16">
        <v>1.9400510099999999</v>
      </c>
      <c r="G274" s="16" t="s">
        <v>697</v>
      </c>
    </row>
    <row r="275" spans="1:7" ht="13.2" x14ac:dyDescent="0.25">
      <c r="A275" s="13">
        <v>42646</v>
      </c>
      <c r="B275" s="14">
        <v>0.59258101851851852</v>
      </c>
      <c r="C275" s="16" t="s">
        <v>17</v>
      </c>
      <c r="E275" s="16" t="s">
        <v>399</v>
      </c>
      <c r="F275" s="16">
        <v>1.9400510099999999</v>
      </c>
      <c r="G275" s="16" t="s">
        <v>272</v>
      </c>
    </row>
    <row r="276" spans="1:7" ht="13.2" x14ac:dyDescent="0.25">
      <c r="A276" s="13">
        <v>42640</v>
      </c>
      <c r="B276" s="14">
        <v>0.50754629629629633</v>
      </c>
      <c r="C276" s="16" t="s">
        <v>17</v>
      </c>
      <c r="E276" s="16" t="s">
        <v>677</v>
      </c>
      <c r="F276" s="16">
        <v>1.9405510100000001</v>
      </c>
      <c r="G276" s="16" t="s">
        <v>698</v>
      </c>
    </row>
    <row r="277" spans="1:7" ht="13.2" x14ac:dyDescent="0.25">
      <c r="A277" s="13">
        <v>42640</v>
      </c>
      <c r="B277" s="14">
        <v>0.38521990740740741</v>
      </c>
      <c r="C277" s="16" t="s">
        <v>17</v>
      </c>
      <c r="E277" s="16" t="s">
        <v>397</v>
      </c>
      <c r="F277" s="16">
        <v>2.0411620099999999</v>
      </c>
      <c r="G277" s="16" t="s">
        <v>273</v>
      </c>
    </row>
    <row r="278" spans="1:7" ht="13.2" x14ac:dyDescent="0.25">
      <c r="A278" s="13">
        <v>42639</v>
      </c>
      <c r="B278" s="14">
        <v>7.2673611111111105E-2</v>
      </c>
      <c r="C278" s="16" t="s">
        <v>17</v>
      </c>
      <c r="E278" s="16" t="s">
        <v>399</v>
      </c>
      <c r="F278" s="16">
        <v>1.94596722</v>
      </c>
      <c r="G278" s="16" t="s">
        <v>274</v>
      </c>
    </row>
    <row r="279" spans="1:7" ht="13.2" x14ac:dyDescent="0.25">
      <c r="A279" s="13">
        <v>42632</v>
      </c>
      <c r="B279" s="14">
        <v>0.77348379629629627</v>
      </c>
      <c r="C279" s="16" t="s">
        <v>17</v>
      </c>
      <c r="E279" s="16" t="s">
        <v>677</v>
      </c>
      <c r="F279" s="16">
        <v>1.94022468</v>
      </c>
      <c r="G279" s="16" t="s">
        <v>699</v>
      </c>
    </row>
    <row r="280" spans="1:7" ht="13.2" x14ac:dyDescent="0.25">
      <c r="A280" s="13">
        <v>42632</v>
      </c>
      <c r="B280" s="14">
        <v>0.15252314814814816</v>
      </c>
      <c r="C280" s="16" t="s">
        <v>17</v>
      </c>
      <c r="E280" s="16" t="s">
        <v>397</v>
      </c>
      <c r="F280" s="16">
        <v>1.94006963</v>
      </c>
      <c r="G280" s="16" t="s">
        <v>275</v>
      </c>
    </row>
    <row r="281" spans="1:7" ht="13.2" x14ac:dyDescent="0.25">
      <c r="A281" s="13">
        <v>42631</v>
      </c>
      <c r="B281" s="14">
        <v>0.7051736111111111</v>
      </c>
      <c r="C281" s="16" t="s">
        <v>17</v>
      </c>
      <c r="E281" s="16" t="s">
        <v>399</v>
      </c>
      <c r="F281" s="16">
        <v>1.9518834300000001</v>
      </c>
      <c r="G281" s="16" t="s">
        <v>276</v>
      </c>
    </row>
    <row r="282" spans="1:7" ht="13.2" x14ac:dyDescent="0.25">
      <c r="A282" s="13">
        <v>42619</v>
      </c>
      <c r="B282" s="14">
        <v>0.51276620370370374</v>
      </c>
      <c r="C282" s="16" t="s">
        <v>17</v>
      </c>
      <c r="E282" s="16" t="s">
        <v>397</v>
      </c>
      <c r="F282" s="16">
        <v>1.9400510099999999</v>
      </c>
      <c r="G282" s="16" t="s">
        <v>277</v>
      </c>
    </row>
    <row r="283" spans="1:7" ht="13.2" x14ac:dyDescent="0.25">
      <c r="A283" s="13">
        <v>42617</v>
      </c>
      <c r="B283" s="14">
        <v>0.58803240740740736</v>
      </c>
      <c r="C283" s="16" t="s">
        <v>17</v>
      </c>
      <c r="E283" s="16" t="s">
        <v>677</v>
      </c>
      <c r="F283" s="16">
        <v>1.94105101</v>
      </c>
      <c r="G283" s="16" t="s">
        <v>700</v>
      </c>
    </row>
    <row r="284" spans="1:7" ht="13.2" x14ac:dyDescent="0.25">
      <c r="A284" s="13">
        <v>42617</v>
      </c>
      <c r="B284" s="14">
        <v>0.23738425925925927</v>
      </c>
      <c r="C284" s="16" t="s">
        <v>17</v>
      </c>
      <c r="E284" s="16" t="s">
        <v>399</v>
      </c>
      <c r="F284" s="16">
        <v>1.9401696799999999</v>
      </c>
      <c r="G284" s="16" t="s">
        <v>278</v>
      </c>
    </row>
    <row r="285" spans="1:7" ht="13.2" x14ac:dyDescent="0.25">
      <c r="A285" s="13">
        <v>42610</v>
      </c>
      <c r="B285" s="14">
        <v>0.63663194444444449</v>
      </c>
      <c r="C285" s="16" t="s">
        <v>17</v>
      </c>
      <c r="E285" s="16" t="s">
        <v>397</v>
      </c>
      <c r="F285" s="16">
        <v>2.0401102799999999</v>
      </c>
      <c r="G285" s="16" t="s">
        <v>279</v>
      </c>
    </row>
    <row r="286" spans="1:7" ht="13.2" x14ac:dyDescent="0.25">
      <c r="A286" s="13">
        <v>42610</v>
      </c>
      <c r="B286" s="14">
        <v>0.63501157407407405</v>
      </c>
      <c r="C286" s="16" t="s">
        <v>17</v>
      </c>
      <c r="E286" s="16" t="s">
        <v>399</v>
      </c>
      <c r="F286" s="16">
        <v>1.94009068</v>
      </c>
      <c r="G286" s="16" t="s">
        <v>280</v>
      </c>
    </row>
    <row r="287" spans="1:7" ht="13.2" x14ac:dyDescent="0.25">
      <c r="A287" s="13">
        <v>42604</v>
      </c>
      <c r="B287" s="14">
        <v>0.89089120370370367</v>
      </c>
      <c r="C287" s="16" t="s">
        <v>17</v>
      </c>
      <c r="E287" s="16" t="s">
        <v>399</v>
      </c>
      <c r="F287" s="16">
        <v>1.94006228</v>
      </c>
      <c r="G287" s="16" t="s">
        <v>281</v>
      </c>
    </row>
    <row r="288" spans="1:7" ht="13.2" x14ac:dyDescent="0.25">
      <c r="A288" s="13">
        <v>42604</v>
      </c>
      <c r="B288" s="14">
        <v>0.57753472222222224</v>
      </c>
      <c r="C288" s="16" t="s">
        <v>17</v>
      </c>
      <c r="E288" s="16" t="s">
        <v>677</v>
      </c>
      <c r="F288" s="16">
        <v>1.9402288299999999</v>
      </c>
      <c r="G288" s="16" t="s">
        <v>701</v>
      </c>
    </row>
    <row r="289" spans="1:7" ht="13.2" x14ac:dyDescent="0.25">
      <c r="A289" s="13">
        <v>42604</v>
      </c>
      <c r="B289" s="14">
        <v>0.46879629629629632</v>
      </c>
      <c r="C289" s="16" t="s">
        <v>17</v>
      </c>
      <c r="E289" s="16" t="s">
        <v>397</v>
      </c>
      <c r="F289" s="16">
        <v>1.9451000300000001</v>
      </c>
      <c r="G289" s="16" t="s">
        <v>282</v>
      </c>
    </row>
    <row r="290" spans="1:7" ht="13.2" x14ac:dyDescent="0.25">
      <c r="A290" s="13">
        <v>42597</v>
      </c>
      <c r="B290" s="14">
        <v>0.39015046296296296</v>
      </c>
      <c r="C290" s="16" t="s">
        <v>17</v>
      </c>
      <c r="E290" s="16" t="s">
        <v>397</v>
      </c>
      <c r="F290" s="16">
        <v>1.9400510099999999</v>
      </c>
      <c r="G290" s="16" t="s">
        <v>283</v>
      </c>
    </row>
    <row r="291" spans="1:7" ht="13.2" x14ac:dyDescent="0.25">
      <c r="A291" s="13">
        <v>42597</v>
      </c>
      <c r="B291" s="14">
        <v>0.31318287037037035</v>
      </c>
      <c r="C291" s="16" t="s">
        <v>17</v>
      </c>
      <c r="E291" s="16" t="s">
        <v>399</v>
      </c>
      <c r="F291" s="16">
        <v>1.9573936199999999</v>
      </c>
      <c r="G291" s="16" t="s">
        <v>284</v>
      </c>
    </row>
    <row r="292" spans="1:7" ht="13.2" x14ac:dyDescent="0.25">
      <c r="A292" s="13">
        <v>42596</v>
      </c>
      <c r="B292" s="14">
        <v>0.7135069444444444</v>
      </c>
      <c r="C292" s="16" t="s">
        <v>657</v>
      </c>
      <c r="F292" s="16">
        <v>-3.7299999999999999E-5</v>
      </c>
      <c r="G292" s="16" t="s">
        <v>702</v>
      </c>
    </row>
    <row r="293" spans="1:7" ht="13.2" x14ac:dyDescent="0.25">
      <c r="A293" s="13">
        <v>42596</v>
      </c>
      <c r="B293" s="14">
        <v>0.69255787037037042</v>
      </c>
      <c r="C293" s="16" t="s">
        <v>17</v>
      </c>
      <c r="D293" s="16" t="s">
        <v>703</v>
      </c>
      <c r="E293" s="16" t="s">
        <v>19</v>
      </c>
      <c r="F293" s="16">
        <v>1.95828928</v>
      </c>
      <c r="G293" s="16" t="s">
        <v>285</v>
      </c>
    </row>
    <row r="294" spans="1:7" ht="13.2" x14ac:dyDescent="0.25">
      <c r="A294" s="13">
        <v>42589</v>
      </c>
      <c r="B294" s="14">
        <v>0.39993055555555557</v>
      </c>
      <c r="C294" s="16" t="s">
        <v>657</v>
      </c>
      <c r="F294" s="16">
        <v>-3.7400000000000001E-5</v>
      </c>
      <c r="G294" s="16" t="s">
        <v>704</v>
      </c>
    </row>
    <row r="295" spans="1:7" ht="13.2" x14ac:dyDescent="0.25">
      <c r="A295" s="13">
        <v>42589</v>
      </c>
      <c r="B295" s="14">
        <v>0.14826388888888889</v>
      </c>
      <c r="C295" s="16" t="s">
        <v>657</v>
      </c>
      <c r="F295" s="16">
        <v>-3.7400000000000001E-5</v>
      </c>
      <c r="G295" s="16" t="s">
        <v>705</v>
      </c>
    </row>
    <row r="296" spans="1:7" ht="13.2" x14ac:dyDescent="0.25">
      <c r="A296" s="13">
        <v>42588</v>
      </c>
      <c r="B296" s="14">
        <v>0.99684027777777773</v>
      </c>
      <c r="C296" s="16" t="s">
        <v>657</v>
      </c>
      <c r="F296" s="16">
        <v>-3.731E-5</v>
      </c>
      <c r="G296" s="16" t="s">
        <v>706</v>
      </c>
    </row>
    <row r="297" spans="1:7" ht="13.2" x14ac:dyDescent="0.25">
      <c r="A297" s="13">
        <v>42588</v>
      </c>
      <c r="B297" s="14">
        <v>0.86186342592592591</v>
      </c>
      <c r="C297" s="16" t="s">
        <v>657</v>
      </c>
      <c r="F297" s="16">
        <v>-5.3937500000000001E-3</v>
      </c>
      <c r="G297" s="16" t="s">
        <v>707</v>
      </c>
    </row>
    <row r="298" spans="1:7" ht="13.2" x14ac:dyDescent="0.25">
      <c r="A298" s="13">
        <v>42588</v>
      </c>
      <c r="B298" s="14">
        <v>0.77021990740740742</v>
      </c>
      <c r="C298" s="16" t="s">
        <v>667</v>
      </c>
      <c r="D298" s="16" t="s">
        <v>708</v>
      </c>
      <c r="E298" s="16" t="s">
        <v>709</v>
      </c>
      <c r="F298" s="16">
        <v>288</v>
      </c>
      <c r="G298" s="16" t="s">
        <v>710</v>
      </c>
    </row>
    <row r="299" spans="1:7" ht="13.2" x14ac:dyDescent="0.25">
      <c r="A299" s="13">
        <v>42588</v>
      </c>
      <c r="B299" s="14">
        <v>0.46349537037037036</v>
      </c>
      <c r="C299" s="16" t="s">
        <v>17</v>
      </c>
      <c r="D299" s="16" t="s">
        <v>711</v>
      </c>
      <c r="E299" s="16" t="s">
        <v>69</v>
      </c>
      <c r="F299" s="16">
        <v>2.0010010899999999</v>
      </c>
      <c r="G299" s="16" t="s">
        <v>286</v>
      </c>
    </row>
    <row r="300" spans="1:7" ht="13.2" x14ac:dyDescent="0.25">
      <c r="A300" s="13">
        <v>42584</v>
      </c>
      <c r="B300" s="14">
        <v>0.12530092592592593</v>
      </c>
      <c r="C300" s="16" t="s">
        <v>17</v>
      </c>
      <c r="D300" s="16" t="s">
        <v>703</v>
      </c>
      <c r="E300" s="16" t="s">
        <v>19</v>
      </c>
      <c r="F300" s="16">
        <v>1.9400735</v>
      </c>
      <c r="G300" s="16" t="s">
        <v>287</v>
      </c>
    </row>
    <row r="301" spans="1:7" ht="13.2" x14ac:dyDescent="0.25">
      <c r="A301" s="13">
        <v>42581</v>
      </c>
      <c r="B301" s="14">
        <v>0.87671296296296297</v>
      </c>
      <c r="C301" s="16" t="s">
        <v>17</v>
      </c>
      <c r="D301" s="16" t="s">
        <v>711</v>
      </c>
      <c r="E301" s="16" t="s">
        <v>69</v>
      </c>
      <c r="F301" s="16">
        <v>1.9575400999999999</v>
      </c>
      <c r="G301" s="16" t="s">
        <v>288</v>
      </c>
    </row>
    <row r="302" spans="1:7" ht="13.2" x14ac:dyDescent="0.25">
      <c r="A302" s="13">
        <v>42577</v>
      </c>
      <c r="B302" s="14">
        <v>0.46003472222222225</v>
      </c>
      <c r="C302" s="16" t="s">
        <v>17</v>
      </c>
      <c r="D302" s="16" t="s">
        <v>703</v>
      </c>
      <c r="E302" s="16" t="s">
        <v>19</v>
      </c>
      <c r="F302" s="16">
        <v>1.9400510099999999</v>
      </c>
      <c r="G302" s="16" t="s">
        <v>289</v>
      </c>
    </row>
    <row r="303" spans="1:7" ht="13.2" x14ac:dyDescent="0.25">
      <c r="A303" s="13">
        <v>42574</v>
      </c>
      <c r="B303" s="14">
        <v>0.92590277777777774</v>
      </c>
      <c r="C303" s="16" t="s">
        <v>17</v>
      </c>
      <c r="D303" s="16" t="s">
        <v>711</v>
      </c>
      <c r="E303" s="16" t="s">
        <v>69</v>
      </c>
      <c r="F303" s="16">
        <v>1.9400510099999999</v>
      </c>
      <c r="G303" s="16" t="s">
        <v>290</v>
      </c>
    </row>
    <row r="304" spans="1:7" ht="13.2" x14ac:dyDescent="0.25">
      <c r="A304" s="13">
        <v>42569</v>
      </c>
      <c r="B304" s="14">
        <v>0.56306712962962968</v>
      </c>
      <c r="C304" s="16" t="s">
        <v>17</v>
      </c>
      <c r="D304" s="16" t="s">
        <v>703</v>
      </c>
      <c r="E304" s="16" t="s">
        <v>19</v>
      </c>
      <c r="F304" s="16">
        <v>1.95370102</v>
      </c>
      <c r="G304" s="16" t="s">
        <v>291</v>
      </c>
    </row>
    <row r="305" spans="1:7" ht="13.2" x14ac:dyDescent="0.25">
      <c r="A305" s="13">
        <v>42568</v>
      </c>
      <c r="B305" s="14">
        <v>0.68138888888888893</v>
      </c>
      <c r="C305" s="16" t="s">
        <v>17</v>
      </c>
      <c r="D305" s="16" t="s">
        <v>711</v>
      </c>
      <c r="E305" s="16" t="s">
        <v>69</v>
      </c>
      <c r="F305" s="16">
        <v>1.94006228</v>
      </c>
      <c r="G305" s="16" t="s">
        <v>292</v>
      </c>
    </row>
    <row r="306" spans="1:7" ht="13.2" x14ac:dyDescent="0.25">
      <c r="A306" s="13">
        <v>42562</v>
      </c>
      <c r="B306" s="14">
        <v>0.84032407407407406</v>
      </c>
      <c r="C306" s="16" t="s">
        <v>17</v>
      </c>
      <c r="D306" s="16" t="s">
        <v>703</v>
      </c>
      <c r="E306" s="16" t="s">
        <v>19</v>
      </c>
      <c r="F306" s="16">
        <v>1.94007361</v>
      </c>
      <c r="G306" s="16" t="s">
        <v>293</v>
      </c>
    </row>
    <row r="307" spans="1:7" ht="13.2" x14ac:dyDescent="0.25">
      <c r="A307" s="13">
        <v>42561</v>
      </c>
      <c r="B307" s="14">
        <v>0.23762731481481481</v>
      </c>
      <c r="C307" s="16" t="s">
        <v>17</v>
      </c>
      <c r="D307" s="16" t="s">
        <v>711</v>
      </c>
      <c r="E307" s="16" t="s">
        <v>69</v>
      </c>
      <c r="F307" s="16">
        <v>1.9400724300000001</v>
      </c>
      <c r="G307" s="16" t="s">
        <v>294</v>
      </c>
    </row>
    <row r="308" spans="1:7" ht="13.2" x14ac:dyDescent="0.25">
      <c r="A308" s="13">
        <v>42555</v>
      </c>
      <c r="B308" s="14">
        <v>0.51442129629629629</v>
      </c>
      <c r="C308" s="16" t="s">
        <v>17</v>
      </c>
      <c r="D308" s="16" t="s">
        <v>703</v>
      </c>
      <c r="E308" s="16" t="s">
        <v>19</v>
      </c>
      <c r="F308" s="16">
        <v>1.9581742099999999</v>
      </c>
      <c r="G308" s="16" t="s">
        <v>295</v>
      </c>
    </row>
    <row r="309" spans="1:7" ht="13.2" x14ac:dyDescent="0.25">
      <c r="A309" s="13">
        <v>42554</v>
      </c>
      <c r="B309" s="14">
        <v>0.51273148148148151</v>
      </c>
      <c r="C309" s="16" t="s">
        <v>17</v>
      </c>
      <c r="D309" s="16" t="s">
        <v>711</v>
      </c>
      <c r="E309" s="16" t="s">
        <v>69</v>
      </c>
      <c r="F309" s="16">
        <v>1.9401398999999999</v>
      </c>
      <c r="G309" s="16" t="s">
        <v>296</v>
      </c>
    </row>
    <row r="310" spans="1:7" ht="13.2" x14ac:dyDescent="0.25">
      <c r="A310" s="13">
        <v>42548</v>
      </c>
      <c r="B310" s="14">
        <v>0.6658101851851852</v>
      </c>
      <c r="C310" s="16" t="s">
        <v>17</v>
      </c>
      <c r="D310" s="16" t="s">
        <v>703</v>
      </c>
      <c r="E310" s="16" t="s">
        <v>19</v>
      </c>
      <c r="F310" s="16">
        <v>1.9870743</v>
      </c>
      <c r="G310" s="16" t="s">
        <v>297</v>
      </c>
    </row>
    <row r="311" spans="1:7" ht="13.2" x14ac:dyDescent="0.25">
      <c r="A311" s="13">
        <v>42548</v>
      </c>
      <c r="B311" s="14">
        <v>2.1574074074074075E-2</v>
      </c>
      <c r="C311" s="16" t="s">
        <v>17</v>
      </c>
      <c r="D311" s="16" t="s">
        <v>711</v>
      </c>
      <c r="E311" s="16" t="s">
        <v>69</v>
      </c>
      <c r="F311" s="16">
        <v>1.9400510099999999</v>
      </c>
      <c r="G311" s="16" t="s">
        <v>298</v>
      </c>
    </row>
    <row r="312" spans="1:7" ht="13.2" x14ac:dyDescent="0.25">
      <c r="A312" s="13">
        <v>42542</v>
      </c>
      <c r="B312" s="14">
        <v>0.21543981481481481</v>
      </c>
      <c r="C312" s="16" t="s">
        <v>17</v>
      </c>
      <c r="D312" s="16" t="s">
        <v>703</v>
      </c>
      <c r="E312" s="16" t="s">
        <v>19</v>
      </c>
      <c r="F312" s="16">
        <v>1.9403788200000001</v>
      </c>
      <c r="G312" s="16" t="s">
        <v>299</v>
      </c>
    </row>
    <row r="313" spans="1:7" ht="13.2" x14ac:dyDescent="0.25">
      <c r="A313" s="13">
        <v>42541</v>
      </c>
      <c r="B313" s="14">
        <v>0.21246527777777777</v>
      </c>
      <c r="C313" s="16" t="s">
        <v>17</v>
      </c>
      <c r="D313" s="16" t="s">
        <v>711</v>
      </c>
      <c r="E313" s="16" t="s">
        <v>69</v>
      </c>
      <c r="F313" s="16">
        <v>2.0611496200000001</v>
      </c>
      <c r="G313" s="16" t="s">
        <v>300</v>
      </c>
    </row>
    <row r="314" spans="1:7" ht="13.2" x14ac:dyDescent="0.25">
      <c r="A314" s="13">
        <v>42535</v>
      </c>
      <c r="B314" s="14">
        <v>0.86516203703703709</v>
      </c>
      <c r="C314" s="16" t="s">
        <v>17</v>
      </c>
      <c r="D314" s="16" t="s">
        <v>703</v>
      </c>
      <c r="E314" s="16" t="s">
        <v>19</v>
      </c>
      <c r="F314" s="16">
        <v>1.94518361</v>
      </c>
      <c r="G314" s="16" t="s">
        <v>301</v>
      </c>
    </row>
    <row r="315" spans="1:7" ht="13.2" x14ac:dyDescent="0.25">
      <c r="A315" s="13">
        <v>42534</v>
      </c>
      <c r="B315" s="14">
        <v>0.73789351851851848</v>
      </c>
      <c r="C315" s="16" t="s">
        <v>17</v>
      </c>
      <c r="D315" s="16" t="s">
        <v>711</v>
      </c>
      <c r="E315" s="16" t="s">
        <v>69</v>
      </c>
      <c r="F315" s="16">
        <v>1.9476784</v>
      </c>
      <c r="G315" s="16" t="s">
        <v>302</v>
      </c>
    </row>
    <row r="316" spans="1:7" ht="13.2" x14ac:dyDescent="0.25">
      <c r="A316" s="13">
        <v>42529</v>
      </c>
      <c r="B316" s="14">
        <v>0.37971064814814814</v>
      </c>
      <c r="C316" s="16" t="s">
        <v>17</v>
      </c>
      <c r="D316" s="16" t="s">
        <v>703</v>
      </c>
      <c r="E316" s="16" t="s">
        <v>19</v>
      </c>
      <c r="F316" s="16">
        <v>1.94006228</v>
      </c>
      <c r="G316" s="16" t="s">
        <v>303</v>
      </c>
    </row>
    <row r="317" spans="1:7" ht="13.2" x14ac:dyDescent="0.25">
      <c r="A317" s="13">
        <v>42528</v>
      </c>
      <c r="B317" s="14">
        <v>5.3182870370370373E-2</v>
      </c>
      <c r="C317" s="16" t="s">
        <v>17</v>
      </c>
      <c r="D317" s="16" t="s">
        <v>711</v>
      </c>
      <c r="E317" s="16" t="s">
        <v>69</v>
      </c>
      <c r="F317" s="16">
        <v>1.9400510099999999</v>
      </c>
      <c r="G317" s="16" t="s">
        <v>304</v>
      </c>
    </row>
    <row r="318" spans="1:7" ht="13.2" x14ac:dyDescent="0.25">
      <c r="A318" s="13">
        <v>42523</v>
      </c>
      <c r="B318" s="14">
        <v>0.23717592592592593</v>
      </c>
      <c r="C318" s="16" t="s">
        <v>17</v>
      </c>
      <c r="D318" s="16" t="s">
        <v>703</v>
      </c>
      <c r="E318" s="16" t="s">
        <v>19</v>
      </c>
      <c r="F318" s="16">
        <v>1.9414423000000001</v>
      </c>
      <c r="G318" s="16" t="s">
        <v>305</v>
      </c>
    </row>
    <row r="319" spans="1:7" ht="13.2" x14ac:dyDescent="0.25">
      <c r="A319" s="13">
        <v>42521</v>
      </c>
      <c r="B319" s="14">
        <v>0.68439814814814814</v>
      </c>
      <c r="C319" s="16" t="s">
        <v>17</v>
      </c>
      <c r="D319" s="16" t="s">
        <v>711</v>
      </c>
      <c r="E319" s="16" t="s">
        <v>69</v>
      </c>
      <c r="F319" s="16">
        <v>2.0278472000000001</v>
      </c>
      <c r="G319" s="16" t="s">
        <v>306</v>
      </c>
    </row>
    <row r="320" spans="1:7" ht="13.2" x14ac:dyDescent="0.25">
      <c r="A320" s="13">
        <v>42517</v>
      </c>
      <c r="B320" s="14">
        <v>4.7256944444444442E-2</v>
      </c>
      <c r="C320" s="16" t="s">
        <v>17</v>
      </c>
      <c r="D320" s="16" t="s">
        <v>703</v>
      </c>
      <c r="E320" s="16" t="s">
        <v>19</v>
      </c>
      <c r="F320" s="16">
        <v>1.9400510099999999</v>
      </c>
      <c r="G320" s="16" t="s">
        <v>307</v>
      </c>
    </row>
    <row r="321" spans="1:7" ht="13.2" x14ac:dyDescent="0.25">
      <c r="A321" s="13">
        <v>42515</v>
      </c>
      <c r="B321" s="14">
        <v>3.2395833333333332E-2</v>
      </c>
      <c r="C321" s="16" t="s">
        <v>17</v>
      </c>
      <c r="D321" s="16" t="s">
        <v>711</v>
      </c>
      <c r="E321" s="16" t="s">
        <v>69</v>
      </c>
      <c r="F321" s="16">
        <v>1.9493212900000001</v>
      </c>
      <c r="G321" s="16" t="s">
        <v>308</v>
      </c>
    </row>
    <row r="322" spans="1:7" ht="13.2" x14ac:dyDescent="0.25">
      <c r="A322" s="13">
        <v>42509</v>
      </c>
      <c r="B322" s="14">
        <v>0.97424768518518523</v>
      </c>
      <c r="C322" s="16" t="s">
        <v>17</v>
      </c>
      <c r="D322" s="16" t="s">
        <v>703</v>
      </c>
      <c r="E322" s="16" t="s">
        <v>19</v>
      </c>
      <c r="F322" s="16">
        <v>1.9400510099999999</v>
      </c>
      <c r="G322" s="16" t="s">
        <v>309</v>
      </c>
    </row>
    <row r="323" spans="1:7" ht="13.2" x14ac:dyDescent="0.25">
      <c r="A323" s="13">
        <v>42508</v>
      </c>
      <c r="B323" s="14">
        <v>0.29398148148148145</v>
      </c>
      <c r="C323" s="16" t="s">
        <v>17</v>
      </c>
      <c r="D323" s="16" t="s">
        <v>711</v>
      </c>
      <c r="E323" s="16" t="s">
        <v>69</v>
      </c>
      <c r="F323" s="16">
        <v>1.96111441</v>
      </c>
      <c r="G323" s="16" t="s">
        <v>310</v>
      </c>
    </row>
    <row r="324" spans="1:7" ht="13.2" x14ac:dyDescent="0.25">
      <c r="A324" s="13">
        <v>42499</v>
      </c>
      <c r="B324" s="14">
        <v>0.99128472222222219</v>
      </c>
      <c r="C324" s="16" t="s">
        <v>17</v>
      </c>
      <c r="D324" s="16" t="s">
        <v>703</v>
      </c>
      <c r="E324" s="16" t="s">
        <v>19</v>
      </c>
      <c r="F324" s="16">
        <v>1.9400510099999999</v>
      </c>
      <c r="G324" s="16" t="s">
        <v>311</v>
      </c>
    </row>
    <row r="325" spans="1:7" ht="13.2" x14ac:dyDescent="0.25">
      <c r="A325" s="13">
        <v>42493</v>
      </c>
      <c r="B325" s="14">
        <v>0.6293981481481481</v>
      </c>
      <c r="C325" s="16" t="s">
        <v>17</v>
      </c>
      <c r="D325" s="16" t="s">
        <v>703</v>
      </c>
      <c r="E325" s="16" t="s">
        <v>19</v>
      </c>
      <c r="F325" s="16">
        <v>1.9400510099999999</v>
      </c>
      <c r="G325" s="16" t="s">
        <v>312</v>
      </c>
    </row>
    <row r="326" spans="1:7" ht="13.2" x14ac:dyDescent="0.25">
      <c r="A326" s="13">
        <v>42490</v>
      </c>
      <c r="B326" s="14">
        <v>0.16174768518518517</v>
      </c>
      <c r="C326" s="16" t="s">
        <v>17</v>
      </c>
      <c r="D326" s="16" t="s">
        <v>711</v>
      </c>
      <c r="E326" s="16" t="s">
        <v>69</v>
      </c>
      <c r="F326" s="16">
        <v>1.95150063</v>
      </c>
      <c r="G326" s="16" t="s">
        <v>313</v>
      </c>
    </row>
    <row r="327" spans="1:7" ht="13.2" x14ac:dyDescent="0.25">
      <c r="A327" s="13">
        <v>42483</v>
      </c>
      <c r="B327" s="14">
        <v>0.82628472222222227</v>
      </c>
      <c r="C327" s="16" t="s">
        <v>17</v>
      </c>
      <c r="D327" s="16" t="s">
        <v>711</v>
      </c>
      <c r="E327" s="16" t="s">
        <v>69</v>
      </c>
      <c r="F327" s="16">
        <v>1.94007361</v>
      </c>
      <c r="G327" s="16" t="s">
        <v>314</v>
      </c>
    </row>
    <row r="328" spans="1:7" ht="13.2" x14ac:dyDescent="0.25">
      <c r="A328" s="13">
        <v>42483</v>
      </c>
      <c r="B328" s="14">
        <v>0.5621990740740741</v>
      </c>
      <c r="C328" s="16" t="s">
        <v>17</v>
      </c>
      <c r="D328" s="16" t="s">
        <v>703</v>
      </c>
      <c r="E328" s="16" t="s">
        <v>19</v>
      </c>
      <c r="F328" s="16">
        <v>2.3280724799999999</v>
      </c>
      <c r="G328" s="16" t="s">
        <v>315</v>
      </c>
    </row>
    <row r="329" spans="1:7" ht="13.2" x14ac:dyDescent="0.25">
      <c r="A329" s="13">
        <v>42477</v>
      </c>
      <c r="B329" s="14">
        <v>0.61722222222222223</v>
      </c>
      <c r="C329" s="16" t="s">
        <v>17</v>
      </c>
      <c r="D329" s="16" t="s">
        <v>711</v>
      </c>
      <c r="E329" s="16" t="s">
        <v>69</v>
      </c>
      <c r="F329" s="16">
        <v>2.7188874099999998</v>
      </c>
      <c r="G329" s="16" t="s">
        <v>316</v>
      </c>
    </row>
    <row r="330" spans="1:7" ht="13.2" x14ac:dyDescent="0.25">
      <c r="A330" s="13">
        <v>42477</v>
      </c>
      <c r="B330" s="14">
        <v>0.52728009259259256</v>
      </c>
      <c r="C330" s="16" t="s">
        <v>17</v>
      </c>
      <c r="D330" s="16" t="s">
        <v>703</v>
      </c>
      <c r="E330" s="16" t="s">
        <v>19</v>
      </c>
      <c r="F330" s="16">
        <v>1.9400510099999999</v>
      </c>
      <c r="G330" s="16" t="s">
        <v>317</v>
      </c>
    </row>
    <row r="331" spans="1:7" ht="13.2" x14ac:dyDescent="0.25">
      <c r="A331" s="13">
        <v>42471</v>
      </c>
      <c r="B331" s="14">
        <v>0.76496527777777779</v>
      </c>
      <c r="C331" s="16" t="s">
        <v>17</v>
      </c>
      <c r="D331" s="16" t="s">
        <v>711</v>
      </c>
      <c r="E331" s="16" t="s">
        <v>69</v>
      </c>
      <c r="F331" s="16">
        <v>2.34997561</v>
      </c>
      <c r="G331" s="16" t="s">
        <v>318</v>
      </c>
    </row>
    <row r="332" spans="1:7" ht="13.2" x14ac:dyDescent="0.25">
      <c r="A332" s="13">
        <v>42471</v>
      </c>
      <c r="B332" s="14">
        <v>0.67586805555555551</v>
      </c>
      <c r="C332" s="16" t="s">
        <v>17</v>
      </c>
      <c r="D332" s="16" t="s">
        <v>703</v>
      </c>
      <c r="E332" s="16" t="s">
        <v>19</v>
      </c>
      <c r="F332" s="16">
        <v>1.9407484100000001</v>
      </c>
      <c r="G332" s="16" t="s">
        <v>319</v>
      </c>
    </row>
    <row r="333" spans="1:7" ht="13.2" x14ac:dyDescent="0.25">
      <c r="A333" s="13">
        <v>42465</v>
      </c>
      <c r="B333" s="14">
        <v>0.24936342592592592</v>
      </c>
      <c r="C333" s="16" t="s">
        <v>17</v>
      </c>
      <c r="D333" s="16" t="s">
        <v>711</v>
      </c>
      <c r="E333" s="16" t="s">
        <v>69</v>
      </c>
      <c r="F333" s="16">
        <v>1.94206228</v>
      </c>
      <c r="G333" s="16" t="s">
        <v>320</v>
      </c>
    </row>
    <row r="334" spans="1:7" ht="13.2" x14ac:dyDescent="0.25">
      <c r="A334" s="13">
        <v>42463</v>
      </c>
      <c r="B334" s="14">
        <v>6.9884259259259257E-2</v>
      </c>
      <c r="C334" s="16" t="s">
        <v>17</v>
      </c>
      <c r="D334" s="16" t="s">
        <v>703</v>
      </c>
      <c r="E334" s="16" t="s">
        <v>19</v>
      </c>
      <c r="F334" s="16">
        <v>1.9400622300000001</v>
      </c>
      <c r="G334" s="16" t="s">
        <v>321</v>
      </c>
    </row>
    <row r="335" spans="1:7" ht="13.2" x14ac:dyDescent="0.25">
      <c r="A335" s="13">
        <v>42459</v>
      </c>
      <c r="B335" s="14">
        <v>0.35704861111111114</v>
      </c>
      <c r="C335" s="16" t="s">
        <v>17</v>
      </c>
      <c r="D335" s="16" t="s">
        <v>711</v>
      </c>
      <c r="E335" s="16" t="s">
        <v>69</v>
      </c>
      <c r="F335" s="16">
        <v>1.9401240799999999</v>
      </c>
      <c r="G335" s="16" t="s">
        <v>322</v>
      </c>
    </row>
    <row r="336" spans="1:7" ht="13.2" x14ac:dyDescent="0.25">
      <c r="A336" s="13">
        <v>42457</v>
      </c>
      <c r="B336" s="14">
        <v>0.3503472222222222</v>
      </c>
      <c r="C336" s="16" t="s">
        <v>17</v>
      </c>
      <c r="D336" s="16" t="s">
        <v>703</v>
      </c>
      <c r="E336" s="16" t="s">
        <v>19</v>
      </c>
      <c r="F336" s="16">
        <v>1.9769682200000001</v>
      </c>
      <c r="G336" s="16" t="s">
        <v>323</v>
      </c>
    </row>
    <row r="337" spans="1:7" ht="13.2" x14ac:dyDescent="0.25">
      <c r="A337" s="13">
        <v>42453</v>
      </c>
      <c r="B337" s="14">
        <v>0.25550925925925927</v>
      </c>
      <c r="C337" s="16" t="s">
        <v>17</v>
      </c>
      <c r="D337" s="16" t="s">
        <v>711</v>
      </c>
      <c r="E337" s="16" t="s">
        <v>69</v>
      </c>
      <c r="F337" s="16">
        <v>1.9400510099999999</v>
      </c>
      <c r="G337" s="16" t="s">
        <v>324</v>
      </c>
    </row>
    <row r="338" spans="1:7" ht="13.2" x14ac:dyDescent="0.25">
      <c r="A338" s="13">
        <v>42451</v>
      </c>
      <c r="B338" s="14">
        <v>0.14734953703703704</v>
      </c>
      <c r="C338" s="16" t="s">
        <v>17</v>
      </c>
      <c r="D338" s="16" t="s">
        <v>703</v>
      </c>
      <c r="E338" s="16" t="s">
        <v>19</v>
      </c>
      <c r="F338" s="16">
        <v>1.99005101</v>
      </c>
      <c r="G338" s="16" t="s">
        <v>325</v>
      </c>
    </row>
    <row r="339" spans="1:7" ht="13.2" x14ac:dyDescent="0.25">
      <c r="A339" s="13">
        <v>42447</v>
      </c>
      <c r="B339" s="14">
        <v>0.20113425925925926</v>
      </c>
      <c r="C339" s="16" t="s">
        <v>17</v>
      </c>
      <c r="D339" s="16" t="s">
        <v>711</v>
      </c>
      <c r="E339" s="16" t="s">
        <v>69</v>
      </c>
      <c r="F339" s="16">
        <v>1.9432812100000001</v>
      </c>
      <c r="G339" s="16" t="s">
        <v>326</v>
      </c>
    </row>
    <row r="340" spans="1:7" ht="13.2" x14ac:dyDescent="0.25">
      <c r="A340" s="13">
        <v>42445</v>
      </c>
      <c r="B340" s="14">
        <v>0.18189814814814814</v>
      </c>
      <c r="C340" s="16" t="s">
        <v>17</v>
      </c>
      <c r="D340" s="16" t="s">
        <v>703</v>
      </c>
      <c r="E340" s="16" t="s">
        <v>19</v>
      </c>
      <c r="F340" s="16">
        <v>1.9400510099999999</v>
      </c>
      <c r="G340" s="16" t="s">
        <v>327</v>
      </c>
    </row>
    <row r="341" spans="1:7" ht="13.2" x14ac:dyDescent="0.25">
      <c r="A341" s="13">
        <v>42439</v>
      </c>
      <c r="B341" s="14">
        <v>0.12909722222222222</v>
      </c>
      <c r="C341" s="16" t="s">
        <v>17</v>
      </c>
      <c r="D341" s="16" t="s">
        <v>703</v>
      </c>
      <c r="E341" s="16" t="s">
        <v>19</v>
      </c>
      <c r="F341" s="16">
        <v>1.94193982</v>
      </c>
      <c r="G341" s="16" t="s">
        <v>328</v>
      </c>
    </row>
    <row r="342" spans="1:7" ht="13.2" x14ac:dyDescent="0.25">
      <c r="A342" s="13">
        <v>42438</v>
      </c>
      <c r="B342" s="14">
        <v>0.42920138888888887</v>
      </c>
      <c r="C342" s="16" t="s">
        <v>17</v>
      </c>
      <c r="D342" s="16" t="s">
        <v>711</v>
      </c>
      <c r="E342" s="16" t="s">
        <v>69</v>
      </c>
      <c r="F342" s="16">
        <v>1.94006228</v>
      </c>
      <c r="G342" s="16" t="s">
        <v>329</v>
      </c>
    </row>
    <row r="343" spans="1:7" ht="13.2" x14ac:dyDescent="0.25">
      <c r="A343" s="13">
        <v>42432</v>
      </c>
      <c r="B343" s="14">
        <v>0.79184027777777777</v>
      </c>
      <c r="C343" s="16" t="s">
        <v>17</v>
      </c>
      <c r="D343" s="16" t="s">
        <v>711</v>
      </c>
      <c r="E343" s="16" t="s">
        <v>69</v>
      </c>
      <c r="F343" s="16">
        <v>2.7259280700000001</v>
      </c>
      <c r="G343" s="16" t="s">
        <v>330</v>
      </c>
    </row>
    <row r="344" spans="1:7" ht="13.2" x14ac:dyDescent="0.25">
      <c r="A344" s="13">
        <v>42432</v>
      </c>
      <c r="B344" s="14">
        <v>0.77371527777777782</v>
      </c>
      <c r="C344" s="16" t="s">
        <v>17</v>
      </c>
      <c r="D344" s="16" t="s">
        <v>703</v>
      </c>
      <c r="E344" s="16" t="s">
        <v>19</v>
      </c>
      <c r="F344" s="16">
        <v>2.7352502300000001</v>
      </c>
      <c r="G344" s="16" t="s">
        <v>331</v>
      </c>
    </row>
    <row r="345" spans="1:7" ht="13.2" x14ac:dyDescent="0.25">
      <c r="A345" s="13">
        <v>42426</v>
      </c>
      <c r="B345" s="14">
        <v>0.56361111111111106</v>
      </c>
      <c r="C345" s="16" t="s">
        <v>17</v>
      </c>
      <c r="D345" s="16" t="s">
        <v>703</v>
      </c>
      <c r="E345" s="16" t="s">
        <v>19</v>
      </c>
      <c r="F345" s="16">
        <v>1.94011789</v>
      </c>
      <c r="G345" s="16" t="s">
        <v>332</v>
      </c>
    </row>
    <row r="346" spans="1:7" ht="13.2" x14ac:dyDescent="0.25">
      <c r="A346" s="13">
        <v>42425</v>
      </c>
      <c r="B346" s="14">
        <v>0.87116898148148147</v>
      </c>
      <c r="C346" s="16" t="s">
        <v>17</v>
      </c>
      <c r="D346" s="16" t="s">
        <v>711</v>
      </c>
      <c r="E346" s="16" t="s">
        <v>69</v>
      </c>
      <c r="F346" s="16">
        <v>1.9493754700000001</v>
      </c>
      <c r="G346" s="16" t="s">
        <v>333</v>
      </c>
    </row>
    <row r="347" spans="1:7" ht="13.2" x14ac:dyDescent="0.25">
      <c r="A347" s="13">
        <v>42420</v>
      </c>
      <c r="B347" s="14">
        <v>0.53090277777777772</v>
      </c>
      <c r="C347" s="16" t="s">
        <v>17</v>
      </c>
      <c r="D347" s="16" t="s">
        <v>703</v>
      </c>
      <c r="E347" s="16" t="s">
        <v>19</v>
      </c>
      <c r="F347" s="16">
        <v>1.94058481</v>
      </c>
      <c r="G347" s="16" t="s">
        <v>334</v>
      </c>
    </row>
    <row r="348" spans="1:7" ht="13.2" x14ac:dyDescent="0.25">
      <c r="A348" s="13">
        <v>42420</v>
      </c>
      <c r="B348" s="14">
        <v>0.11572916666666666</v>
      </c>
      <c r="C348" s="16" t="s">
        <v>17</v>
      </c>
      <c r="D348" s="16" t="s">
        <v>711</v>
      </c>
      <c r="E348" s="16" t="s">
        <v>69</v>
      </c>
      <c r="F348" s="16">
        <v>1.95543968</v>
      </c>
      <c r="G348" s="16" t="s">
        <v>335</v>
      </c>
    </row>
    <row r="349" spans="1:7" ht="13.2" x14ac:dyDescent="0.25">
      <c r="A349" s="13">
        <v>42414</v>
      </c>
      <c r="B349" s="14">
        <v>0.26090277777777776</v>
      </c>
      <c r="C349" s="16" t="s">
        <v>17</v>
      </c>
      <c r="D349" s="16" t="s">
        <v>703</v>
      </c>
      <c r="E349" s="16" t="s">
        <v>19</v>
      </c>
      <c r="F349" s="16">
        <v>2.0892970000000002</v>
      </c>
      <c r="G349" s="16" t="s">
        <v>336</v>
      </c>
    </row>
    <row r="350" spans="1:7" ht="13.2" x14ac:dyDescent="0.25">
      <c r="A350" s="13">
        <v>42414</v>
      </c>
      <c r="B350" s="14">
        <v>7.5219907407407402E-2</v>
      </c>
      <c r="C350" s="16" t="s">
        <v>17</v>
      </c>
      <c r="D350" s="16" t="s">
        <v>711</v>
      </c>
      <c r="E350" s="16" t="s">
        <v>69</v>
      </c>
      <c r="F350" s="16">
        <v>2.0892856700000002</v>
      </c>
      <c r="G350" s="16" t="s">
        <v>337</v>
      </c>
    </row>
    <row r="351" spans="1:7" ht="13.2" x14ac:dyDescent="0.25">
      <c r="A351" s="13">
        <v>42408</v>
      </c>
      <c r="B351" s="14">
        <v>0.59740740740740739</v>
      </c>
      <c r="C351" s="16" t="s">
        <v>17</v>
      </c>
      <c r="D351" s="16" t="s">
        <v>703</v>
      </c>
      <c r="E351" s="16" t="s">
        <v>19</v>
      </c>
      <c r="F351" s="16">
        <v>2.1442856699999999</v>
      </c>
      <c r="G351" s="16" t="s">
        <v>338</v>
      </c>
    </row>
    <row r="352" spans="1:7" ht="13.2" x14ac:dyDescent="0.25">
      <c r="A352" s="13">
        <v>42406</v>
      </c>
      <c r="B352" s="14">
        <v>0.63967592592592593</v>
      </c>
      <c r="C352" s="16" t="s">
        <v>17</v>
      </c>
      <c r="D352" s="16" t="s">
        <v>711</v>
      </c>
      <c r="E352" s="16" t="s">
        <v>69</v>
      </c>
      <c r="F352" s="16">
        <v>2.0892856700000002</v>
      </c>
      <c r="G352" s="16" t="s">
        <v>339</v>
      </c>
    </row>
    <row r="353" spans="1:7" ht="13.2" x14ac:dyDescent="0.25">
      <c r="A353" s="13">
        <v>42403</v>
      </c>
      <c r="B353" s="14">
        <v>3.7418981481481484E-2</v>
      </c>
      <c r="C353" s="16" t="s">
        <v>17</v>
      </c>
      <c r="D353" s="16" t="s">
        <v>703</v>
      </c>
      <c r="E353" s="16" t="s">
        <v>19</v>
      </c>
      <c r="F353" s="16">
        <v>2.0892856700000002</v>
      </c>
      <c r="G353" s="16" t="s">
        <v>340</v>
      </c>
    </row>
    <row r="354" spans="1:7" ht="13.2" x14ac:dyDescent="0.25">
      <c r="A354" s="13">
        <v>42401</v>
      </c>
      <c r="B354" s="14">
        <v>0.11372685185185186</v>
      </c>
      <c r="C354" s="16" t="s">
        <v>17</v>
      </c>
      <c r="D354" s="16" t="s">
        <v>711</v>
      </c>
      <c r="E354" s="16" t="s">
        <v>69</v>
      </c>
      <c r="F354" s="16">
        <v>2.1241922199999999</v>
      </c>
      <c r="G354" s="16" t="s">
        <v>341</v>
      </c>
    </row>
    <row r="355" spans="1:7" ht="13.2" x14ac:dyDescent="0.25">
      <c r="A355" s="13">
        <v>42397</v>
      </c>
      <c r="B355" s="14">
        <v>0.4133101851851852</v>
      </c>
      <c r="C355" s="16" t="s">
        <v>17</v>
      </c>
      <c r="D355" s="16" t="s">
        <v>703</v>
      </c>
      <c r="E355" s="16" t="s">
        <v>19</v>
      </c>
      <c r="F355" s="16">
        <v>2.0892856700000002</v>
      </c>
      <c r="G355" s="16" t="s">
        <v>342</v>
      </c>
    </row>
    <row r="356" spans="1:7" ht="13.2" x14ac:dyDescent="0.25">
      <c r="A356" s="13">
        <v>42394</v>
      </c>
      <c r="B356" s="14">
        <v>0.30284722222222221</v>
      </c>
      <c r="C356" s="16" t="s">
        <v>17</v>
      </c>
      <c r="D356" s="16" t="s">
        <v>711</v>
      </c>
      <c r="E356" s="16" t="s">
        <v>69</v>
      </c>
      <c r="F356" s="16">
        <v>2.0892856700000002</v>
      </c>
      <c r="G356" s="16" t="s">
        <v>343</v>
      </c>
    </row>
    <row r="357" spans="1:7" ht="13.2" x14ac:dyDescent="0.25">
      <c r="A357" s="13">
        <v>42390</v>
      </c>
      <c r="B357" s="14">
        <v>0.86559027777777775</v>
      </c>
      <c r="C357" s="16" t="s">
        <v>17</v>
      </c>
      <c r="D357" s="16" t="s">
        <v>703</v>
      </c>
      <c r="E357" s="16" t="s">
        <v>19</v>
      </c>
      <c r="F357" s="16">
        <v>2.08980649</v>
      </c>
      <c r="G357" s="16" t="s">
        <v>344</v>
      </c>
    </row>
    <row r="358" spans="1:7" ht="13.2" x14ac:dyDescent="0.25">
      <c r="A358" s="13">
        <v>42388</v>
      </c>
      <c r="B358" s="14">
        <v>0.37104166666666666</v>
      </c>
      <c r="C358" s="16" t="s">
        <v>17</v>
      </c>
      <c r="D358" s="16" t="s">
        <v>711</v>
      </c>
      <c r="E358" s="16" t="s">
        <v>69</v>
      </c>
      <c r="F358" s="16">
        <v>2.51217669</v>
      </c>
      <c r="G358" s="16" t="s">
        <v>345</v>
      </c>
    </row>
    <row r="359" spans="1:7" ht="13.2" x14ac:dyDescent="0.25">
      <c r="A359" s="13">
        <v>42384</v>
      </c>
      <c r="B359" s="14">
        <v>0.99762731481481481</v>
      </c>
      <c r="C359" s="16" t="s">
        <v>17</v>
      </c>
      <c r="D359" s="16" t="s">
        <v>703</v>
      </c>
      <c r="E359" s="16" t="s">
        <v>19</v>
      </c>
      <c r="F359" s="16">
        <v>2.0892856700000002</v>
      </c>
      <c r="G359" s="16" t="s">
        <v>346</v>
      </c>
    </row>
    <row r="360" spans="1:7" ht="13.2" x14ac:dyDescent="0.25">
      <c r="A360" s="13">
        <v>42378</v>
      </c>
      <c r="B360" s="14">
        <v>0.8600578703703704</v>
      </c>
      <c r="C360" s="16" t="s">
        <v>17</v>
      </c>
      <c r="D360" s="16" t="s">
        <v>703</v>
      </c>
      <c r="E360" s="16" t="s">
        <v>19</v>
      </c>
      <c r="F360" s="16">
        <v>2.5076540899999999</v>
      </c>
      <c r="G360" s="16" t="s">
        <v>347</v>
      </c>
    </row>
    <row r="361" spans="1:7" ht="13.2" x14ac:dyDescent="0.25">
      <c r="A361" s="13">
        <v>42378</v>
      </c>
      <c r="B361" s="14">
        <v>3.8483796296296294E-2</v>
      </c>
      <c r="C361" s="16" t="s">
        <v>17</v>
      </c>
      <c r="D361" s="16" t="s">
        <v>711</v>
      </c>
      <c r="E361" s="16" t="s">
        <v>69</v>
      </c>
      <c r="F361" s="16">
        <v>2.0892856700000002</v>
      </c>
      <c r="G361" s="16" t="s">
        <v>348</v>
      </c>
    </row>
    <row r="362" spans="1:7" ht="13.2" x14ac:dyDescent="0.25">
      <c r="A362" s="13">
        <v>42373</v>
      </c>
      <c r="B362" s="14">
        <v>0.10396990740740741</v>
      </c>
      <c r="C362" s="16" t="s">
        <v>17</v>
      </c>
      <c r="D362" s="16" t="s">
        <v>703</v>
      </c>
      <c r="E362" s="16" t="s">
        <v>19</v>
      </c>
      <c r="F362" s="16">
        <v>2.0892856700000002</v>
      </c>
      <c r="G362" s="16" t="s">
        <v>349</v>
      </c>
    </row>
    <row r="363" spans="1:7" ht="13.2" x14ac:dyDescent="0.25">
      <c r="A363" s="13">
        <v>42372</v>
      </c>
      <c r="B363" s="14">
        <v>0.44795138888888891</v>
      </c>
      <c r="C363" s="16" t="s">
        <v>17</v>
      </c>
      <c r="D363" s="16" t="s">
        <v>711</v>
      </c>
      <c r="E363" s="16" t="s">
        <v>69</v>
      </c>
      <c r="F363" s="16">
        <v>2.0892970000000002</v>
      </c>
      <c r="G363" s="16" t="s">
        <v>350</v>
      </c>
    </row>
    <row r="364" spans="1:7" ht="13.2" x14ac:dyDescent="0.25">
      <c r="A364" s="13">
        <v>42367</v>
      </c>
      <c r="B364" s="14">
        <v>0.30467592592592591</v>
      </c>
      <c r="C364" s="16" t="s">
        <v>17</v>
      </c>
      <c r="D364" s="16" t="s">
        <v>703</v>
      </c>
      <c r="E364" s="16" t="s">
        <v>19</v>
      </c>
      <c r="F364" s="16">
        <v>2.0892856700000002</v>
      </c>
      <c r="G364" s="16" t="s">
        <v>351</v>
      </c>
    </row>
    <row r="365" spans="1:7" ht="13.2" x14ac:dyDescent="0.25">
      <c r="A365" s="13">
        <v>42366</v>
      </c>
      <c r="B365" s="14">
        <v>0.42137731481481483</v>
      </c>
      <c r="C365" s="16" t="s">
        <v>17</v>
      </c>
      <c r="D365" s="16" t="s">
        <v>711</v>
      </c>
      <c r="E365" s="16" t="s">
        <v>69</v>
      </c>
      <c r="F365" s="16">
        <v>2.0893082199999999</v>
      </c>
      <c r="G365" s="16" t="s">
        <v>352</v>
      </c>
    </row>
    <row r="366" spans="1:7" ht="13.2" x14ac:dyDescent="0.25">
      <c r="A366" s="13">
        <v>42360</v>
      </c>
      <c r="B366" s="14">
        <v>0.64340277777777777</v>
      </c>
      <c r="C366" s="16" t="s">
        <v>17</v>
      </c>
      <c r="D366" s="16" t="s">
        <v>703</v>
      </c>
      <c r="E366" s="16" t="s">
        <v>19</v>
      </c>
      <c r="F366" s="16">
        <v>2.0892856700000002</v>
      </c>
      <c r="G366" s="16" t="s">
        <v>353</v>
      </c>
    </row>
    <row r="367" spans="1:7" ht="13.2" x14ac:dyDescent="0.25">
      <c r="A367" s="13">
        <v>42360</v>
      </c>
      <c r="B367" s="14">
        <v>0.57530092592592597</v>
      </c>
      <c r="C367" s="16" t="s">
        <v>17</v>
      </c>
      <c r="D367" s="16" t="s">
        <v>711</v>
      </c>
      <c r="E367" s="16" t="s">
        <v>69</v>
      </c>
      <c r="F367" s="16">
        <v>2.5071428199999999</v>
      </c>
      <c r="G367" s="16" t="s">
        <v>354</v>
      </c>
    </row>
    <row r="368" spans="1:7" ht="13.2" x14ac:dyDescent="0.25">
      <c r="A368" s="13">
        <v>42355</v>
      </c>
      <c r="B368" s="14">
        <v>6.9745370370370374E-2</v>
      </c>
      <c r="C368" s="16" t="s">
        <v>17</v>
      </c>
      <c r="D368" s="16" t="s">
        <v>703</v>
      </c>
      <c r="E368" s="16" t="s">
        <v>19</v>
      </c>
      <c r="F368" s="16">
        <v>2.0892970000000002</v>
      </c>
      <c r="G368" s="16" t="s">
        <v>355</v>
      </c>
    </row>
    <row r="369" spans="1:7" ht="13.2" x14ac:dyDescent="0.25">
      <c r="A369" s="13">
        <v>42354</v>
      </c>
      <c r="B369" s="14">
        <v>0.81337962962962962</v>
      </c>
      <c r="C369" s="16" t="s">
        <v>17</v>
      </c>
      <c r="D369" s="16" t="s">
        <v>711</v>
      </c>
      <c r="E369" s="16" t="s">
        <v>69</v>
      </c>
      <c r="F369" s="16">
        <v>2.0892970000000002</v>
      </c>
      <c r="G369" s="16" t="s">
        <v>356</v>
      </c>
    </row>
    <row r="370" spans="1:7" ht="13.2" x14ac:dyDescent="0.25">
      <c r="A370" s="13">
        <v>42348</v>
      </c>
      <c r="B370" s="14">
        <v>0.92185185185185181</v>
      </c>
      <c r="C370" s="16" t="s">
        <v>17</v>
      </c>
      <c r="D370" s="16" t="s">
        <v>711</v>
      </c>
      <c r="E370" s="16" t="s">
        <v>69</v>
      </c>
      <c r="F370" s="16">
        <v>2.0892970000000002</v>
      </c>
      <c r="G370" s="16" t="s">
        <v>357</v>
      </c>
    </row>
    <row r="371" spans="1:7" ht="13.2" x14ac:dyDescent="0.25">
      <c r="A371" s="13">
        <v>42348</v>
      </c>
      <c r="B371" s="14">
        <v>0.70100694444444445</v>
      </c>
      <c r="C371" s="16" t="s">
        <v>17</v>
      </c>
      <c r="D371" s="16" t="s">
        <v>703</v>
      </c>
      <c r="E371" s="16" t="s">
        <v>19</v>
      </c>
      <c r="F371" s="16">
        <v>2.0892856700000002</v>
      </c>
      <c r="G371" s="16" t="s">
        <v>358</v>
      </c>
    </row>
    <row r="372" spans="1:7" ht="13.2" x14ac:dyDescent="0.25">
      <c r="A372" s="13">
        <v>42343</v>
      </c>
      <c r="B372" s="14">
        <v>0.23743055555555556</v>
      </c>
      <c r="C372" s="16" t="s">
        <v>17</v>
      </c>
      <c r="D372" s="16" t="s">
        <v>711</v>
      </c>
      <c r="E372" s="16" t="s">
        <v>69</v>
      </c>
      <c r="F372" s="16">
        <v>2.0903484899999998</v>
      </c>
      <c r="G372" s="16" t="s">
        <v>359</v>
      </c>
    </row>
    <row r="373" spans="1:7" ht="13.2" x14ac:dyDescent="0.25">
      <c r="A373" s="13">
        <v>42341</v>
      </c>
      <c r="B373" s="14">
        <v>0.73469907407407409</v>
      </c>
      <c r="C373" s="16" t="s">
        <v>17</v>
      </c>
      <c r="D373" s="16" t="s">
        <v>703</v>
      </c>
      <c r="E373" s="16" t="s">
        <v>19</v>
      </c>
      <c r="F373" s="16">
        <v>2.0892856700000002</v>
      </c>
      <c r="G373" s="16" t="s">
        <v>360</v>
      </c>
    </row>
    <row r="374" spans="1:7" ht="13.2" x14ac:dyDescent="0.25">
      <c r="A374" s="13">
        <v>42337</v>
      </c>
      <c r="B374" s="14">
        <v>0.50473379629629633</v>
      </c>
      <c r="C374" s="16" t="s">
        <v>17</v>
      </c>
      <c r="D374" s="16" t="s">
        <v>711</v>
      </c>
      <c r="E374" s="16" t="s">
        <v>69</v>
      </c>
      <c r="F374" s="16">
        <v>2.0892970000000002</v>
      </c>
      <c r="G374" s="16" t="s">
        <v>361</v>
      </c>
    </row>
    <row r="375" spans="1:7" ht="13.2" x14ac:dyDescent="0.25">
      <c r="A375" s="13">
        <v>42335</v>
      </c>
      <c r="B375" s="14">
        <v>0.98378472222222224</v>
      </c>
      <c r="C375" s="16" t="s">
        <v>17</v>
      </c>
      <c r="D375" s="16" t="s">
        <v>703</v>
      </c>
      <c r="E375" s="16" t="s">
        <v>19</v>
      </c>
      <c r="F375" s="16">
        <v>2.0893191999999998</v>
      </c>
      <c r="G375" s="16" t="s">
        <v>362</v>
      </c>
    </row>
    <row r="376" spans="1:7" ht="13.2" x14ac:dyDescent="0.25">
      <c r="A376" s="13">
        <v>42332</v>
      </c>
      <c r="B376" s="14">
        <v>2.6076388888888889E-2</v>
      </c>
      <c r="C376" s="16" t="s">
        <v>17</v>
      </c>
      <c r="D376" s="16" t="s">
        <v>711</v>
      </c>
      <c r="E376" s="16" t="s">
        <v>69</v>
      </c>
      <c r="F376" s="16">
        <v>2.9357700000000002</v>
      </c>
      <c r="G376" s="16" t="s">
        <v>363</v>
      </c>
    </row>
    <row r="377" spans="1:7" ht="13.2" x14ac:dyDescent="0.25">
      <c r="A377" s="13">
        <v>42330</v>
      </c>
      <c r="B377" s="14">
        <v>0.20824074074074075</v>
      </c>
      <c r="C377" s="16" t="s">
        <v>17</v>
      </c>
      <c r="D377" s="16" t="s">
        <v>703</v>
      </c>
      <c r="E377" s="16" t="s">
        <v>19</v>
      </c>
      <c r="F377" s="16">
        <v>2.0892856700000002</v>
      </c>
      <c r="G377" s="16" t="s">
        <v>364</v>
      </c>
    </row>
    <row r="378" spans="1:7" ht="13.2" x14ac:dyDescent="0.25">
      <c r="A378" s="13">
        <v>42326</v>
      </c>
      <c r="B378" s="14">
        <v>0.52924768518518517</v>
      </c>
      <c r="C378" s="16" t="s">
        <v>17</v>
      </c>
      <c r="D378" s="16" t="s">
        <v>711</v>
      </c>
      <c r="E378" s="16" t="s">
        <v>69</v>
      </c>
      <c r="F378" s="16">
        <v>2.0893792000000002</v>
      </c>
      <c r="G378" s="16" t="s">
        <v>365</v>
      </c>
    </row>
    <row r="379" spans="1:7" ht="13.2" x14ac:dyDescent="0.25">
      <c r="A379" s="13">
        <v>42322</v>
      </c>
      <c r="B379" s="14">
        <v>0.10927083333333333</v>
      </c>
      <c r="C379" s="16" t="s">
        <v>17</v>
      </c>
      <c r="D379" s="16" t="s">
        <v>703</v>
      </c>
      <c r="E379" s="16" t="s">
        <v>19</v>
      </c>
      <c r="F379" s="16">
        <v>2.0942970000000001</v>
      </c>
      <c r="G379" s="16" t="s">
        <v>366</v>
      </c>
    </row>
    <row r="380" spans="1:7" ht="13.2" x14ac:dyDescent="0.25">
      <c r="A380" s="13">
        <v>42317</v>
      </c>
      <c r="B380" s="14">
        <v>0.61773148148148149</v>
      </c>
      <c r="C380" s="16" t="s">
        <v>17</v>
      </c>
      <c r="D380" s="16" t="s">
        <v>711</v>
      </c>
      <c r="E380" s="16" t="s">
        <v>69</v>
      </c>
      <c r="F380" s="16">
        <v>2.5071428199999999</v>
      </c>
      <c r="G380" s="16" t="s">
        <v>367</v>
      </c>
    </row>
    <row r="381" spans="1:7" ht="13.2" x14ac:dyDescent="0.25">
      <c r="A381" s="13">
        <v>42316</v>
      </c>
      <c r="B381" s="14">
        <v>0.6134722222222222</v>
      </c>
      <c r="C381" s="16" t="s">
        <v>17</v>
      </c>
      <c r="D381" s="16" t="s">
        <v>703</v>
      </c>
      <c r="E381" s="16" t="s">
        <v>19</v>
      </c>
      <c r="F381" s="16">
        <v>2.5071428199999999</v>
      </c>
      <c r="G381" s="16" t="s">
        <v>368</v>
      </c>
    </row>
    <row r="382" spans="1:7" ht="13.2" x14ac:dyDescent="0.25">
      <c r="A382" s="13">
        <v>42311</v>
      </c>
      <c r="B382" s="14">
        <v>0.86133101851851857</v>
      </c>
      <c r="C382" s="16" t="s">
        <v>17</v>
      </c>
      <c r="D382" s="16" t="s">
        <v>711</v>
      </c>
      <c r="E382" s="16" t="s">
        <v>69</v>
      </c>
      <c r="F382" s="16">
        <v>2.9466496100000001</v>
      </c>
      <c r="G382" s="16" t="s">
        <v>369</v>
      </c>
    </row>
    <row r="383" spans="1:7" ht="13.2" x14ac:dyDescent="0.25">
      <c r="A383" s="13">
        <v>42311</v>
      </c>
      <c r="B383" s="14">
        <v>0.16938657407407406</v>
      </c>
      <c r="C383" s="16" t="s">
        <v>17</v>
      </c>
      <c r="D383" s="16" t="s">
        <v>703</v>
      </c>
      <c r="E383" s="16" t="s">
        <v>19</v>
      </c>
      <c r="F383" s="16">
        <v>2.9309662099999998</v>
      </c>
      <c r="G383" s="16" t="s">
        <v>370</v>
      </c>
    </row>
    <row r="384" spans="1:7" ht="13.2" x14ac:dyDescent="0.25">
      <c r="A384" s="13">
        <v>42306</v>
      </c>
      <c r="B384" s="14">
        <v>5.6539351851851855E-2</v>
      </c>
      <c r="C384" s="16" t="s">
        <v>17</v>
      </c>
      <c r="D384" s="16" t="s">
        <v>711</v>
      </c>
      <c r="E384" s="16" t="s">
        <v>69</v>
      </c>
      <c r="F384" s="16">
        <v>2.5071428199999999</v>
      </c>
      <c r="G384" s="16" t="s">
        <v>371</v>
      </c>
    </row>
    <row r="385" spans="1:7" ht="13.2" x14ac:dyDescent="0.25">
      <c r="A385" s="13">
        <v>42305</v>
      </c>
      <c r="B385" s="14">
        <v>0.88519675925925922</v>
      </c>
      <c r="C385" s="16" t="s">
        <v>17</v>
      </c>
      <c r="D385" s="16" t="s">
        <v>703</v>
      </c>
      <c r="E385" s="16" t="s">
        <v>19</v>
      </c>
      <c r="F385" s="16">
        <v>2.5071428199999999</v>
      </c>
      <c r="G385" s="16" t="s">
        <v>372</v>
      </c>
    </row>
    <row r="386" spans="1:7" ht="13.2" x14ac:dyDescent="0.25">
      <c r="A386" s="13">
        <v>42300</v>
      </c>
      <c r="B386" s="14">
        <v>0.33901620370370372</v>
      </c>
      <c r="C386" s="16" t="s">
        <v>17</v>
      </c>
      <c r="D386" s="16" t="s">
        <v>711</v>
      </c>
      <c r="E386" s="16" t="s">
        <v>69</v>
      </c>
      <c r="F386" s="16">
        <v>2.5740276199999998</v>
      </c>
      <c r="G386" s="16" t="s">
        <v>373</v>
      </c>
    </row>
    <row r="387" spans="1:7" ht="13.2" x14ac:dyDescent="0.25">
      <c r="A387" s="13">
        <v>42299</v>
      </c>
      <c r="B387" s="14">
        <v>0.89577546296296295</v>
      </c>
      <c r="C387" s="16" t="s">
        <v>17</v>
      </c>
      <c r="D387" s="16" t="s">
        <v>703</v>
      </c>
      <c r="E387" s="16" t="s">
        <v>19</v>
      </c>
      <c r="F387" s="16">
        <v>2.9425278000000001</v>
      </c>
      <c r="G387" s="16" t="s">
        <v>374</v>
      </c>
    </row>
    <row r="388" spans="1:7" ht="13.2" x14ac:dyDescent="0.25">
      <c r="A388" s="13">
        <v>42294</v>
      </c>
      <c r="B388" s="14">
        <v>0.62451388888888892</v>
      </c>
      <c r="C388" s="16" t="s">
        <v>17</v>
      </c>
      <c r="D388" s="16" t="s">
        <v>703</v>
      </c>
      <c r="E388" s="16" t="s">
        <v>19</v>
      </c>
      <c r="F388" s="16">
        <v>2.0893372800000001</v>
      </c>
      <c r="G388" s="16" t="s">
        <v>375</v>
      </c>
    </row>
    <row r="389" spans="1:7" ht="13.2" x14ac:dyDescent="0.25">
      <c r="A389" s="13">
        <v>42294</v>
      </c>
      <c r="B389" s="14">
        <v>0.57722222222222219</v>
      </c>
      <c r="C389" s="16" t="s">
        <v>17</v>
      </c>
      <c r="D389" s="16" t="s">
        <v>711</v>
      </c>
      <c r="E389" s="16" t="s">
        <v>69</v>
      </c>
      <c r="F389" s="16">
        <v>2.9347642999999999</v>
      </c>
      <c r="G389" s="16" t="s">
        <v>376</v>
      </c>
    </row>
    <row r="390" spans="1:7" ht="13.2" x14ac:dyDescent="0.25">
      <c r="A390" s="13">
        <v>42289</v>
      </c>
      <c r="B390" s="14">
        <v>6.6689814814814813E-2</v>
      </c>
      <c r="C390" s="16" t="s">
        <v>17</v>
      </c>
      <c r="D390" s="16" t="s">
        <v>711</v>
      </c>
      <c r="E390" s="16" t="s">
        <v>69</v>
      </c>
      <c r="F390" s="16">
        <v>3.3428570799999999</v>
      </c>
      <c r="G390" s="16" t="s">
        <v>377</v>
      </c>
    </row>
    <row r="391" spans="1:7" ht="13.2" x14ac:dyDescent="0.25">
      <c r="A391" s="13">
        <v>42287</v>
      </c>
      <c r="B391" s="14">
        <v>0.32157407407407407</v>
      </c>
      <c r="C391" s="16" t="s">
        <v>17</v>
      </c>
      <c r="D391" s="16" t="s">
        <v>703</v>
      </c>
      <c r="E391" s="16" t="s">
        <v>19</v>
      </c>
      <c r="F391" s="16">
        <v>2.0897856699999999</v>
      </c>
      <c r="G391" s="16" t="s">
        <v>378</v>
      </c>
    </row>
    <row r="392" spans="1:7" ht="13.2" x14ac:dyDescent="0.25">
      <c r="A392" s="13">
        <v>42283</v>
      </c>
      <c r="B392" s="14">
        <v>0.67131944444444447</v>
      </c>
      <c r="C392" s="16" t="s">
        <v>17</v>
      </c>
      <c r="D392" s="16" t="s">
        <v>711</v>
      </c>
      <c r="E392" s="16" t="s">
        <v>69</v>
      </c>
      <c r="F392" s="16">
        <v>3.76071423</v>
      </c>
      <c r="G392" s="16" t="s">
        <v>379</v>
      </c>
    </row>
    <row r="393" spans="1:7" ht="13.2" x14ac:dyDescent="0.25">
      <c r="A393" s="13">
        <v>42281</v>
      </c>
      <c r="B393" s="14">
        <v>0.71762731481481479</v>
      </c>
      <c r="C393" s="16" t="s">
        <v>17</v>
      </c>
      <c r="D393" s="16" t="s">
        <v>703</v>
      </c>
      <c r="E393" s="16" t="s">
        <v>19</v>
      </c>
      <c r="F393" s="16">
        <v>2.9249999999999998</v>
      </c>
      <c r="G393" s="16" t="s">
        <v>380</v>
      </c>
    </row>
    <row r="394" spans="1:7" ht="13.2" x14ac:dyDescent="0.25">
      <c r="A394" s="13">
        <v>42277</v>
      </c>
      <c r="B394" s="14">
        <v>0.56059027777777781</v>
      </c>
      <c r="C394" s="16" t="s">
        <v>17</v>
      </c>
      <c r="D394" s="16" t="s">
        <v>711</v>
      </c>
      <c r="E394" s="16" t="s">
        <v>69</v>
      </c>
      <c r="F394" s="16">
        <v>2.9469870899999999</v>
      </c>
      <c r="G394" s="16" t="s">
        <v>381</v>
      </c>
    </row>
    <row r="395" spans="1:7" ht="13.2" x14ac:dyDescent="0.25">
      <c r="A395" s="13">
        <v>42276</v>
      </c>
      <c r="B395" s="14">
        <v>0.16956018518518517</v>
      </c>
      <c r="C395" s="16" t="s">
        <v>17</v>
      </c>
      <c r="D395" s="16" t="s">
        <v>703</v>
      </c>
      <c r="E395" s="16" t="s">
        <v>19</v>
      </c>
      <c r="F395" s="16">
        <v>3.3428570799999999</v>
      </c>
      <c r="G395" s="16" t="s">
        <v>382</v>
      </c>
    </row>
    <row r="396" spans="1:7" ht="13.2" x14ac:dyDescent="0.25">
      <c r="A396" s="13">
        <v>42271</v>
      </c>
      <c r="B396" s="14">
        <v>0.51938657407407407</v>
      </c>
      <c r="C396" s="16" t="s">
        <v>17</v>
      </c>
      <c r="D396" s="16" t="s">
        <v>711</v>
      </c>
      <c r="E396" s="16" t="s">
        <v>69</v>
      </c>
      <c r="F396" s="16">
        <v>2.55063029</v>
      </c>
      <c r="G396" s="16" t="s">
        <v>383</v>
      </c>
    </row>
    <row r="397" spans="1:7" ht="13.2" x14ac:dyDescent="0.25">
      <c r="A397" s="13">
        <v>42270</v>
      </c>
      <c r="B397" s="14">
        <v>0.9803587962962963</v>
      </c>
      <c r="C397" s="16" t="s">
        <v>17</v>
      </c>
      <c r="D397" s="16" t="s">
        <v>703</v>
      </c>
      <c r="E397" s="16" t="s">
        <v>19</v>
      </c>
      <c r="F397" s="16">
        <v>2.9249999999999998</v>
      </c>
      <c r="G397" s="16" t="s">
        <v>384</v>
      </c>
    </row>
    <row r="398" spans="1:7" ht="13.2" x14ac:dyDescent="0.25">
      <c r="A398" s="13">
        <v>42265</v>
      </c>
      <c r="B398" s="14">
        <v>0.90777777777777779</v>
      </c>
      <c r="C398" s="16" t="s">
        <v>17</v>
      </c>
      <c r="D398" s="16" t="s">
        <v>711</v>
      </c>
      <c r="E398" s="16" t="s">
        <v>69</v>
      </c>
      <c r="F398" s="16">
        <v>2.9250500000000001</v>
      </c>
      <c r="G398" s="16" t="s">
        <v>385</v>
      </c>
    </row>
    <row r="399" spans="1:7" ht="13.2" x14ac:dyDescent="0.25">
      <c r="A399" s="13">
        <v>42265</v>
      </c>
      <c r="B399" s="14">
        <v>0.47693287037037035</v>
      </c>
      <c r="C399" s="16" t="s">
        <v>17</v>
      </c>
      <c r="D399" s="16" t="s">
        <v>703</v>
      </c>
      <c r="E399" s="16" t="s">
        <v>19</v>
      </c>
      <c r="F399" s="16">
        <v>2.08930441</v>
      </c>
      <c r="G399" s="16" t="s">
        <v>386</v>
      </c>
    </row>
    <row r="400" spans="1:7" ht="13.2" x14ac:dyDescent="0.25">
      <c r="A400" s="13">
        <v>42260</v>
      </c>
      <c r="B400" s="14">
        <v>0.5314699074074074</v>
      </c>
      <c r="C400" s="16" t="s">
        <v>17</v>
      </c>
      <c r="D400" s="16" t="s">
        <v>711</v>
      </c>
      <c r="E400" s="16" t="s">
        <v>69</v>
      </c>
      <c r="F400" s="16">
        <v>2.0943598699999999</v>
      </c>
      <c r="G400" s="16" t="s">
        <v>387</v>
      </c>
    </row>
    <row r="401" spans="1:7" ht="13.2" x14ac:dyDescent="0.25">
      <c r="A401" s="13">
        <v>42260</v>
      </c>
      <c r="B401" s="14">
        <v>0.20729166666666668</v>
      </c>
      <c r="C401" s="16" t="s">
        <v>17</v>
      </c>
      <c r="D401" s="16" t="s">
        <v>703</v>
      </c>
      <c r="E401" s="16" t="s">
        <v>19</v>
      </c>
      <c r="F401" s="16">
        <v>2.9249999999999998</v>
      </c>
      <c r="G401" s="16" t="s">
        <v>388</v>
      </c>
    </row>
    <row r="402" spans="1:7" ht="13.2" x14ac:dyDescent="0.25">
      <c r="A402" s="13">
        <v>42255</v>
      </c>
      <c r="B402" s="14">
        <v>0.25137731481481479</v>
      </c>
      <c r="C402" s="16" t="s">
        <v>17</v>
      </c>
      <c r="D402" s="16" t="s">
        <v>711</v>
      </c>
      <c r="E402" s="16" t="s">
        <v>69</v>
      </c>
      <c r="F402" s="16">
        <v>2.9249999999999998</v>
      </c>
      <c r="G402" s="16" t="s">
        <v>389</v>
      </c>
    </row>
    <row r="403" spans="1:7" ht="13.2" x14ac:dyDescent="0.25">
      <c r="A403" s="13">
        <v>42255</v>
      </c>
      <c r="B403" s="14">
        <v>0.22885416666666666</v>
      </c>
      <c r="C403" s="16" t="s">
        <v>17</v>
      </c>
      <c r="D403" s="16" t="s">
        <v>703</v>
      </c>
      <c r="E403" s="16" t="s">
        <v>19</v>
      </c>
      <c r="F403" s="16">
        <v>3.3496808200000001</v>
      </c>
      <c r="G403" s="16" t="s">
        <v>390</v>
      </c>
    </row>
    <row r="404" spans="1:7" ht="13.2" x14ac:dyDescent="0.25">
      <c r="A404" s="13">
        <v>42250</v>
      </c>
      <c r="B404" s="14">
        <v>0.37645833333333334</v>
      </c>
      <c r="C404" s="16" t="s">
        <v>17</v>
      </c>
      <c r="D404" s="16" t="s">
        <v>711</v>
      </c>
      <c r="E404" s="16" t="s">
        <v>69</v>
      </c>
      <c r="F404" s="16">
        <v>3.3906779999999999</v>
      </c>
      <c r="G404" s="16" t="s">
        <v>391</v>
      </c>
    </row>
    <row r="405" spans="1:7" ht="13.2" x14ac:dyDescent="0.25">
      <c r="A405" s="13">
        <v>42249</v>
      </c>
      <c r="B405" s="14">
        <v>0.41420138888888891</v>
      </c>
      <c r="C405" s="16" t="s">
        <v>17</v>
      </c>
      <c r="D405" s="16" t="s">
        <v>703</v>
      </c>
      <c r="E405" s="16" t="s">
        <v>19</v>
      </c>
      <c r="F405" s="16">
        <v>2.0892856700000002</v>
      </c>
      <c r="G405" s="16" t="s">
        <v>392</v>
      </c>
    </row>
    <row r="406" spans="1:7" ht="13.2" x14ac:dyDescent="0.25">
      <c r="A406" s="13">
        <v>42246</v>
      </c>
      <c r="B406" s="14">
        <v>0.11908564814814815</v>
      </c>
      <c r="C406" s="16" t="s">
        <v>17</v>
      </c>
      <c r="D406" s="16" t="s">
        <v>711</v>
      </c>
      <c r="E406" s="16" t="s">
        <v>69</v>
      </c>
      <c r="F406" s="16">
        <v>4.2106588299999999</v>
      </c>
      <c r="G406" s="16" t="s">
        <v>393</v>
      </c>
    </row>
    <row r="407" spans="1:7" ht="13.2" x14ac:dyDescent="0.25">
      <c r="A407" s="13">
        <v>42245</v>
      </c>
      <c r="B407" s="14">
        <v>0.48434027777777777</v>
      </c>
      <c r="C407" s="16" t="s">
        <v>17</v>
      </c>
      <c r="D407" s="16" t="s">
        <v>703</v>
      </c>
      <c r="E407" s="16" t="s">
        <v>19</v>
      </c>
      <c r="F407" s="16">
        <v>3.7142856700000002</v>
      </c>
      <c r="G407" s="16" t="s">
        <v>394</v>
      </c>
    </row>
    <row r="408" spans="1:7" ht="13.2" x14ac:dyDescent="0.25">
      <c r="A408" s="13">
        <v>42243</v>
      </c>
      <c r="B408" s="14">
        <v>8.1597222222222227E-3</v>
      </c>
      <c r="C408" s="16" t="s">
        <v>17</v>
      </c>
      <c r="D408" s="16" t="s">
        <v>711</v>
      </c>
      <c r="E408" s="16" t="s">
        <v>69</v>
      </c>
      <c r="F408" s="16">
        <v>3.7142856700000002</v>
      </c>
      <c r="G408" s="16" t="s">
        <v>395</v>
      </c>
    </row>
    <row r="409" spans="1:7" ht="13.2" x14ac:dyDescent="0.25">
      <c r="A409" s="13">
        <v>42242</v>
      </c>
      <c r="B409" s="14">
        <v>0.22936342592592593</v>
      </c>
      <c r="C409" s="16" t="s">
        <v>17</v>
      </c>
      <c r="D409" s="16" t="s">
        <v>703</v>
      </c>
      <c r="E409" s="16" t="s">
        <v>19</v>
      </c>
      <c r="F409" s="16">
        <v>2.3273448000000001</v>
      </c>
      <c r="G409" s="16" t="s">
        <v>396</v>
      </c>
    </row>
    <row r="410" spans="1:7" ht="13.2" x14ac:dyDescent="0.25">
      <c r="A410" s="13">
        <v>42238</v>
      </c>
      <c r="B410" s="14">
        <v>0.98418981481481482</v>
      </c>
      <c r="C410" s="16" t="s">
        <v>17</v>
      </c>
      <c r="D410" s="16" t="s">
        <v>703</v>
      </c>
      <c r="E410" s="16" t="s">
        <v>19</v>
      </c>
      <c r="F410" s="16">
        <v>3.25</v>
      </c>
      <c r="G410" s="16" t="s">
        <v>398</v>
      </c>
    </row>
    <row r="411" spans="1:7" ht="13.2" x14ac:dyDescent="0.25">
      <c r="A411" s="13">
        <v>42238</v>
      </c>
      <c r="B411" s="14">
        <v>0.81736111111111109</v>
      </c>
      <c r="C411" s="16" t="s">
        <v>17</v>
      </c>
      <c r="D411" s="16" t="s">
        <v>711</v>
      </c>
      <c r="E411" s="16" t="s">
        <v>69</v>
      </c>
      <c r="F411" s="16">
        <v>3.7299662800000002</v>
      </c>
      <c r="G411" s="16" t="s">
        <v>400</v>
      </c>
    </row>
    <row r="412" spans="1:7" ht="13.2" x14ac:dyDescent="0.25">
      <c r="A412" s="13">
        <v>42228</v>
      </c>
      <c r="B412" s="14">
        <v>7.0902777777777773E-2</v>
      </c>
      <c r="C412" s="16" t="s">
        <v>17</v>
      </c>
      <c r="D412" s="16" t="s">
        <v>703</v>
      </c>
      <c r="E412" s="16" t="s">
        <v>19</v>
      </c>
      <c r="F412" s="16">
        <v>4.17857141</v>
      </c>
      <c r="G412" s="16" t="s">
        <v>401</v>
      </c>
    </row>
    <row r="413" spans="1:7" ht="13.2" x14ac:dyDescent="0.25">
      <c r="A413" s="13">
        <v>42225</v>
      </c>
      <c r="B413" s="14">
        <v>0.9503125</v>
      </c>
      <c r="C413" s="16" t="s">
        <v>17</v>
      </c>
      <c r="D413" s="16" t="s">
        <v>711</v>
      </c>
      <c r="E413" s="16" t="s">
        <v>69</v>
      </c>
      <c r="F413" s="16">
        <v>3.7142856700000002</v>
      </c>
      <c r="G413" s="16" t="s">
        <v>402</v>
      </c>
    </row>
    <row r="414" spans="1:7" ht="13.2" x14ac:dyDescent="0.25">
      <c r="A414" s="13">
        <v>42222</v>
      </c>
      <c r="B414" s="14">
        <v>0.92086805555555551</v>
      </c>
      <c r="C414" s="16" t="s">
        <v>17</v>
      </c>
      <c r="D414" s="16" t="s">
        <v>703</v>
      </c>
      <c r="E414" s="16" t="s">
        <v>19</v>
      </c>
      <c r="F414" s="16">
        <v>2.7864142300000001</v>
      </c>
      <c r="G414" s="16" t="s">
        <v>403</v>
      </c>
    </row>
    <row r="415" spans="1:7" ht="13.2" x14ac:dyDescent="0.25">
      <c r="A415" s="13">
        <v>42220</v>
      </c>
      <c r="B415" s="14">
        <v>0.78153935185185186</v>
      </c>
      <c r="C415" s="16" t="s">
        <v>17</v>
      </c>
      <c r="D415" s="16" t="s">
        <v>711</v>
      </c>
      <c r="E415" s="16" t="s">
        <v>69</v>
      </c>
      <c r="F415" s="16">
        <v>4.6428620799999996</v>
      </c>
      <c r="G415" s="16" t="s">
        <v>404</v>
      </c>
    </row>
    <row r="416" spans="1:7" ht="13.2" x14ac:dyDescent="0.25">
      <c r="A416" s="13">
        <v>42217</v>
      </c>
      <c r="B416" s="14">
        <v>0.89018518518518519</v>
      </c>
      <c r="C416" s="16" t="s">
        <v>17</v>
      </c>
      <c r="D416" s="16" t="s">
        <v>703</v>
      </c>
      <c r="E416" s="16" t="s">
        <v>19</v>
      </c>
      <c r="F416" s="16">
        <v>3.0875474999999999</v>
      </c>
      <c r="G416" s="16" t="s">
        <v>405</v>
      </c>
    </row>
    <row r="417" spans="1:7" ht="13.2" x14ac:dyDescent="0.25">
      <c r="A417" s="13">
        <v>42215</v>
      </c>
      <c r="B417" s="14">
        <v>0.67896990740740737</v>
      </c>
      <c r="C417" s="16" t="s">
        <v>17</v>
      </c>
      <c r="D417" s="16" t="s">
        <v>711</v>
      </c>
      <c r="E417" s="16" t="s">
        <v>69</v>
      </c>
      <c r="F417" s="16">
        <v>2.6464285200000002</v>
      </c>
      <c r="G417" s="16" t="s">
        <v>406</v>
      </c>
    </row>
    <row r="418" spans="1:7" ht="13.2" x14ac:dyDescent="0.25">
      <c r="A418" s="13">
        <v>42212</v>
      </c>
      <c r="B418" s="14">
        <v>0.73398148148148146</v>
      </c>
      <c r="C418" s="16" t="s">
        <v>17</v>
      </c>
      <c r="D418" s="16" t="s">
        <v>703</v>
      </c>
      <c r="E418" s="16" t="s">
        <v>19</v>
      </c>
      <c r="F418" s="16">
        <v>3.5286663900000002</v>
      </c>
      <c r="G418" s="16" t="s">
        <v>407</v>
      </c>
    </row>
    <row r="419" spans="1:7" ht="13.2" x14ac:dyDescent="0.25">
      <c r="A419" s="13">
        <v>42210</v>
      </c>
      <c r="B419" s="14">
        <v>0.48056712962962961</v>
      </c>
      <c r="C419" s="16" t="s">
        <v>17</v>
      </c>
      <c r="D419" s="16" t="s">
        <v>711</v>
      </c>
      <c r="E419" s="16" t="s">
        <v>69</v>
      </c>
      <c r="F419" s="16">
        <v>2.2053570800000002</v>
      </c>
      <c r="G419" s="16" t="s">
        <v>408</v>
      </c>
    </row>
    <row r="420" spans="1:7" ht="13.2" x14ac:dyDescent="0.25">
      <c r="A420" s="13">
        <v>42207</v>
      </c>
      <c r="B420" s="14">
        <v>0.57384259259259263</v>
      </c>
      <c r="C420" s="16" t="s">
        <v>17</v>
      </c>
      <c r="D420" s="16" t="s">
        <v>703</v>
      </c>
      <c r="E420" s="16" t="s">
        <v>19</v>
      </c>
      <c r="F420" s="16">
        <v>2.6464285200000002</v>
      </c>
      <c r="G420" s="16" t="s">
        <v>409</v>
      </c>
    </row>
    <row r="421" spans="1:7" ht="13.2" x14ac:dyDescent="0.25">
      <c r="A421" s="13">
        <v>42205</v>
      </c>
      <c r="B421" s="14">
        <v>0.3704513888888889</v>
      </c>
      <c r="C421" s="16" t="s">
        <v>17</v>
      </c>
      <c r="D421" s="16" t="s">
        <v>711</v>
      </c>
      <c r="E421" s="16" t="s">
        <v>69</v>
      </c>
      <c r="F421" s="16">
        <v>3.9696428400000001</v>
      </c>
      <c r="G421" s="16" t="s">
        <v>410</v>
      </c>
    </row>
    <row r="422" spans="1:7" ht="13.2" x14ac:dyDescent="0.25">
      <c r="A422" s="13">
        <v>42202</v>
      </c>
      <c r="B422" s="14">
        <v>0.48761574074074077</v>
      </c>
      <c r="C422" s="16" t="s">
        <v>17</v>
      </c>
      <c r="D422" s="16" t="s">
        <v>703</v>
      </c>
      <c r="E422" s="16" t="s">
        <v>19</v>
      </c>
      <c r="F422" s="16">
        <v>3.5333688900000002</v>
      </c>
      <c r="G422" s="16" t="s">
        <v>411</v>
      </c>
    </row>
    <row r="423" spans="1:7" ht="13.2" x14ac:dyDescent="0.25">
      <c r="A423" s="13">
        <v>42200</v>
      </c>
      <c r="B423" s="14">
        <v>0.27957175925925926</v>
      </c>
      <c r="C423" s="16" t="s">
        <v>17</v>
      </c>
      <c r="D423" s="16" t="s">
        <v>711</v>
      </c>
      <c r="E423" s="16" t="s">
        <v>69</v>
      </c>
      <c r="F423" s="16">
        <v>2.6465235200000001</v>
      </c>
      <c r="G423" s="16" t="s">
        <v>412</v>
      </c>
    </row>
    <row r="424" spans="1:7" ht="13.2" x14ac:dyDescent="0.25">
      <c r="A424" s="13">
        <v>42197</v>
      </c>
      <c r="B424" s="14">
        <v>0.56565972222222227</v>
      </c>
      <c r="C424" s="16" t="s">
        <v>17</v>
      </c>
      <c r="D424" s="16" t="s">
        <v>703</v>
      </c>
      <c r="E424" s="16" t="s">
        <v>19</v>
      </c>
      <c r="F424" s="16">
        <v>2.6511785200000002</v>
      </c>
      <c r="G424" s="16" t="s">
        <v>413</v>
      </c>
    </row>
    <row r="425" spans="1:7" ht="13.2" x14ac:dyDescent="0.25">
      <c r="A425" s="13">
        <v>42195</v>
      </c>
      <c r="B425" s="14">
        <v>0.62003472222222222</v>
      </c>
      <c r="C425" s="16" t="s">
        <v>17</v>
      </c>
      <c r="D425" s="16" t="s">
        <v>711</v>
      </c>
      <c r="E425" s="16" t="s">
        <v>69</v>
      </c>
      <c r="F425" s="16">
        <v>3.0876899999999998</v>
      </c>
      <c r="G425" s="16" t="s">
        <v>414</v>
      </c>
    </row>
    <row r="426" spans="1:7" ht="13.2" x14ac:dyDescent="0.25">
      <c r="A426" s="13">
        <v>42192</v>
      </c>
      <c r="B426" s="14">
        <v>0.96545138888888893</v>
      </c>
      <c r="C426" s="16" t="s">
        <v>17</v>
      </c>
      <c r="D426" s="16" t="s">
        <v>703</v>
      </c>
      <c r="E426" s="16" t="s">
        <v>19</v>
      </c>
      <c r="F426" s="16">
        <v>3.9696428400000001</v>
      </c>
      <c r="G426" s="16" t="s">
        <v>415</v>
      </c>
    </row>
    <row r="427" spans="1:7" ht="13.2" x14ac:dyDescent="0.25">
      <c r="A427" s="13">
        <v>42191</v>
      </c>
      <c r="B427" s="14">
        <v>7.3842592592592597E-3</v>
      </c>
      <c r="C427" s="16" t="s">
        <v>17</v>
      </c>
      <c r="D427" s="16" t="s">
        <v>711</v>
      </c>
      <c r="E427" s="16" t="s">
        <v>69</v>
      </c>
      <c r="F427" s="16">
        <v>3.9696428400000001</v>
      </c>
      <c r="G427" s="16" t="s">
        <v>416</v>
      </c>
    </row>
    <row r="428" spans="1:7" ht="13.2" x14ac:dyDescent="0.25">
      <c r="A428" s="13">
        <v>42188</v>
      </c>
      <c r="B428" s="14">
        <v>0.34017361111111111</v>
      </c>
      <c r="C428" s="16" t="s">
        <v>17</v>
      </c>
      <c r="D428" s="16" t="s">
        <v>703</v>
      </c>
      <c r="E428" s="16" t="s">
        <v>19</v>
      </c>
      <c r="F428" s="16">
        <v>2.6470460199999999</v>
      </c>
      <c r="G428" s="16" t="s">
        <v>417</v>
      </c>
    </row>
    <row r="429" spans="1:7" ht="13.2" x14ac:dyDescent="0.25">
      <c r="A429" s="13">
        <v>42186</v>
      </c>
      <c r="B429" s="14">
        <v>0.42185185185185187</v>
      </c>
      <c r="C429" s="16" t="s">
        <v>17</v>
      </c>
      <c r="D429" s="16" t="s">
        <v>711</v>
      </c>
      <c r="E429" s="16" t="s">
        <v>69</v>
      </c>
      <c r="F429" s="16">
        <v>3.5381188899999998</v>
      </c>
      <c r="G429" s="16" t="s">
        <v>418</v>
      </c>
    </row>
    <row r="430" spans="1:7" ht="13.2" x14ac:dyDescent="0.25">
      <c r="A430" s="13">
        <v>42183</v>
      </c>
      <c r="B430" s="14">
        <v>0.81797453703703704</v>
      </c>
      <c r="C430" s="16" t="s">
        <v>17</v>
      </c>
      <c r="D430" s="16" t="s">
        <v>703</v>
      </c>
      <c r="E430" s="16" t="s">
        <v>19</v>
      </c>
      <c r="F430" s="16">
        <v>4.41071423</v>
      </c>
      <c r="G430" s="16" t="s">
        <v>419</v>
      </c>
    </row>
    <row r="431" spans="1:7" ht="13.2" x14ac:dyDescent="0.25">
      <c r="A431" s="13">
        <v>42181</v>
      </c>
      <c r="B431" s="14">
        <v>0.92482638888888891</v>
      </c>
      <c r="C431" s="16" t="s">
        <v>17</v>
      </c>
      <c r="D431" s="16" t="s">
        <v>711</v>
      </c>
      <c r="E431" s="16" t="s">
        <v>69</v>
      </c>
      <c r="F431" s="16">
        <v>3.9696428400000001</v>
      </c>
      <c r="G431" s="16" t="s">
        <v>420</v>
      </c>
    </row>
    <row r="432" spans="1:7" ht="13.2" x14ac:dyDescent="0.25">
      <c r="A432" s="13">
        <v>42179</v>
      </c>
      <c r="B432" s="14">
        <v>0.44192129629629628</v>
      </c>
      <c r="C432" s="16" t="s">
        <v>17</v>
      </c>
      <c r="D432" s="16" t="s">
        <v>703</v>
      </c>
      <c r="E432" s="16" t="s">
        <v>19</v>
      </c>
      <c r="F432" s="16">
        <v>4.41071423</v>
      </c>
      <c r="G432" s="16" t="s">
        <v>421</v>
      </c>
    </row>
    <row r="433" spans="1:7" ht="13.2" x14ac:dyDescent="0.25">
      <c r="A433" s="13">
        <v>42177</v>
      </c>
      <c r="B433" s="14">
        <v>0.50947916666666671</v>
      </c>
      <c r="C433" s="16" t="s">
        <v>17</v>
      </c>
      <c r="D433" s="16" t="s">
        <v>711</v>
      </c>
      <c r="E433" s="16" t="s">
        <v>69</v>
      </c>
      <c r="F433" s="16">
        <v>2.2196070799999998</v>
      </c>
      <c r="G433" s="16" t="s">
        <v>422</v>
      </c>
    </row>
    <row r="434" spans="1:7" ht="13.2" x14ac:dyDescent="0.25">
      <c r="A434" s="13">
        <v>42172</v>
      </c>
      <c r="B434" s="14">
        <v>0.58984953703703702</v>
      </c>
      <c r="C434" s="16" t="s">
        <v>17</v>
      </c>
      <c r="D434" s="16" t="s">
        <v>703</v>
      </c>
      <c r="E434" s="16" t="s">
        <v>19</v>
      </c>
      <c r="F434" s="16">
        <v>2.2053570800000002</v>
      </c>
      <c r="G434" s="16" t="s">
        <v>423</v>
      </c>
    </row>
    <row r="435" spans="1:7" ht="13.2" x14ac:dyDescent="0.25">
      <c r="A435" s="13">
        <v>42172</v>
      </c>
      <c r="B435" s="14">
        <v>0.34582175925925923</v>
      </c>
      <c r="C435" s="16" t="s">
        <v>17</v>
      </c>
      <c r="D435" s="16" t="s">
        <v>711</v>
      </c>
      <c r="E435" s="16" t="s">
        <v>69</v>
      </c>
      <c r="F435" s="16">
        <v>2.6464285200000002</v>
      </c>
      <c r="G435" s="16" t="s">
        <v>424</v>
      </c>
    </row>
    <row r="436" spans="1:7" ht="13.2" x14ac:dyDescent="0.25">
      <c r="A436" s="13">
        <v>42168</v>
      </c>
      <c r="B436" s="14">
        <v>0.10475694444444444</v>
      </c>
      <c r="C436" s="16" t="s">
        <v>17</v>
      </c>
      <c r="D436" s="16" t="s">
        <v>703</v>
      </c>
      <c r="E436" s="16" t="s">
        <v>19</v>
      </c>
      <c r="F436" s="16">
        <v>3.0875474999999999</v>
      </c>
      <c r="G436" s="16" t="s">
        <v>425</v>
      </c>
    </row>
    <row r="437" spans="1:7" ht="13.2" x14ac:dyDescent="0.25">
      <c r="A437" s="13">
        <v>42167</v>
      </c>
      <c r="B437" s="14">
        <v>0.85086805555555556</v>
      </c>
      <c r="C437" s="16" t="s">
        <v>17</v>
      </c>
      <c r="D437" s="16" t="s">
        <v>711</v>
      </c>
      <c r="E437" s="16" t="s">
        <v>69</v>
      </c>
      <c r="F437" s="16">
        <v>3.9696428400000001</v>
      </c>
      <c r="G437" s="16" t="s">
        <v>426</v>
      </c>
    </row>
    <row r="438" spans="1:7" ht="13.2" x14ac:dyDescent="0.25">
      <c r="A438" s="13">
        <v>42163</v>
      </c>
      <c r="B438" s="14">
        <v>0.60880787037037032</v>
      </c>
      <c r="C438" s="16" t="s">
        <v>17</v>
      </c>
      <c r="D438" s="16" t="s">
        <v>703</v>
      </c>
      <c r="E438" s="16" t="s">
        <v>19</v>
      </c>
      <c r="F438" s="16">
        <v>2.2053570800000002</v>
      </c>
      <c r="G438" s="16" t="s">
        <v>427</v>
      </c>
    </row>
    <row r="439" spans="1:7" ht="13.2" x14ac:dyDescent="0.25">
      <c r="A439" s="13">
        <v>42163</v>
      </c>
      <c r="B439" s="14">
        <v>0.3424537037037037</v>
      </c>
      <c r="C439" s="16" t="s">
        <v>17</v>
      </c>
      <c r="D439" s="16" t="s">
        <v>711</v>
      </c>
      <c r="E439" s="16" t="s">
        <v>69</v>
      </c>
      <c r="F439" s="16">
        <v>2.2075895800000001</v>
      </c>
      <c r="G439" s="16" t="s">
        <v>428</v>
      </c>
    </row>
    <row r="440" spans="1:7" ht="13.2" x14ac:dyDescent="0.25">
      <c r="A440" s="13">
        <v>42159</v>
      </c>
      <c r="B440" s="14">
        <v>0.13313657407407409</v>
      </c>
      <c r="C440" s="16" t="s">
        <v>17</v>
      </c>
      <c r="D440" s="16" t="s">
        <v>703</v>
      </c>
      <c r="E440" s="16" t="s">
        <v>19</v>
      </c>
      <c r="F440" s="16">
        <v>2.6464285200000002</v>
      </c>
      <c r="G440" s="16" t="s">
        <v>429</v>
      </c>
    </row>
    <row r="441" spans="1:7" ht="13.2" x14ac:dyDescent="0.25">
      <c r="A441" s="13">
        <v>42158</v>
      </c>
      <c r="B441" s="14">
        <v>0.83871527777777777</v>
      </c>
      <c r="C441" s="16" t="s">
        <v>17</v>
      </c>
      <c r="D441" s="16" t="s">
        <v>711</v>
      </c>
      <c r="E441" s="16" t="s">
        <v>69</v>
      </c>
      <c r="F441" s="16">
        <v>2.64961102</v>
      </c>
      <c r="G441" s="16" t="s">
        <v>430</v>
      </c>
    </row>
    <row r="442" spans="1:7" ht="13.2" x14ac:dyDescent="0.25">
      <c r="A442" s="13">
        <v>42154</v>
      </c>
      <c r="B442" s="14">
        <v>0.50984953703703706</v>
      </c>
      <c r="C442" s="16" t="s">
        <v>17</v>
      </c>
      <c r="D442" s="16" t="s">
        <v>703</v>
      </c>
      <c r="E442" s="16" t="s">
        <v>19</v>
      </c>
      <c r="F442" s="16">
        <v>2.5071428099999999</v>
      </c>
      <c r="G442" s="16" t="s">
        <v>431</v>
      </c>
    </row>
    <row r="443" spans="1:7" ht="13.2" x14ac:dyDescent="0.25">
      <c r="A443" s="13">
        <v>42154</v>
      </c>
      <c r="B443" s="14">
        <v>0.20054398148148148</v>
      </c>
      <c r="C443" s="16" t="s">
        <v>17</v>
      </c>
      <c r="D443" s="16" t="s">
        <v>711</v>
      </c>
      <c r="E443" s="16" t="s">
        <v>69</v>
      </c>
      <c r="F443" s="16">
        <v>2.0907256599999999</v>
      </c>
      <c r="G443" s="16" t="s">
        <v>432</v>
      </c>
    </row>
    <row r="444" spans="1:7" ht="13.2" x14ac:dyDescent="0.25">
      <c r="A444" s="13">
        <v>42149</v>
      </c>
      <c r="B444" s="14">
        <v>0.89299768518518519</v>
      </c>
      <c r="C444" s="16" t="s">
        <v>17</v>
      </c>
      <c r="D444" s="16" t="s">
        <v>703</v>
      </c>
      <c r="E444" s="16" t="s">
        <v>19</v>
      </c>
      <c r="F444" s="16">
        <v>3.3428571100000002</v>
      </c>
      <c r="G444" s="16" t="s">
        <v>433</v>
      </c>
    </row>
    <row r="445" spans="1:7" ht="13.2" x14ac:dyDescent="0.25">
      <c r="A445" s="13">
        <v>42149</v>
      </c>
      <c r="B445" s="14">
        <v>0.55853009259259256</v>
      </c>
      <c r="C445" s="16" t="s">
        <v>17</v>
      </c>
      <c r="D445" s="16" t="s">
        <v>711</v>
      </c>
      <c r="E445" s="16" t="s">
        <v>69</v>
      </c>
      <c r="F445" s="16">
        <v>2.08969066</v>
      </c>
      <c r="G445" s="16" t="s">
        <v>434</v>
      </c>
    </row>
    <row r="446" spans="1:7" ht="13.2" x14ac:dyDescent="0.25">
      <c r="A446" s="13">
        <v>42145</v>
      </c>
      <c r="B446" s="14">
        <v>0.22545138888888888</v>
      </c>
      <c r="C446" s="16" t="s">
        <v>17</v>
      </c>
      <c r="D446" s="16" t="s">
        <v>703</v>
      </c>
      <c r="E446" s="16" t="s">
        <v>19</v>
      </c>
      <c r="F446" s="16">
        <v>2.5071428099999999</v>
      </c>
      <c r="G446" s="16" t="s">
        <v>435</v>
      </c>
    </row>
    <row r="447" spans="1:7" ht="13.2" x14ac:dyDescent="0.25">
      <c r="A447" s="13">
        <v>42144</v>
      </c>
      <c r="B447" s="14">
        <v>0.89141203703703709</v>
      </c>
      <c r="C447" s="16" t="s">
        <v>17</v>
      </c>
      <c r="D447" s="16" t="s">
        <v>711</v>
      </c>
      <c r="E447" s="16" t="s">
        <v>69</v>
      </c>
      <c r="F447" s="16">
        <v>2.5072778100000002</v>
      </c>
      <c r="G447" s="16" t="s">
        <v>436</v>
      </c>
    </row>
    <row r="448" spans="1:7" ht="13.2" x14ac:dyDescent="0.25">
      <c r="A448" s="13">
        <v>42140</v>
      </c>
      <c r="B448" s="14">
        <v>0.52760416666666665</v>
      </c>
      <c r="C448" s="16" t="s">
        <v>17</v>
      </c>
      <c r="D448" s="16" t="s">
        <v>703</v>
      </c>
      <c r="E448" s="16" t="s">
        <v>19</v>
      </c>
      <c r="F448" s="16">
        <v>2.0893306599999999</v>
      </c>
      <c r="G448" s="16" t="s">
        <v>437</v>
      </c>
    </row>
    <row r="449" spans="1:7" ht="13.2" x14ac:dyDescent="0.25">
      <c r="A449" s="13">
        <v>42140</v>
      </c>
      <c r="B449" s="14">
        <v>0.19409722222222223</v>
      </c>
      <c r="C449" s="16" t="s">
        <v>17</v>
      </c>
      <c r="D449" s="16" t="s">
        <v>711</v>
      </c>
      <c r="E449" s="16" t="s">
        <v>69</v>
      </c>
      <c r="F449" s="16">
        <v>2.0897356600000001</v>
      </c>
      <c r="G449" s="16" t="s">
        <v>438</v>
      </c>
    </row>
    <row r="450" spans="1:7" ht="13.2" x14ac:dyDescent="0.25">
      <c r="A450" s="13">
        <v>42135</v>
      </c>
      <c r="B450" s="14">
        <v>0.86284722222222221</v>
      </c>
      <c r="C450" s="16" t="s">
        <v>17</v>
      </c>
      <c r="D450" s="16" t="s">
        <v>703</v>
      </c>
      <c r="E450" s="16" t="s">
        <v>19</v>
      </c>
      <c r="F450" s="16">
        <v>2.5116428100000001</v>
      </c>
      <c r="G450" s="16" t="s">
        <v>439</v>
      </c>
    </row>
    <row r="451" spans="1:7" ht="13.2" x14ac:dyDescent="0.25">
      <c r="A451" s="13">
        <v>42135</v>
      </c>
      <c r="B451" s="14">
        <v>0.26030092592592591</v>
      </c>
      <c r="C451" s="16" t="s">
        <v>17</v>
      </c>
      <c r="D451" s="16" t="s">
        <v>711</v>
      </c>
      <c r="E451" s="16" t="s">
        <v>69</v>
      </c>
      <c r="F451" s="16">
        <v>2.0895556599999998</v>
      </c>
      <c r="G451" s="16" t="s">
        <v>440</v>
      </c>
    </row>
    <row r="452" spans="1:7" ht="13.2" x14ac:dyDescent="0.25">
      <c r="A452" s="13">
        <v>42131</v>
      </c>
      <c r="B452" s="14">
        <v>0.16589120370370369</v>
      </c>
      <c r="C452" s="16" t="s">
        <v>17</v>
      </c>
      <c r="D452" s="16" t="s">
        <v>703</v>
      </c>
      <c r="E452" s="16" t="s">
        <v>19</v>
      </c>
      <c r="F452" s="16">
        <v>2.5072328100000001</v>
      </c>
      <c r="G452" s="16" t="s">
        <v>441</v>
      </c>
    </row>
    <row r="453" spans="1:7" ht="13.2" x14ac:dyDescent="0.25">
      <c r="A453" s="13">
        <v>42130</v>
      </c>
      <c r="B453" s="14">
        <v>0.57013888888888886</v>
      </c>
      <c r="C453" s="16" t="s">
        <v>17</v>
      </c>
      <c r="D453" s="16" t="s">
        <v>711</v>
      </c>
      <c r="E453" s="16" t="s">
        <v>69</v>
      </c>
      <c r="F453" s="16">
        <v>2.0892856599999998</v>
      </c>
      <c r="G453" s="16" t="s">
        <v>442</v>
      </c>
    </row>
    <row r="454" spans="1:7" ht="13.2" x14ac:dyDescent="0.25">
      <c r="A454" s="13">
        <v>42126</v>
      </c>
      <c r="B454" s="14">
        <v>0.53833333333333333</v>
      </c>
      <c r="C454" s="16" t="s">
        <v>17</v>
      </c>
      <c r="D454" s="16" t="s">
        <v>703</v>
      </c>
      <c r="E454" s="16" t="s">
        <v>19</v>
      </c>
      <c r="F454" s="16">
        <v>2.0938306600000001</v>
      </c>
      <c r="G454" s="16" t="s">
        <v>443</v>
      </c>
    </row>
    <row r="455" spans="1:7" ht="13.2" x14ac:dyDescent="0.25">
      <c r="A455" s="13">
        <v>42125</v>
      </c>
      <c r="B455" s="14">
        <v>0.94815972222222222</v>
      </c>
      <c r="C455" s="16" t="s">
        <v>17</v>
      </c>
      <c r="D455" s="16" t="s">
        <v>711</v>
      </c>
      <c r="E455" s="16" t="s">
        <v>69</v>
      </c>
      <c r="F455" s="16">
        <v>2.50718781</v>
      </c>
      <c r="G455" s="16" t="s">
        <v>444</v>
      </c>
    </row>
    <row r="456" spans="1:7" ht="13.2" x14ac:dyDescent="0.25">
      <c r="A456" s="13">
        <v>42121</v>
      </c>
      <c r="B456" s="14">
        <v>0.93060185185185185</v>
      </c>
      <c r="C456" s="16" t="s">
        <v>17</v>
      </c>
      <c r="D456" s="16" t="s">
        <v>703</v>
      </c>
      <c r="E456" s="16" t="s">
        <v>19</v>
      </c>
      <c r="F456" s="16">
        <v>1.9732142399999999</v>
      </c>
      <c r="G456" s="16" t="s">
        <v>445</v>
      </c>
    </row>
    <row r="457" spans="1:7" ht="13.2" x14ac:dyDescent="0.25">
      <c r="A457" s="13">
        <v>42121</v>
      </c>
      <c r="B457" s="14">
        <v>0.32946759259259262</v>
      </c>
      <c r="C457" s="16" t="s">
        <v>17</v>
      </c>
      <c r="D457" s="16" t="s">
        <v>711</v>
      </c>
      <c r="E457" s="16" t="s">
        <v>69</v>
      </c>
      <c r="F457" s="16">
        <v>1.9732142399999999</v>
      </c>
      <c r="G457" s="16" t="s">
        <v>446</v>
      </c>
    </row>
    <row r="458" spans="1:7" ht="13.2" x14ac:dyDescent="0.25">
      <c r="A458" s="13">
        <v>42117</v>
      </c>
      <c r="B458" s="14">
        <v>0.32681712962962961</v>
      </c>
      <c r="C458" s="16" t="s">
        <v>17</v>
      </c>
      <c r="D458" s="16" t="s">
        <v>703</v>
      </c>
      <c r="E458" s="16" t="s">
        <v>19</v>
      </c>
      <c r="F458" s="16">
        <v>1.97346924</v>
      </c>
      <c r="G458" s="16" t="s">
        <v>447</v>
      </c>
    </row>
    <row r="459" spans="1:7" ht="13.2" x14ac:dyDescent="0.25">
      <c r="A459" s="13">
        <v>42116</v>
      </c>
      <c r="B459" s="14">
        <v>0.76332175925925927</v>
      </c>
      <c r="C459" s="16" t="s">
        <v>17</v>
      </c>
      <c r="D459" s="16" t="s">
        <v>711</v>
      </c>
      <c r="E459" s="16" t="s">
        <v>69</v>
      </c>
      <c r="F459" s="16">
        <v>2.7668775000000001</v>
      </c>
      <c r="G459" s="16" t="s">
        <v>448</v>
      </c>
    </row>
    <row r="460" spans="1:7" ht="13.2" x14ac:dyDescent="0.25">
      <c r="A460" s="13">
        <v>42112</v>
      </c>
      <c r="B460" s="14">
        <v>0.83510416666666665</v>
      </c>
      <c r="C460" s="16" t="s">
        <v>17</v>
      </c>
      <c r="D460" s="16" t="s">
        <v>703</v>
      </c>
      <c r="E460" s="16" t="s">
        <v>19</v>
      </c>
      <c r="F460" s="16">
        <v>2.3766546000000002</v>
      </c>
      <c r="G460" s="16" t="s">
        <v>449</v>
      </c>
    </row>
    <row r="461" spans="1:7" ht="13.2" x14ac:dyDescent="0.25">
      <c r="A461" s="13">
        <v>42112</v>
      </c>
      <c r="B461" s="14">
        <v>0.20269675925925926</v>
      </c>
      <c r="C461" s="16" t="s">
        <v>17</v>
      </c>
      <c r="D461" s="16" t="s">
        <v>711</v>
      </c>
      <c r="E461" s="16" t="s">
        <v>69</v>
      </c>
      <c r="F461" s="16">
        <v>1.97329924</v>
      </c>
      <c r="G461" s="16" t="s">
        <v>450</v>
      </c>
    </row>
    <row r="462" spans="1:7" ht="13.2" x14ac:dyDescent="0.25">
      <c r="A462" s="13">
        <v>42107</v>
      </c>
      <c r="B462" s="14">
        <v>0.95467592592592587</v>
      </c>
      <c r="C462" s="16" t="s">
        <v>17</v>
      </c>
      <c r="D462" s="16" t="s">
        <v>711</v>
      </c>
      <c r="E462" s="16" t="s">
        <v>69</v>
      </c>
      <c r="F462" s="16">
        <v>1.9732142399999999</v>
      </c>
      <c r="G462" s="16" t="s">
        <v>451</v>
      </c>
    </row>
    <row r="463" spans="1:7" ht="13.2" x14ac:dyDescent="0.25">
      <c r="A463" s="13">
        <v>42107</v>
      </c>
      <c r="B463" s="14">
        <v>0.7477314814814815</v>
      </c>
      <c r="C463" s="16" t="s">
        <v>17</v>
      </c>
      <c r="D463" s="16" t="s">
        <v>703</v>
      </c>
      <c r="E463" s="16" t="s">
        <v>19</v>
      </c>
      <c r="F463" s="16">
        <v>1.97334174</v>
      </c>
      <c r="G463" s="16" t="s">
        <v>452</v>
      </c>
    </row>
    <row r="464" spans="1:7" ht="13.2" x14ac:dyDescent="0.25">
      <c r="A464" s="13">
        <v>42107</v>
      </c>
      <c r="B464" s="14">
        <v>0.62585648148148143</v>
      </c>
      <c r="C464" s="16" t="s">
        <v>17</v>
      </c>
      <c r="D464" s="16" t="s">
        <v>711</v>
      </c>
      <c r="E464" s="16" t="s">
        <v>69</v>
      </c>
      <c r="F464" s="16">
        <v>1.97368174</v>
      </c>
      <c r="G464" s="16" t="s">
        <v>453</v>
      </c>
    </row>
    <row r="465" spans="1:7" ht="13.2" x14ac:dyDescent="0.25">
      <c r="A465" s="13">
        <v>42103</v>
      </c>
      <c r="B465" s="14">
        <v>0.8499768518518519</v>
      </c>
      <c r="C465" s="16" t="s">
        <v>17</v>
      </c>
      <c r="D465" s="16" t="s">
        <v>711</v>
      </c>
      <c r="E465" s="16" t="s">
        <v>69</v>
      </c>
      <c r="F465" s="16">
        <v>2.7625850000000001</v>
      </c>
      <c r="G465" s="16" t="s">
        <v>454</v>
      </c>
    </row>
    <row r="466" spans="1:7" ht="13.2" x14ac:dyDescent="0.25">
      <c r="A466" s="13">
        <v>42102</v>
      </c>
      <c r="B466" s="14">
        <v>0.25526620370370373</v>
      </c>
      <c r="C466" s="16" t="s">
        <v>17</v>
      </c>
      <c r="D466" s="16" t="s">
        <v>703</v>
      </c>
      <c r="E466" s="16" t="s">
        <v>19</v>
      </c>
      <c r="F466" s="16">
        <v>1.9732142399999999</v>
      </c>
      <c r="G466" s="16" t="s">
        <v>456</v>
      </c>
    </row>
    <row r="467" spans="1:7" ht="13.2" x14ac:dyDescent="0.25">
      <c r="A467" s="13">
        <v>42098</v>
      </c>
      <c r="B467" s="14">
        <v>0.48806712962962961</v>
      </c>
      <c r="C467" s="16" t="s">
        <v>17</v>
      </c>
      <c r="D467" s="16" t="s">
        <v>711</v>
      </c>
      <c r="E467" s="16" t="s">
        <v>69</v>
      </c>
      <c r="F467" s="16">
        <v>1.9732142399999999</v>
      </c>
      <c r="G467" s="16" t="s">
        <v>457</v>
      </c>
    </row>
    <row r="468" spans="1:7" ht="13.2" x14ac:dyDescent="0.25">
      <c r="A468" s="13">
        <v>42098</v>
      </c>
      <c r="B468" s="14">
        <v>0.27425925925925926</v>
      </c>
      <c r="C468" s="16" t="s">
        <v>17</v>
      </c>
      <c r="D468" s="16" t="s">
        <v>703</v>
      </c>
      <c r="E468" s="16" t="s">
        <v>19</v>
      </c>
      <c r="F468" s="16">
        <v>1.9732142399999999</v>
      </c>
      <c r="G468" s="16" t="s">
        <v>458</v>
      </c>
    </row>
    <row r="469" spans="1:7" ht="13.2" x14ac:dyDescent="0.25">
      <c r="A469" s="13">
        <v>42096</v>
      </c>
      <c r="B469" s="14">
        <v>0.86729166666666668</v>
      </c>
      <c r="C469" s="16" t="s">
        <v>17</v>
      </c>
      <c r="D469" s="16" t="s">
        <v>711</v>
      </c>
      <c r="E469" s="16" t="s">
        <v>69</v>
      </c>
      <c r="F469" s="16">
        <v>2.3684946</v>
      </c>
      <c r="G469" s="16" t="s">
        <v>459</v>
      </c>
    </row>
    <row r="470" spans="1:7" ht="13.2" x14ac:dyDescent="0.25">
      <c r="A470" s="13">
        <v>42096</v>
      </c>
      <c r="B470" s="14">
        <v>0.64914351851851848</v>
      </c>
      <c r="C470" s="16" t="s">
        <v>17</v>
      </c>
      <c r="D470" s="16" t="s">
        <v>703</v>
      </c>
      <c r="E470" s="16" t="s">
        <v>19</v>
      </c>
      <c r="F470" s="16">
        <v>2.7625424999999999</v>
      </c>
      <c r="G470" s="16" t="s">
        <v>460</v>
      </c>
    </row>
    <row r="471" spans="1:7" ht="13.2" x14ac:dyDescent="0.25">
      <c r="A471" s="13">
        <v>42090</v>
      </c>
      <c r="B471" s="14">
        <v>0.20591435185185186</v>
      </c>
      <c r="C471" s="16" t="s">
        <v>17</v>
      </c>
      <c r="D471" s="16" t="s">
        <v>703</v>
      </c>
      <c r="E471" s="16" t="s">
        <v>19</v>
      </c>
      <c r="F471" s="16">
        <v>1.85758282</v>
      </c>
      <c r="G471" s="16" t="s">
        <v>461</v>
      </c>
    </row>
    <row r="472" spans="1:7" ht="13.2" x14ac:dyDescent="0.25">
      <c r="A472" s="13">
        <v>42089</v>
      </c>
      <c r="B472" s="14">
        <v>0.97219907407407402</v>
      </c>
      <c r="C472" s="16" t="s">
        <v>17</v>
      </c>
      <c r="D472" s="16" t="s">
        <v>711</v>
      </c>
      <c r="E472" s="16" t="s">
        <v>69</v>
      </c>
      <c r="F472" s="16">
        <v>1.85738282</v>
      </c>
      <c r="G472" s="16" t="s">
        <v>462</v>
      </c>
    </row>
    <row r="473" spans="1:7" ht="13.2" x14ac:dyDescent="0.25">
      <c r="A473" s="13">
        <v>42085</v>
      </c>
      <c r="B473" s="14">
        <v>0.75363425925925931</v>
      </c>
      <c r="C473" s="16" t="s">
        <v>17</v>
      </c>
      <c r="D473" s="16" t="s">
        <v>703</v>
      </c>
      <c r="E473" s="16" t="s">
        <v>19</v>
      </c>
      <c r="F473" s="16">
        <v>1.8652629599999999</v>
      </c>
      <c r="G473" s="16" t="s">
        <v>463</v>
      </c>
    </row>
    <row r="474" spans="1:7" ht="13.2" x14ac:dyDescent="0.25">
      <c r="A474" s="13">
        <v>42085</v>
      </c>
      <c r="B474" s="14">
        <v>0.72938657407407403</v>
      </c>
      <c r="C474" s="16" t="s">
        <v>17</v>
      </c>
      <c r="D474" s="16" t="s">
        <v>711</v>
      </c>
      <c r="E474" s="16" t="s">
        <v>69</v>
      </c>
      <c r="F474" s="16">
        <v>1.85714282</v>
      </c>
      <c r="G474" s="16" t="s">
        <v>464</v>
      </c>
    </row>
    <row r="475" spans="1:7" ht="13.2" x14ac:dyDescent="0.25">
      <c r="A475" s="13">
        <v>42081</v>
      </c>
      <c r="B475" s="14">
        <v>0.59780092592592593</v>
      </c>
      <c r="C475" s="16" t="s">
        <v>17</v>
      </c>
      <c r="D475" s="16" t="s">
        <v>703</v>
      </c>
      <c r="E475" s="16" t="s">
        <v>19</v>
      </c>
      <c r="F475" s="16">
        <v>1.85718282</v>
      </c>
      <c r="G475" s="16" t="s">
        <v>465</v>
      </c>
    </row>
    <row r="476" spans="1:7" ht="13.2" x14ac:dyDescent="0.25">
      <c r="A476" s="13">
        <v>42081</v>
      </c>
      <c r="B476" s="14">
        <v>0.41739583333333335</v>
      </c>
      <c r="C476" s="16" t="s">
        <v>17</v>
      </c>
      <c r="D476" s="16" t="s">
        <v>711</v>
      </c>
      <c r="E476" s="16" t="s">
        <v>69</v>
      </c>
      <c r="F476" s="16">
        <v>1.8577828199999999</v>
      </c>
      <c r="G476" s="16" t="s">
        <v>466</v>
      </c>
    </row>
    <row r="477" spans="1:7" ht="13.2" x14ac:dyDescent="0.25">
      <c r="A477" s="13">
        <v>42077</v>
      </c>
      <c r="B477" s="14">
        <v>0.42796296296296299</v>
      </c>
      <c r="C477" s="16" t="s">
        <v>17</v>
      </c>
      <c r="D477" s="16" t="s">
        <v>703</v>
      </c>
      <c r="E477" s="16" t="s">
        <v>19</v>
      </c>
      <c r="F477" s="16">
        <v>1.85718282</v>
      </c>
      <c r="G477" s="16" t="s">
        <v>467</v>
      </c>
    </row>
    <row r="478" spans="1:7" ht="13.2" x14ac:dyDescent="0.25">
      <c r="A478" s="13">
        <v>42076</v>
      </c>
      <c r="B478" s="14">
        <v>0.79216435185185186</v>
      </c>
      <c r="C478" s="16" t="s">
        <v>17</v>
      </c>
      <c r="D478" s="16" t="s">
        <v>711</v>
      </c>
      <c r="E478" s="16" t="s">
        <v>69</v>
      </c>
      <c r="F478" s="16">
        <v>1.85714282</v>
      </c>
      <c r="G478" s="16" t="s">
        <v>468</v>
      </c>
    </row>
    <row r="479" spans="1:7" ht="13.2" x14ac:dyDescent="0.25">
      <c r="A479" s="13">
        <v>42073</v>
      </c>
      <c r="B479" s="14">
        <v>0.19234953703703703</v>
      </c>
      <c r="C479" s="16" t="s">
        <v>17</v>
      </c>
      <c r="D479" s="16" t="s">
        <v>703</v>
      </c>
      <c r="E479" s="16" t="s">
        <v>19</v>
      </c>
      <c r="F479" s="16">
        <v>1.85714282</v>
      </c>
      <c r="G479" s="16" t="s">
        <v>469</v>
      </c>
    </row>
    <row r="480" spans="1:7" ht="13.2" x14ac:dyDescent="0.25">
      <c r="A480" s="13">
        <v>42072</v>
      </c>
      <c r="B480" s="14">
        <v>0.15381944444444445</v>
      </c>
      <c r="C480" s="16" t="s">
        <v>17</v>
      </c>
      <c r="D480" s="16" t="s">
        <v>711</v>
      </c>
      <c r="E480" s="16" t="s">
        <v>69</v>
      </c>
      <c r="F480" s="16">
        <v>1.8575428199999999</v>
      </c>
      <c r="G480" s="16" t="s">
        <v>470</v>
      </c>
    </row>
    <row r="481" spans="1:7" ht="13.2" x14ac:dyDescent="0.25">
      <c r="A481" s="13">
        <v>42069</v>
      </c>
      <c r="B481" s="14">
        <v>0.17177083333333334</v>
      </c>
      <c r="C481" s="16" t="s">
        <v>17</v>
      </c>
      <c r="D481" s="16" t="s">
        <v>703</v>
      </c>
      <c r="E481" s="16" t="s">
        <v>19</v>
      </c>
      <c r="F481" s="16">
        <v>1.85714282</v>
      </c>
      <c r="G481" s="16" t="s">
        <v>471</v>
      </c>
    </row>
    <row r="482" spans="1:7" ht="13.2" x14ac:dyDescent="0.25">
      <c r="A482" s="13">
        <v>42068</v>
      </c>
      <c r="B482" s="14">
        <v>9.7951388888888893E-2</v>
      </c>
      <c r="C482" s="16" t="s">
        <v>17</v>
      </c>
      <c r="D482" s="16" t="s">
        <v>711</v>
      </c>
      <c r="E482" s="16" t="s">
        <v>69</v>
      </c>
      <c r="F482" s="16">
        <v>2.2286113900000002</v>
      </c>
      <c r="G482" s="16" t="s">
        <v>472</v>
      </c>
    </row>
    <row r="483" spans="1:7" ht="13.2" x14ac:dyDescent="0.25">
      <c r="A483" s="13">
        <v>42065</v>
      </c>
      <c r="B483" s="14">
        <v>7.5104166666666666E-2</v>
      </c>
      <c r="C483" s="16" t="s">
        <v>17</v>
      </c>
      <c r="D483" s="16" t="s">
        <v>703</v>
      </c>
      <c r="E483" s="16" t="s">
        <v>19</v>
      </c>
      <c r="F483" s="16">
        <v>1.85966282</v>
      </c>
      <c r="G483" s="16" t="s">
        <v>473</v>
      </c>
    </row>
    <row r="484" spans="1:7" ht="13.2" x14ac:dyDescent="0.25">
      <c r="A484" s="13">
        <v>42063</v>
      </c>
      <c r="B484" s="14">
        <v>0.760162037037037</v>
      </c>
      <c r="C484" s="16" t="s">
        <v>17</v>
      </c>
      <c r="D484" s="16" t="s">
        <v>711</v>
      </c>
      <c r="E484" s="16" t="s">
        <v>69</v>
      </c>
      <c r="F484" s="16">
        <v>1.8572228200000001</v>
      </c>
      <c r="G484" s="16" t="s">
        <v>474</v>
      </c>
    </row>
    <row r="485" spans="1:7" ht="13.2" x14ac:dyDescent="0.25">
      <c r="A485" s="13">
        <v>42063</v>
      </c>
      <c r="B485" s="14">
        <v>9.5462962962962958E-2</v>
      </c>
      <c r="C485" s="16" t="s">
        <v>17</v>
      </c>
      <c r="D485" s="16" t="s">
        <v>711</v>
      </c>
      <c r="E485" s="16" t="s">
        <v>69</v>
      </c>
      <c r="F485" s="16">
        <v>1.85718282</v>
      </c>
      <c r="G485" s="16" t="s">
        <v>475</v>
      </c>
    </row>
    <row r="486" spans="1:7" ht="13.2" x14ac:dyDescent="0.25">
      <c r="A486" s="13">
        <v>42062</v>
      </c>
      <c r="B486" s="14">
        <v>0.83668981481481486</v>
      </c>
      <c r="C486" s="16" t="s">
        <v>17</v>
      </c>
      <c r="D486" s="16" t="s">
        <v>703</v>
      </c>
      <c r="E486" s="16" t="s">
        <v>19</v>
      </c>
      <c r="F486" s="16">
        <v>1.8582228199999999</v>
      </c>
      <c r="G486" s="16" t="s">
        <v>476</v>
      </c>
    </row>
    <row r="487" spans="1:7" ht="13.2" x14ac:dyDescent="0.25">
      <c r="A487" s="13">
        <v>42058</v>
      </c>
      <c r="B487" s="14">
        <v>0.84325231481481477</v>
      </c>
      <c r="C487" s="16" t="s">
        <v>17</v>
      </c>
      <c r="D487" s="16" t="s">
        <v>703</v>
      </c>
      <c r="E487" s="16" t="s">
        <v>19</v>
      </c>
      <c r="F487" s="16">
        <v>1.7411089</v>
      </c>
      <c r="G487" s="16" t="s">
        <v>477</v>
      </c>
    </row>
    <row r="488" spans="1:7" ht="13.2" x14ac:dyDescent="0.25">
      <c r="A488" s="13">
        <v>42058</v>
      </c>
      <c r="B488" s="14">
        <v>0.69425925925925924</v>
      </c>
      <c r="C488" s="16" t="s">
        <v>17</v>
      </c>
      <c r="D488" s="16" t="s">
        <v>711</v>
      </c>
      <c r="E488" s="16" t="s">
        <v>69</v>
      </c>
      <c r="F488" s="16">
        <v>1.7414839</v>
      </c>
      <c r="G488" s="16" t="s">
        <v>478</v>
      </c>
    </row>
    <row r="489" spans="1:7" ht="13.2" x14ac:dyDescent="0.25">
      <c r="A489" s="13">
        <v>42054</v>
      </c>
      <c r="B489" s="14">
        <v>0.90060185185185182</v>
      </c>
      <c r="C489" s="16" t="s">
        <v>17</v>
      </c>
      <c r="D489" s="16" t="s">
        <v>703</v>
      </c>
      <c r="E489" s="16" t="s">
        <v>19</v>
      </c>
      <c r="F489" s="16">
        <v>1.7467339</v>
      </c>
      <c r="G489" s="16" t="s">
        <v>479</v>
      </c>
    </row>
    <row r="490" spans="1:7" ht="13.2" x14ac:dyDescent="0.25">
      <c r="A490" s="13">
        <v>42054</v>
      </c>
      <c r="B490" s="14">
        <v>0.61663194444444447</v>
      </c>
      <c r="C490" s="16" t="s">
        <v>17</v>
      </c>
      <c r="D490" s="16" t="s">
        <v>711</v>
      </c>
      <c r="E490" s="16" t="s">
        <v>69</v>
      </c>
      <c r="F490" s="16">
        <v>1.7411464000000001</v>
      </c>
      <c r="G490" s="16" t="s">
        <v>480</v>
      </c>
    </row>
    <row r="491" spans="1:7" ht="13.2" x14ac:dyDescent="0.25">
      <c r="A491" s="13">
        <v>42050</v>
      </c>
      <c r="B491" s="14">
        <v>0.73542824074074076</v>
      </c>
      <c r="C491" s="16" t="s">
        <v>17</v>
      </c>
      <c r="D491" s="16" t="s">
        <v>703</v>
      </c>
      <c r="E491" s="16" t="s">
        <v>19</v>
      </c>
      <c r="F491" s="16">
        <v>2.0892856800000001</v>
      </c>
      <c r="G491" s="16" t="s">
        <v>481</v>
      </c>
    </row>
    <row r="492" spans="1:7" ht="13.2" x14ac:dyDescent="0.25">
      <c r="A492" s="13">
        <v>42047</v>
      </c>
      <c r="B492" s="14">
        <v>0.36958333333333332</v>
      </c>
      <c r="C492" s="16" t="s">
        <v>17</v>
      </c>
      <c r="D492" s="16" t="s">
        <v>711</v>
      </c>
      <c r="E492" s="16" t="s">
        <v>69</v>
      </c>
      <c r="F492" s="16">
        <v>1.7591089</v>
      </c>
      <c r="G492" s="16" t="s">
        <v>482</v>
      </c>
    </row>
    <row r="493" spans="1:7" ht="13.2" x14ac:dyDescent="0.25">
      <c r="A493" s="13">
        <v>42045</v>
      </c>
      <c r="B493" s="14">
        <v>0.68731481481481482</v>
      </c>
      <c r="C493" s="16" t="s">
        <v>17</v>
      </c>
      <c r="D493" s="16" t="s">
        <v>703</v>
      </c>
      <c r="E493" s="16" t="s">
        <v>19</v>
      </c>
      <c r="F493" s="16">
        <v>1.7410714</v>
      </c>
      <c r="G493" s="16" t="s">
        <v>483</v>
      </c>
    </row>
    <row r="494" spans="1:7" ht="13.2" x14ac:dyDescent="0.25">
      <c r="A494" s="13">
        <v>42045</v>
      </c>
      <c r="B494" s="14">
        <v>0.56791666666666663</v>
      </c>
      <c r="C494" s="16" t="s">
        <v>17</v>
      </c>
      <c r="D494" s="16" t="s">
        <v>703</v>
      </c>
      <c r="E494" s="16" t="s">
        <v>19</v>
      </c>
      <c r="F494" s="16">
        <v>1.7410714</v>
      </c>
      <c r="G494" s="16" t="s">
        <v>484</v>
      </c>
    </row>
    <row r="495" spans="1:7" ht="13.2" x14ac:dyDescent="0.25">
      <c r="A495" s="13">
        <v>42045</v>
      </c>
      <c r="B495" s="14">
        <v>0.43667824074074074</v>
      </c>
      <c r="C495" s="16" t="s">
        <v>17</v>
      </c>
      <c r="D495" s="16" t="s">
        <v>711</v>
      </c>
      <c r="E495" s="16" t="s">
        <v>69</v>
      </c>
      <c r="F495" s="16">
        <v>1.8025339</v>
      </c>
      <c r="G495" s="16" t="s">
        <v>485</v>
      </c>
    </row>
    <row r="496" spans="1:7" ht="13.2" x14ac:dyDescent="0.25">
      <c r="A496" s="13">
        <v>42044</v>
      </c>
      <c r="B496" s="14">
        <v>0.84788194444444442</v>
      </c>
      <c r="C496" s="16" t="s">
        <v>17</v>
      </c>
      <c r="D496" s="16" t="s">
        <v>711</v>
      </c>
      <c r="E496" s="16" t="s">
        <v>69</v>
      </c>
      <c r="F496" s="16">
        <v>1.7415589</v>
      </c>
      <c r="G496" s="16" t="s">
        <v>486</v>
      </c>
    </row>
    <row r="497" spans="1:7" ht="13.2" x14ac:dyDescent="0.25">
      <c r="A497" s="13">
        <v>42042</v>
      </c>
      <c r="B497" s="14">
        <v>0.47629629629629627</v>
      </c>
      <c r="C497" s="16" t="s">
        <v>17</v>
      </c>
      <c r="D497" s="16" t="s">
        <v>711</v>
      </c>
      <c r="E497" s="16" t="s">
        <v>69</v>
      </c>
      <c r="F497" s="16">
        <v>1.7411464000000001</v>
      </c>
      <c r="G497" s="16" t="s">
        <v>487</v>
      </c>
    </row>
    <row r="498" spans="1:7" ht="13.2" x14ac:dyDescent="0.25">
      <c r="A498" s="13">
        <v>42041</v>
      </c>
      <c r="B498" s="14">
        <v>0.40901620370370373</v>
      </c>
      <c r="C498" s="16" t="s">
        <v>17</v>
      </c>
      <c r="D498" s="16" t="s">
        <v>711</v>
      </c>
      <c r="E498" s="16" t="s">
        <v>69</v>
      </c>
      <c r="F498" s="16">
        <v>2.1643606800000001</v>
      </c>
      <c r="G498" s="16" t="s">
        <v>488</v>
      </c>
    </row>
    <row r="499" spans="1:7" ht="13.2" x14ac:dyDescent="0.25">
      <c r="A499" s="13">
        <v>42040</v>
      </c>
      <c r="B499" s="14">
        <v>0.51313657407407409</v>
      </c>
      <c r="C499" s="16" t="s">
        <v>17</v>
      </c>
      <c r="D499" s="16" t="s">
        <v>703</v>
      </c>
      <c r="E499" s="16" t="s">
        <v>19</v>
      </c>
      <c r="F499" s="16">
        <v>1.7482713999999999</v>
      </c>
      <c r="G499" s="16" t="s">
        <v>489</v>
      </c>
    </row>
    <row r="500" spans="1:7" ht="13.2" x14ac:dyDescent="0.25">
      <c r="A500" s="13">
        <v>42040</v>
      </c>
      <c r="B500" s="14">
        <v>0.29846064814814816</v>
      </c>
      <c r="C500" s="16" t="s">
        <v>17</v>
      </c>
      <c r="D500" s="16" t="s">
        <v>711</v>
      </c>
      <c r="E500" s="16" t="s">
        <v>69</v>
      </c>
      <c r="F500" s="16">
        <v>1.7410714</v>
      </c>
      <c r="G500" s="16" t="s">
        <v>490</v>
      </c>
    </row>
    <row r="501" spans="1:7" ht="13.2" x14ac:dyDescent="0.25">
      <c r="A501" s="13">
        <v>42039</v>
      </c>
      <c r="B501" s="14">
        <v>0.44429398148148147</v>
      </c>
      <c r="C501" s="16" t="s">
        <v>17</v>
      </c>
      <c r="D501" s="16" t="s">
        <v>703</v>
      </c>
      <c r="E501" s="16" t="s">
        <v>19</v>
      </c>
      <c r="F501" s="16">
        <v>1.7414839</v>
      </c>
      <c r="G501" s="16" t="s">
        <v>491</v>
      </c>
    </row>
    <row r="502" spans="1:7" ht="13.2" x14ac:dyDescent="0.25">
      <c r="A502" s="13">
        <v>42038</v>
      </c>
      <c r="B502" s="14">
        <v>0.23373842592592592</v>
      </c>
      <c r="C502" s="16" t="s">
        <v>17</v>
      </c>
      <c r="D502" s="16" t="s">
        <v>703</v>
      </c>
      <c r="E502" s="16" t="s">
        <v>19</v>
      </c>
      <c r="F502" s="16">
        <v>1.7411089</v>
      </c>
      <c r="G502" s="16" t="s">
        <v>492</v>
      </c>
    </row>
    <row r="503" spans="1:7" ht="13.2" x14ac:dyDescent="0.25">
      <c r="A503" s="13">
        <v>42035</v>
      </c>
      <c r="B503" s="14">
        <v>0.29115740740740742</v>
      </c>
      <c r="C503" s="16" t="s">
        <v>17</v>
      </c>
      <c r="D503" s="16" t="s">
        <v>703</v>
      </c>
      <c r="E503" s="16" t="s">
        <v>19</v>
      </c>
      <c r="F503" s="16">
        <v>2.0892856800000001</v>
      </c>
      <c r="G503" s="16" t="s">
        <v>493</v>
      </c>
    </row>
    <row r="504" spans="1:7" ht="13.2" x14ac:dyDescent="0.25">
      <c r="A504" s="13">
        <v>42034</v>
      </c>
      <c r="B504" s="14">
        <v>0.27659722222222222</v>
      </c>
      <c r="C504" s="16" t="s">
        <v>17</v>
      </c>
      <c r="D504" s="16" t="s">
        <v>711</v>
      </c>
      <c r="E504" s="16" t="s">
        <v>69</v>
      </c>
      <c r="F504" s="16">
        <v>2.0892856800000001</v>
      </c>
      <c r="G504" s="16" t="s">
        <v>494</v>
      </c>
    </row>
    <row r="505" spans="1:7" ht="13.2" x14ac:dyDescent="0.25">
      <c r="A505" s="13">
        <v>42031</v>
      </c>
      <c r="B505" s="14">
        <v>0.96636574074074078</v>
      </c>
      <c r="C505" s="16" t="s">
        <v>17</v>
      </c>
      <c r="D505" s="16" t="s">
        <v>703</v>
      </c>
      <c r="E505" s="16" t="s">
        <v>19</v>
      </c>
      <c r="F505" s="16">
        <v>2.0900731800000001</v>
      </c>
      <c r="G505" s="16" t="s">
        <v>495</v>
      </c>
    </row>
    <row r="506" spans="1:7" ht="13.2" x14ac:dyDescent="0.25">
      <c r="A506" s="13">
        <v>42031</v>
      </c>
      <c r="B506" s="14">
        <v>0.70008101851851856</v>
      </c>
      <c r="C506" s="16" t="s">
        <v>17</v>
      </c>
      <c r="D506" s="16" t="s">
        <v>711</v>
      </c>
      <c r="E506" s="16" t="s">
        <v>69</v>
      </c>
      <c r="F506" s="16">
        <v>1.7411089</v>
      </c>
      <c r="G506" s="16" t="s">
        <v>496</v>
      </c>
    </row>
    <row r="507" spans="1:7" ht="13.2" x14ac:dyDescent="0.25">
      <c r="A507" s="13">
        <v>42031</v>
      </c>
      <c r="B507" s="14">
        <v>0.28998842592592594</v>
      </c>
      <c r="C507" s="16" t="s">
        <v>17</v>
      </c>
      <c r="D507" s="16" t="s">
        <v>711</v>
      </c>
      <c r="E507" s="16" t="s">
        <v>69</v>
      </c>
      <c r="F507" s="16">
        <v>1.8750374999999999</v>
      </c>
      <c r="G507" s="16" t="s">
        <v>497</v>
      </c>
    </row>
    <row r="508" spans="1:7" ht="13.2" x14ac:dyDescent="0.25">
      <c r="A508" s="13">
        <v>42028</v>
      </c>
      <c r="B508" s="14">
        <v>0.9564583333333333</v>
      </c>
      <c r="C508" s="16" t="s">
        <v>17</v>
      </c>
      <c r="D508" s="16" t="s">
        <v>711</v>
      </c>
      <c r="E508" s="16" t="s">
        <v>69</v>
      </c>
      <c r="F508" s="16">
        <v>1.7503500000000001</v>
      </c>
      <c r="G508" s="16" t="s">
        <v>498</v>
      </c>
    </row>
    <row r="509" spans="1:7" ht="13.2" x14ac:dyDescent="0.25">
      <c r="A509" s="13">
        <v>42025</v>
      </c>
      <c r="B509" s="14">
        <v>0.95467592592592587</v>
      </c>
      <c r="C509" s="16" t="s">
        <v>17</v>
      </c>
      <c r="D509" s="16" t="s">
        <v>703</v>
      </c>
      <c r="E509" s="16" t="s">
        <v>19</v>
      </c>
      <c r="F509" s="16">
        <v>2.1</v>
      </c>
      <c r="G509" s="16" t="s">
        <v>499</v>
      </c>
    </row>
    <row r="510" spans="1:7" ht="13.2" x14ac:dyDescent="0.25">
      <c r="A510" s="13">
        <v>42025</v>
      </c>
      <c r="B510" s="14">
        <v>7.9861111111111105E-3</v>
      </c>
      <c r="C510" s="16" t="s">
        <v>17</v>
      </c>
      <c r="D510" s="16" t="s">
        <v>703</v>
      </c>
      <c r="E510" s="16" t="s">
        <v>19</v>
      </c>
      <c r="F510" s="16">
        <v>2.101855</v>
      </c>
      <c r="G510" s="16" t="s">
        <v>500</v>
      </c>
    </row>
    <row r="511" spans="1:7" ht="13.2" x14ac:dyDescent="0.25">
      <c r="A511" s="13">
        <v>42023</v>
      </c>
      <c r="B511" s="14">
        <v>0.86008101851851848</v>
      </c>
      <c r="C511" s="16" t="s">
        <v>17</v>
      </c>
      <c r="D511" s="16" t="s">
        <v>711</v>
      </c>
      <c r="E511" s="16" t="s">
        <v>69</v>
      </c>
      <c r="F511" s="16">
        <v>1.75</v>
      </c>
      <c r="G511" s="16" t="s">
        <v>501</v>
      </c>
    </row>
    <row r="512" spans="1:7" ht="13.2" x14ac:dyDescent="0.25">
      <c r="A512" s="13">
        <v>42023</v>
      </c>
      <c r="B512" s="14">
        <v>2.2349537037037036E-2</v>
      </c>
      <c r="C512" s="16" t="s">
        <v>17</v>
      </c>
      <c r="D512" s="16" t="s">
        <v>703</v>
      </c>
      <c r="E512" s="16" t="s">
        <v>19</v>
      </c>
      <c r="F512" s="16">
        <v>1.75</v>
      </c>
      <c r="G512" s="16" t="s">
        <v>502</v>
      </c>
    </row>
    <row r="513" spans="1:7" ht="13.2" x14ac:dyDescent="0.25">
      <c r="A513" s="13">
        <v>42022</v>
      </c>
      <c r="B513" s="14">
        <v>0.83681712962962962</v>
      </c>
      <c r="C513" s="16" t="s">
        <v>17</v>
      </c>
      <c r="D513" s="16" t="s">
        <v>711</v>
      </c>
      <c r="E513" s="16" t="s">
        <v>69</v>
      </c>
      <c r="F513" s="16">
        <v>2.4500000000000002</v>
      </c>
      <c r="G513" s="16" t="s">
        <v>503</v>
      </c>
    </row>
    <row r="514" spans="1:7" ht="13.2" x14ac:dyDescent="0.25">
      <c r="A514" s="13">
        <v>42022</v>
      </c>
      <c r="B514" s="14">
        <v>7.4571759259259254E-2</v>
      </c>
      <c r="C514" s="16" t="s">
        <v>17</v>
      </c>
      <c r="D514" s="16" t="s">
        <v>711</v>
      </c>
      <c r="E514" s="16" t="s">
        <v>69</v>
      </c>
      <c r="F514" s="16">
        <v>2.1002100000000001</v>
      </c>
      <c r="G514" s="16" t="s">
        <v>504</v>
      </c>
    </row>
    <row r="515" spans="1:7" ht="13.2" x14ac:dyDescent="0.25">
      <c r="A515" s="13">
        <v>42021</v>
      </c>
      <c r="B515" s="14">
        <v>0.86710648148148151</v>
      </c>
      <c r="C515" s="16" t="s">
        <v>17</v>
      </c>
      <c r="D515" s="16" t="s">
        <v>703</v>
      </c>
      <c r="E515" s="16" t="s">
        <v>19</v>
      </c>
      <c r="F515" s="16">
        <v>2.1</v>
      </c>
      <c r="G515" s="16" t="s">
        <v>505</v>
      </c>
    </row>
    <row r="516" spans="1:7" ht="13.2" x14ac:dyDescent="0.25">
      <c r="A516" s="13">
        <v>42020</v>
      </c>
      <c r="B516" s="14">
        <v>0.5950347222222222</v>
      </c>
      <c r="C516" s="16" t="s">
        <v>17</v>
      </c>
      <c r="D516" s="16" t="s">
        <v>711</v>
      </c>
      <c r="E516" s="16" t="s">
        <v>69</v>
      </c>
      <c r="F516" s="16">
        <v>1.7506999999999999</v>
      </c>
      <c r="G516" s="16" t="s">
        <v>506</v>
      </c>
    </row>
    <row r="517" spans="1:7" ht="13.2" x14ac:dyDescent="0.25">
      <c r="A517" s="13">
        <v>42020</v>
      </c>
      <c r="B517" s="14">
        <v>0.21289351851851851</v>
      </c>
      <c r="C517" s="16" t="s">
        <v>17</v>
      </c>
      <c r="D517" s="16" t="s">
        <v>703</v>
      </c>
      <c r="E517" s="16" t="s">
        <v>19</v>
      </c>
      <c r="F517" s="16">
        <v>1.75</v>
      </c>
      <c r="G517" s="16" t="s">
        <v>507</v>
      </c>
    </row>
    <row r="518" spans="1:7" ht="13.2" x14ac:dyDescent="0.25">
      <c r="A518" s="13">
        <v>42016</v>
      </c>
      <c r="B518" s="14">
        <v>0.72824074074074074</v>
      </c>
      <c r="C518" s="16" t="s">
        <v>17</v>
      </c>
      <c r="D518" s="16" t="s">
        <v>711</v>
      </c>
      <c r="E518" s="16" t="s">
        <v>69</v>
      </c>
      <c r="F518" s="16">
        <v>2.4503499999999998</v>
      </c>
      <c r="G518" s="16" t="s">
        <v>508</v>
      </c>
    </row>
    <row r="519" spans="1:7" ht="13.2" x14ac:dyDescent="0.25">
      <c r="A519" s="13">
        <v>42016</v>
      </c>
      <c r="B519" s="14">
        <v>0.60986111111111108</v>
      </c>
      <c r="C519" s="16" t="s">
        <v>17</v>
      </c>
      <c r="D519" s="16" t="s">
        <v>703</v>
      </c>
      <c r="E519" s="16" t="s">
        <v>19</v>
      </c>
      <c r="F519" s="16">
        <v>1.75</v>
      </c>
      <c r="G519" s="16" t="s">
        <v>509</v>
      </c>
    </row>
    <row r="520" spans="1:7" ht="13.2" x14ac:dyDescent="0.25">
      <c r="A520" s="13">
        <v>42013</v>
      </c>
      <c r="B520" s="14">
        <v>0.29438657407407409</v>
      </c>
      <c r="C520" s="16" t="s">
        <v>17</v>
      </c>
      <c r="D520" s="16" t="s">
        <v>711</v>
      </c>
      <c r="E520" s="16" t="s">
        <v>69</v>
      </c>
      <c r="F520" s="16">
        <v>1.75315</v>
      </c>
      <c r="G520" s="16" t="s">
        <v>510</v>
      </c>
    </row>
    <row r="521" spans="1:7" ht="13.2" x14ac:dyDescent="0.25">
      <c r="A521" s="13">
        <v>42013</v>
      </c>
      <c r="B521" s="14">
        <v>0.28535879629629629</v>
      </c>
      <c r="C521" s="16" t="s">
        <v>17</v>
      </c>
      <c r="D521" s="16" t="s">
        <v>703</v>
      </c>
      <c r="E521" s="16" t="s">
        <v>19</v>
      </c>
      <c r="F521" s="16">
        <v>1.75</v>
      </c>
      <c r="G521" s="16" t="s">
        <v>511</v>
      </c>
    </row>
    <row r="522" spans="1:7" ht="13.2" x14ac:dyDescent="0.25">
      <c r="A522" s="13">
        <v>42010</v>
      </c>
      <c r="B522" s="14">
        <v>0.25065972222222221</v>
      </c>
      <c r="C522" s="16" t="s">
        <v>17</v>
      </c>
      <c r="D522" s="16" t="s">
        <v>703</v>
      </c>
      <c r="E522" s="16" t="s">
        <v>19</v>
      </c>
      <c r="F522" s="16">
        <v>1.7506999999999999</v>
      </c>
      <c r="G522" s="16" t="s">
        <v>512</v>
      </c>
    </row>
    <row r="523" spans="1:7" ht="13.2" x14ac:dyDescent="0.25">
      <c r="A523" s="13">
        <v>42010</v>
      </c>
      <c r="B523" s="14">
        <v>5.8368055555555555E-2</v>
      </c>
      <c r="C523" s="16" t="s">
        <v>17</v>
      </c>
      <c r="D523" s="16" t="s">
        <v>711</v>
      </c>
      <c r="E523" s="16" t="s">
        <v>69</v>
      </c>
      <c r="F523" s="16">
        <v>1.7517499999999999</v>
      </c>
      <c r="G523" s="16" t="s">
        <v>513</v>
      </c>
    </row>
    <row r="524" spans="1:7" ht="13.2" x14ac:dyDescent="0.25">
      <c r="A524" s="13">
        <v>42007</v>
      </c>
      <c r="B524" s="14">
        <v>0.50723379629629628</v>
      </c>
      <c r="C524" s="16" t="s">
        <v>17</v>
      </c>
      <c r="D524" s="16" t="s">
        <v>703</v>
      </c>
      <c r="E524" s="16" t="s">
        <v>19</v>
      </c>
      <c r="F524" s="16">
        <v>1.7503500000000001</v>
      </c>
      <c r="G524" s="16" t="s">
        <v>514</v>
      </c>
    </row>
    <row r="525" spans="1:7" ht="13.2" x14ac:dyDescent="0.25">
      <c r="A525" s="13">
        <v>42007</v>
      </c>
      <c r="B525" s="14">
        <v>0.18931712962962963</v>
      </c>
      <c r="C525" s="16" t="s">
        <v>17</v>
      </c>
      <c r="D525" s="16" t="s">
        <v>711</v>
      </c>
      <c r="E525" s="16" t="s">
        <v>69</v>
      </c>
      <c r="F525" s="16">
        <v>1.75</v>
      </c>
      <c r="G525" s="16" t="s">
        <v>515</v>
      </c>
    </row>
    <row r="526" spans="1:7" ht="13.2" x14ac:dyDescent="0.25">
      <c r="A526" s="13">
        <v>42003</v>
      </c>
      <c r="B526" s="14">
        <v>0.97927083333333331</v>
      </c>
      <c r="C526" s="16" t="s">
        <v>17</v>
      </c>
      <c r="D526" s="16" t="s">
        <v>711</v>
      </c>
      <c r="E526" s="16" t="s">
        <v>69</v>
      </c>
      <c r="F526" s="16">
        <v>1.7524500000000001</v>
      </c>
      <c r="G526" s="16" t="s">
        <v>516</v>
      </c>
    </row>
    <row r="527" spans="1:7" ht="13.2" x14ac:dyDescent="0.25">
      <c r="A527" s="13">
        <v>42003</v>
      </c>
      <c r="B527" s="14">
        <v>0.23256944444444444</v>
      </c>
      <c r="C527" s="16" t="s">
        <v>17</v>
      </c>
      <c r="D527" s="16" t="s">
        <v>703</v>
      </c>
      <c r="E527" s="16" t="s">
        <v>19</v>
      </c>
      <c r="F527" s="16">
        <v>1.7514000000000001</v>
      </c>
      <c r="G527" s="16" t="s">
        <v>517</v>
      </c>
    </row>
    <row r="528" spans="1:7" ht="13.2" x14ac:dyDescent="0.25">
      <c r="A528" s="13">
        <v>42001</v>
      </c>
      <c r="B528" s="14">
        <v>0.72281249999999997</v>
      </c>
      <c r="C528" s="16" t="s">
        <v>17</v>
      </c>
      <c r="D528" s="16" t="s">
        <v>711</v>
      </c>
      <c r="E528" s="16" t="s">
        <v>69</v>
      </c>
      <c r="F528" s="16">
        <v>2.1006999999999998</v>
      </c>
      <c r="G528" s="16" t="s">
        <v>518</v>
      </c>
    </row>
    <row r="529" spans="1:7" ht="13.2" x14ac:dyDescent="0.25">
      <c r="A529" s="13">
        <v>42001</v>
      </c>
      <c r="B529" s="14">
        <v>0.13982638888888888</v>
      </c>
      <c r="C529" s="16" t="s">
        <v>17</v>
      </c>
      <c r="D529" s="16" t="s">
        <v>703</v>
      </c>
      <c r="E529" s="16" t="s">
        <v>19</v>
      </c>
      <c r="F529" s="16">
        <v>1.75</v>
      </c>
      <c r="G529" s="16" t="s">
        <v>519</v>
      </c>
    </row>
    <row r="530" spans="1:7" ht="13.2" x14ac:dyDescent="0.25">
      <c r="A530" s="13">
        <v>41999</v>
      </c>
      <c r="B530" s="14">
        <v>0.75079861111111112</v>
      </c>
      <c r="C530" s="16" t="s">
        <v>17</v>
      </c>
      <c r="D530" s="16" t="s">
        <v>711</v>
      </c>
      <c r="E530" s="16" t="s">
        <v>69</v>
      </c>
      <c r="F530" s="16">
        <v>2.4500000000000002</v>
      </c>
      <c r="G530" s="16" t="s">
        <v>520</v>
      </c>
    </row>
    <row r="531" spans="1:7" ht="13.2" x14ac:dyDescent="0.25">
      <c r="A531" s="13">
        <v>41999</v>
      </c>
      <c r="B531" s="14">
        <v>6.8148148148148152E-2</v>
      </c>
      <c r="C531" s="16" t="s">
        <v>17</v>
      </c>
      <c r="D531" s="16" t="s">
        <v>703</v>
      </c>
      <c r="E531" s="16" t="s">
        <v>19</v>
      </c>
      <c r="F531" s="16">
        <v>1.5</v>
      </c>
      <c r="G531" s="16" t="s">
        <v>521</v>
      </c>
    </row>
    <row r="532" spans="1:7" ht="13.2" x14ac:dyDescent="0.25">
      <c r="A532" s="13">
        <v>41997</v>
      </c>
      <c r="B532" s="14">
        <v>0.57702546296296298</v>
      </c>
      <c r="C532" s="16" t="s">
        <v>17</v>
      </c>
      <c r="D532" s="16" t="s">
        <v>711</v>
      </c>
      <c r="E532" s="16" t="s">
        <v>69</v>
      </c>
      <c r="F532" s="16">
        <v>2.1</v>
      </c>
      <c r="G532" s="16" t="s">
        <v>522</v>
      </c>
    </row>
    <row r="533" spans="1:7" ht="13.2" x14ac:dyDescent="0.25">
      <c r="A533" s="13">
        <v>41997</v>
      </c>
      <c r="B533" s="14">
        <v>1.2488425925925925E-2</v>
      </c>
      <c r="C533" s="16" t="s">
        <v>17</v>
      </c>
      <c r="D533" s="16" t="s">
        <v>703</v>
      </c>
      <c r="E533" s="16" t="s">
        <v>19</v>
      </c>
      <c r="F533" s="16">
        <v>1.5005999999999999</v>
      </c>
      <c r="G533" s="16" t="s">
        <v>523</v>
      </c>
    </row>
    <row r="534" spans="1:7" ht="13.2" x14ac:dyDescent="0.25">
      <c r="A534" s="13">
        <v>41995</v>
      </c>
      <c r="B534" s="14">
        <v>0.6214467592592593</v>
      </c>
      <c r="C534" s="16" t="s">
        <v>17</v>
      </c>
      <c r="D534" s="16" t="s">
        <v>711</v>
      </c>
      <c r="E534" s="16" t="s">
        <v>69</v>
      </c>
      <c r="F534" s="16">
        <v>2.1006</v>
      </c>
      <c r="G534" s="16" t="s">
        <v>524</v>
      </c>
    </row>
    <row r="535" spans="1:7" ht="13.2" x14ac:dyDescent="0.25">
      <c r="A535" s="13">
        <v>41994</v>
      </c>
      <c r="B535" s="14">
        <v>0.35016203703703702</v>
      </c>
      <c r="C535" s="16" t="s">
        <v>17</v>
      </c>
      <c r="D535" s="16" t="s">
        <v>703</v>
      </c>
      <c r="E535" s="16" t="s">
        <v>19</v>
      </c>
      <c r="F535" s="16">
        <v>1.5</v>
      </c>
      <c r="G535" s="16" t="s">
        <v>525</v>
      </c>
    </row>
    <row r="536" spans="1:7" ht="13.2" x14ac:dyDescent="0.25">
      <c r="A536" s="13">
        <v>41992</v>
      </c>
      <c r="B536" s="14">
        <v>0.10927083333333333</v>
      </c>
      <c r="C536" s="16" t="s">
        <v>17</v>
      </c>
      <c r="D536" s="16" t="s">
        <v>711</v>
      </c>
      <c r="E536" s="16" t="s">
        <v>69</v>
      </c>
      <c r="F536" s="16">
        <v>1.5003</v>
      </c>
      <c r="G536" s="16" t="s">
        <v>526</v>
      </c>
    </row>
    <row r="537" spans="1:7" ht="13.2" x14ac:dyDescent="0.25">
      <c r="A537" s="13">
        <v>41990</v>
      </c>
      <c r="B537" s="14">
        <v>0.99483796296296301</v>
      </c>
      <c r="C537" s="16" t="s">
        <v>17</v>
      </c>
      <c r="D537" s="16" t="s">
        <v>703</v>
      </c>
      <c r="E537" s="16" t="s">
        <v>19</v>
      </c>
      <c r="F537" s="16">
        <v>1.5075000000000001</v>
      </c>
      <c r="G537" s="16" t="s">
        <v>527</v>
      </c>
    </row>
    <row r="538" spans="1:7" ht="13.2" x14ac:dyDescent="0.25">
      <c r="A538" s="13">
        <v>41988</v>
      </c>
      <c r="B538" s="14">
        <v>0.92962962962962958</v>
      </c>
      <c r="C538" s="16" t="s">
        <v>17</v>
      </c>
      <c r="D538" s="16" t="s">
        <v>711</v>
      </c>
      <c r="E538" s="16" t="s">
        <v>69</v>
      </c>
      <c r="F538" s="16">
        <v>1.5026999999999999</v>
      </c>
      <c r="G538" s="16" t="s">
        <v>528</v>
      </c>
    </row>
    <row r="539" spans="1:7" ht="13.2" x14ac:dyDescent="0.25">
      <c r="A539" s="13">
        <v>41988</v>
      </c>
      <c r="B539" s="14">
        <v>0.42545138888888889</v>
      </c>
      <c r="C539" s="16" t="s">
        <v>17</v>
      </c>
      <c r="D539" s="16" t="s">
        <v>703</v>
      </c>
      <c r="E539" s="16" t="s">
        <v>19</v>
      </c>
      <c r="F539" s="16">
        <v>1.5003</v>
      </c>
      <c r="G539" s="16" t="s">
        <v>529</v>
      </c>
    </row>
    <row r="540" spans="1:7" ht="13.2" x14ac:dyDescent="0.25">
      <c r="A540" s="13">
        <v>41986</v>
      </c>
      <c r="B540" s="14">
        <v>0.33437499999999998</v>
      </c>
      <c r="C540" s="16" t="s">
        <v>17</v>
      </c>
      <c r="D540" s="16" t="s">
        <v>703</v>
      </c>
      <c r="E540" s="16" t="s">
        <v>19</v>
      </c>
      <c r="F540" s="16">
        <v>1.5021</v>
      </c>
      <c r="G540" s="16" t="s">
        <v>530</v>
      </c>
    </row>
    <row r="541" spans="1:7" ht="13.2" x14ac:dyDescent="0.25">
      <c r="A541" s="13">
        <v>41986</v>
      </c>
      <c r="B541" s="14">
        <v>0.26553240740740741</v>
      </c>
      <c r="C541" s="16" t="s">
        <v>17</v>
      </c>
      <c r="D541" s="16" t="s">
        <v>711</v>
      </c>
      <c r="E541" s="16" t="s">
        <v>69</v>
      </c>
      <c r="F541" s="16">
        <v>1.5</v>
      </c>
      <c r="G541" s="16" t="s">
        <v>531</v>
      </c>
    </row>
    <row r="542" spans="1:7" ht="13.2" x14ac:dyDescent="0.25">
      <c r="A542" s="13">
        <v>41984</v>
      </c>
      <c r="B542" s="14">
        <v>6.4456018518518524E-2</v>
      </c>
      <c r="C542" s="16" t="s">
        <v>17</v>
      </c>
      <c r="D542" s="16" t="s">
        <v>711</v>
      </c>
      <c r="E542" s="16" t="s">
        <v>69</v>
      </c>
      <c r="F542" s="16">
        <v>1.5008999999999999</v>
      </c>
      <c r="G542" s="16" t="s">
        <v>532</v>
      </c>
    </row>
    <row r="543" spans="1:7" ht="13.2" x14ac:dyDescent="0.25">
      <c r="A543" s="13">
        <v>41982</v>
      </c>
      <c r="B543" s="14">
        <v>0.90869212962962964</v>
      </c>
      <c r="C543" s="16" t="s">
        <v>17</v>
      </c>
      <c r="D543" s="16" t="s">
        <v>703</v>
      </c>
      <c r="E543" s="16" t="s">
        <v>19</v>
      </c>
      <c r="F543" s="16">
        <v>1.5</v>
      </c>
      <c r="G543" s="16" t="s">
        <v>533</v>
      </c>
    </row>
    <row r="544" spans="1:7" ht="13.2" x14ac:dyDescent="0.25">
      <c r="A544" s="13">
        <v>41982</v>
      </c>
      <c r="B544" s="14">
        <v>0.10658564814814815</v>
      </c>
      <c r="C544" s="16" t="s">
        <v>17</v>
      </c>
      <c r="D544" s="16" t="s">
        <v>711</v>
      </c>
      <c r="E544" s="16" t="s">
        <v>69</v>
      </c>
      <c r="F544" s="16">
        <v>1.5021</v>
      </c>
      <c r="G544" s="16" t="s">
        <v>534</v>
      </c>
    </row>
    <row r="545" spans="1:7" ht="13.2" x14ac:dyDescent="0.25">
      <c r="A545" s="13">
        <v>41980</v>
      </c>
      <c r="B545" s="14">
        <v>0.93548611111111113</v>
      </c>
      <c r="C545" s="16" t="s">
        <v>17</v>
      </c>
      <c r="D545" s="16" t="s">
        <v>711</v>
      </c>
      <c r="E545" s="16" t="s">
        <v>69</v>
      </c>
      <c r="F545" s="16">
        <v>1.5</v>
      </c>
      <c r="G545" s="16" t="s">
        <v>535</v>
      </c>
    </row>
    <row r="546" spans="1:7" ht="13.2" x14ac:dyDescent="0.25">
      <c r="A546" s="13">
        <v>41980</v>
      </c>
      <c r="B546" s="14">
        <v>0.60765046296296299</v>
      </c>
      <c r="C546" s="16" t="s">
        <v>17</v>
      </c>
      <c r="D546" s="16" t="s">
        <v>703</v>
      </c>
      <c r="E546" s="16" t="s">
        <v>19</v>
      </c>
      <c r="F546" s="16">
        <v>1.5005999999999999</v>
      </c>
      <c r="G546" s="16" t="s">
        <v>536</v>
      </c>
    </row>
    <row r="547" spans="1:7" ht="13.2" x14ac:dyDescent="0.25">
      <c r="A547" s="13">
        <v>41978</v>
      </c>
      <c r="B547" s="14">
        <v>0.28259259259259262</v>
      </c>
      <c r="C547" s="16" t="s">
        <v>17</v>
      </c>
      <c r="D547" s="16" t="s">
        <v>703</v>
      </c>
      <c r="E547" s="16" t="s">
        <v>19</v>
      </c>
      <c r="F547" s="16">
        <v>1.5005999999999999</v>
      </c>
      <c r="G547" s="16" t="s">
        <v>537</v>
      </c>
    </row>
    <row r="548" spans="1:7" ht="13.2" x14ac:dyDescent="0.25">
      <c r="A548" s="13">
        <v>41978</v>
      </c>
      <c r="B548" s="14">
        <v>0.19491898148148148</v>
      </c>
      <c r="C548" s="16" t="s">
        <v>17</v>
      </c>
      <c r="D548" s="16" t="s">
        <v>711</v>
      </c>
      <c r="E548" s="16" t="s">
        <v>69</v>
      </c>
      <c r="F548" s="16">
        <v>1.5003</v>
      </c>
      <c r="G548" s="16" t="s">
        <v>538</v>
      </c>
    </row>
    <row r="549" spans="1:7" ht="13.2" x14ac:dyDescent="0.25">
      <c r="A549" s="13">
        <v>41977</v>
      </c>
      <c r="B549" s="14">
        <v>0.75767361111111109</v>
      </c>
      <c r="C549" s="16" t="s">
        <v>17</v>
      </c>
      <c r="D549" s="16" t="s">
        <v>703</v>
      </c>
      <c r="E549" s="16" t="s">
        <v>19</v>
      </c>
      <c r="F549" s="16">
        <v>1.8003</v>
      </c>
      <c r="G549" s="16" t="s">
        <v>539</v>
      </c>
    </row>
    <row r="550" spans="1:7" ht="13.2" x14ac:dyDescent="0.25">
      <c r="A550" s="13">
        <v>41975</v>
      </c>
      <c r="B550" s="14">
        <v>0.87114583333333329</v>
      </c>
      <c r="C550" s="16" t="s">
        <v>17</v>
      </c>
      <c r="D550" s="16" t="s">
        <v>703</v>
      </c>
      <c r="E550" s="16" t="s">
        <v>19</v>
      </c>
      <c r="F550" s="16">
        <v>1.8003</v>
      </c>
      <c r="G550" s="16" t="s">
        <v>540</v>
      </c>
    </row>
    <row r="551" spans="1:7" ht="13.2" x14ac:dyDescent="0.25">
      <c r="A551" s="13">
        <v>41975</v>
      </c>
      <c r="B551" s="14">
        <v>0.66901620370370374</v>
      </c>
      <c r="C551" s="16" t="s">
        <v>17</v>
      </c>
      <c r="D551" s="16" t="s">
        <v>711</v>
      </c>
      <c r="E551" s="16" t="s">
        <v>69</v>
      </c>
      <c r="F551" s="16">
        <v>1.5</v>
      </c>
      <c r="G551" s="16" t="s">
        <v>541</v>
      </c>
    </row>
    <row r="552" spans="1:7" ht="13.2" x14ac:dyDescent="0.25">
      <c r="A552" s="13">
        <v>41973</v>
      </c>
      <c r="B552" s="14">
        <v>0.81495370370370368</v>
      </c>
      <c r="C552" s="16" t="s">
        <v>17</v>
      </c>
      <c r="D552" s="16" t="s">
        <v>711</v>
      </c>
      <c r="E552" s="16" t="s">
        <v>69</v>
      </c>
      <c r="F552" s="16">
        <v>2.1</v>
      </c>
      <c r="G552" s="16" t="s">
        <v>542</v>
      </c>
    </row>
    <row r="553" spans="1:7" ht="13.2" x14ac:dyDescent="0.25">
      <c r="A553" s="13">
        <v>41973</v>
      </c>
      <c r="B553" s="14">
        <v>0.31812499999999999</v>
      </c>
      <c r="C553" s="16" t="s">
        <v>17</v>
      </c>
      <c r="D553" s="16" t="s">
        <v>703</v>
      </c>
      <c r="E553" s="16" t="s">
        <v>19</v>
      </c>
      <c r="F553" s="16">
        <v>1.5</v>
      </c>
      <c r="G553" s="16" t="s">
        <v>543</v>
      </c>
    </row>
    <row r="554" spans="1:7" ht="13.2" x14ac:dyDescent="0.25">
      <c r="A554" s="13">
        <v>41971</v>
      </c>
      <c r="B554" s="14">
        <v>0.32262731481481483</v>
      </c>
      <c r="C554" s="16" t="s">
        <v>17</v>
      </c>
      <c r="D554" s="16" t="s">
        <v>703</v>
      </c>
      <c r="E554" s="16" t="s">
        <v>19</v>
      </c>
      <c r="F554" s="16">
        <v>2.1009000000000002</v>
      </c>
      <c r="G554" s="16" t="s">
        <v>544</v>
      </c>
    </row>
    <row r="555" spans="1:7" ht="13.2" x14ac:dyDescent="0.25">
      <c r="A555" s="13">
        <v>41969</v>
      </c>
      <c r="B555" s="14">
        <v>0.43462962962962964</v>
      </c>
      <c r="C555" s="16" t="s">
        <v>17</v>
      </c>
      <c r="D555" s="16" t="s">
        <v>703</v>
      </c>
      <c r="E555" s="16" t="s">
        <v>19</v>
      </c>
      <c r="F555" s="16">
        <v>1.5</v>
      </c>
      <c r="G555" s="16" t="s">
        <v>545</v>
      </c>
    </row>
    <row r="556" spans="1:7" ht="13.2" x14ac:dyDescent="0.25">
      <c r="A556" s="13">
        <v>41969</v>
      </c>
      <c r="B556" s="14">
        <v>1.5509259259259259E-3</v>
      </c>
      <c r="C556" s="16" t="s">
        <v>17</v>
      </c>
      <c r="D556" s="16" t="s">
        <v>711</v>
      </c>
      <c r="E556" s="16" t="s">
        <v>69</v>
      </c>
      <c r="F556" s="16">
        <v>1.8018000000000001</v>
      </c>
      <c r="G556" s="16" t="s">
        <v>546</v>
      </c>
    </row>
    <row r="557" spans="1:7" ht="13.2" x14ac:dyDescent="0.25">
      <c r="A557" s="13">
        <v>41967</v>
      </c>
      <c r="B557" s="14">
        <v>0.58569444444444441</v>
      </c>
      <c r="C557" s="16" t="s">
        <v>17</v>
      </c>
      <c r="D557" s="16" t="s">
        <v>703</v>
      </c>
      <c r="E557" s="16" t="s">
        <v>19</v>
      </c>
      <c r="F557" s="16">
        <v>1.2502500000000001</v>
      </c>
      <c r="G557" s="16" t="s">
        <v>547</v>
      </c>
    </row>
    <row r="558" spans="1:7" ht="13.2" x14ac:dyDescent="0.25">
      <c r="A558" s="13">
        <v>41966</v>
      </c>
      <c r="B558" s="14">
        <v>0.63445601851851852</v>
      </c>
      <c r="C558" s="16" t="s">
        <v>17</v>
      </c>
      <c r="D558" s="16" t="s">
        <v>711</v>
      </c>
      <c r="E558" s="16" t="s">
        <v>69</v>
      </c>
      <c r="F558" s="16">
        <v>1.25</v>
      </c>
      <c r="G558" s="16" t="s">
        <v>548</v>
      </c>
    </row>
    <row r="559" spans="1:7" ht="13.2" x14ac:dyDescent="0.25">
      <c r="A559" s="13">
        <v>41965</v>
      </c>
      <c r="B559" s="14">
        <v>0.68842592592592589</v>
      </c>
      <c r="C559" s="16" t="s">
        <v>17</v>
      </c>
      <c r="D559" s="16" t="s">
        <v>703</v>
      </c>
      <c r="E559" s="16" t="s">
        <v>19</v>
      </c>
      <c r="F559" s="16">
        <v>1.2504999999999999</v>
      </c>
      <c r="G559" s="16" t="s">
        <v>549</v>
      </c>
    </row>
    <row r="560" spans="1:7" ht="13.2" x14ac:dyDescent="0.25">
      <c r="A560" s="13">
        <v>41964</v>
      </c>
      <c r="B560" s="14">
        <v>0.31376157407407407</v>
      </c>
      <c r="C560" s="16" t="s">
        <v>17</v>
      </c>
      <c r="D560" s="16" t="s">
        <v>711</v>
      </c>
      <c r="E560" s="16" t="s">
        <v>69</v>
      </c>
      <c r="F560" s="16">
        <v>1.25</v>
      </c>
      <c r="G560" s="16" t="s">
        <v>550</v>
      </c>
    </row>
    <row r="561" spans="1:7" ht="13.2" x14ac:dyDescent="0.25">
      <c r="A561" s="13">
        <v>41963</v>
      </c>
      <c r="B561" s="14">
        <v>0.83759259259259256</v>
      </c>
      <c r="C561" s="16" t="s">
        <v>17</v>
      </c>
      <c r="D561" s="16" t="s">
        <v>703</v>
      </c>
      <c r="E561" s="16" t="s">
        <v>19</v>
      </c>
      <c r="F561" s="16">
        <v>1.25</v>
      </c>
      <c r="G561" s="16" t="s">
        <v>551</v>
      </c>
    </row>
    <row r="562" spans="1:7" ht="13.2" x14ac:dyDescent="0.25">
      <c r="A562" s="13">
        <v>41962</v>
      </c>
      <c r="B562" s="14">
        <v>0.47291666666666665</v>
      </c>
      <c r="C562" s="16" t="s">
        <v>17</v>
      </c>
      <c r="D562" s="16" t="s">
        <v>711</v>
      </c>
      <c r="E562" s="16" t="s">
        <v>69</v>
      </c>
      <c r="F562" s="16">
        <v>1.25</v>
      </c>
      <c r="G562" s="16" t="s">
        <v>552</v>
      </c>
    </row>
    <row r="563" spans="1:7" ht="13.2" x14ac:dyDescent="0.25">
      <c r="A563" s="13">
        <v>41961</v>
      </c>
      <c r="B563" s="14">
        <v>0.93386574074074069</v>
      </c>
      <c r="C563" s="16" t="s">
        <v>17</v>
      </c>
      <c r="D563" s="16" t="s">
        <v>703</v>
      </c>
      <c r="E563" s="16" t="s">
        <v>19</v>
      </c>
      <c r="F563" s="16">
        <v>1.2504999999999999</v>
      </c>
      <c r="G563" s="16" t="s">
        <v>553</v>
      </c>
    </row>
    <row r="564" spans="1:7" ht="13.2" x14ac:dyDescent="0.25">
      <c r="A564" s="13">
        <v>41960</v>
      </c>
      <c r="B564" s="14">
        <v>0.82487268518518519</v>
      </c>
      <c r="C564" s="16" t="s">
        <v>17</v>
      </c>
      <c r="D564" s="16" t="s">
        <v>711</v>
      </c>
      <c r="E564" s="16" t="s">
        <v>69</v>
      </c>
      <c r="F564" s="16">
        <v>1.25</v>
      </c>
      <c r="G564" s="16" t="s">
        <v>554</v>
      </c>
    </row>
    <row r="565" spans="1:7" ht="13.2" x14ac:dyDescent="0.25">
      <c r="A565" s="13">
        <v>41960</v>
      </c>
      <c r="B565" s="14">
        <v>0.3513425925925926</v>
      </c>
      <c r="C565" s="16" t="s">
        <v>17</v>
      </c>
      <c r="D565" s="16" t="s">
        <v>703</v>
      </c>
      <c r="E565" s="16" t="s">
        <v>19</v>
      </c>
      <c r="F565" s="16">
        <v>1.2502500000000001</v>
      </c>
      <c r="G565" s="16" t="s">
        <v>555</v>
      </c>
    </row>
    <row r="566" spans="1:7" ht="13.2" x14ac:dyDescent="0.25">
      <c r="A566" s="13">
        <v>41958</v>
      </c>
      <c r="B566" s="14">
        <v>0.93449074074074079</v>
      </c>
      <c r="C566" s="16" t="s">
        <v>17</v>
      </c>
      <c r="D566" s="16" t="s">
        <v>711</v>
      </c>
      <c r="E566" s="16" t="s">
        <v>69</v>
      </c>
      <c r="F566" s="16">
        <v>1.2502500000000001</v>
      </c>
      <c r="G566" s="16" t="s">
        <v>556</v>
      </c>
    </row>
    <row r="567" spans="1:7" ht="13.2" x14ac:dyDescent="0.25">
      <c r="A567" s="13">
        <v>41958</v>
      </c>
      <c r="B567" s="14">
        <v>0.5404282407407407</v>
      </c>
      <c r="C567" s="16" t="s">
        <v>17</v>
      </c>
      <c r="D567" s="16" t="s">
        <v>703</v>
      </c>
      <c r="E567" s="16" t="s">
        <v>19</v>
      </c>
      <c r="F567" s="16">
        <v>1.25</v>
      </c>
      <c r="G567" s="16" t="s">
        <v>557</v>
      </c>
    </row>
    <row r="568" spans="1:7" ht="13.2" x14ac:dyDescent="0.25">
      <c r="A568" s="13">
        <v>41957</v>
      </c>
      <c r="B568" s="14">
        <v>0.2817013888888889</v>
      </c>
      <c r="C568" s="16" t="s">
        <v>17</v>
      </c>
      <c r="D568" s="16" t="s">
        <v>703</v>
      </c>
      <c r="E568" s="16" t="s">
        <v>19</v>
      </c>
      <c r="F568" s="16">
        <v>1.2504999999999999</v>
      </c>
      <c r="G568" s="16" t="s">
        <v>558</v>
      </c>
    </row>
    <row r="569" spans="1:7" ht="13.2" x14ac:dyDescent="0.25">
      <c r="A569" s="13">
        <v>41957</v>
      </c>
      <c r="B569" s="14">
        <v>0.19046296296296297</v>
      </c>
      <c r="C569" s="16" t="s">
        <v>17</v>
      </c>
      <c r="D569" s="16" t="s">
        <v>711</v>
      </c>
      <c r="E569" s="16" t="s">
        <v>69</v>
      </c>
      <c r="F569" s="16">
        <v>1.25</v>
      </c>
      <c r="G569" s="16" t="s">
        <v>559</v>
      </c>
    </row>
    <row r="570" spans="1:7" ht="13.2" x14ac:dyDescent="0.25">
      <c r="A570" s="13">
        <v>41955</v>
      </c>
      <c r="B570" s="14">
        <v>0.33486111111111111</v>
      </c>
      <c r="C570" s="16" t="s">
        <v>17</v>
      </c>
      <c r="D570" s="16" t="s">
        <v>711</v>
      </c>
      <c r="E570" s="16" t="s">
        <v>69</v>
      </c>
      <c r="F570" s="16">
        <v>1.2504999999999999</v>
      </c>
      <c r="G570" s="16" t="s">
        <v>560</v>
      </c>
    </row>
    <row r="571" spans="1:7" ht="13.2" x14ac:dyDescent="0.25">
      <c r="A571" s="13">
        <v>41954</v>
      </c>
      <c r="B571" s="14">
        <v>0.98771990740740745</v>
      </c>
      <c r="C571" s="16" t="s">
        <v>17</v>
      </c>
      <c r="D571" s="16" t="s">
        <v>703</v>
      </c>
      <c r="E571" s="16" t="s">
        <v>19</v>
      </c>
      <c r="F571" s="16">
        <v>1.25</v>
      </c>
      <c r="G571" s="16" t="s">
        <v>561</v>
      </c>
    </row>
    <row r="572" spans="1:7" ht="13.2" x14ac:dyDescent="0.25">
      <c r="A572" s="13">
        <v>41953</v>
      </c>
      <c r="B572" s="14">
        <v>0.47008101851851852</v>
      </c>
      <c r="C572" s="16" t="s">
        <v>17</v>
      </c>
      <c r="D572" s="16" t="s">
        <v>711</v>
      </c>
      <c r="E572" s="16" t="s">
        <v>69</v>
      </c>
      <c r="F572" s="16">
        <v>1.2755000000000001</v>
      </c>
      <c r="G572" s="16" t="s">
        <v>562</v>
      </c>
    </row>
    <row r="573" spans="1:7" ht="13.2" x14ac:dyDescent="0.25">
      <c r="A573" s="13">
        <v>41952</v>
      </c>
      <c r="B573" s="14">
        <v>0.6015625</v>
      </c>
      <c r="C573" s="16" t="s">
        <v>17</v>
      </c>
      <c r="D573" s="16" t="s">
        <v>703</v>
      </c>
      <c r="E573" s="16" t="s">
        <v>19</v>
      </c>
      <c r="F573" s="16">
        <v>1.276</v>
      </c>
      <c r="G573" s="16" t="s">
        <v>563</v>
      </c>
    </row>
    <row r="574" spans="1:7" ht="13.2" x14ac:dyDescent="0.25">
      <c r="A574" s="13">
        <v>41951</v>
      </c>
      <c r="B574" s="14">
        <v>0.55811342592592594</v>
      </c>
      <c r="C574" s="16" t="s">
        <v>17</v>
      </c>
      <c r="D574" s="16" t="s">
        <v>711</v>
      </c>
      <c r="E574" s="16" t="s">
        <v>69</v>
      </c>
      <c r="F574" s="16">
        <v>1.25</v>
      </c>
      <c r="G574" s="16" t="s">
        <v>564</v>
      </c>
    </row>
    <row r="575" spans="1:7" ht="13.2" x14ac:dyDescent="0.25">
      <c r="A575" s="13">
        <v>41950</v>
      </c>
      <c r="B575" s="14">
        <v>0.7631944444444444</v>
      </c>
      <c r="C575" s="16" t="s">
        <v>17</v>
      </c>
      <c r="D575" s="16" t="s">
        <v>703</v>
      </c>
      <c r="E575" s="16" t="s">
        <v>19</v>
      </c>
      <c r="F575" s="16">
        <v>1.5</v>
      </c>
      <c r="G575" s="16" t="s">
        <v>565</v>
      </c>
    </row>
    <row r="576" spans="1:7" ht="13.2" x14ac:dyDescent="0.25">
      <c r="A576" s="13">
        <v>41949</v>
      </c>
      <c r="B576" s="14">
        <v>0.71491898148148147</v>
      </c>
      <c r="C576" s="16" t="s">
        <v>17</v>
      </c>
      <c r="D576" s="16" t="s">
        <v>711</v>
      </c>
      <c r="E576" s="16" t="s">
        <v>69</v>
      </c>
      <c r="F576" s="16">
        <v>1.75</v>
      </c>
      <c r="G576" s="16" t="s">
        <v>566</v>
      </c>
    </row>
    <row r="577" spans="1:7" ht="13.2" x14ac:dyDescent="0.25">
      <c r="A577" s="13">
        <v>41948</v>
      </c>
      <c r="B577" s="14">
        <v>0.63746527777777773</v>
      </c>
      <c r="C577" s="16" t="s">
        <v>17</v>
      </c>
      <c r="D577" s="16" t="s">
        <v>703</v>
      </c>
      <c r="E577" s="16" t="s">
        <v>19</v>
      </c>
      <c r="F577" s="16">
        <v>1.5004999999999999</v>
      </c>
      <c r="G577" s="16" t="s">
        <v>567</v>
      </c>
    </row>
    <row r="578" spans="1:7" ht="13.2" x14ac:dyDescent="0.25">
      <c r="A578" s="13">
        <v>41947</v>
      </c>
      <c r="B578" s="14">
        <v>0.76059027777777777</v>
      </c>
      <c r="C578" s="16" t="s">
        <v>17</v>
      </c>
      <c r="D578" s="16" t="s">
        <v>711</v>
      </c>
      <c r="E578" s="16" t="s">
        <v>69</v>
      </c>
      <c r="F578" s="16">
        <v>1.50125</v>
      </c>
      <c r="G578" s="16" t="s">
        <v>568</v>
      </c>
    </row>
    <row r="579" spans="1:7" ht="13.2" x14ac:dyDescent="0.25">
      <c r="A579" s="13">
        <v>41946</v>
      </c>
      <c r="B579" s="14">
        <v>0.24357638888888888</v>
      </c>
      <c r="C579" s="16" t="s">
        <v>17</v>
      </c>
      <c r="D579" s="16" t="s">
        <v>711</v>
      </c>
      <c r="E579" s="16" t="s">
        <v>69</v>
      </c>
      <c r="F579" s="16">
        <v>1.25</v>
      </c>
      <c r="G579" s="16" t="s">
        <v>569</v>
      </c>
    </row>
    <row r="580" spans="1:7" ht="13.2" x14ac:dyDescent="0.25">
      <c r="A580" s="13">
        <v>41945</v>
      </c>
      <c r="B580" s="14">
        <v>0.70928240740740744</v>
      </c>
      <c r="C580" s="16" t="s">
        <v>17</v>
      </c>
      <c r="D580" s="16" t="s">
        <v>703</v>
      </c>
      <c r="E580" s="16" t="s">
        <v>19</v>
      </c>
      <c r="F580" s="16">
        <v>1.25</v>
      </c>
      <c r="G580" s="16" t="s">
        <v>570</v>
      </c>
    </row>
    <row r="581" spans="1:7" ht="13.2" x14ac:dyDescent="0.25">
      <c r="A581" s="13">
        <v>41944</v>
      </c>
      <c r="B581" s="14">
        <v>0.40320601851851851</v>
      </c>
      <c r="C581" s="16" t="s">
        <v>17</v>
      </c>
      <c r="D581" s="16" t="s">
        <v>711</v>
      </c>
      <c r="E581" s="16" t="s">
        <v>69</v>
      </c>
      <c r="F581" s="16">
        <v>1.5</v>
      </c>
      <c r="G581" s="16" t="s">
        <v>571</v>
      </c>
    </row>
    <row r="582" spans="1:7" ht="13.2" x14ac:dyDescent="0.25">
      <c r="A582" s="13">
        <v>41942</v>
      </c>
      <c r="B582" s="14">
        <v>0.57155092592592593</v>
      </c>
      <c r="C582" s="16" t="s">
        <v>17</v>
      </c>
      <c r="D582" s="16" t="s">
        <v>711</v>
      </c>
      <c r="E582" s="16" t="s">
        <v>69</v>
      </c>
      <c r="F582" s="16">
        <v>1.7504999999999999</v>
      </c>
      <c r="G582" s="16" t="s">
        <v>572</v>
      </c>
    </row>
    <row r="583" spans="1:7" ht="13.2" x14ac:dyDescent="0.25">
      <c r="A583" s="13">
        <v>41942</v>
      </c>
      <c r="B583" s="14">
        <v>9.2557870370370374E-2</v>
      </c>
      <c r="C583" s="16" t="s">
        <v>17</v>
      </c>
      <c r="D583" s="16" t="s">
        <v>703</v>
      </c>
      <c r="E583" s="16" t="s">
        <v>19</v>
      </c>
      <c r="F583" s="16">
        <v>2</v>
      </c>
      <c r="G583" s="16" t="s">
        <v>573</v>
      </c>
    </row>
    <row r="584" spans="1:7" ht="13.2" x14ac:dyDescent="0.25">
      <c r="A584" s="13">
        <v>41940</v>
      </c>
      <c r="B584" s="14">
        <v>0.80405092592592597</v>
      </c>
      <c r="C584" s="16" t="s">
        <v>17</v>
      </c>
      <c r="D584" s="16" t="s">
        <v>711</v>
      </c>
      <c r="E584" s="16" t="s">
        <v>69</v>
      </c>
      <c r="F584" s="16">
        <v>3.5</v>
      </c>
      <c r="G584" s="16" t="s">
        <v>574</v>
      </c>
    </row>
    <row r="585" spans="1:7" ht="13.2" x14ac:dyDescent="0.25">
      <c r="A585" s="13">
        <v>41940</v>
      </c>
      <c r="B585" s="14">
        <v>0.34422453703703704</v>
      </c>
      <c r="C585" s="16" t="s">
        <v>17</v>
      </c>
      <c r="D585" s="16" t="s">
        <v>703</v>
      </c>
      <c r="E585" s="16" t="s">
        <v>19</v>
      </c>
      <c r="F585" s="16">
        <v>1.2685</v>
      </c>
      <c r="G585" s="16" t="s">
        <v>575</v>
      </c>
    </row>
    <row r="586" spans="1:7" ht="13.2" x14ac:dyDescent="0.25">
      <c r="A586" s="13">
        <v>41938</v>
      </c>
      <c r="B586" s="14">
        <v>0.81099537037037039</v>
      </c>
      <c r="C586" s="16" t="s">
        <v>17</v>
      </c>
      <c r="D586" s="16" t="s">
        <v>711</v>
      </c>
      <c r="E586" s="16" t="s">
        <v>69</v>
      </c>
      <c r="F586" s="16">
        <v>1.6012</v>
      </c>
      <c r="G586" s="16" t="s">
        <v>576</v>
      </c>
    </row>
    <row r="587" spans="1:7" ht="13.2" x14ac:dyDescent="0.25">
      <c r="A587" s="13">
        <v>41938</v>
      </c>
      <c r="B587" s="14">
        <v>0.68347222222222226</v>
      </c>
      <c r="C587" s="16" t="s">
        <v>17</v>
      </c>
      <c r="D587" s="16" t="s">
        <v>703</v>
      </c>
      <c r="E587" s="16" t="s">
        <v>19</v>
      </c>
      <c r="F587" s="16">
        <v>2.0012500000000002</v>
      </c>
      <c r="G587" s="16" t="s">
        <v>577</v>
      </c>
    </row>
    <row r="588" spans="1:7" ht="13.2" x14ac:dyDescent="0.25">
      <c r="A588" s="13">
        <v>41937</v>
      </c>
      <c r="B588" s="14">
        <v>0.25802083333333331</v>
      </c>
      <c r="C588" s="16" t="s">
        <v>17</v>
      </c>
      <c r="D588" s="16" t="s">
        <v>711</v>
      </c>
      <c r="E588" s="16" t="s">
        <v>69</v>
      </c>
      <c r="F588" s="16">
        <v>1.5</v>
      </c>
      <c r="G588" s="16" t="s">
        <v>578</v>
      </c>
    </row>
    <row r="589" spans="1:7" ht="13.2" x14ac:dyDescent="0.25">
      <c r="A589" s="13">
        <v>41937</v>
      </c>
      <c r="B589" s="14">
        <v>2.6550925925925926E-2</v>
      </c>
      <c r="C589" s="16" t="s">
        <v>17</v>
      </c>
      <c r="D589" s="16" t="s">
        <v>703</v>
      </c>
      <c r="E589" s="16" t="s">
        <v>19</v>
      </c>
      <c r="F589" s="16">
        <v>1.4006000000000001</v>
      </c>
      <c r="G589" s="16" t="s">
        <v>579</v>
      </c>
    </row>
    <row r="590" spans="1:7" ht="13.2" x14ac:dyDescent="0.25">
      <c r="A590" s="13">
        <v>41935</v>
      </c>
      <c r="B590" s="14">
        <v>0.30230324074074072</v>
      </c>
      <c r="C590" s="16" t="s">
        <v>17</v>
      </c>
      <c r="D590" s="16" t="s">
        <v>711</v>
      </c>
      <c r="E590" s="16" t="s">
        <v>69</v>
      </c>
      <c r="F590" s="16">
        <v>1.2034</v>
      </c>
      <c r="G590" s="16" t="s">
        <v>580</v>
      </c>
    </row>
    <row r="591" spans="1:7" ht="13.2" x14ac:dyDescent="0.25">
      <c r="A591" s="13">
        <v>41935</v>
      </c>
      <c r="B591" s="14">
        <v>1.2847222222222222E-2</v>
      </c>
      <c r="C591" s="16" t="s">
        <v>17</v>
      </c>
      <c r="D591" s="16" t="s">
        <v>711</v>
      </c>
      <c r="E591" s="16" t="s">
        <v>69</v>
      </c>
      <c r="F591" s="16">
        <v>1.2</v>
      </c>
      <c r="G591" s="16" t="s">
        <v>581</v>
      </c>
    </row>
    <row r="592" spans="1:7" ht="13.2" x14ac:dyDescent="0.25">
      <c r="A592" s="13">
        <v>41934</v>
      </c>
      <c r="B592" s="14">
        <v>0.99759259259259259</v>
      </c>
      <c r="C592" s="16" t="s">
        <v>17</v>
      </c>
      <c r="D592" s="16" t="s">
        <v>711</v>
      </c>
      <c r="E592" s="16" t="s">
        <v>69</v>
      </c>
      <c r="F592" s="16">
        <v>1.4001999999999999</v>
      </c>
      <c r="G592" s="16" t="s">
        <v>582</v>
      </c>
    </row>
    <row r="593" spans="1:7" ht="13.2" x14ac:dyDescent="0.25">
      <c r="A593" s="13">
        <v>41934</v>
      </c>
      <c r="B593" s="14">
        <v>0.99106481481481479</v>
      </c>
      <c r="C593" s="16" t="s">
        <v>17</v>
      </c>
      <c r="D593" s="16" t="s">
        <v>711</v>
      </c>
      <c r="E593" s="16" t="s">
        <v>69</v>
      </c>
      <c r="F593" s="16">
        <v>1.6017999999999999</v>
      </c>
      <c r="G593" s="16" t="s">
        <v>583</v>
      </c>
    </row>
    <row r="594" spans="1:7" ht="13.2" x14ac:dyDescent="0.25">
      <c r="A594" s="13">
        <v>41934</v>
      </c>
      <c r="B594" s="14">
        <v>0.33104166666666668</v>
      </c>
      <c r="C594" s="16" t="s">
        <v>17</v>
      </c>
      <c r="D594" s="16" t="s">
        <v>711</v>
      </c>
      <c r="E594" s="16" t="s">
        <v>69</v>
      </c>
      <c r="F594" s="16">
        <v>1.4001999999999999</v>
      </c>
      <c r="G594" s="16" t="s">
        <v>584</v>
      </c>
    </row>
    <row r="595" spans="1:7" ht="13.2" x14ac:dyDescent="0.25">
      <c r="A595" s="13">
        <v>41933</v>
      </c>
      <c r="B595" s="14">
        <v>0.22809027777777777</v>
      </c>
      <c r="C595" s="16" t="s">
        <v>17</v>
      </c>
      <c r="D595" s="16" t="s">
        <v>711</v>
      </c>
      <c r="E595" s="16" t="s">
        <v>69</v>
      </c>
      <c r="F595" s="16">
        <v>1.6</v>
      </c>
      <c r="G595" s="16" t="s">
        <v>585</v>
      </c>
    </row>
    <row r="596" spans="1:7" ht="13.2" x14ac:dyDescent="0.25">
      <c r="A596" s="13">
        <v>41928</v>
      </c>
      <c r="B596" s="14">
        <v>0.86300925925925931</v>
      </c>
      <c r="C596" s="16" t="s">
        <v>17</v>
      </c>
      <c r="D596" s="16" t="s">
        <v>711</v>
      </c>
      <c r="E596" s="16" t="s">
        <v>69</v>
      </c>
      <c r="F596" s="16">
        <v>1.4004000000000001</v>
      </c>
      <c r="G596" s="16" t="s">
        <v>586</v>
      </c>
    </row>
    <row r="597" spans="1:7" ht="13.2" x14ac:dyDescent="0.25">
      <c r="A597" s="13">
        <v>41928</v>
      </c>
      <c r="B597" s="14">
        <v>0.46129629629629632</v>
      </c>
      <c r="C597" s="16" t="s">
        <v>17</v>
      </c>
      <c r="D597" s="16" t="s">
        <v>703</v>
      </c>
      <c r="E597" s="16" t="s">
        <v>19</v>
      </c>
      <c r="F597" s="16">
        <v>1.0002</v>
      </c>
      <c r="G597" s="16" t="s">
        <v>587</v>
      </c>
    </row>
    <row r="598" spans="1:7" ht="13.2" x14ac:dyDescent="0.25">
      <c r="A598" s="13">
        <v>41927</v>
      </c>
      <c r="B598" s="14">
        <v>0.41473379629629631</v>
      </c>
      <c r="C598" s="16" t="s">
        <v>17</v>
      </c>
      <c r="D598" s="16" t="s">
        <v>703</v>
      </c>
      <c r="E598" s="16" t="s">
        <v>19</v>
      </c>
      <c r="F598" s="16">
        <v>1.4004000000000001</v>
      </c>
      <c r="G598" s="16" t="s">
        <v>588</v>
      </c>
    </row>
    <row r="599" spans="1:7" ht="13.2" x14ac:dyDescent="0.25">
      <c r="A599" s="13">
        <v>41926</v>
      </c>
      <c r="B599" s="14">
        <v>0.13283564814814816</v>
      </c>
      <c r="C599" s="16" t="s">
        <v>17</v>
      </c>
      <c r="D599" s="16" t="s">
        <v>703</v>
      </c>
      <c r="E599" s="16" t="s">
        <v>19</v>
      </c>
      <c r="F599" s="16">
        <v>1.6002000000000001</v>
      </c>
      <c r="G599" s="16" t="s">
        <v>589</v>
      </c>
    </row>
    <row r="600" spans="1:7" ht="13.2" x14ac:dyDescent="0.25">
      <c r="A600" s="13">
        <v>41926</v>
      </c>
      <c r="B600" s="14">
        <v>7.7268518518518514E-2</v>
      </c>
      <c r="C600" s="16" t="s">
        <v>17</v>
      </c>
      <c r="D600" s="16" t="s">
        <v>711</v>
      </c>
      <c r="E600" s="16" t="s">
        <v>69</v>
      </c>
      <c r="F600" s="16">
        <v>1.2</v>
      </c>
      <c r="G600" s="16" t="s">
        <v>590</v>
      </c>
    </row>
    <row r="601" spans="1:7" ht="13.2" x14ac:dyDescent="0.25">
      <c r="A601" s="13">
        <v>41925</v>
      </c>
      <c r="B601" s="14">
        <v>0.81234953703703705</v>
      </c>
      <c r="C601" s="16" t="s">
        <v>17</v>
      </c>
      <c r="D601" s="16" t="s">
        <v>703</v>
      </c>
      <c r="E601" s="16" t="s">
        <v>19</v>
      </c>
      <c r="F601" s="16">
        <v>1.2</v>
      </c>
      <c r="G601" s="16" t="s">
        <v>591</v>
      </c>
    </row>
    <row r="602" spans="1:7" ht="13.2" x14ac:dyDescent="0.25">
      <c r="A602" s="13">
        <v>41925</v>
      </c>
      <c r="B602" s="14">
        <v>0.44709490740740743</v>
      </c>
      <c r="C602" s="16" t="s">
        <v>17</v>
      </c>
      <c r="D602" s="16" t="s">
        <v>703</v>
      </c>
      <c r="E602" s="16" t="s">
        <v>19</v>
      </c>
      <c r="F602" s="16">
        <v>1.4004000000000001</v>
      </c>
      <c r="G602" s="16" t="s">
        <v>592</v>
      </c>
    </row>
    <row r="603" spans="1:7" ht="13.2" x14ac:dyDescent="0.25">
      <c r="A603" s="13">
        <v>41924</v>
      </c>
      <c r="B603" s="14">
        <v>0.73814814814814811</v>
      </c>
      <c r="C603" s="16" t="s">
        <v>17</v>
      </c>
      <c r="D603" s="16" t="s">
        <v>703</v>
      </c>
      <c r="E603" s="16" t="s">
        <v>19</v>
      </c>
      <c r="F603" s="16">
        <v>1.0007999999999999</v>
      </c>
      <c r="G603" s="16" t="s">
        <v>593</v>
      </c>
    </row>
    <row r="604" spans="1:7" ht="13.2" x14ac:dyDescent="0.25">
      <c r="A604" s="13">
        <v>41924</v>
      </c>
      <c r="B604" s="14">
        <v>0.58171296296296293</v>
      </c>
      <c r="C604" s="16" t="s">
        <v>17</v>
      </c>
      <c r="D604" s="16" t="s">
        <v>703</v>
      </c>
      <c r="E604" s="16" t="s">
        <v>19</v>
      </c>
      <c r="F604" s="16">
        <v>1.2</v>
      </c>
      <c r="G604" s="16" t="s">
        <v>594</v>
      </c>
    </row>
    <row r="605" spans="1:7" ht="13.2" x14ac:dyDescent="0.25">
      <c r="A605" s="13">
        <v>41924</v>
      </c>
      <c r="B605" s="14">
        <v>0.53770833333333334</v>
      </c>
      <c r="C605" s="16" t="s">
        <v>17</v>
      </c>
      <c r="D605" s="16" t="s">
        <v>703</v>
      </c>
      <c r="E605" s="16" t="s">
        <v>19</v>
      </c>
      <c r="F605" s="16">
        <v>1.2</v>
      </c>
      <c r="G605" s="16" t="s">
        <v>595</v>
      </c>
    </row>
    <row r="606" spans="1:7" ht="13.2" x14ac:dyDescent="0.25">
      <c r="A606" s="13">
        <v>41923</v>
      </c>
      <c r="B606" s="14">
        <v>0.73916666666666664</v>
      </c>
      <c r="C606" s="16" t="s">
        <v>17</v>
      </c>
      <c r="D606" s="16" t="s">
        <v>703</v>
      </c>
      <c r="E606" s="16" t="s">
        <v>19</v>
      </c>
      <c r="F606" s="16">
        <v>1.4</v>
      </c>
      <c r="G606" s="16" t="s">
        <v>596</v>
      </c>
    </row>
    <row r="607" spans="1:7" ht="13.2" x14ac:dyDescent="0.25">
      <c r="A607" s="13">
        <v>41922</v>
      </c>
      <c r="B607" s="14">
        <v>0.90344907407407404</v>
      </c>
      <c r="C607" s="16" t="s">
        <v>17</v>
      </c>
      <c r="D607" s="16" t="s">
        <v>711</v>
      </c>
      <c r="E607" s="16" t="s">
        <v>69</v>
      </c>
      <c r="F607" s="16">
        <v>1.4</v>
      </c>
      <c r="G607" s="16" t="s">
        <v>597</v>
      </c>
    </row>
    <row r="608" spans="1:7" ht="13.2" x14ac:dyDescent="0.25">
      <c r="A608" s="13">
        <v>41922</v>
      </c>
      <c r="B608" s="14">
        <v>0.82902777777777781</v>
      </c>
      <c r="C608" s="16" t="s">
        <v>17</v>
      </c>
      <c r="D608" s="16" t="s">
        <v>711</v>
      </c>
      <c r="E608" s="16" t="s">
        <v>69</v>
      </c>
      <c r="F608" s="16">
        <v>1.4</v>
      </c>
      <c r="G608" s="16" t="s">
        <v>598</v>
      </c>
    </row>
    <row r="609" spans="1:7" ht="13.2" x14ac:dyDescent="0.25">
      <c r="A609" s="13">
        <v>41922</v>
      </c>
      <c r="B609" s="14">
        <v>0.77280092592592597</v>
      </c>
      <c r="C609" s="16" t="s">
        <v>17</v>
      </c>
      <c r="D609" s="16" t="s">
        <v>711</v>
      </c>
      <c r="E609" s="16" t="s">
        <v>69</v>
      </c>
      <c r="F609" s="16">
        <v>1.4001999999999999</v>
      </c>
      <c r="G609" s="16" t="s">
        <v>599</v>
      </c>
    </row>
    <row r="610" spans="1:7" ht="13.2" x14ac:dyDescent="0.25">
      <c r="A610" s="13">
        <v>41922</v>
      </c>
      <c r="B610" s="14">
        <v>0.77019675925925923</v>
      </c>
      <c r="C610" s="16" t="s">
        <v>17</v>
      </c>
      <c r="D610" s="16" t="s">
        <v>703</v>
      </c>
      <c r="E610" s="16" t="s">
        <v>19</v>
      </c>
      <c r="F610" s="16">
        <v>1.4006000000000001</v>
      </c>
      <c r="G610" s="16" t="s">
        <v>600</v>
      </c>
    </row>
    <row r="611" spans="1:7" ht="13.2" x14ac:dyDescent="0.25">
      <c r="A611" s="13">
        <v>41922</v>
      </c>
      <c r="B611" s="14">
        <v>0.6818981481481482</v>
      </c>
      <c r="C611" s="16" t="s">
        <v>17</v>
      </c>
      <c r="D611" s="16" t="s">
        <v>703</v>
      </c>
      <c r="E611" s="16" t="s">
        <v>19</v>
      </c>
      <c r="F611" s="16">
        <v>1.2002200000000001</v>
      </c>
      <c r="G611" s="16" t="s">
        <v>601</v>
      </c>
    </row>
    <row r="612" spans="1:7" ht="13.2" x14ac:dyDescent="0.25">
      <c r="A612" s="13">
        <v>41922</v>
      </c>
      <c r="B612" s="14">
        <v>0.61622685185185189</v>
      </c>
      <c r="C612" s="16" t="s">
        <v>17</v>
      </c>
      <c r="D612" s="16" t="s">
        <v>703</v>
      </c>
      <c r="E612" s="16" t="s">
        <v>19</v>
      </c>
      <c r="F612" s="16">
        <v>1.0005999999999999</v>
      </c>
      <c r="G612" s="16" t="s">
        <v>602</v>
      </c>
    </row>
    <row r="613" spans="1:7" ht="13.2" x14ac:dyDescent="0.25">
      <c r="A613" s="13">
        <v>41922</v>
      </c>
      <c r="B613" s="14">
        <v>0.59576388888888887</v>
      </c>
      <c r="C613" s="16" t="s">
        <v>17</v>
      </c>
      <c r="D613" s="16" t="s">
        <v>711</v>
      </c>
      <c r="E613" s="16" t="s">
        <v>69</v>
      </c>
      <c r="F613" s="16">
        <v>1.2</v>
      </c>
      <c r="G613" s="16" t="s">
        <v>603</v>
      </c>
    </row>
    <row r="614" spans="1:7" ht="13.2" x14ac:dyDescent="0.25">
      <c r="A614" s="13">
        <v>41921</v>
      </c>
      <c r="B614" s="14">
        <v>0.58231481481481484</v>
      </c>
      <c r="C614" s="16" t="s">
        <v>17</v>
      </c>
      <c r="D614" s="16" t="s">
        <v>703</v>
      </c>
      <c r="E614" s="16" t="s">
        <v>19</v>
      </c>
      <c r="F614" s="16">
        <v>1.2018</v>
      </c>
      <c r="G614" s="16" t="s">
        <v>604</v>
      </c>
    </row>
    <row r="615" spans="1:7" ht="13.2" x14ac:dyDescent="0.25">
      <c r="A615" s="13">
        <v>41921</v>
      </c>
      <c r="B615" s="14">
        <v>0.45482638888888888</v>
      </c>
      <c r="C615" s="16" t="s">
        <v>17</v>
      </c>
      <c r="D615" s="16" t="s">
        <v>703</v>
      </c>
      <c r="E615" s="16" t="s">
        <v>19</v>
      </c>
      <c r="F615" s="16">
        <v>1.0024</v>
      </c>
      <c r="G615" s="16" t="s">
        <v>605</v>
      </c>
    </row>
    <row r="616" spans="1:7" ht="13.2" x14ac:dyDescent="0.25">
      <c r="A616" s="13">
        <v>41920</v>
      </c>
      <c r="B616" s="14">
        <v>0.9258912037037037</v>
      </c>
      <c r="C616" s="16" t="s">
        <v>17</v>
      </c>
      <c r="D616" s="16" t="s">
        <v>703</v>
      </c>
      <c r="E616" s="16" t="s">
        <v>19</v>
      </c>
      <c r="F616" s="16">
        <v>2</v>
      </c>
      <c r="G616" s="16" t="s">
        <v>606</v>
      </c>
    </row>
    <row r="617" spans="1:7" ht="13.2" x14ac:dyDescent="0.25">
      <c r="A617" s="13">
        <v>41920</v>
      </c>
      <c r="B617" s="14">
        <v>5.0081018518518518E-2</v>
      </c>
      <c r="C617" s="16" t="s">
        <v>17</v>
      </c>
      <c r="D617" s="16" t="s">
        <v>711</v>
      </c>
      <c r="E617" s="16" t="s">
        <v>69</v>
      </c>
      <c r="F617" s="16">
        <v>1.4</v>
      </c>
      <c r="G617" s="16" t="s">
        <v>607</v>
      </c>
    </row>
    <row r="618" spans="1:7" ht="13.2" x14ac:dyDescent="0.25">
      <c r="A618" s="13">
        <v>41919</v>
      </c>
      <c r="B618" s="14">
        <v>0.92152777777777772</v>
      </c>
      <c r="C618" s="16" t="s">
        <v>17</v>
      </c>
      <c r="D618" s="16" t="s">
        <v>711</v>
      </c>
      <c r="E618" s="16" t="s">
        <v>69</v>
      </c>
      <c r="F618" s="16">
        <v>1.6</v>
      </c>
      <c r="G618" s="16" t="s">
        <v>608</v>
      </c>
    </row>
    <row r="619" spans="1:7" ht="13.2" x14ac:dyDescent="0.25">
      <c r="A619" s="13">
        <v>41919</v>
      </c>
      <c r="B619" s="14">
        <v>0.33758101851851852</v>
      </c>
      <c r="C619" s="16" t="s">
        <v>17</v>
      </c>
      <c r="D619" s="16" t="s">
        <v>711</v>
      </c>
      <c r="E619" s="16" t="s">
        <v>69</v>
      </c>
      <c r="F619" s="16">
        <v>1.4</v>
      </c>
      <c r="G619" s="16" t="s">
        <v>609</v>
      </c>
    </row>
    <row r="620" spans="1:7" ht="13.2" x14ac:dyDescent="0.25">
      <c r="A620" s="13">
        <v>41917</v>
      </c>
      <c r="B620" s="14">
        <v>0.95804398148148151</v>
      </c>
      <c r="C620" s="16" t="s">
        <v>17</v>
      </c>
      <c r="D620" s="16" t="s">
        <v>703</v>
      </c>
      <c r="E620" s="16" t="s">
        <v>19</v>
      </c>
      <c r="F620" s="16">
        <v>1.6</v>
      </c>
      <c r="G620" s="16" t="s">
        <v>610</v>
      </c>
    </row>
    <row r="621" spans="1:7" ht="13.2" x14ac:dyDescent="0.25">
      <c r="A621" s="13">
        <v>41917</v>
      </c>
      <c r="B621" s="14">
        <v>0.89614583333333331</v>
      </c>
      <c r="C621" s="16" t="s">
        <v>17</v>
      </c>
      <c r="D621" s="16" t="s">
        <v>711</v>
      </c>
      <c r="E621" s="16" t="s">
        <v>69</v>
      </c>
      <c r="F621" s="16">
        <v>1.2</v>
      </c>
      <c r="G621" s="16" t="s">
        <v>611</v>
      </c>
    </row>
    <row r="622" spans="1:7" ht="13.2" x14ac:dyDescent="0.25">
      <c r="A622" s="13">
        <v>41917</v>
      </c>
      <c r="B622" s="14">
        <v>0.67616898148148152</v>
      </c>
      <c r="C622" s="16" t="s">
        <v>17</v>
      </c>
      <c r="D622" s="16" t="s">
        <v>711</v>
      </c>
      <c r="E622" s="16" t="s">
        <v>69</v>
      </c>
      <c r="F622" s="16">
        <v>1.8</v>
      </c>
      <c r="G622" s="16" t="s">
        <v>612</v>
      </c>
    </row>
    <row r="623" spans="1:7" ht="13.2" x14ac:dyDescent="0.25">
      <c r="A623" s="13">
        <v>41917</v>
      </c>
      <c r="B623" s="14">
        <v>0.17703703703703705</v>
      </c>
      <c r="C623" s="16" t="s">
        <v>17</v>
      </c>
      <c r="D623" s="16" t="s">
        <v>703</v>
      </c>
      <c r="E623" s="16" t="s">
        <v>19</v>
      </c>
      <c r="F623" s="16">
        <v>1.4001999999999999</v>
      </c>
      <c r="G623" s="16" t="s">
        <v>613</v>
      </c>
    </row>
    <row r="624" spans="1:7" ht="13.2" x14ac:dyDescent="0.25">
      <c r="A624" s="13">
        <v>41917</v>
      </c>
      <c r="B624" s="14">
        <v>2.6249999999999999E-2</v>
      </c>
      <c r="C624" s="16" t="s">
        <v>17</v>
      </c>
      <c r="D624" s="16" t="s">
        <v>711</v>
      </c>
      <c r="E624" s="16" t="s">
        <v>69</v>
      </c>
      <c r="F624" s="16">
        <v>1.4</v>
      </c>
      <c r="G624" s="16" t="s">
        <v>614</v>
      </c>
    </row>
    <row r="625" spans="1:7" ht="13.2" x14ac:dyDescent="0.25">
      <c r="A625" s="13">
        <v>41916</v>
      </c>
      <c r="B625" s="14">
        <v>0.8518634259259259</v>
      </c>
      <c r="C625" s="16" t="s">
        <v>667</v>
      </c>
      <c r="D625" s="16" t="s">
        <v>711</v>
      </c>
      <c r="E625" s="16" t="s">
        <v>69</v>
      </c>
      <c r="F625" s="16">
        <v>1000</v>
      </c>
      <c r="G625" s="16" t="s">
        <v>749</v>
      </c>
    </row>
    <row r="626" spans="1:7" ht="13.2" x14ac:dyDescent="0.25">
      <c r="A626" s="13">
        <v>41916</v>
      </c>
      <c r="B626" s="14">
        <v>0.81499999999999995</v>
      </c>
      <c r="C626" s="16" t="s">
        <v>17</v>
      </c>
      <c r="D626" s="16" t="s">
        <v>703</v>
      </c>
      <c r="E626" s="16" t="s">
        <v>19</v>
      </c>
      <c r="F626" s="16">
        <v>1.4004000000000001</v>
      </c>
      <c r="G626" s="16" t="s">
        <v>615</v>
      </c>
    </row>
    <row r="627" spans="1:7" ht="13.2" x14ac:dyDescent="0.25">
      <c r="A627" s="13">
        <v>41916</v>
      </c>
      <c r="B627" s="14">
        <v>0.70004629629629633</v>
      </c>
      <c r="C627" s="16" t="s">
        <v>17</v>
      </c>
      <c r="D627" s="16" t="s">
        <v>703</v>
      </c>
      <c r="E627" s="16" t="s">
        <v>19</v>
      </c>
      <c r="F627" s="16">
        <v>1.6</v>
      </c>
      <c r="G627" s="16" t="s">
        <v>616</v>
      </c>
    </row>
    <row r="628" spans="1:7" ht="13.2" x14ac:dyDescent="0.25">
      <c r="A628" s="13">
        <v>41915</v>
      </c>
      <c r="B628" s="14">
        <v>0.4939236111111111</v>
      </c>
      <c r="C628" s="16" t="s">
        <v>17</v>
      </c>
      <c r="D628" s="16" t="s">
        <v>703</v>
      </c>
      <c r="E628" s="16" t="s">
        <v>19</v>
      </c>
      <c r="F628" s="16">
        <v>1.0007999999999999</v>
      </c>
      <c r="G628" s="16" t="s">
        <v>617</v>
      </c>
    </row>
    <row r="629" spans="1:7" ht="13.2" x14ac:dyDescent="0.25">
      <c r="A629" s="13">
        <v>41915</v>
      </c>
      <c r="B629" s="14">
        <v>0.16792824074074075</v>
      </c>
      <c r="C629" s="16" t="s">
        <v>17</v>
      </c>
      <c r="D629" s="16" t="s">
        <v>703</v>
      </c>
      <c r="E629" s="16" t="s">
        <v>19</v>
      </c>
      <c r="F629" s="16">
        <v>1.2010000000000001</v>
      </c>
      <c r="G629" s="16" t="s">
        <v>618</v>
      </c>
    </row>
    <row r="630" spans="1:7" ht="13.2" x14ac:dyDescent="0.25">
      <c r="A630" s="13">
        <v>41913</v>
      </c>
      <c r="B630" s="14">
        <v>0.75831018518518523</v>
      </c>
      <c r="C630" s="16" t="s">
        <v>17</v>
      </c>
      <c r="D630" s="16" t="s">
        <v>703</v>
      </c>
      <c r="E630" s="16" t="s">
        <v>19</v>
      </c>
      <c r="F630" s="16">
        <v>1.2</v>
      </c>
      <c r="G630" s="16" t="s">
        <v>619</v>
      </c>
    </row>
    <row r="631" spans="1:7" ht="13.2" x14ac:dyDescent="0.25">
      <c r="A631" s="13">
        <v>41913</v>
      </c>
      <c r="B631" s="14">
        <v>0.70755787037037032</v>
      </c>
      <c r="C631" s="16" t="s">
        <v>17</v>
      </c>
      <c r="D631" s="16" t="s">
        <v>703</v>
      </c>
      <c r="E631" s="16" t="s">
        <v>19</v>
      </c>
      <c r="F631" s="16">
        <v>1.4004000000000001</v>
      </c>
      <c r="G631" s="16" t="s">
        <v>620</v>
      </c>
    </row>
    <row r="632" spans="1:7" ht="13.2" x14ac:dyDescent="0.25">
      <c r="A632" s="13">
        <v>41913</v>
      </c>
      <c r="B632" s="14">
        <v>0.59177083333333336</v>
      </c>
      <c r="C632" s="16" t="s">
        <v>17</v>
      </c>
      <c r="D632" s="16" t="s">
        <v>703</v>
      </c>
      <c r="E632" s="16" t="s">
        <v>19</v>
      </c>
      <c r="F632" s="16">
        <v>1.2003999999999999</v>
      </c>
      <c r="G632" s="16" t="s">
        <v>621</v>
      </c>
    </row>
    <row r="633" spans="1:7" ht="13.2" x14ac:dyDescent="0.25">
      <c r="A633" s="13">
        <v>41913</v>
      </c>
      <c r="B633" s="14">
        <v>0.50177083333333339</v>
      </c>
      <c r="C633" s="16" t="s">
        <v>17</v>
      </c>
      <c r="D633" s="16" t="s">
        <v>703</v>
      </c>
      <c r="E633" s="16" t="s">
        <v>19</v>
      </c>
      <c r="F633" s="16">
        <v>1.0004</v>
      </c>
      <c r="G633" s="16" t="s">
        <v>622</v>
      </c>
    </row>
    <row r="634" spans="1:7" ht="13.2" x14ac:dyDescent="0.25">
      <c r="A634" s="13">
        <v>41912</v>
      </c>
      <c r="B634" s="14">
        <v>0.52312499999999995</v>
      </c>
      <c r="C634" s="16" t="s">
        <v>17</v>
      </c>
      <c r="D634" s="16" t="s">
        <v>703</v>
      </c>
      <c r="E634" s="16" t="s">
        <v>19</v>
      </c>
      <c r="F634" s="16">
        <v>1.0002</v>
      </c>
      <c r="G634" s="16" t="s">
        <v>623</v>
      </c>
    </row>
    <row r="635" spans="1:7" ht="13.2" x14ac:dyDescent="0.25">
      <c r="A635" s="13">
        <v>41912</v>
      </c>
      <c r="B635" s="14">
        <v>3.6493055555555556E-2</v>
      </c>
      <c r="C635" s="16" t="s">
        <v>17</v>
      </c>
      <c r="D635" s="16" t="s">
        <v>703</v>
      </c>
      <c r="E635" s="16" t="s">
        <v>19</v>
      </c>
      <c r="F635" s="16">
        <v>0.50009999999999999</v>
      </c>
      <c r="G635" s="16" t="s">
        <v>624</v>
      </c>
    </row>
    <row r="636" spans="1:7" ht="13.2" x14ac:dyDescent="0.25">
      <c r="A636" s="13">
        <v>41911</v>
      </c>
      <c r="B636" s="14">
        <v>0.13179398148148147</v>
      </c>
      <c r="C636" s="16" t="s">
        <v>17</v>
      </c>
      <c r="D636" s="16" t="s">
        <v>703</v>
      </c>
      <c r="E636" s="16" t="s">
        <v>19</v>
      </c>
      <c r="F636" s="16">
        <v>1.2</v>
      </c>
      <c r="G636" s="16" t="s">
        <v>625</v>
      </c>
    </row>
    <row r="637" spans="1:7" ht="13.2" x14ac:dyDescent="0.25">
      <c r="A637" s="13">
        <v>41910</v>
      </c>
      <c r="B637" s="14">
        <v>0.14458333333333334</v>
      </c>
      <c r="C637" s="16" t="s">
        <v>17</v>
      </c>
      <c r="D637" s="16" t="s">
        <v>703</v>
      </c>
      <c r="E637" s="16" t="s">
        <v>19</v>
      </c>
      <c r="F637" s="16">
        <v>1.2008000000000001</v>
      </c>
      <c r="G637" s="16" t="s">
        <v>626</v>
      </c>
    </row>
    <row r="638" spans="1:7" ht="13.2" x14ac:dyDescent="0.25">
      <c r="A638" s="13">
        <v>41908</v>
      </c>
      <c r="B638" s="14">
        <v>0.2028587962962963</v>
      </c>
      <c r="C638" s="16" t="s">
        <v>17</v>
      </c>
      <c r="D638" s="16" t="s">
        <v>703</v>
      </c>
      <c r="E638" s="16" t="s">
        <v>19</v>
      </c>
      <c r="F638" s="16">
        <v>1</v>
      </c>
      <c r="G638" s="16" t="s">
        <v>627</v>
      </c>
    </row>
    <row r="639" spans="1:7" ht="13.2" x14ac:dyDescent="0.25">
      <c r="A639" s="13">
        <v>41907</v>
      </c>
      <c r="B639" s="14">
        <v>0.66620370370370374</v>
      </c>
      <c r="C639" s="16" t="s">
        <v>17</v>
      </c>
      <c r="D639" s="16" t="s">
        <v>703</v>
      </c>
      <c r="E639" s="16" t="s">
        <v>19</v>
      </c>
      <c r="F639" s="16">
        <v>1.2</v>
      </c>
      <c r="G639" s="16" t="s">
        <v>628</v>
      </c>
    </row>
    <row r="640" spans="1:7" ht="13.2" x14ac:dyDescent="0.25">
      <c r="A640" s="13">
        <v>41907</v>
      </c>
      <c r="B640" s="14">
        <v>0.30482638888888891</v>
      </c>
      <c r="C640" s="16" t="s">
        <v>17</v>
      </c>
      <c r="D640" s="16" t="s">
        <v>703</v>
      </c>
      <c r="E640" s="16" t="s">
        <v>19</v>
      </c>
      <c r="F640" s="16">
        <v>1.2</v>
      </c>
      <c r="G640" s="16" t="s">
        <v>629</v>
      </c>
    </row>
    <row r="641" spans="1:7" ht="13.2" x14ac:dyDescent="0.25">
      <c r="A641" s="13">
        <v>41904</v>
      </c>
      <c r="B641" s="14">
        <v>0.50240740740740741</v>
      </c>
      <c r="C641" s="16" t="s">
        <v>17</v>
      </c>
      <c r="D641" s="16" t="s">
        <v>703</v>
      </c>
      <c r="E641" s="16" t="s">
        <v>19</v>
      </c>
      <c r="F641" s="16">
        <v>1.0004</v>
      </c>
      <c r="G641" s="16" t="s">
        <v>630</v>
      </c>
    </row>
    <row r="642" spans="1:7" ht="13.2" x14ac:dyDescent="0.25">
      <c r="A642" s="13">
        <v>41902</v>
      </c>
      <c r="B642" s="14">
        <v>0.22199074074074074</v>
      </c>
      <c r="C642" s="16" t="s">
        <v>17</v>
      </c>
      <c r="D642" s="16" t="s">
        <v>703</v>
      </c>
      <c r="E642" s="16" t="s">
        <v>19</v>
      </c>
      <c r="F642" s="16">
        <v>1.0002</v>
      </c>
      <c r="G642" s="16" t="s">
        <v>631</v>
      </c>
    </row>
    <row r="643" spans="1:7" ht="13.2" x14ac:dyDescent="0.25">
      <c r="A643" s="13">
        <v>41900</v>
      </c>
      <c r="B643" s="14">
        <v>0.76730324074074074</v>
      </c>
      <c r="C643" s="16" t="s">
        <v>17</v>
      </c>
      <c r="D643" s="16" t="s">
        <v>703</v>
      </c>
      <c r="E643" s="16" t="s">
        <v>19</v>
      </c>
      <c r="F643" s="16">
        <v>1</v>
      </c>
      <c r="G643" s="16" t="s">
        <v>632</v>
      </c>
    </row>
    <row r="644" spans="1:7" ht="13.2" x14ac:dyDescent="0.25">
      <c r="A644" s="13">
        <v>41897</v>
      </c>
      <c r="B644" s="14">
        <v>0.85076388888888888</v>
      </c>
      <c r="C644" s="16" t="s">
        <v>17</v>
      </c>
      <c r="D644" s="16" t="s">
        <v>703</v>
      </c>
      <c r="E644" s="16" t="s">
        <v>19</v>
      </c>
      <c r="F644" s="16">
        <v>1.0002</v>
      </c>
      <c r="G644" s="16" t="s">
        <v>633</v>
      </c>
    </row>
    <row r="645" spans="1:7" ht="13.2" x14ac:dyDescent="0.25">
      <c r="A645" s="13">
        <v>41897</v>
      </c>
      <c r="B645" s="14">
        <v>0.34907407407407409</v>
      </c>
      <c r="C645" s="16" t="s">
        <v>17</v>
      </c>
      <c r="D645" s="16" t="s">
        <v>703</v>
      </c>
      <c r="E645" s="16" t="s">
        <v>19</v>
      </c>
      <c r="F645" s="16">
        <v>0.6411</v>
      </c>
      <c r="G645" s="16" t="s">
        <v>634</v>
      </c>
    </row>
    <row r="646" spans="1:7" ht="13.2" x14ac:dyDescent="0.25">
      <c r="A646" s="13">
        <v>41896</v>
      </c>
      <c r="B646" s="14">
        <v>0.60280092592592593</v>
      </c>
      <c r="C646" s="16" t="s">
        <v>17</v>
      </c>
      <c r="D646" s="16" t="s">
        <v>703</v>
      </c>
      <c r="E646" s="16" t="s">
        <v>19</v>
      </c>
      <c r="F646" s="16">
        <v>1</v>
      </c>
      <c r="G646" s="16" t="s">
        <v>635</v>
      </c>
    </row>
    <row r="647" spans="1:7" ht="13.2" x14ac:dyDescent="0.25">
      <c r="A647" s="13">
        <v>41892</v>
      </c>
      <c r="B647" s="14">
        <v>0.30769675925925927</v>
      </c>
      <c r="C647" s="16" t="s">
        <v>17</v>
      </c>
      <c r="D647" s="16" t="s">
        <v>703</v>
      </c>
      <c r="E647" s="16" t="s">
        <v>19</v>
      </c>
      <c r="F647" s="16">
        <v>1.0029999999999999</v>
      </c>
      <c r="G647" s="16" t="s">
        <v>636</v>
      </c>
    </row>
    <row r="648" spans="1:7" ht="13.2" x14ac:dyDescent="0.25">
      <c r="A648" s="13">
        <v>41892</v>
      </c>
      <c r="B648" s="14">
        <v>0.26494212962962965</v>
      </c>
      <c r="C648" s="16" t="s">
        <v>17</v>
      </c>
      <c r="D648" s="16" t="s">
        <v>703</v>
      </c>
      <c r="E648" s="16" t="s">
        <v>19</v>
      </c>
      <c r="F648" s="16">
        <v>1.0002</v>
      </c>
      <c r="G648" s="16" t="s">
        <v>637</v>
      </c>
    </row>
    <row r="649" spans="1:7" ht="13.2" x14ac:dyDescent="0.25">
      <c r="A649" s="13">
        <v>41892</v>
      </c>
      <c r="B649" s="14">
        <v>0.25636574074074076</v>
      </c>
      <c r="C649" s="16" t="s">
        <v>17</v>
      </c>
      <c r="D649" s="16" t="s">
        <v>703</v>
      </c>
      <c r="E649" s="16" t="s">
        <v>19</v>
      </c>
      <c r="F649" s="16">
        <v>1.002</v>
      </c>
      <c r="G649" s="16" t="s">
        <v>638</v>
      </c>
    </row>
    <row r="650" spans="1:7" ht="13.2" x14ac:dyDescent="0.25">
      <c r="A650" s="13">
        <v>41889</v>
      </c>
      <c r="B650" s="14">
        <v>0.20584490740740741</v>
      </c>
      <c r="C650" s="16" t="s">
        <v>17</v>
      </c>
      <c r="D650" s="16" t="s">
        <v>703</v>
      </c>
      <c r="E650" s="16" t="s">
        <v>19</v>
      </c>
      <c r="F650" s="16">
        <v>0.5</v>
      </c>
      <c r="G650" s="16" t="s">
        <v>639</v>
      </c>
    </row>
    <row r="651" spans="1:7" ht="13.2" x14ac:dyDescent="0.25">
      <c r="A651" s="13">
        <v>41888</v>
      </c>
      <c r="B651" s="14">
        <v>0.68071759259259257</v>
      </c>
      <c r="C651" s="16" t="s">
        <v>17</v>
      </c>
      <c r="D651" s="16" t="s">
        <v>703</v>
      </c>
      <c r="E651" s="16" t="s">
        <v>19</v>
      </c>
      <c r="F651" s="16">
        <v>0.6</v>
      </c>
      <c r="G651" s="16" t="s">
        <v>640</v>
      </c>
    </row>
    <row r="652" spans="1:7" ht="13.2" x14ac:dyDescent="0.25">
      <c r="A652" s="13">
        <v>41888</v>
      </c>
      <c r="B652" s="14">
        <v>0.67887731481481484</v>
      </c>
      <c r="C652" s="16" t="s">
        <v>17</v>
      </c>
      <c r="D652" s="16" t="s">
        <v>703</v>
      </c>
      <c r="E652" s="16" t="s">
        <v>19</v>
      </c>
      <c r="F652" s="16">
        <v>1.4</v>
      </c>
      <c r="G652" s="16" t="s">
        <v>641</v>
      </c>
    </row>
    <row r="653" spans="1:7" ht="13.2" x14ac:dyDescent="0.25">
      <c r="A653" s="13">
        <v>41887</v>
      </c>
      <c r="B653" s="14">
        <v>0.51238425925925923</v>
      </c>
      <c r="C653" s="16" t="s">
        <v>17</v>
      </c>
      <c r="D653" s="16" t="s">
        <v>703</v>
      </c>
      <c r="E653" s="16" t="s">
        <v>19</v>
      </c>
      <c r="F653" s="16">
        <v>1.2</v>
      </c>
      <c r="G653" s="16" t="s">
        <v>642</v>
      </c>
    </row>
    <row r="654" spans="1:7" ht="13.2" x14ac:dyDescent="0.25">
      <c r="A654" s="13">
        <v>41887</v>
      </c>
      <c r="B654" s="14">
        <v>0.51174768518518521</v>
      </c>
      <c r="C654" s="16" t="s">
        <v>17</v>
      </c>
      <c r="D654" s="16" t="s">
        <v>703</v>
      </c>
      <c r="E654" s="16" t="s">
        <v>19</v>
      </c>
      <c r="F654" s="16">
        <v>0.6</v>
      </c>
      <c r="G654" s="16" t="s">
        <v>643</v>
      </c>
    </row>
    <row r="655" spans="1:7" ht="13.2" x14ac:dyDescent="0.25">
      <c r="A655" s="13">
        <v>41886</v>
      </c>
      <c r="B655" s="14">
        <v>0.70037037037037042</v>
      </c>
      <c r="C655" s="16" t="s">
        <v>17</v>
      </c>
      <c r="D655" s="16" t="s">
        <v>703</v>
      </c>
      <c r="E655" s="16" t="s">
        <v>19</v>
      </c>
      <c r="F655" s="16">
        <v>1</v>
      </c>
      <c r="G655" s="16" t="s">
        <v>644</v>
      </c>
    </row>
    <row r="656" spans="1:7" ht="13.2" x14ac:dyDescent="0.25">
      <c r="A656" s="13">
        <v>41884</v>
      </c>
      <c r="B656" s="14">
        <v>0.81299768518518523</v>
      </c>
      <c r="C656" s="16" t="s">
        <v>17</v>
      </c>
      <c r="D656" s="16" t="s">
        <v>703</v>
      </c>
      <c r="E656" s="16" t="s">
        <v>19</v>
      </c>
      <c r="F656" s="16">
        <v>0.50009999999999999</v>
      </c>
      <c r="G656" s="16" t="s">
        <v>645</v>
      </c>
    </row>
    <row r="657" spans="1:7" ht="13.2" x14ac:dyDescent="0.25">
      <c r="A657" s="13">
        <v>41882</v>
      </c>
      <c r="B657" s="14">
        <v>0.52531249999999996</v>
      </c>
      <c r="C657" s="16" t="s">
        <v>17</v>
      </c>
      <c r="D657" s="16" t="s">
        <v>703</v>
      </c>
      <c r="E657" s="16" t="s">
        <v>19</v>
      </c>
      <c r="F657" s="16">
        <v>1.0002</v>
      </c>
      <c r="G657" s="16" t="s">
        <v>646</v>
      </c>
    </row>
    <row r="658" spans="1:7" ht="13.2" x14ac:dyDescent="0.25">
      <c r="A658" s="13">
        <v>41881</v>
      </c>
      <c r="B658" s="14">
        <v>0.90121527777777777</v>
      </c>
      <c r="C658" s="16" t="s">
        <v>17</v>
      </c>
      <c r="D658" s="16" t="s">
        <v>703</v>
      </c>
      <c r="E658" s="16" t="s">
        <v>19</v>
      </c>
      <c r="F658" s="16">
        <v>1</v>
      </c>
      <c r="G658" s="16" t="s">
        <v>647</v>
      </c>
    </row>
    <row r="659" spans="1:7" ht="13.2" x14ac:dyDescent="0.25">
      <c r="A659" s="13">
        <v>41879</v>
      </c>
      <c r="B659" s="14">
        <v>0.88748842592592592</v>
      </c>
      <c r="C659" s="16" t="s">
        <v>17</v>
      </c>
      <c r="D659" s="16" t="s">
        <v>703</v>
      </c>
      <c r="E659" s="16" t="s">
        <v>19</v>
      </c>
      <c r="F659" s="16">
        <v>1</v>
      </c>
      <c r="G659" s="16" t="s">
        <v>648</v>
      </c>
    </row>
    <row r="660" spans="1:7" ht="13.2" x14ac:dyDescent="0.25">
      <c r="A660" s="13">
        <v>41879</v>
      </c>
      <c r="B660" s="14">
        <v>0.41775462962962961</v>
      </c>
      <c r="C660" s="16" t="s">
        <v>17</v>
      </c>
      <c r="D660" s="16" t="s">
        <v>703</v>
      </c>
      <c r="E660" s="16" t="s">
        <v>19</v>
      </c>
      <c r="F660" s="16">
        <v>1.0004</v>
      </c>
      <c r="G660" s="16" t="s">
        <v>649</v>
      </c>
    </row>
    <row r="661" spans="1:7" ht="13.2" x14ac:dyDescent="0.25">
      <c r="A661" s="13">
        <v>41878</v>
      </c>
      <c r="B661" s="14">
        <v>0.80697916666666669</v>
      </c>
      <c r="C661" s="16" t="s">
        <v>17</v>
      </c>
      <c r="D661" s="16" t="s">
        <v>703</v>
      </c>
      <c r="E661" s="16" t="s">
        <v>19</v>
      </c>
      <c r="F661" s="16">
        <v>1.0007999999999999</v>
      </c>
      <c r="G661" s="16" t="s">
        <v>650</v>
      </c>
    </row>
    <row r="662" spans="1:7" ht="13.2" x14ac:dyDescent="0.25">
      <c r="A662" s="13">
        <v>41878</v>
      </c>
      <c r="B662" s="14">
        <v>0.71739583333333334</v>
      </c>
      <c r="C662" s="16" t="s">
        <v>17</v>
      </c>
      <c r="D662" s="16" t="s">
        <v>703</v>
      </c>
      <c r="E662" s="16" t="s">
        <v>19</v>
      </c>
      <c r="F662" s="16">
        <v>1</v>
      </c>
      <c r="G662" s="16" t="s">
        <v>651</v>
      </c>
    </row>
    <row r="663" spans="1:7" ht="13.2" x14ac:dyDescent="0.25">
      <c r="A663" s="13">
        <v>41877</v>
      </c>
      <c r="B663" s="14">
        <v>0.79303240740740744</v>
      </c>
      <c r="C663" s="16" t="s">
        <v>17</v>
      </c>
      <c r="D663" s="16" t="s">
        <v>703</v>
      </c>
      <c r="E663" s="16" t="s">
        <v>19</v>
      </c>
      <c r="F663" s="16">
        <v>1.2</v>
      </c>
      <c r="G663" s="16" t="s">
        <v>652</v>
      </c>
    </row>
    <row r="664" spans="1:7" ht="13.2" x14ac:dyDescent="0.25">
      <c r="A664" s="13">
        <v>41877</v>
      </c>
      <c r="B664" s="14">
        <v>3.8229166666666668E-2</v>
      </c>
      <c r="C664" s="16" t="s">
        <v>17</v>
      </c>
      <c r="D664" s="16" t="s">
        <v>703</v>
      </c>
      <c r="E664" s="16" t="s">
        <v>19</v>
      </c>
      <c r="F664" s="16">
        <v>1.0004</v>
      </c>
      <c r="G664" s="16" t="s">
        <v>653</v>
      </c>
    </row>
    <row r="665" spans="1:7" ht="13.2" x14ac:dyDescent="0.25">
      <c r="A665" s="13">
        <v>41876</v>
      </c>
      <c r="B665" s="14">
        <v>0.69873842592592594</v>
      </c>
      <c r="C665" s="16" t="s">
        <v>17</v>
      </c>
      <c r="D665" s="16" t="s">
        <v>703</v>
      </c>
      <c r="E665" s="16" t="s">
        <v>19</v>
      </c>
      <c r="F665" s="16">
        <v>0.5</v>
      </c>
      <c r="G665" s="16" t="s">
        <v>654</v>
      </c>
    </row>
    <row r="666" spans="1:7" ht="13.2" x14ac:dyDescent="0.25">
      <c r="A666" s="13">
        <v>41876</v>
      </c>
      <c r="B666" s="14">
        <v>0.51583333333333337</v>
      </c>
      <c r="C666" s="16" t="s">
        <v>667</v>
      </c>
      <c r="D666" s="16" t="s">
        <v>703</v>
      </c>
      <c r="E666" s="16" t="s">
        <v>19</v>
      </c>
      <c r="F666" s="16">
        <v>1000</v>
      </c>
      <c r="G666" s="16" t="s">
        <v>750</v>
      </c>
    </row>
    <row r="667" spans="1:7" ht="13.2" x14ac:dyDescent="0.25">
      <c r="A667" s="13"/>
      <c r="B667" s="14"/>
    </row>
    <row r="668" spans="1:7" ht="13.2" x14ac:dyDescent="0.25">
      <c r="A668" s="13"/>
      <c r="B668" s="14"/>
    </row>
    <row r="669" spans="1:7" ht="13.2" x14ac:dyDescent="0.25">
      <c r="A669" s="13"/>
      <c r="B669" s="14"/>
    </row>
    <row r="670" spans="1:7" ht="13.2" x14ac:dyDescent="0.25">
      <c r="A670" s="13"/>
      <c r="B670" s="14"/>
    </row>
    <row r="671" spans="1:7" ht="13.2" x14ac:dyDescent="0.25">
      <c r="A671" s="13"/>
      <c r="B671" s="14"/>
    </row>
    <row r="672" spans="1:7" ht="13.2" x14ac:dyDescent="0.25">
      <c r="A672" s="13"/>
      <c r="B672" s="14"/>
    </row>
    <row r="673" spans="1:2" ht="13.2" x14ac:dyDescent="0.25">
      <c r="A673" s="13"/>
      <c r="B673" s="14"/>
    </row>
    <row r="674" spans="1:2" ht="13.2" x14ac:dyDescent="0.25">
      <c r="A674" s="13"/>
      <c r="B674" s="14"/>
    </row>
    <row r="675" spans="1:2" ht="13.2" x14ac:dyDescent="0.25">
      <c r="A675" s="13"/>
      <c r="B675" s="14"/>
    </row>
    <row r="676" spans="1:2" ht="13.2" x14ac:dyDescent="0.25">
      <c r="A676" s="13"/>
      <c r="B676" s="14"/>
    </row>
    <row r="677" spans="1:2" ht="13.2" x14ac:dyDescent="0.25">
      <c r="A677" s="13"/>
      <c r="B677" s="14"/>
    </row>
    <row r="678" spans="1:2" ht="13.2" x14ac:dyDescent="0.25">
      <c r="A678" s="13"/>
      <c r="B678" s="14"/>
    </row>
    <row r="679" spans="1:2" ht="13.2" x14ac:dyDescent="0.25">
      <c r="A679" s="13"/>
      <c r="B679" s="14"/>
    </row>
    <row r="680" spans="1:2" ht="13.2" x14ac:dyDescent="0.25">
      <c r="A680" s="13"/>
      <c r="B680" s="14"/>
    </row>
    <row r="681" spans="1:2" ht="13.2" x14ac:dyDescent="0.25">
      <c r="A681" s="13"/>
      <c r="B681" s="14"/>
    </row>
    <row r="682" spans="1:2" ht="13.2" x14ac:dyDescent="0.25">
      <c r="A682" s="13"/>
      <c r="B682" s="14"/>
    </row>
    <row r="683" spans="1:2" ht="13.2" x14ac:dyDescent="0.25">
      <c r="A683" s="13"/>
      <c r="B683" s="14"/>
    </row>
    <row r="684" spans="1:2" ht="13.2" x14ac:dyDescent="0.25">
      <c r="A684" s="13"/>
      <c r="B684" s="14"/>
    </row>
    <row r="685" spans="1:2" ht="13.2" x14ac:dyDescent="0.25">
      <c r="A685" s="13"/>
      <c r="B685" s="14"/>
    </row>
    <row r="686" spans="1:2" ht="13.2" x14ac:dyDescent="0.25">
      <c r="A686" s="13"/>
      <c r="B686" s="14"/>
    </row>
    <row r="687" spans="1:2" ht="13.2" x14ac:dyDescent="0.25">
      <c r="A687" s="13"/>
      <c r="B687" s="14"/>
    </row>
    <row r="688" spans="1:2" ht="13.2" x14ac:dyDescent="0.25">
      <c r="A688" s="13"/>
      <c r="B688" s="14"/>
    </row>
    <row r="689" spans="1:2" ht="13.2" x14ac:dyDescent="0.25">
      <c r="A689" s="13"/>
      <c r="B689" s="14"/>
    </row>
    <row r="690" spans="1:2" ht="13.2" x14ac:dyDescent="0.25">
      <c r="A690" s="13"/>
      <c r="B690" s="14"/>
    </row>
    <row r="691" spans="1:2" ht="13.2" x14ac:dyDescent="0.25">
      <c r="A691" s="13"/>
      <c r="B691" s="14"/>
    </row>
    <row r="692" spans="1:2" ht="13.2" x14ac:dyDescent="0.25">
      <c r="A692" s="13"/>
      <c r="B692" s="14"/>
    </row>
    <row r="693" spans="1:2" ht="13.2" x14ac:dyDescent="0.25">
      <c r="A693" s="13"/>
      <c r="B693" s="14"/>
    </row>
    <row r="694" spans="1:2" ht="13.2" x14ac:dyDescent="0.25">
      <c r="A694" s="13"/>
      <c r="B694" s="14"/>
    </row>
    <row r="695" spans="1:2" ht="13.2" x14ac:dyDescent="0.25">
      <c r="A695" s="13"/>
      <c r="B695" s="14"/>
    </row>
    <row r="696" spans="1:2" ht="13.2" x14ac:dyDescent="0.25">
      <c r="A696" s="13"/>
      <c r="B696" s="14"/>
    </row>
    <row r="697" spans="1:2" ht="13.2" x14ac:dyDescent="0.25">
      <c r="A697" s="13"/>
      <c r="B697" s="14"/>
    </row>
    <row r="698" spans="1:2" ht="13.2" x14ac:dyDescent="0.25">
      <c r="A698" s="13"/>
      <c r="B698" s="14"/>
    </row>
    <row r="699" spans="1:2" ht="13.2" x14ac:dyDescent="0.25">
      <c r="A699" s="13"/>
      <c r="B699" s="14"/>
    </row>
    <row r="700" spans="1:2" ht="13.2" x14ac:dyDescent="0.25">
      <c r="A700" s="13"/>
      <c r="B700" s="14"/>
    </row>
    <row r="701" spans="1:2" ht="13.2" x14ac:dyDescent="0.25">
      <c r="A701" s="13"/>
      <c r="B701" s="14"/>
    </row>
    <row r="702" spans="1:2" ht="13.2" x14ac:dyDescent="0.25">
      <c r="A702" s="13"/>
      <c r="B702" s="14"/>
    </row>
    <row r="703" spans="1:2" ht="13.2" x14ac:dyDescent="0.25">
      <c r="A703" s="13"/>
      <c r="B703" s="14"/>
    </row>
    <row r="704" spans="1:2" ht="13.2" x14ac:dyDescent="0.25">
      <c r="A704" s="13"/>
      <c r="B704" s="14"/>
    </row>
    <row r="705" spans="1:2" ht="13.2" x14ac:dyDescent="0.25">
      <c r="A705" s="13"/>
      <c r="B705" s="14"/>
    </row>
    <row r="706" spans="1:2" ht="13.2" x14ac:dyDescent="0.25">
      <c r="A706" s="13"/>
      <c r="B706" s="14"/>
    </row>
    <row r="707" spans="1:2" ht="13.2" x14ac:dyDescent="0.25">
      <c r="A707" s="13"/>
      <c r="B707" s="14"/>
    </row>
    <row r="708" spans="1:2" ht="13.2" x14ac:dyDescent="0.25">
      <c r="A708" s="13"/>
      <c r="B708" s="14"/>
    </row>
    <row r="709" spans="1:2" ht="13.2" x14ac:dyDescent="0.25">
      <c r="A709" s="13"/>
      <c r="B709" s="14"/>
    </row>
    <row r="710" spans="1:2" ht="13.2" x14ac:dyDescent="0.25">
      <c r="A710" s="13"/>
      <c r="B710" s="14"/>
    </row>
    <row r="711" spans="1:2" ht="13.2" x14ac:dyDescent="0.25">
      <c r="A711" s="13"/>
      <c r="B711" s="14"/>
    </row>
    <row r="712" spans="1:2" ht="13.2" x14ac:dyDescent="0.25">
      <c r="A712" s="13"/>
      <c r="B712" s="14"/>
    </row>
    <row r="713" spans="1:2" ht="13.2" x14ac:dyDescent="0.25">
      <c r="A713" s="13"/>
      <c r="B713" s="14"/>
    </row>
    <row r="714" spans="1:2" ht="13.2" x14ac:dyDescent="0.25">
      <c r="A714" s="13"/>
      <c r="B714" s="14"/>
    </row>
    <row r="715" spans="1:2" ht="13.2" x14ac:dyDescent="0.25">
      <c r="A715" s="13"/>
      <c r="B715" s="14"/>
    </row>
    <row r="716" spans="1:2" ht="13.2" x14ac:dyDescent="0.25">
      <c r="A716" s="13"/>
      <c r="B716" s="14"/>
    </row>
    <row r="717" spans="1:2" ht="13.2" x14ac:dyDescent="0.25">
      <c r="A717" s="13"/>
      <c r="B717" s="14"/>
    </row>
    <row r="718" spans="1:2" ht="13.2" x14ac:dyDescent="0.25">
      <c r="A718" s="13"/>
      <c r="B718" s="14"/>
    </row>
    <row r="719" spans="1:2" ht="13.2" x14ac:dyDescent="0.25">
      <c r="A719" s="13"/>
      <c r="B719" s="14"/>
    </row>
    <row r="720" spans="1:2" ht="13.2" x14ac:dyDescent="0.25">
      <c r="A720" s="13"/>
      <c r="B720" s="14"/>
    </row>
    <row r="721" spans="1:2" ht="13.2" x14ac:dyDescent="0.25">
      <c r="A721" s="13"/>
      <c r="B721" s="14"/>
    </row>
    <row r="722" spans="1:2" ht="13.2" x14ac:dyDescent="0.25">
      <c r="A722" s="13"/>
      <c r="B722" s="14"/>
    </row>
    <row r="723" spans="1:2" ht="13.2" x14ac:dyDescent="0.25">
      <c r="A723" s="13"/>
      <c r="B723" s="14"/>
    </row>
    <row r="724" spans="1:2" ht="13.2" x14ac:dyDescent="0.25">
      <c r="A724" s="13"/>
      <c r="B724" s="14"/>
    </row>
    <row r="725" spans="1:2" ht="13.2" x14ac:dyDescent="0.25">
      <c r="A725" s="13"/>
      <c r="B725" s="14"/>
    </row>
    <row r="726" spans="1:2" ht="13.2" x14ac:dyDescent="0.25">
      <c r="A726" s="13"/>
      <c r="B726" s="14"/>
    </row>
    <row r="727" spans="1:2" ht="13.2" x14ac:dyDescent="0.25">
      <c r="A727" s="13"/>
      <c r="B727" s="14"/>
    </row>
    <row r="728" spans="1:2" ht="13.2" x14ac:dyDescent="0.25">
      <c r="A728" s="13"/>
      <c r="B728" s="14"/>
    </row>
    <row r="729" spans="1:2" ht="13.2" x14ac:dyDescent="0.25">
      <c r="A729" s="13"/>
      <c r="B729" s="14"/>
    </row>
    <row r="730" spans="1:2" ht="13.2" x14ac:dyDescent="0.25">
      <c r="A730" s="13"/>
      <c r="B730" s="14"/>
    </row>
    <row r="731" spans="1:2" ht="13.2" x14ac:dyDescent="0.25">
      <c r="A731" s="13"/>
      <c r="B731" s="14"/>
    </row>
    <row r="732" spans="1:2" ht="13.2" x14ac:dyDescent="0.25">
      <c r="A732" s="13"/>
      <c r="B732" s="14"/>
    </row>
    <row r="733" spans="1:2" ht="13.2" x14ac:dyDescent="0.25">
      <c r="A733" s="13"/>
      <c r="B733" s="14"/>
    </row>
    <row r="734" spans="1:2" ht="13.2" x14ac:dyDescent="0.25">
      <c r="A734" s="13"/>
      <c r="B734" s="14"/>
    </row>
    <row r="735" spans="1:2" ht="13.2" x14ac:dyDescent="0.25">
      <c r="A735" s="13"/>
      <c r="B735" s="14"/>
    </row>
    <row r="736" spans="1:2" ht="13.2" x14ac:dyDescent="0.25">
      <c r="A736" s="13"/>
      <c r="B736" s="14"/>
    </row>
    <row r="737" spans="1:2" ht="13.2" x14ac:dyDescent="0.25">
      <c r="A737" s="13"/>
      <c r="B737" s="14"/>
    </row>
    <row r="738" spans="1:2" ht="13.2" x14ac:dyDescent="0.25">
      <c r="A738" s="13"/>
      <c r="B738" s="14"/>
    </row>
    <row r="739" spans="1:2" ht="13.2" x14ac:dyDescent="0.25">
      <c r="A739" s="13"/>
      <c r="B739" s="14"/>
    </row>
    <row r="740" spans="1:2" ht="13.2" x14ac:dyDescent="0.25">
      <c r="A740" s="13"/>
      <c r="B740" s="14"/>
    </row>
    <row r="741" spans="1:2" ht="13.2" x14ac:dyDescent="0.25">
      <c r="A741" s="13"/>
      <c r="B741" s="14"/>
    </row>
    <row r="742" spans="1:2" ht="13.2" x14ac:dyDescent="0.25">
      <c r="A742" s="13"/>
      <c r="B742" s="14"/>
    </row>
    <row r="743" spans="1:2" ht="13.2" x14ac:dyDescent="0.25">
      <c r="A743" s="13"/>
      <c r="B743" s="14"/>
    </row>
    <row r="744" spans="1:2" ht="13.2" x14ac:dyDescent="0.25">
      <c r="A744" s="13"/>
      <c r="B744" s="14"/>
    </row>
    <row r="745" spans="1:2" ht="13.2" x14ac:dyDescent="0.25">
      <c r="A745" s="13"/>
      <c r="B745" s="14"/>
    </row>
    <row r="746" spans="1:2" ht="13.2" x14ac:dyDescent="0.25">
      <c r="A746" s="13"/>
      <c r="B746" s="14"/>
    </row>
    <row r="747" spans="1:2" ht="13.2" x14ac:dyDescent="0.25">
      <c r="A747" s="13"/>
      <c r="B747" s="14"/>
    </row>
    <row r="748" spans="1:2" ht="13.2" x14ac:dyDescent="0.25">
      <c r="A748" s="13"/>
      <c r="B748" s="14"/>
    </row>
    <row r="749" spans="1:2" ht="13.2" x14ac:dyDescent="0.25">
      <c r="A749" s="13"/>
      <c r="B749" s="14"/>
    </row>
    <row r="750" spans="1:2" ht="13.2" x14ac:dyDescent="0.25">
      <c r="A750" s="13"/>
      <c r="B750" s="14"/>
    </row>
    <row r="751" spans="1:2" ht="13.2" x14ac:dyDescent="0.25">
      <c r="A751" s="13"/>
      <c r="B751" s="14"/>
    </row>
    <row r="752" spans="1:2" ht="13.2" x14ac:dyDescent="0.25">
      <c r="A752" s="13"/>
      <c r="B752" s="14"/>
    </row>
    <row r="753" spans="1:2" ht="13.2" x14ac:dyDescent="0.25">
      <c r="A753" s="13"/>
      <c r="B753" s="14"/>
    </row>
    <row r="754" spans="1:2" ht="13.2" x14ac:dyDescent="0.25">
      <c r="A754" s="13"/>
      <c r="B754" s="14"/>
    </row>
    <row r="755" spans="1:2" ht="13.2" x14ac:dyDescent="0.25">
      <c r="A755" s="13"/>
      <c r="B755" s="14"/>
    </row>
    <row r="756" spans="1:2" ht="13.2" x14ac:dyDescent="0.25">
      <c r="A756" s="13"/>
      <c r="B756" s="14"/>
    </row>
    <row r="757" spans="1:2" ht="13.2" x14ac:dyDescent="0.25">
      <c r="A757" s="13"/>
      <c r="B757" s="14"/>
    </row>
    <row r="758" spans="1:2" ht="13.2" x14ac:dyDescent="0.25">
      <c r="A758" s="13"/>
      <c r="B758" s="14"/>
    </row>
    <row r="759" spans="1:2" ht="13.2" x14ac:dyDescent="0.25">
      <c r="A759" s="13"/>
      <c r="B759" s="14"/>
    </row>
    <row r="760" spans="1:2" ht="13.2" x14ac:dyDescent="0.25">
      <c r="A760" s="13"/>
      <c r="B760" s="14"/>
    </row>
    <row r="761" spans="1:2" ht="13.2" x14ac:dyDescent="0.25">
      <c r="A761" s="13"/>
      <c r="B761" s="14"/>
    </row>
    <row r="762" spans="1:2" ht="13.2" x14ac:dyDescent="0.25">
      <c r="A762" s="13"/>
      <c r="B762" s="14"/>
    </row>
    <row r="763" spans="1:2" ht="13.2" x14ac:dyDescent="0.25">
      <c r="A763" s="13"/>
      <c r="B763" s="14"/>
    </row>
    <row r="764" spans="1:2" ht="13.2" x14ac:dyDescent="0.25">
      <c r="A764" s="13"/>
      <c r="B764" s="14"/>
    </row>
    <row r="765" spans="1:2" ht="13.2" x14ac:dyDescent="0.25">
      <c r="A765" s="13"/>
      <c r="B765" s="14"/>
    </row>
    <row r="766" spans="1:2" ht="13.2" x14ac:dyDescent="0.25">
      <c r="A766" s="13"/>
      <c r="B766" s="14"/>
    </row>
    <row r="767" spans="1:2" ht="13.2" x14ac:dyDescent="0.25">
      <c r="A767" s="13"/>
      <c r="B767" s="14"/>
    </row>
    <row r="768" spans="1:2" ht="13.2" x14ac:dyDescent="0.25">
      <c r="A768" s="13"/>
      <c r="B768" s="14"/>
    </row>
    <row r="769" spans="1:2" ht="13.2" x14ac:dyDescent="0.25">
      <c r="A769" s="13"/>
      <c r="B769" s="14"/>
    </row>
    <row r="770" spans="1:2" ht="13.2" x14ac:dyDescent="0.25">
      <c r="A770" s="13"/>
      <c r="B770" s="14"/>
    </row>
    <row r="771" spans="1:2" ht="13.2" x14ac:dyDescent="0.25">
      <c r="A771" s="13"/>
      <c r="B771" s="14"/>
    </row>
    <row r="772" spans="1:2" ht="13.2" x14ac:dyDescent="0.25">
      <c r="A772" s="13"/>
      <c r="B772" s="14"/>
    </row>
    <row r="773" spans="1:2" ht="13.2" x14ac:dyDescent="0.25">
      <c r="A773" s="13"/>
      <c r="B773" s="14"/>
    </row>
    <row r="774" spans="1:2" ht="13.2" x14ac:dyDescent="0.25">
      <c r="A774" s="13"/>
      <c r="B774" s="14"/>
    </row>
    <row r="775" spans="1:2" ht="13.2" x14ac:dyDescent="0.25">
      <c r="A775" s="13"/>
      <c r="B775" s="14"/>
    </row>
    <row r="776" spans="1:2" ht="13.2" x14ac:dyDescent="0.25">
      <c r="A776" s="13"/>
      <c r="B776" s="14"/>
    </row>
    <row r="777" spans="1:2" ht="13.2" x14ac:dyDescent="0.25">
      <c r="A777" s="13"/>
      <c r="B777" s="14"/>
    </row>
    <row r="778" spans="1:2" ht="13.2" x14ac:dyDescent="0.25">
      <c r="A778" s="13"/>
      <c r="B778" s="14"/>
    </row>
    <row r="779" spans="1:2" ht="13.2" x14ac:dyDescent="0.25">
      <c r="A779" s="13"/>
      <c r="B779" s="14"/>
    </row>
    <row r="780" spans="1:2" ht="13.2" x14ac:dyDescent="0.25">
      <c r="A780" s="13"/>
      <c r="B780" s="14"/>
    </row>
    <row r="781" spans="1:2" ht="13.2" x14ac:dyDescent="0.25">
      <c r="A781" s="13"/>
      <c r="B781" s="14"/>
    </row>
    <row r="782" spans="1:2" ht="13.2" x14ac:dyDescent="0.25">
      <c r="A782" s="13"/>
      <c r="B782" s="14"/>
    </row>
    <row r="783" spans="1:2" ht="13.2" x14ac:dyDescent="0.25">
      <c r="A783" s="13"/>
      <c r="B783" s="14"/>
    </row>
    <row r="784" spans="1:2" ht="13.2" x14ac:dyDescent="0.25">
      <c r="A784" s="13"/>
      <c r="B784" s="14"/>
    </row>
    <row r="785" spans="1:2" ht="13.2" x14ac:dyDescent="0.25">
      <c r="A785" s="13"/>
      <c r="B785" s="14"/>
    </row>
    <row r="786" spans="1:2" ht="13.2" x14ac:dyDescent="0.25">
      <c r="A786" s="13"/>
      <c r="B786" s="14"/>
    </row>
    <row r="787" spans="1:2" ht="13.2" x14ac:dyDescent="0.25">
      <c r="A787" s="13"/>
      <c r="B787" s="14"/>
    </row>
    <row r="788" spans="1:2" ht="13.2" x14ac:dyDescent="0.25">
      <c r="A788" s="13"/>
      <c r="B788" s="14"/>
    </row>
    <row r="789" spans="1:2" ht="13.2" x14ac:dyDescent="0.25">
      <c r="A789" s="13"/>
      <c r="B789" s="14"/>
    </row>
    <row r="790" spans="1:2" ht="13.2" x14ac:dyDescent="0.25">
      <c r="A790" s="13"/>
      <c r="B790" s="14"/>
    </row>
    <row r="791" spans="1:2" ht="13.2" x14ac:dyDescent="0.25">
      <c r="A791" s="13"/>
      <c r="B791" s="14"/>
    </row>
    <row r="792" spans="1:2" ht="13.2" x14ac:dyDescent="0.25">
      <c r="A792" s="13"/>
      <c r="B792" s="14"/>
    </row>
    <row r="793" spans="1:2" ht="13.2" x14ac:dyDescent="0.25">
      <c r="A793" s="13"/>
      <c r="B793" s="14"/>
    </row>
    <row r="794" spans="1:2" ht="13.2" x14ac:dyDescent="0.25">
      <c r="A794" s="13"/>
      <c r="B794" s="14"/>
    </row>
    <row r="795" spans="1:2" ht="13.2" x14ac:dyDescent="0.25">
      <c r="A795" s="13"/>
      <c r="B795" s="14"/>
    </row>
    <row r="796" spans="1:2" ht="13.2" x14ac:dyDescent="0.25">
      <c r="A796" s="13"/>
      <c r="B796" s="14"/>
    </row>
    <row r="797" spans="1:2" ht="13.2" x14ac:dyDescent="0.25">
      <c r="A797" s="13"/>
      <c r="B797" s="14"/>
    </row>
    <row r="798" spans="1:2" ht="13.2" x14ac:dyDescent="0.25">
      <c r="A798" s="13"/>
      <c r="B798" s="14"/>
    </row>
    <row r="799" spans="1:2" ht="13.2" x14ac:dyDescent="0.25">
      <c r="A799" s="13"/>
      <c r="B799" s="14"/>
    </row>
    <row r="800" spans="1:2" ht="13.2" x14ac:dyDescent="0.25">
      <c r="A800" s="13"/>
      <c r="B800" s="14"/>
    </row>
    <row r="801" spans="1:2" ht="13.2" x14ac:dyDescent="0.25">
      <c r="A801" s="13"/>
      <c r="B801" s="14"/>
    </row>
    <row r="802" spans="1:2" ht="13.2" x14ac:dyDescent="0.25">
      <c r="A802" s="13"/>
      <c r="B802" s="14"/>
    </row>
    <row r="803" spans="1:2" ht="13.2" x14ac:dyDescent="0.25">
      <c r="A803" s="13"/>
      <c r="B803" s="14"/>
    </row>
    <row r="804" spans="1:2" ht="13.2" x14ac:dyDescent="0.25">
      <c r="A804" s="13"/>
      <c r="B804" s="14"/>
    </row>
    <row r="805" spans="1:2" ht="13.2" x14ac:dyDescent="0.25">
      <c r="A805" s="13"/>
      <c r="B805" s="14"/>
    </row>
    <row r="806" spans="1:2" ht="13.2" x14ac:dyDescent="0.25">
      <c r="A806" s="13"/>
      <c r="B806" s="14"/>
    </row>
    <row r="807" spans="1:2" ht="13.2" x14ac:dyDescent="0.25">
      <c r="A807" s="13"/>
      <c r="B807" s="14"/>
    </row>
    <row r="808" spans="1:2" ht="13.2" x14ac:dyDescent="0.25">
      <c r="A808" s="13"/>
      <c r="B808" s="14"/>
    </row>
    <row r="809" spans="1:2" ht="13.2" x14ac:dyDescent="0.25">
      <c r="A809" s="13"/>
      <c r="B809" s="14"/>
    </row>
    <row r="810" spans="1:2" ht="13.2" x14ac:dyDescent="0.25">
      <c r="A810" s="13"/>
      <c r="B810" s="14"/>
    </row>
    <row r="811" spans="1:2" ht="13.2" x14ac:dyDescent="0.25">
      <c r="A811" s="13"/>
      <c r="B811" s="14"/>
    </row>
    <row r="812" spans="1:2" ht="13.2" x14ac:dyDescent="0.25">
      <c r="A812" s="13"/>
      <c r="B812" s="14"/>
    </row>
    <row r="813" spans="1:2" ht="13.2" x14ac:dyDescent="0.25">
      <c r="A813" s="13"/>
      <c r="B813" s="14"/>
    </row>
    <row r="814" spans="1:2" ht="13.2" x14ac:dyDescent="0.25">
      <c r="A814" s="13"/>
      <c r="B814" s="14"/>
    </row>
    <row r="815" spans="1:2" ht="13.2" x14ac:dyDescent="0.25">
      <c r="A815" s="13"/>
      <c r="B815" s="14"/>
    </row>
    <row r="816" spans="1:2" ht="13.2" x14ac:dyDescent="0.25">
      <c r="A816" s="13"/>
      <c r="B816" s="14"/>
    </row>
    <row r="817" spans="1:2" ht="13.2" x14ac:dyDescent="0.25">
      <c r="A817" s="13"/>
      <c r="B817" s="14"/>
    </row>
    <row r="818" spans="1:2" ht="13.2" x14ac:dyDescent="0.25">
      <c r="A818" s="13"/>
      <c r="B818" s="14"/>
    </row>
    <row r="819" spans="1:2" ht="13.2" x14ac:dyDescent="0.25">
      <c r="A819" s="13"/>
      <c r="B819" s="14"/>
    </row>
    <row r="820" spans="1:2" ht="13.2" x14ac:dyDescent="0.25">
      <c r="A820" s="13"/>
      <c r="B820" s="14"/>
    </row>
    <row r="821" spans="1:2" ht="13.2" x14ac:dyDescent="0.25">
      <c r="A821" s="13"/>
      <c r="B821" s="14"/>
    </row>
    <row r="822" spans="1:2" ht="13.2" x14ac:dyDescent="0.25">
      <c r="A822" s="13"/>
      <c r="B822" s="14"/>
    </row>
    <row r="823" spans="1:2" ht="13.2" x14ac:dyDescent="0.25">
      <c r="A823" s="13"/>
      <c r="B823" s="14"/>
    </row>
    <row r="824" spans="1:2" ht="13.2" x14ac:dyDescent="0.25">
      <c r="A824" s="13"/>
      <c r="B824" s="14"/>
    </row>
    <row r="825" spans="1:2" ht="13.2" x14ac:dyDescent="0.25">
      <c r="A825" s="13"/>
      <c r="B825" s="14"/>
    </row>
    <row r="826" spans="1:2" ht="13.2" x14ac:dyDescent="0.25">
      <c r="A826" s="13"/>
      <c r="B826" s="14"/>
    </row>
    <row r="827" spans="1:2" ht="13.2" x14ac:dyDescent="0.25">
      <c r="A827" s="13"/>
      <c r="B827" s="14"/>
    </row>
    <row r="828" spans="1:2" ht="13.2" x14ac:dyDescent="0.25">
      <c r="A828" s="13"/>
      <c r="B828" s="14"/>
    </row>
    <row r="829" spans="1:2" ht="13.2" x14ac:dyDescent="0.25">
      <c r="A829" s="13"/>
      <c r="B829" s="14"/>
    </row>
    <row r="830" spans="1:2" ht="13.2" x14ac:dyDescent="0.25">
      <c r="A830" s="13"/>
      <c r="B830" s="14"/>
    </row>
    <row r="831" spans="1:2" ht="13.2" x14ac:dyDescent="0.25">
      <c r="A831" s="13"/>
      <c r="B831" s="14"/>
    </row>
    <row r="832" spans="1:2" ht="13.2" x14ac:dyDescent="0.25">
      <c r="A832" s="13"/>
      <c r="B832" s="14"/>
    </row>
    <row r="833" spans="1:2" ht="13.2" x14ac:dyDescent="0.25">
      <c r="A833" s="13"/>
      <c r="B833" s="14"/>
    </row>
    <row r="834" spans="1:2" ht="13.2" x14ac:dyDescent="0.25">
      <c r="A834" s="13"/>
      <c r="B834" s="14"/>
    </row>
    <row r="835" spans="1:2" ht="13.2" x14ac:dyDescent="0.25">
      <c r="A835" s="13"/>
      <c r="B835" s="14"/>
    </row>
    <row r="836" spans="1:2" ht="13.2" x14ac:dyDescent="0.25">
      <c r="A836" s="13"/>
      <c r="B836" s="14"/>
    </row>
    <row r="837" spans="1:2" ht="13.2" x14ac:dyDescent="0.25">
      <c r="A837" s="13"/>
      <c r="B837" s="14"/>
    </row>
    <row r="838" spans="1:2" ht="13.2" x14ac:dyDescent="0.25">
      <c r="A838" s="13"/>
      <c r="B838" s="14"/>
    </row>
    <row r="839" spans="1:2" ht="13.2" x14ac:dyDescent="0.25">
      <c r="A839" s="13"/>
      <c r="B839" s="14"/>
    </row>
    <row r="840" spans="1:2" ht="13.2" x14ac:dyDescent="0.25">
      <c r="A840" s="13"/>
      <c r="B840" s="14"/>
    </row>
    <row r="841" spans="1:2" ht="13.2" x14ac:dyDescent="0.25">
      <c r="A841" s="13"/>
      <c r="B841" s="14"/>
    </row>
    <row r="842" spans="1:2" ht="13.2" x14ac:dyDescent="0.25">
      <c r="A842" s="13"/>
      <c r="B842" s="14"/>
    </row>
    <row r="843" spans="1:2" ht="13.2" x14ac:dyDescent="0.25">
      <c r="A843" s="13"/>
      <c r="B843" s="14"/>
    </row>
    <row r="844" spans="1:2" ht="13.2" x14ac:dyDescent="0.25">
      <c r="A844" s="13"/>
      <c r="B844" s="14"/>
    </row>
    <row r="845" spans="1:2" ht="13.2" x14ac:dyDescent="0.25">
      <c r="A845" s="13"/>
      <c r="B845" s="14"/>
    </row>
    <row r="846" spans="1:2" ht="13.2" x14ac:dyDescent="0.25">
      <c r="A846" s="13"/>
      <c r="B846" s="14"/>
    </row>
    <row r="847" spans="1:2" ht="13.2" x14ac:dyDescent="0.25">
      <c r="A847" s="13"/>
      <c r="B847" s="14"/>
    </row>
    <row r="848" spans="1:2" ht="13.2" x14ac:dyDescent="0.25">
      <c r="A848" s="13"/>
      <c r="B848" s="14"/>
    </row>
    <row r="849" spans="1:2" ht="13.2" x14ac:dyDescent="0.25">
      <c r="A849" s="13"/>
      <c r="B849" s="14"/>
    </row>
    <row r="850" spans="1:2" ht="13.2" x14ac:dyDescent="0.25">
      <c r="A850" s="13"/>
      <c r="B850" s="14"/>
    </row>
    <row r="851" spans="1:2" ht="13.2" x14ac:dyDescent="0.25">
      <c r="A851" s="13"/>
      <c r="B851" s="14"/>
    </row>
    <row r="852" spans="1:2" ht="13.2" x14ac:dyDescent="0.25">
      <c r="A852" s="13"/>
      <c r="B852" s="14"/>
    </row>
    <row r="853" spans="1:2" ht="13.2" x14ac:dyDescent="0.25">
      <c r="A853" s="13"/>
      <c r="B853" s="14"/>
    </row>
    <row r="854" spans="1:2" ht="13.2" x14ac:dyDescent="0.25">
      <c r="A854" s="13"/>
      <c r="B854" s="14"/>
    </row>
    <row r="855" spans="1:2" ht="13.2" x14ac:dyDescent="0.25">
      <c r="A855" s="13"/>
      <c r="B855" s="14"/>
    </row>
    <row r="856" spans="1:2" ht="13.2" x14ac:dyDescent="0.25">
      <c r="A856" s="13"/>
      <c r="B856" s="14"/>
    </row>
    <row r="857" spans="1:2" ht="13.2" x14ac:dyDescent="0.25">
      <c r="A857" s="13"/>
      <c r="B857" s="14"/>
    </row>
    <row r="858" spans="1:2" ht="13.2" x14ac:dyDescent="0.25">
      <c r="A858" s="13"/>
      <c r="B858" s="14"/>
    </row>
    <row r="859" spans="1:2" ht="13.2" x14ac:dyDescent="0.25">
      <c r="A859" s="13"/>
      <c r="B859" s="14"/>
    </row>
    <row r="860" spans="1:2" ht="13.2" x14ac:dyDescent="0.25">
      <c r="A860" s="13"/>
      <c r="B860" s="14"/>
    </row>
    <row r="861" spans="1:2" ht="13.2" x14ac:dyDescent="0.25">
      <c r="A861" s="13"/>
      <c r="B861" s="14"/>
    </row>
    <row r="862" spans="1:2" ht="13.2" x14ac:dyDescent="0.25">
      <c r="A862" s="13"/>
      <c r="B862" s="14"/>
    </row>
    <row r="863" spans="1:2" ht="13.2" x14ac:dyDescent="0.25">
      <c r="A863" s="13"/>
      <c r="B863" s="14"/>
    </row>
    <row r="864" spans="1:2" ht="13.2" x14ac:dyDescent="0.25">
      <c r="A864" s="13"/>
      <c r="B864" s="14"/>
    </row>
    <row r="865" spans="1:2" ht="13.2" x14ac:dyDescent="0.25">
      <c r="A865" s="13"/>
      <c r="B865" s="14"/>
    </row>
    <row r="866" spans="1:2" ht="13.2" x14ac:dyDescent="0.25">
      <c r="A866" s="13"/>
      <c r="B866" s="14"/>
    </row>
    <row r="867" spans="1:2" ht="13.2" x14ac:dyDescent="0.25">
      <c r="A867" s="13"/>
      <c r="B867" s="14"/>
    </row>
    <row r="868" spans="1:2" ht="13.2" x14ac:dyDescent="0.25">
      <c r="A868" s="13"/>
      <c r="B868" s="14"/>
    </row>
    <row r="869" spans="1:2" ht="13.2" x14ac:dyDescent="0.25">
      <c r="A869" s="13"/>
      <c r="B869" s="14"/>
    </row>
    <row r="870" spans="1:2" ht="13.2" x14ac:dyDescent="0.25">
      <c r="A870" s="13"/>
      <c r="B870" s="14"/>
    </row>
    <row r="871" spans="1:2" ht="13.2" x14ac:dyDescent="0.25">
      <c r="A871" s="13"/>
      <c r="B871" s="14"/>
    </row>
    <row r="872" spans="1:2" ht="13.2" x14ac:dyDescent="0.25">
      <c r="A872" s="13"/>
      <c r="B872" s="14"/>
    </row>
    <row r="873" spans="1:2" ht="13.2" x14ac:dyDescent="0.25">
      <c r="A873" s="13"/>
      <c r="B873" s="14"/>
    </row>
    <row r="874" spans="1:2" ht="13.2" x14ac:dyDescent="0.25">
      <c r="A874" s="13"/>
      <c r="B874" s="14"/>
    </row>
    <row r="875" spans="1:2" ht="13.2" x14ac:dyDescent="0.25">
      <c r="A875" s="13"/>
      <c r="B875" s="14"/>
    </row>
    <row r="876" spans="1:2" ht="13.2" x14ac:dyDescent="0.25">
      <c r="A876" s="13"/>
      <c r="B876" s="14"/>
    </row>
    <row r="877" spans="1:2" ht="13.2" x14ac:dyDescent="0.25">
      <c r="A877" s="13"/>
      <c r="B877" s="14"/>
    </row>
    <row r="878" spans="1:2" ht="13.2" x14ac:dyDescent="0.25">
      <c r="A878" s="13"/>
      <c r="B878" s="14"/>
    </row>
    <row r="879" spans="1:2" ht="13.2" x14ac:dyDescent="0.25">
      <c r="A879" s="13"/>
      <c r="B879" s="14"/>
    </row>
    <row r="880" spans="1:2" ht="13.2" x14ac:dyDescent="0.25">
      <c r="A880" s="13"/>
      <c r="B880" s="14"/>
    </row>
    <row r="881" spans="1:2" ht="13.2" x14ac:dyDescent="0.25">
      <c r="A881" s="13"/>
      <c r="B881" s="14"/>
    </row>
    <row r="882" spans="1:2" ht="13.2" x14ac:dyDescent="0.25">
      <c r="A882" s="13"/>
      <c r="B882" s="14"/>
    </row>
    <row r="883" spans="1:2" ht="13.2" x14ac:dyDescent="0.25">
      <c r="A883" s="13"/>
      <c r="B883" s="14"/>
    </row>
    <row r="884" spans="1:2" ht="13.2" x14ac:dyDescent="0.25">
      <c r="A884" s="13"/>
      <c r="B884" s="14"/>
    </row>
    <row r="885" spans="1:2" ht="13.2" x14ac:dyDescent="0.25">
      <c r="A885" s="13"/>
      <c r="B885" s="14"/>
    </row>
    <row r="886" spans="1:2" ht="13.2" x14ac:dyDescent="0.25">
      <c r="A886" s="13"/>
      <c r="B886" s="14"/>
    </row>
    <row r="887" spans="1:2" ht="13.2" x14ac:dyDescent="0.25">
      <c r="A887" s="13"/>
      <c r="B887" s="14"/>
    </row>
    <row r="888" spans="1:2" ht="13.2" x14ac:dyDescent="0.25">
      <c r="A888" s="13"/>
      <c r="B888" s="14"/>
    </row>
    <row r="889" spans="1:2" ht="13.2" x14ac:dyDescent="0.25">
      <c r="A889" s="13"/>
      <c r="B889" s="14"/>
    </row>
    <row r="890" spans="1:2" ht="13.2" x14ac:dyDescent="0.25">
      <c r="A890" s="13"/>
      <c r="B890" s="14"/>
    </row>
    <row r="891" spans="1:2" ht="13.2" x14ac:dyDescent="0.25">
      <c r="A891" s="13"/>
      <c r="B891" s="14"/>
    </row>
    <row r="892" spans="1:2" ht="13.2" x14ac:dyDescent="0.25">
      <c r="A892" s="13"/>
      <c r="B892" s="14"/>
    </row>
    <row r="893" spans="1:2" ht="13.2" x14ac:dyDescent="0.25">
      <c r="A893" s="13"/>
      <c r="B893" s="14"/>
    </row>
    <row r="894" spans="1:2" ht="13.2" x14ac:dyDescent="0.25">
      <c r="A894" s="13"/>
      <c r="B894" s="14"/>
    </row>
    <row r="895" spans="1:2" ht="13.2" x14ac:dyDescent="0.25">
      <c r="A895" s="13"/>
      <c r="B895" s="14"/>
    </row>
    <row r="896" spans="1:2" ht="13.2" x14ac:dyDescent="0.25">
      <c r="A896" s="13"/>
      <c r="B896" s="14"/>
    </row>
    <row r="897" spans="1:2" ht="13.2" x14ac:dyDescent="0.25">
      <c r="A897" s="13"/>
      <c r="B897" s="14"/>
    </row>
    <row r="898" spans="1:2" ht="13.2" x14ac:dyDescent="0.25">
      <c r="A898" s="13"/>
      <c r="B898" s="14"/>
    </row>
    <row r="899" spans="1:2" ht="13.2" x14ac:dyDescent="0.25">
      <c r="A899" s="13"/>
      <c r="B899" s="14"/>
    </row>
    <row r="900" spans="1:2" ht="13.2" x14ac:dyDescent="0.25">
      <c r="A900" s="13"/>
      <c r="B900" s="14"/>
    </row>
    <row r="901" spans="1:2" ht="13.2" x14ac:dyDescent="0.25">
      <c r="A901" s="13"/>
      <c r="B901" s="14"/>
    </row>
    <row r="902" spans="1:2" ht="13.2" x14ac:dyDescent="0.25">
      <c r="A902" s="13"/>
      <c r="B902" s="14"/>
    </row>
    <row r="903" spans="1:2" ht="13.2" x14ac:dyDescent="0.25">
      <c r="A903" s="13"/>
      <c r="B903" s="14"/>
    </row>
    <row r="904" spans="1:2" ht="13.2" x14ac:dyDescent="0.25">
      <c r="A904" s="13"/>
      <c r="B904" s="14"/>
    </row>
    <row r="905" spans="1:2" ht="13.2" x14ac:dyDescent="0.25">
      <c r="A905" s="13"/>
      <c r="B905" s="14"/>
    </row>
    <row r="906" spans="1:2" ht="13.2" x14ac:dyDescent="0.25">
      <c r="A906" s="13"/>
      <c r="B906" s="14"/>
    </row>
    <row r="907" spans="1:2" ht="13.2" x14ac:dyDescent="0.25">
      <c r="A907" s="13"/>
      <c r="B907" s="14"/>
    </row>
    <row r="908" spans="1:2" ht="13.2" x14ac:dyDescent="0.25">
      <c r="A908" s="13"/>
      <c r="B908" s="14"/>
    </row>
    <row r="909" spans="1:2" ht="13.2" x14ac:dyDescent="0.25">
      <c r="A909" s="13"/>
      <c r="B909" s="14"/>
    </row>
    <row r="910" spans="1:2" ht="13.2" x14ac:dyDescent="0.25">
      <c r="A910" s="13"/>
      <c r="B910" s="14"/>
    </row>
    <row r="911" spans="1:2" ht="13.2" x14ac:dyDescent="0.25">
      <c r="A911" s="13"/>
      <c r="B911" s="14"/>
    </row>
    <row r="912" spans="1:2" ht="13.2" x14ac:dyDescent="0.25">
      <c r="A912" s="13"/>
      <c r="B912" s="14"/>
    </row>
    <row r="913" spans="1:2" ht="13.2" x14ac:dyDescent="0.25">
      <c r="A913" s="13"/>
      <c r="B913" s="14"/>
    </row>
    <row r="914" spans="1:2" ht="13.2" x14ac:dyDescent="0.25">
      <c r="A914" s="13"/>
      <c r="B914" s="14"/>
    </row>
    <row r="915" spans="1:2" ht="13.2" x14ac:dyDescent="0.25">
      <c r="A915" s="13"/>
      <c r="B915" s="14"/>
    </row>
    <row r="916" spans="1:2" ht="13.2" x14ac:dyDescent="0.25">
      <c r="A916" s="13"/>
      <c r="B916" s="14"/>
    </row>
    <row r="917" spans="1:2" ht="13.2" x14ac:dyDescent="0.25">
      <c r="A917" s="13"/>
      <c r="B917" s="14"/>
    </row>
    <row r="918" spans="1:2" ht="13.2" x14ac:dyDescent="0.25">
      <c r="A918" s="13"/>
      <c r="B918" s="14"/>
    </row>
    <row r="919" spans="1:2" ht="13.2" x14ac:dyDescent="0.25">
      <c r="A919" s="13"/>
      <c r="B919" s="14"/>
    </row>
    <row r="920" spans="1:2" ht="13.2" x14ac:dyDescent="0.25">
      <c r="A920" s="13"/>
      <c r="B920" s="14"/>
    </row>
    <row r="921" spans="1:2" ht="13.2" x14ac:dyDescent="0.25">
      <c r="A921" s="13"/>
      <c r="B921" s="14"/>
    </row>
    <row r="922" spans="1:2" ht="13.2" x14ac:dyDescent="0.25">
      <c r="A922" s="13"/>
      <c r="B922" s="14"/>
    </row>
    <row r="923" spans="1:2" ht="13.2" x14ac:dyDescent="0.25">
      <c r="A923" s="13"/>
      <c r="B923" s="14"/>
    </row>
    <row r="924" spans="1:2" ht="13.2" x14ac:dyDescent="0.25">
      <c r="A924" s="13"/>
      <c r="B924" s="14"/>
    </row>
    <row r="925" spans="1:2" ht="13.2" x14ac:dyDescent="0.25">
      <c r="A925" s="13"/>
      <c r="B925" s="14"/>
    </row>
    <row r="926" spans="1:2" ht="13.2" x14ac:dyDescent="0.25">
      <c r="A926" s="13"/>
      <c r="B926" s="14"/>
    </row>
    <row r="927" spans="1:2" ht="13.2" x14ac:dyDescent="0.25">
      <c r="A927" s="13"/>
      <c r="B927" s="14"/>
    </row>
    <row r="928" spans="1:2" ht="13.2" x14ac:dyDescent="0.25">
      <c r="A928" s="13"/>
      <c r="B928" s="14"/>
    </row>
    <row r="929" spans="1:2" ht="13.2" x14ac:dyDescent="0.25">
      <c r="A929" s="13"/>
      <c r="B929" s="14"/>
    </row>
    <row r="930" spans="1:2" ht="13.2" x14ac:dyDescent="0.25">
      <c r="A930" s="13"/>
      <c r="B930" s="14"/>
    </row>
    <row r="931" spans="1:2" ht="13.2" x14ac:dyDescent="0.25">
      <c r="A931" s="13"/>
      <c r="B931" s="14"/>
    </row>
    <row r="932" spans="1:2" ht="13.2" x14ac:dyDescent="0.25">
      <c r="A932" s="13"/>
      <c r="B932" s="14"/>
    </row>
    <row r="933" spans="1:2" ht="13.2" x14ac:dyDescent="0.25">
      <c r="A933" s="13"/>
      <c r="B933" s="14"/>
    </row>
    <row r="934" spans="1:2" ht="13.2" x14ac:dyDescent="0.25">
      <c r="A934" s="13"/>
      <c r="B934" s="14"/>
    </row>
    <row r="935" spans="1:2" ht="13.2" x14ac:dyDescent="0.25">
      <c r="A935" s="13"/>
      <c r="B935" s="14"/>
    </row>
    <row r="936" spans="1:2" ht="13.2" x14ac:dyDescent="0.25">
      <c r="A936" s="13"/>
      <c r="B936" s="14"/>
    </row>
    <row r="937" spans="1:2" ht="13.2" x14ac:dyDescent="0.25">
      <c r="A937" s="13"/>
      <c r="B937" s="14"/>
    </row>
    <row r="938" spans="1:2" ht="13.2" x14ac:dyDescent="0.25">
      <c r="A938" s="13"/>
      <c r="B938" s="14"/>
    </row>
    <row r="939" spans="1:2" ht="13.2" x14ac:dyDescent="0.25">
      <c r="A939" s="13"/>
      <c r="B939" s="14"/>
    </row>
    <row r="940" spans="1:2" ht="13.2" x14ac:dyDescent="0.25">
      <c r="A940" s="13"/>
      <c r="B940" s="14"/>
    </row>
    <row r="941" spans="1:2" ht="13.2" x14ac:dyDescent="0.25">
      <c r="A941" s="13"/>
      <c r="B941" s="14"/>
    </row>
    <row r="942" spans="1:2" ht="13.2" x14ac:dyDescent="0.25">
      <c r="A942" s="13"/>
      <c r="B942" s="14"/>
    </row>
    <row r="943" spans="1:2" ht="13.2" x14ac:dyDescent="0.25">
      <c r="A943" s="13"/>
      <c r="B943" s="14"/>
    </row>
    <row r="944" spans="1:2" ht="13.2" x14ac:dyDescent="0.25">
      <c r="A944" s="13"/>
      <c r="B944" s="14"/>
    </row>
    <row r="945" spans="1:2" ht="13.2" x14ac:dyDescent="0.25">
      <c r="A945" s="13"/>
      <c r="B945" s="14"/>
    </row>
    <row r="946" spans="1:2" ht="13.2" x14ac:dyDescent="0.25">
      <c r="A946" s="13"/>
      <c r="B946" s="14"/>
    </row>
    <row r="947" spans="1:2" ht="13.2" x14ac:dyDescent="0.25">
      <c r="A947" s="13"/>
      <c r="B947" s="14"/>
    </row>
    <row r="948" spans="1:2" ht="13.2" x14ac:dyDescent="0.25">
      <c r="A948" s="13"/>
      <c r="B948" s="14"/>
    </row>
    <row r="949" spans="1:2" ht="13.2" x14ac:dyDescent="0.25">
      <c r="A949" s="13"/>
      <c r="B949" s="14"/>
    </row>
    <row r="950" spans="1:2" ht="13.2" x14ac:dyDescent="0.25">
      <c r="A950" s="13"/>
      <c r="B950" s="14"/>
    </row>
    <row r="951" spans="1:2" ht="13.2" x14ac:dyDescent="0.25">
      <c r="A951" s="13"/>
      <c r="B951" s="14"/>
    </row>
    <row r="952" spans="1:2" ht="13.2" x14ac:dyDescent="0.25">
      <c r="A952" s="13"/>
      <c r="B952" s="14"/>
    </row>
    <row r="953" spans="1:2" ht="13.2" x14ac:dyDescent="0.25">
      <c r="A953" s="13"/>
      <c r="B953" s="14"/>
    </row>
    <row r="954" spans="1:2" ht="13.2" x14ac:dyDescent="0.25">
      <c r="A954" s="13"/>
      <c r="B954" s="14"/>
    </row>
    <row r="955" spans="1:2" ht="13.2" x14ac:dyDescent="0.25">
      <c r="A955" s="13"/>
      <c r="B955" s="14"/>
    </row>
    <row r="956" spans="1:2" ht="13.2" x14ac:dyDescent="0.25">
      <c r="A956" s="13"/>
      <c r="B956" s="14"/>
    </row>
    <row r="957" spans="1:2" ht="13.2" x14ac:dyDescent="0.25">
      <c r="A957" s="13"/>
      <c r="B957" s="14"/>
    </row>
    <row r="958" spans="1:2" ht="13.2" x14ac:dyDescent="0.25">
      <c r="A958" s="13"/>
      <c r="B958" s="14"/>
    </row>
    <row r="959" spans="1:2" ht="13.2" x14ac:dyDescent="0.25">
      <c r="A959" s="13"/>
      <c r="B959" s="14"/>
    </row>
    <row r="960" spans="1:2" ht="13.2" x14ac:dyDescent="0.25">
      <c r="A960" s="13"/>
      <c r="B960" s="14"/>
    </row>
    <row r="961" spans="1:2" ht="13.2" x14ac:dyDescent="0.25">
      <c r="A961" s="13"/>
      <c r="B961" s="14"/>
    </row>
    <row r="962" spans="1:2" ht="13.2" x14ac:dyDescent="0.25">
      <c r="A962" s="13"/>
      <c r="B962" s="14"/>
    </row>
    <row r="963" spans="1:2" ht="13.2" x14ac:dyDescent="0.25">
      <c r="A963" s="13"/>
      <c r="B963" s="14"/>
    </row>
    <row r="964" spans="1:2" ht="13.2" x14ac:dyDescent="0.25">
      <c r="A964" s="13"/>
      <c r="B964" s="14"/>
    </row>
    <row r="965" spans="1:2" ht="13.2" x14ac:dyDescent="0.25">
      <c r="A965" s="13"/>
      <c r="B965" s="14"/>
    </row>
    <row r="966" spans="1:2" ht="13.2" x14ac:dyDescent="0.25">
      <c r="A966" s="13"/>
      <c r="B966" s="14"/>
    </row>
    <row r="967" spans="1:2" ht="13.2" x14ac:dyDescent="0.25">
      <c r="A967" s="13"/>
      <c r="B967" s="14"/>
    </row>
    <row r="968" spans="1:2" ht="13.2" x14ac:dyDescent="0.25">
      <c r="A968" s="13"/>
      <c r="B968" s="14"/>
    </row>
    <row r="969" spans="1:2" ht="13.2" x14ac:dyDescent="0.25">
      <c r="A969" s="13"/>
      <c r="B969" s="14"/>
    </row>
    <row r="970" spans="1:2" ht="13.2" x14ac:dyDescent="0.25">
      <c r="A970" s="13"/>
      <c r="B970" s="14"/>
    </row>
    <row r="971" spans="1:2" ht="13.2" x14ac:dyDescent="0.25">
      <c r="A971" s="13"/>
      <c r="B971" s="14"/>
    </row>
    <row r="972" spans="1:2" ht="13.2" x14ac:dyDescent="0.25">
      <c r="A972" s="13"/>
      <c r="B972" s="14"/>
    </row>
    <row r="973" spans="1:2" ht="13.2" x14ac:dyDescent="0.25">
      <c r="A973" s="13"/>
      <c r="B973" s="14"/>
    </row>
    <row r="974" spans="1:2" ht="13.2" x14ac:dyDescent="0.25">
      <c r="A974" s="13"/>
      <c r="B974" s="14"/>
    </row>
    <row r="975" spans="1:2" ht="13.2" x14ac:dyDescent="0.25">
      <c r="A975" s="13"/>
      <c r="B975" s="14"/>
    </row>
    <row r="976" spans="1:2" ht="13.2" x14ac:dyDescent="0.25">
      <c r="A976" s="13"/>
      <c r="B976" s="14"/>
    </row>
    <row r="977" spans="1:2" ht="13.2" x14ac:dyDescent="0.25">
      <c r="A977" s="13"/>
      <c r="B977" s="14"/>
    </row>
    <row r="978" spans="1:2" ht="13.2" x14ac:dyDescent="0.25">
      <c r="A978" s="13"/>
      <c r="B978" s="14"/>
    </row>
    <row r="979" spans="1:2" ht="13.2" x14ac:dyDescent="0.25">
      <c r="A979" s="13"/>
      <c r="B979" s="14"/>
    </row>
    <row r="980" spans="1:2" ht="13.2" x14ac:dyDescent="0.25">
      <c r="A980" s="13"/>
      <c r="B980" s="14"/>
    </row>
    <row r="981" spans="1:2" ht="13.2" x14ac:dyDescent="0.25">
      <c r="A981" s="13"/>
      <c r="B981" s="14"/>
    </row>
    <row r="982" spans="1:2" ht="13.2" x14ac:dyDescent="0.25">
      <c r="A982" s="13"/>
      <c r="B982" s="14"/>
    </row>
    <row r="983" spans="1:2" ht="13.2" x14ac:dyDescent="0.25">
      <c r="A983" s="13"/>
      <c r="B983" s="14"/>
    </row>
    <row r="984" spans="1:2" ht="13.2" x14ac:dyDescent="0.25">
      <c r="A984" s="13"/>
      <c r="B984" s="14"/>
    </row>
    <row r="985" spans="1:2" ht="13.2" x14ac:dyDescent="0.25">
      <c r="A985" s="13"/>
      <c r="B985" s="14"/>
    </row>
    <row r="986" spans="1:2" ht="13.2" x14ac:dyDescent="0.25">
      <c r="A986" s="13"/>
      <c r="B986" s="14"/>
    </row>
    <row r="987" spans="1:2" ht="13.2" x14ac:dyDescent="0.25">
      <c r="A987" s="13"/>
      <c r="B987" s="14"/>
    </row>
    <row r="988" spans="1:2" ht="13.2" x14ac:dyDescent="0.25">
      <c r="A988" s="13"/>
      <c r="B988" s="14"/>
    </row>
    <row r="989" spans="1:2" ht="13.2" x14ac:dyDescent="0.25">
      <c r="A989" s="13"/>
      <c r="B989" s="14"/>
    </row>
    <row r="990" spans="1:2" ht="13.2" x14ac:dyDescent="0.25">
      <c r="A990" s="13"/>
      <c r="B990" s="14"/>
    </row>
    <row r="991" spans="1:2" ht="13.2" x14ac:dyDescent="0.25">
      <c r="A991" s="13"/>
      <c r="B991" s="14"/>
    </row>
    <row r="992" spans="1:2" ht="13.2" x14ac:dyDescent="0.25">
      <c r="A992" s="13"/>
      <c r="B992" s="14"/>
    </row>
    <row r="993" spans="1:2" ht="13.2" x14ac:dyDescent="0.25">
      <c r="A993" s="13"/>
      <c r="B993" s="14"/>
    </row>
    <row r="994" spans="1:2" ht="13.2" x14ac:dyDescent="0.25">
      <c r="A994" s="13"/>
      <c r="B994" s="14"/>
    </row>
    <row r="995" spans="1:2" ht="13.2" x14ac:dyDescent="0.25">
      <c r="A995" s="13"/>
      <c r="B995" s="14"/>
    </row>
    <row r="996" spans="1:2" ht="13.2" x14ac:dyDescent="0.25">
      <c r="A996" s="13"/>
      <c r="B996" s="14"/>
    </row>
    <row r="997" spans="1:2" ht="13.2" x14ac:dyDescent="0.25">
      <c r="A997" s="13"/>
      <c r="B997" s="14"/>
    </row>
    <row r="998" spans="1:2" ht="13.2" x14ac:dyDescent="0.25">
      <c r="A998" s="13"/>
      <c r="B998" s="14"/>
    </row>
    <row r="999" spans="1:2" ht="13.2" x14ac:dyDescent="0.25">
      <c r="A999" s="13"/>
      <c r="B999" s="14"/>
    </row>
    <row r="1000" spans="1:2" ht="13.2" x14ac:dyDescent="0.25">
      <c r="A1000" s="13"/>
      <c r="B1000" s="14"/>
    </row>
  </sheetData>
  <autoFilter ref="E1:E1000" xr:uid="{00000000-0009-0000-0000-000003000000}"/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  <pageSetUpPr fitToPage="1"/>
  </sheetPr>
  <dimension ref="A1:L1927"/>
  <sheetViews>
    <sheetView workbookViewId="0">
      <pane ySplit="1" topLeftCell="A1634" activePane="bottomLeft" state="frozen"/>
      <selection pane="bottomLeft" activeCell="H150" sqref="H150"/>
    </sheetView>
  </sheetViews>
  <sheetFormatPr defaultColWidth="14.33203125" defaultRowHeight="15.75" customHeight="1" x14ac:dyDescent="0.25"/>
  <cols>
    <col min="1" max="1" width="14.33203125" customWidth="1"/>
  </cols>
  <sheetData>
    <row r="1" spans="1:12" ht="13.2" x14ac:dyDescent="0.25">
      <c r="A1" s="13" t="s">
        <v>0</v>
      </c>
      <c r="B1" s="16" t="s">
        <v>4</v>
      </c>
      <c r="C1" s="16" t="s">
        <v>751</v>
      </c>
      <c r="D1" s="16" t="s">
        <v>752</v>
      </c>
      <c r="E1" s="16" t="s">
        <v>5</v>
      </c>
      <c r="F1" s="16" t="s">
        <v>753</v>
      </c>
      <c r="G1" s="16" t="s">
        <v>754</v>
      </c>
      <c r="H1" s="16" t="s">
        <v>755</v>
      </c>
      <c r="I1" s="16" t="s">
        <v>756</v>
      </c>
      <c r="J1" s="16" t="s">
        <v>757</v>
      </c>
      <c r="K1" s="16" t="s">
        <v>758</v>
      </c>
      <c r="L1" s="16" t="s">
        <v>759</v>
      </c>
    </row>
    <row r="2" spans="1:12" ht="13.2" x14ac:dyDescent="0.25">
      <c r="A2" s="13">
        <v>43532</v>
      </c>
      <c r="B2" s="54">
        <v>9.7164351851851849E-2</v>
      </c>
      <c r="C2" s="16" t="s">
        <v>760</v>
      </c>
      <c r="D2" s="16" t="s">
        <v>761</v>
      </c>
      <c r="E2" s="16" t="s">
        <v>762</v>
      </c>
      <c r="F2" s="16">
        <v>2.113201E-2</v>
      </c>
      <c r="G2" s="16">
        <v>3.7008211700000002</v>
      </c>
      <c r="H2" s="16">
        <v>7.8205780000000003E-2</v>
      </c>
      <c r="I2" s="66">
        <v>2E-3</v>
      </c>
      <c r="J2" s="16">
        <v>214470673665</v>
      </c>
      <c r="K2" s="16">
        <v>7.8049370000000007E-2</v>
      </c>
      <c r="L2" s="16">
        <v>-3.7008211700000002</v>
      </c>
    </row>
    <row r="3" spans="1:12" ht="13.2" x14ac:dyDescent="0.25">
      <c r="A3" s="13">
        <v>43532</v>
      </c>
      <c r="B3" s="54">
        <v>9.7164351851851849E-2</v>
      </c>
      <c r="C3" s="16" t="s">
        <v>760</v>
      </c>
      <c r="D3" s="16" t="s">
        <v>761</v>
      </c>
      <c r="E3" s="16" t="s">
        <v>762</v>
      </c>
      <c r="F3" s="16">
        <v>2.1143470000000001E-2</v>
      </c>
      <c r="G3" s="16">
        <v>9.2715770000000003E-2</v>
      </c>
      <c r="H3" s="16">
        <v>1.9603300000000001E-3</v>
      </c>
      <c r="I3" s="66">
        <v>2E-3</v>
      </c>
      <c r="J3" s="16">
        <v>214470673665</v>
      </c>
      <c r="K3" s="16">
        <v>1.95641E-3</v>
      </c>
      <c r="L3" s="16">
        <v>-9.2715770000000003E-2</v>
      </c>
    </row>
    <row r="4" spans="1:12" ht="13.2" x14ac:dyDescent="0.25">
      <c r="A4" s="13">
        <v>43532</v>
      </c>
      <c r="B4" s="54">
        <v>9.7164351851851849E-2</v>
      </c>
      <c r="C4" s="16" t="s">
        <v>760</v>
      </c>
      <c r="D4" s="16" t="s">
        <v>761</v>
      </c>
      <c r="E4" s="16" t="s">
        <v>762</v>
      </c>
      <c r="F4" s="16">
        <v>2.1149100000000001E-2</v>
      </c>
      <c r="G4" s="16">
        <v>5.1023400000000003E-3</v>
      </c>
      <c r="H4" s="16">
        <v>1.0789999999999999E-4</v>
      </c>
      <c r="I4" s="66">
        <v>2E-3</v>
      </c>
      <c r="J4" s="16">
        <v>214470673665</v>
      </c>
      <c r="K4" s="16">
        <v>1.0768999999999999E-4</v>
      </c>
      <c r="L4" s="16">
        <v>-5.1023400000000003E-3</v>
      </c>
    </row>
    <row r="5" spans="1:12" ht="13.2" x14ac:dyDescent="0.25">
      <c r="A5" s="13">
        <v>43532</v>
      </c>
      <c r="B5" s="54">
        <v>9.6886574074074069E-2</v>
      </c>
      <c r="C5" s="16" t="s">
        <v>760</v>
      </c>
      <c r="D5" s="16" t="s">
        <v>761</v>
      </c>
      <c r="E5" s="16" t="s">
        <v>762</v>
      </c>
      <c r="F5" s="16">
        <v>2.1157780000000001E-2</v>
      </c>
      <c r="G5" s="16">
        <v>1.3607199999999999E-3</v>
      </c>
      <c r="H5" s="16">
        <v>2.8779999999999999E-5</v>
      </c>
      <c r="I5" s="66">
        <v>2E-3</v>
      </c>
      <c r="J5" s="16">
        <v>214470661677</v>
      </c>
      <c r="K5" s="16">
        <v>2.8730000000000001E-5</v>
      </c>
      <c r="L5" s="16">
        <v>-1.3607199999999999E-3</v>
      </c>
    </row>
    <row r="6" spans="1:12" ht="13.2" x14ac:dyDescent="0.25">
      <c r="A6" s="13">
        <v>43529</v>
      </c>
      <c r="B6" s="54">
        <v>6.3518518518518516E-2</v>
      </c>
      <c r="C6" s="16" t="s">
        <v>760</v>
      </c>
      <c r="D6" s="16" t="s">
        <v>761</v>
      </c>
      <c r="E6" s="16" t="s">
        <v>762</v>
      </c>
      <c r="F6" s="16">
        <v>2.0880079999999999E-2</v>
      </c>
      <c r="G6" s="16">
        <v>2.56251316</v>
      </c>
      <c r="H6" s="16">
        <v>5.3505469999999999E-2</v>
      </c>
      <c r="I6" s="66">
        <v>2E-3</v>
      </c>
      <c r="J6" s="16">
        <v>213988610211</v>
      </c>
      <c r="K6" s="16">
        <v>5.3398460000000002E-2</v>
      </c>
      <c r="L6" s="16">
        <v>-2.56251316</v>
      </c>
    </row>
    <row r="7" spans="1:12" ht="13.2" x14ac:dyDescent="0.25">
      <c r="A7" s="13">
        <v>43529</v>
      </c>
      <c r="B7" s="54">
        <v>6.3518518518518516E-2</v>
      </c>
      <c r="C7" s="16" t="s">
        <v>760</v>
      </c>
      <c r="D7" s="16" t="s">
        <v>761</v>
      </c>
      <c r="E7" s="16" t="s">
        <v>762</v>
      </c>
      <c r="F7" s="16">
        <v>2.0880079999999999E-2</v>
      </c>
      <c r="G7" s="16">
        <v>0.43823099999999998</v>
      </c>
      <c r="H7" s="16">
        <v>9.1502900000000002E-3</v>
      </c>
      <c r="I7" s="66">
        <v>2E-3</v>
      </c>
      <c r="J7" s="16">
        <v>213988610211</v>
      </c>
      <c r="K7" s="16">
        <v>9.1319899999999996E-3</v>
      </c>
      <c r="L7" s="16">
        <v>-0.43823099999999998</v>
      </c>
    </row>
    <row r="8" spans="1:12" ht="13.2" x14ac:dyDescent="0.25">
      <c r="A8" s="13">
        <v>43312</v>
      </c>
      <c r="B8" s="54">
        <v>0.68921296296296297</v>
      </c>
      <c r="C8" s="16" t="s">
        <v>760</v>
      </c>
      <c r="D8" s="16" t="s">
        <v>761</v>
      </c>
      <c r="E8" s="16" t="s">
        <v>762</v>
      </c>
      <c r="F8" s="16">
        <v>2.7941219999999999E-2</v>
      </c>
      <c r="G8" s="16">
        <v>4.1129638799999997</v>
      </c>
      <c r="H8" s="16">
        <v>0.11492122</v>
      </c>
      <c r="I8" s="66">
        <v>2E-3</v>
      </c>
      <c r="J8" s="16">
        <v>186633893310</v>
      </c>
      <c r="K8" s="16">
        <v>0.11469138</v>
      </c>
      <c r="L8" s="16">
        <v>-4.1129638799999997</v>
      </c>
    </row>
    <row r="9" spans="1:12" ht="13.2" x14ac:dyDescent="0.25">
      <c r="A9" s="13">
        <v>43246</v>
      </c>
      <c r="B9" s="54">
        <v>3.3680555555555554E-2</v>
      </c>
      <c r="C9" s="16" t="s">
        <v>760</v>
      </c>
      <c r="D9" s="16" t="s">
        <v>761</v>
      </c>
      <c r="E9" s="16" t="s">
        <v>763</v>
      </c>
      <c r="F9" s="16">
        <v>4.4988510000000002E-2</v>
      </c>
      <c r="G9" s="16">
        <v>1.0027496600000001</v>
      </c>
      <c r="H9" s="16">
        <v>4.511221E-2</v>
      </c>
      <c r="I9" s="66">
        <v>1E-3</v>
      </c>
      <c r="J9" s="16">
        <v>176029967850</v>
      </c>
      <c r="K9" s="16">
        <v>-4.511221E-2</v>
      </c>
      <c r="L9" s="16">
        <v>1.00174692</v>
      </c>
    </row>
    <row r="10" spans="1:12" ht="13.2" x14ac:dyDescent="0.25">
      <c r="A10" s="13">
        <v>43245</v>
      </c>
      <c r="B10" s="54">
        <v>0.63190972222222219</v>
      </c>
      <c r="C10" s="16" t="s">
        <v>760</v>
      </c>
      <c r="D10" s="16" t="s">
        <v>761</v>
      </c>
      <c r="E10" s="16" t="s">
        <v>762</v>
      </c>
      <c r="F10" s="16">
        <v>4.5169189999999998E-2</v>
      </c>
      <c r="G10" s="16">
        <v>1.00074416</v>
      </c>
      <c r="H10" s="16">
        <v>4.5202800000000001E-2</v>
      </c>
      <c r="I10" s="66">
        <v>1E-3</v>
      </c>
      <c r="J10" s="16">
        <v>175988836023</v>
      </c>
      <c r="K10" s="16">
        <v>4.5157599999999999E-2</v>
      </c>
      <c r="L10" s="16">
        <v>-1.00074416</v>
      </c>
    </row>
    <row r="11" spans="1:12" ht="13.2" x14ac:dyDescent="0.25">
      <c r="A11" s="13">
        <v>43245</v>
      </c>
      <c r="B11" s="54">
        <v>0.26366898148148149</v>
      </c>
      <c r="C11" s="16" t="s">
        <v>760</v>
      </c>
      <c r="D11" s="16" t="s">
        <v>761</v>
      </c>
      <c r="E11" s="16" t="s">
        <v>763</v>
      </c>
      <c r="F11" s="16">
        <v>4.4989229999999998E-2</v>
      </c>
      <c r="G11" s="16">
        <v>1.0027496600000001</v>
      </c>
      <c r="H11" s="16">
        <v>4.5112930000000002E-2</v>
      </c>
      <c r="I11" s="66">
        <v>1E-3</v>
      </c>
      <c r="J11" s="16">
        <v>175917346584</v>
      </c>
      <c r="K11" s="16">
        <v>-4.5112930000000002E-2</v>
      </c>
      <c r="L11" s="16">
        <v>1.00174692</v>
      </c>
    </row>
    <row r="12" spans="1:12" ht="13.2" x14ac:dyDescent="0.25">
      <c r="A12" s="13">
        <v>43244</v>
      </c>
      <c r="B12" s="54">
        <v>0.56783564814814813</v>
      </c>
      <c r="C12" s="16" t="s">
        <v>760</v>
      </c>
      <c r="D12" s="16" t="s">
        <v>761</v>
      </c>
      <c r="E12" s="16" t="s">
        <v>762</v>
      </c>
      <c r="F12" s="16">
        <v>4.5169910000000001E-2</v>
      </c>
      <c r="G12" s="16">
        <v>1.00074416</v>
      </c>
      <c r="H12" s="16">
        <v>4.5203519999999997E-2</v>
      </c>
      <c r="I12" s="66">
        <v>1E-3</v>
      </c>
      <c r="J12" s="16">
        <v>175889652306</v>
      </c>
      <c r="K12" s="16">
        <v>4.5158320000000002E-2</v>
      </c>
      <c r="L12" s="16">
        <v>-1.00074416</v>
      </c>
    </row>
    <row r="13" spans="1:12" ht="13.2" x14ac:dyDescent="0.25">
      <c r="A13" s="13">
        <v>43244</v>
      </c>
      <c r="B13" s="54">
        <v>0.32299768518518518</v>
      </c>
      <c r="C13" s="16" t="s">
        <v>760</v>
      </c>
      <c r="D13" s="16" t="s">
        <v>761</v>
      </c>
      <c r="E13" s="16" t="s">
        <v>763</v>
      </c>
      <c r="F13" s="16">
        <v>4.4989950000000001E-2</v>
      </c>
      <c r="G13" s="16">
        <v>1.0027496600000001</v>
      </c>
      <c r="H13" s="16">
        <v>4.5113649999999998E-2</v>
      </c>
      <c r="I13" s="66">
        <v>1E-3</v>
      </c>
      <c r="J13" s="16">
        <v>175875951021</v>
      </c>
      <c r="K13" s="16">
        <v>-4.5113649999999998E-2</v>
      </c>
      <c r="L13" s="16">
        <v>1.00174692</v>
      </c>
    </row>
    <row r="14" spans="1:12" ht="13.2" x14ac:dyDescent="0.25">
      <c r="A14" s="13">
        <v>43244</v>
      </c>
      <c r="B14" s="54">
        <v>0.30475694444444446</v>
      </c>
      <c r="C14" s="16" t="s">
        <v>760</v>
      </c>
      <c r="D14" s="16" t="s">
        <v>761</v>
      </c>
      <c r="E14" s="16" t="s">
        <v>762</v>
      </c>
      <c r="F14" s="16">
        <v>4.532986E-2</v>
      </c>
      <c r="G14" s="16">
        <v>1.00074416</v>
      </c>
      <c r="H14" s="16">
        <v>4.5363590000000002E-2</v>
      </c>
      <c r="I14" s="66">
        <v>1E-3</v>
      </c>
      <c r="J14" s="16">
        <v>175873881093</v>
      </c>
      <c r="K14" s="16">
        <v>4.5318230000000001E-2</v>
      </c>
      <c r="L14" s="16">
        <v>-1.00074416</v>
      </c>
    </row>
    <row r="15" spans="1:12" ht="13.2" x14ac:dyDescent="0.25">
      <c r="A15" s="13">
        <v>43244</v>
      </c>
      <c r="B15" s="54">
        <v>0.2886111111111111</v>
      </c>
      <c r="C15" s="16" t="s">
        <v>760</v>
      </c>
      <c r="D15" s="16" t="s">
        <v>761</v>
      </c>
      <c r="E15" s="16" t="s">
        <v>763</v>
      </c>
      <c r="F15" s="16">
        <v>4.4989950000000001E-2</v>
      </c>
      <c r="G15" s="16">
        <v>4.1839999999999998E-4</v>
      </c>
      <c r="H15" s="16">
        <v>1.8819999999999999E-5</v>
      </c>
      <c r="I15" s="66">
        <v>1E-3</v>
      </c>
      <c r="J15" s="16">
        <v>175870378599</v>
      </c>
      <c r="K15" s="16">
        <v>-1.8819999999999999E-5</v>
      </c>
      <c r="L15" s="16">
        <v>4.1798999999999997E-4</v>
      </c>
    </row>
    <row r="16" spans="1:12" ht="13.2" x14ac:dyDescent="0.25">
      <c r="A16" s="13">
        <v>43244</v>
      </c>
      <c r="B16" s="54">
        <v>0.28619212962962964</v>
      </c>
      <c r="C16" s="16" t="s">
        <v>760</v>
      </c>
      <c r="D16" s="16" t="s">
        <v>761</v>
      </c>
      <c r="E16" s="16" t="s">
        <v>763</v>
      </c>
      <c r="F16" s="16">
        <v>4.4989950000000001E-2</v>
      </c>
      <c r="G16" s="16">
        <v>1.0023312600000001</v>
      </c>
      <c r="H16" s="16">
        <v>4.5094830000000002E-2</v>
      </c>
      <c r="I16" s="66">
        <v>1E-3</v>
      </c>
      <c r="J16" s="16">
        <v>175870378599</v>
      </c>
      <c r="K16" s="16">
        <v>-4.5094830000000002E-2</v>
      </c>
      <c r="L16" s="16">
        <v>1.0013289299999999</v>
      </c>
    </row>
    <row r="17" spans="1:12" ht="13.2" x14ac:dyDescent="0.25">
      <c r="A17" s="13">
        <v>43244</v>
      </c>
      <c r="B17" s="54">
        <v>0.26778935185185188</v>
      </c>
      <c r="C17" s="16" t="s">
        <v>760</v>
      </c>
      <c r="D17" s="16" t="s">
        <v>761</v>
      </c>
      <c r="E17" s="16" t="s">
        <v>762</v>
      </c>
      <c r="F17" s="16">
        <v>4.5390840000000002E-2</v>
      </c>
      <c r="G17" s="16">
        <v>1.00074416</v>
      </c>
      <c r="H17" s="16">
        <v>4.5424609999999997E-2</v>
      </c>
      <c r="I17" s="66">
        <v>2E-3</v>
      </c>
      <c r="J17" s="16">
        <v>175870249728</v>
      </c>
      <c r="K17" s="16">
        <v>4.5333770000000002E-2</v>
      </c>
      <c r="L17" s="16">
        <v>-1.00074416</v>
      </c>
    </row>
    <row r="18" spans="1:12" ht="13.2" x14ac:dyDescent="0.25">
      <c r="A18" s="13">
        <v>43244</v>
      </c>
      <c r="B18" s="54">
        <v>0.10589120370370371</v>
      </c>
      <c r="C18" s="16" t="s">
        <v>760</v>
      </c>
      <c r="D18" s="16" t="s">
        <v>761</v>
      </c>
      <c r="E18" s="16" t="s">
        <v>762</v>
      </c>
      <c r="F18" s="16">
        <v>4.5744600000000003E-2</v>
      </c>
      <c r="G18" s="16">
        <v>0.61828081000000001</v>
      </c>
      <c r="H18" s="16">
        <v>2.8282999999999999E-2</v>
      </c>
      <c r="I18" s="66">
        <v>1E-3</v>
      </c>
      <c r="J18" s="16">
        <v>175853357637</v>
      </c>
      <c r="K18" s="16">
        <v>2.8254720000000001E-2</v>
      </c>
      <c r="L18" s="16">
        <v>-0.61828081000000001</v>
      </c>
    </row>
    <row r="19" spans="1:12" ht="13.2" x14ac:dyDescent="0.25">
      <c r="A19" s="13">
        <v>43244</v>
      </c>
      <c r="B19" s="54">
        <v>0.10559027777777778</v>
      </c>
      <c r="C19" s="16" t="s">
        <v>760</v>
      </c>
      <c r="D19" s="16" t="s">
        <v>761</v>
      </c>
      <c r="E19" s="16" t="s">
        <v>762</v>
      </c>
      <c r="F19" s="16">
        <v>4.5744600000000003E-2</v>
      </c>
      <c r="G19" s="16">
        <v>2.2229999999999999</v>
      </c>
      <c r="H19" s="16">
        <v>0.10169024</v>
      </c>
      <c r="I19" s="66">
        <v>1E-3</v>
      </c>
      <c r="J19" s="16">
        <v>175853357637</v>
      </c>
      <c r="K19" s="16">
        <v>0.10158855</v>
      </c>
      <c r="L19" s="16">
        <v>-2.2229999999999999</v>
      </c>
    </row>
    <row r="20" spans="1:12" ht="13.2" x14ac:dyDescent="0.25">
      <c r="A20" s="13">
        <v>43244</v>
      </c>
      <c r="B20" s="54">
        <v>0.10472222222222222</v>
      </c>
      <c r="C20" s="16" t="s">
        <v>760</v>
      </c>
      <c r="D20" s="16" t="s">
        <v>761</v>
      </c>
      <c r="E20" s="16" t="s">
        <v>762</v>
      </c>
      <c r="F20" s="16">
        <v>4.5749159999999997E-2</v>
      </c>
      <c r="G20" s="16">
        <v>3.49855E-3</v>
      </c>
      <c r="H20" s="16">
        <v>1.6004999999999999E-4</v>
      </c>
      <c r="I20" s="66">
        <v>2E-3</v>
      </c>
      <c r="J20" s="16">
        <v>175853357637</v>
      </c>
      <c r="K20" s="16">
        <v>1.5972999999999999E-4</v>
      </c>
      <c r="L20" s="16">
        <v>-3.49855E-3</v>
      </c>
    </row>
    <row r="21" spans="1:12" ht="13.2" x14ac:dyDescent="0.25">
      <c r="A21" s="13">
        <v>43244</v>
      </c>
      <c r="B21" s="54">
        <v>0.10472222222222222</v>
      </c>
      <c r="C21" s="16" t="s">
        <v>760</v>
      </c>
      <c r="D21" s="16" t="s">
        <v>761</v>
      </c>
      <c r="E21" s="16" t="s">
        <v>762</v>
      </c>
      <c r="F21" s="16">
        <v>4.5749169999999999E-2</v>
      </c>
      <c r="G21" s="16">
        <v>7.0000000000000007E-2</v>
      </c>
      <c r="H21" s="16">
        <v>3.20244E-3</v>
      </c>
      <c r="I21" s="66">
        <v>2E-3</v>
      </c>
      <c r="J21" s="16">
        <v>175853357637</v>
      </c>
      <c r="K21" s="16">
        <v>3.1960399999999998E-3</v>
      </c>
      <c r="L21" s="16">
        <v>-7.0000000000000007E-2</v>
      </c>
    </row>
    <row r="22" spans="1:12" ht="13.2" x14ac:dyDescent="0.25">
      <c r="A22" s="13">
        <v>43244</v>
      </c>
      <c r="B22" s="54">
        <v>0.10472222222222222</v>
      </c>
      <c r="C22" s="16" t="s">
        <v>760</v>
      </c>
      <c r="D22" s="16" t="s">
        <v>761</v>
      </c>
      <c r="E22" s="16" t="s">
        <v>762</v>
      </c>
      <c r="F22" s="16">
        <v>4.5749169999999999E-2</v>
      </c>
      <c r="G22" s="16">
        <v>7.0000000000000007E-2</v>
      </c>
      <c r="H22" s="16">
        <v>3.20244E-3</v>
      </c>
      <c r="I22" s="66">
        <v>2E-3</v>
      </c>
      <c r="J22" s="16">
        <v>175853357637</v>
      </c>
      <c r="K22" s="16">
        <v>3.1960399999999998E-3</v>
      </c>
      <c r="L22" s="16">
        <v>-7.0000000000000007E-2</v>
      </c>
    </row>
    <row r="23" spans="1:12" ht="13.2" x14ac:dyDescent="0.25">
      <c r="A23" s="13">
        <v>43244</v>
      </c>
      <c r="B23" s="54">
        <v>0.10472222222222222</v>
      </c>
      <c r="C23" s="16" t="s">
        <v>760</v>
      </c>
      <c r="D23" s="16" t="s">
        <v>761</v>
      </c>
      <c r="E23" s="16" t="s">
        <v>762</v>
      </c>
      <c r="F23" s="16">
        <v>4.5749169999999999E-2</v>
      </c>
      <c r="G23" s="16">
        <v>4.5523639999999997E-2</v>
      </c>
      <c r="H23" s="16">
        <v>2.0826600000000001E-3</v>
      </c>
      <c r="I23" s="66">
        <v>2E-3</v>
      </c>
      <c r="J23" s="16">
        <v>175853357637</v>
      </c>
      <c r="K23" s="16">
        <v>2.0785000000000001E-3</v>
      </c>
      <c r="L23" s="16">
        <v>-4.5523639999999997E-2</v>
      </c>
    </row>
    <row r="24" spans="1:12" ht="13.2" x14ac:dyDescent="0.25">
      <c r="A24" s="13">
        <v>43216</v>
      </c>
      <c r="B24" s="54">
        <v>0.87603009259259257</v>
      </c>
      <c r="C24" s="16" t="s">
        <v>760</v>
      </c>
      <c r="D24" s="16" t="s">
        <v>761</v>
      </c>
      <c r="E24" s="16" t="s">
        <v>762</v>
      </c>
      <c r="F24" s="16">
        <v>5.3840020000000002E-2</v>
      </c>
      <c r="G24" s="16">
        <v>0.26260746000000001</v>
      </c>
      <c r="H24" s="16">
        <v>1.413879E-2</v>
      </c>
      <c r="I24" s="66">
        <v>2.5000000000000001E-3</v>
      </c>
      <c r="J24" s="16">
        <v>172812535503</v>
      </c>
      <c r="K24" s="16">
        <v>1.410345E-2</v>
      </c>
      <c r="L24" s="16">
        <v>-0.26260746000000001</v>
      </c>
    </row>
    <row r="25" spans="1:12" ht="13.2" x14ac:dyDescent="0.25">
      <c r="A25" s="13">
        <v>43216</v>
      </c>
      <c r="B25" s="54">
        <v>0.87603009259259257</v>
      </c>
      <c r="C25" s="16" t="s">
        <v>760</v>
      </c>
      <c r="D25" s="16" t="s">
        <v>761</v>
      </c>
      <c r="E25" s="16" t="s">
        <v>762</v>
      </c>
      <c r="F25" s="16">
        <v>5.3840029999999997E-2</v>
      </c>
      <c r="G25" s="16">
        <v>1.2373925400000001</v>
      </c>
      <c r="H25" s="16">
        <v>6.6621250000000007E-2</v>
      </c>
      <c r="I25" s="66">
        <v>2.5000000000000001E-3</v>
      </c>
      <c r="J25" s="16">
        <v>172812535503</v>
      </c>
      <c r="K25" s="16">
        <v>6.6454700000000005E-2</v>
      </c>
      <c r="L25" s="16">
        <v>-1.2373925400000001</v>
      </c>
    </row>
    <row r="26" spans="1:12" ht="13.2" x14ac:dyDescent="0.25">
      <c r="A26" s="13">
        <v>43196</v>
      </c>
      <c r="B26" s="54">
        <v>0.23210648148148147</v>
      </c>
      <c r="C26" s="16" t="s">
        <v>760</v>
      </c>
      <c r="D26" s="16" t="s">
        <v>761</v>
      </c>
      <c r="E26" s="16" t="s">
        <v>762</v>
      </c>
      <c r="F26" s="16">
        <v>4.4040139999999998E-2</v>
      </c>
      <c r="G26" s="16">
        <v>0.5</v>
      </c>
      <c r="H26" s="16">
        <v>2.2020069999999999E-2</v>
      </c>
      <c r="I26" s="66">
        <v>2.5000000000000001E-3</v>
      </c>
      <c r="J26" s="16">
        <v>168855579420</v>
      </c>
      <c r="K26" s="16">
        <v>2.1965019999999998E-2</v>
      </c>
      <c r="L26" s="16">
        <v>-0.5</v>
      </c>
    </row>
    <row r="27" spans="1:12" ht="13.2" x14ac:dyDescent="0.25">
      <c r="A27" s="13">
        <v>43196</v>
      </c>
      <c r="B27" s="54">
        <v>0.23075231481481481</v>
      </c>
      <c r="C27" s="16" t="s">
        <v>760</v>
      </c>
      <c r="D27" s="16" t="s">
        <v>761</v>
      </c>
      <c r="E27" s="16" t="s">
        <v>762</v>
      </c>
      <c r="F27" s="16">
        <v>4.4040099999999999E-2</v>
      </c>
      <c r="G27" s="16">
        <v>7.7</v>
      </c>
      <c r="H27" s="16">
        <v>0.33910877</v>
      </c>
      <c r="I27" s="66">
        <v>2.5000000000000001E-3</v>
      </c>
      <c r="J27" s="16">
        <v>168855321678</v>
      </c>
      <c r="K27" s="16">
        <v>0.33826099999999998</v>
      </c>
      <c r="L27" s="16">
        <v>-7.7</v>
      </c>
    </row>
    <row r="28" spans="1:12" ht="13.2" x14ac:dyDescent="0.25">
      <c r="A28" s="13">
        <v>43168</v>
      </c>
      <c r="B28" s="54">
        <v>0.70625000000000004</v>
      </c>
      <c r="C28" s="16" t="s">
        <v>760</v>
      </c>
      <c r="D28" s="16" t="s">
        <v>761</v>
      </c>
      <c r="E28" s="16" t="s">
        <v>762</v>
      </c>
      <c r="F28" s="16">
        <v>5.1710060000000002E-2</v>
      </c>
      <c r="G28" s="16">
        <v>18.940000000000001</v>
      </c>
      <c r="H28" s="16">
        <v>0.97938853000000003</v>
      </c>
      <c r="I28" s="66">
        <v>2.5000000000000001E-3</v>
      </c>
      <c r="J28" s="16">
        <v>162211608042</v>
      </c>
      <c r="K28" s="16">
        <v>0.97694006</v>
      </c>
      <c r="L28" s="16">
        <v>-18.940000000000001</v>
      </c>
    </row>
    <row r="29" spans="1:12" ht="13.2" x14ac:dyDescent="0.25">
      <c r="A29" s="13">
        <v>43146</v>
      </c>
      <c r="B29" s="54">
        <v>0.86353009259259261</v>
      </c>
      <c r="C29" s="16" t="s">
        <v>760</v>
      </c>
      <c r="D29" s="16" t="s">
        <v>761</v>
      </c>
      <c r="E29" s="16" t="s">
        <v>762</v>
      </c>
      <c r="F29" s="16">
        <v>6.9349949999999994E-2</v>
      </c>
      <c r="G29" s="16">
        <v>6.87</v>
      </c>
      <c r="H29" s="16">
        <v>0.47643415</v>
      </c>
      <c r="I29" s="66">
        <v>1.5E-3</v>
      </c>
      <c r="J29" s="16">
        <v>156648902316</v>
      </c>
      <c r="K29" s="16">
        <v>0.47571950000000002</v>
      </c>
      <c r="L29" s="16">
        <v>-6.87</v>
      </c>
    </row>
    <row r="30" spans="1:12" ht="13.2" x14ac:dyDescent="0.25">
      <c r="A30" s="13">
        <v>43146</v>
      </c>
      <c r="B30" s="54">
        <v>0.86353009259259261</v>
      </c>
      <c r="C30" s="16" t="s">
        <v>760</v>
      </c>
      <c r="D30" s="16" t="s">
        <v>761</v>
      </c>
      <c r="E30" s="16" t="s">
        <v>762</v>
      </c>
      <c r="F30" s="16">
        <v>6.9120000000000001E-2</v>
      </c>
      <c r="G30" s="16">
        <v>4</v>
      </c>
      <c r="H30" s="16">
        <v>0.27648</v>
      </c>
      <c r="I30" s="66">
        <v>1.5E-3</v>
      </c>
      <c r="J30" s="16">
        <v>156648564654</v>
      </c>
      <c r="K30" s="16">
        <v>0.27606528000000002</v>
      </c>
      <c r="L30" s="16">
        <v>-4</v>
      </c>
    </row>
    <row r="31" spans="1:12" ht="13.2" x14ac:dyDescent="0.25">
      <c r="A31" s="13">
        <v>43146</v>
      </c>
      <c r="B31" s="54">
        <v>0.86353009259259261</v>
      </c>
      <c r="C31" s="16" t="s">
        <v>760</v>
      </c>
      <c r="D31" s="16" t="s">
        <v>761</v>
      </c>
      <c r="E31" s="16" t="s">
        <v>762</v>
      </c>
      <c r="F31" s="16">
        <v>6.9019999999999998E-2</v>
      </c>
      <c r="G31" s="16">
        <v>4</v>
      </c>
      <c r="H31" s="16">
        <v>0.27607999999999999</v>
      </c>
      <c r="I31" s="66">
        <v>1.5E-3</v>
      </c>
      <c r="J31" s="16">
        <v>156648522696</v>
      </c>
      <c r="K31" s="16">
        <v>0.27566587999999997</v>
      </c>
      <c r="L31" s="16">
        <v>-4</v>
      </c>
    </row>
    <row r="32" spans="1:12" ht="13.2" x14ac:dyDescent="0.25">
      <c r="A32" s="13">
        <v>43146</v>
      </c>
      <c r="B32" s="54">
        <v>0.86341435185185189</v>
      </c>
      <c r="C32" s="16" t="s">
        <v>760</v>
      </c>
      <c r="D32" s="16" t="s">
        <v>761</v>
      </c>
      <c r="E32" s="16" t="s">
        <v>762</v>
      </c>
      <c r="F32" s="16">
        <v>6.8890000000000007E-2</v>
      </c>
      <c r="G32" s="16">
        <v>1.63547983</v>
      </c>
      <c r="H32" s="16">
        <v>0.1126682</v>
      </c>
      <c r="I32" s="66">
        <v>1.5E-3</v>
      </c>
      <c r="J32" s="16">
        <v>156648825393</v>
      </c>
      <c r="K32" s="16">
        <v>0.11249919999999999</v>
      </c>
      <c r="L32" s="16">
        <v>-1.63547983</v>
      </c>
    </row>
    <row r="33" spans="1:12" ht="13.2" x14ac:dyDescent="0.25">
      <c r="A33" s="13">
        <v>43146</v>
      </c>
      <c r="B33" s="54">
        <v>0.86298611111111112</v>
      </c>
      <c r="C33" s="16" t="s">
        <v>760</v>
      </c>
      <c r="D33" s="16" t="s">
        <v>761</v>
      </c>
      <c r="E33" s="16" t="s">
        <v>762</v>
      </c>
      <c r="F33" s="16">
        <v>6.8890000000000007E-2</v>
      </c>
      <c r="G33" s="16">
        <v>2E-8</v>
      </c>
      <c r="H33" s="16">
        <v>0</v>
      </c>
      <c r="I33" s="66">
        <v>1.5E-3</v>
      </c>
      <c r="J33" s="16">
        <v>156648825393</v>
      </c>
      <c r="K33" s="16">
        <v>0</v>
      </c>
      <c r="L33" s="16">
        <v>-2E-8</v>
      </c>
    </row>
    <row r="34" spans="1:12" ht="13.2" x14ac:dyDescent="0.25">
      <c r="A34" s="13">
        <v>43146</v>
      </c>
      <c r="B34" s="54">
        <v>0.86297453703703708</v>
      </c>
      <c r="C34" s="16" t="s">
        <v>760</v>
      </c>
      <c r="D34" s="16" t="s">
        <v>761</v>
      </c>
      <c r="E34" s="16" t="s">
        <v>762</v>
      </c>
      <c r="F34" s="16">
        <v>6.8890000000000007E-2</v>
      </c>
      <c r="G34" s="16">
        <v>1.7726889999999999E-2</v>
      </c>
      <c r="H34" s="16">
        <v>1.2212E-3</v>
      </c>
      <c r="I34" s="66">
        <v>1.5E-3</v>
      </c>
      <c r="J34" s="16">
        <v>156648825393</v>
      </c>
      <c r="K34" s="16">
        <v>1.21937E-3</v>
      </c>
      <c r="L34" s="16">
        <v>-1.7726889999999999E-2</v>
      </c>
    </row>
    <row r="35" spans="1:12" ht="13.2" x14ac:dyDescent="0.25">
      <c r="A35" s="13">
        <v>43146</v>
      </c>
      <c r="B35" s="54">
        <v>0.86289351851851848</v>
      </c>
      <c r="C35" s="16" t="s">
        <v>760</v>
      </c>
      <c r="D35" s="16" t="s">
        <v>761</v>
      </c>
      <c r="E35" s="16" t="s">
        <v>762</v>
      </c>
      <c r="F35" s="16">
        <v>6.8973729999999997E-2</v>
      </c>
      <c r="G35" s="16">
        <v>0.34278612000000003</v>
      </c>
      <c r="H35" s="16">
        <v>2.3643230000000001E-2</v>
      </c>
      <c r="I35" s="66">
        <v>2.5000000000000001E-3</v>
      </c>
      <c r="J35" s="16">
        <v>156648825393</v>
      </c>
      <c r="K35" s="16">
        <v>2.3584129999999998E-2</v>
      </c>
      <c r="L35" s="16">
        <v>-0.34278612000000003</v>
      </c>
    </row>
    <row r="36" spans="1:12" ht="13.2" x14ac:dyDescent="0.25">
      <c r="A36" s="13">
        <v>43146</v>
      </c>
      <c r="B36" s="54">
        <v>0.86289351851851848</v>
      </c>
      <c r="C36" s="16" t="s">
        <v>760</v>
      </c>
      <c r="D36" s="16" t="s">
        <v>761</v>
      </c>
      <c r="E36" s="16" t="s">
        <v>762</v>
      </c>
      <c r="F36" s="16">
        <v>6.9019810000000001E-2</v>
      </c>
      <c r="G36" s="16">
        <v>4.0071400000000002E-3</v>
      </c>
      <c r="H36" s="16">
        <v>2.7657000000000002E-4</v>
      </c>
      <c r="I36" s="66">
        <v>2.5000000000000001E-3</v>
      </c>
      <c r="J36" s="16">
        <v>156648825393</v>
      </c>
      <c r="K36" s="16">
        <v>2.7587999999999999E-4</v>
      </c>
      <c r="L36" s="16">
        <v>-4.0071400000000002E-3</v>
      </c>
    </row>
    <row r="37" spans="1:12" ht="13.2" x14ac:dyDescent="0.25">
      <c r="A37" s="13">
        <v>43129</v>
      </c>
      <c r="B37" s="54">
        <v>0.75586805555555558</v>
      </c>
      <c r="C37" s="16" t="s">
        <v>760</v>
      </c>
      <c r="D37" s="16" t="s">
        <v>761</v>
      </c>
      <c r="E37" s="16" t="s">
        <v>762</v>
      </c>
      <c r="F37" s="16">
        <v>6.7903749999999999E-2</v>
      </c>
      <c r="G37" s="16">
        <v>7.8826499400000003</v>
      </c>
      <c r="H37" s="16">
        <v>0.53526149000000001</v>
      </c>
      <c r="I37" s="66">
        <v>2.5000000000000001E-3</v>
      </c>
      <c r="J37" s="16">
        <v>152173893804</v>
      </c>
      <c r="K37" s="16">
        <v>0.53392333999999997</v>
      </c>
      <c r="L37" s="16">
        <v>-7.8826499400000003</v>
      </c>
    </row>
    <row r="38" spans="1:12" ht="13.2" x14ac:dyDescent="0.25">
      <c r="A38" s="13">
        <v>43129</v>
      </c>
      <c r="B38" s="54">
        <v>0.75586805555555558</v>
      </c>
      <c r="C38" s="16" t="s">
        <v>760</v>
      </c>
      <c r="D38" s="16" t="s">
        <v>761</v>
      </c>
      <c r="E38" s="16" t="s">
        <v>762</v>
      </c>
      <c r="F38" s="16">
        <v>6.7906659999999994E-2</v>
      </c>
      <c r="G38" s="16">
        <v>1.3228220000000001E-2</v>
      </c>
      <c r="H38" s="16">
        <v>8.9828E-4</v>
      </c>
      <c r="I38" s="66">
        <v>2.5000000000000001E-3</v>
      </c>
      <c r="J38" s="16">
        <v>152173893804</v>
      </c>
      <c r="K38" s="16">
        <v>8.9603999999999997E-4</v>
      </c>
      <c r="L38" s="16">
        <v>-1.3228220000000001E-2</v>
      </c>
    </row>
    <row r="39" spans="1:12" ht="13.2" x14ac:dyDescent="0.25">
      <c r="A39" s="13">
        <v>43129</v>
      </c>
      <c r="B39" s="54">
        <v>0.75586805555555558</v>
      </c>
      <c r="C39" s="16" t="s">
        <v>760</v>
      </c>
      <c r="D39" s="16" t="s">
        <v>761</v>
      </c>
      <c r="E39" s="16" t="s">
        <v>762</v>
      </c>
      <c r="F39" s="16">
        <v>6.7930080000000004E-2</v>
      </c>
      <c r="G39" s="16">
        <v>0.79658260999999997</v>
      </c>
      <c r="H39" s="16">
        <v>5.4111920000000001E-2</v>
      </c>
      <c r="I39" s="66">
        <v>2.5000000000000001E-3</v>
      </c>
      <c r="J39" s="16">
        <v>152173893804</v>
      </c>
      <c r="K39" s="16">
        <v>5.3976650000000001E-2</v>
      </c>
      <c r="L39" s="16">
        <v>-0.79658260999999997</v>
      </c>
    </row>
    <row r="40" spans="1:12" ht="13.2" x14ac:dyDescent="0.25">
      <c r="A40" s="13">
        <v>43129</v>
      </c>
      <c r="B40" s="54">
        <v>0.75586805555555558</v>
      </c>
      <c r="C40" s="16" t="s">
        <v>760</v>
      </c>
      <c r="D40" s="16" t="s">
        <v>761</v>
      </c>
      <c r="E40" s="16" t="s">
        <v>762</v>
      </c>
      <c r="F40" s="16">
        <v>6.7946199999999998E-2</v>
      </c>
      <c r="G40" s="16">
        <v>1.8134900000000001E-3</v>
      </c>
      <c r="H40" s="16">
        <v>1.2321000000000001E-4</v>
      </c>
      <c r="I40" s="66">
        <v>2.5000000000000001E-3</v>
      </c>
      <c r="J40" s="16">
        <v>152173893804</v>
      </c>
      <c r="K40" s="16">
        <v>1.2291E-4</v>
      </c>
      <c r="L40" s="16">
        <v>-1.8134900000000001E-3</v>
      </c>
    </row>
    <row r="41" spans="1:12" ht="13.2" x14ac:dyDescent="0.25">
      <c r="A41" s="13">
        <v>43129</v>
      </c>
      <c r="B41" s="54">
        <v>0.75586805555555558</v>
      </c>
      <c r="C41" s="16" t="s">
        <v>760</v>
      </c>
      <c r="D41" s="16" t="s">
        <v>761</v>
      </c>
      <c r="E41" s="16" t="s">
        <v>762</v>
      </c>
      <c r="F41" s="16">
        <v>6.8005109999999994E-2</v>
      </c>
      <c r="G41" s="16">
        <v>1.48261E-2</v>
      </c>
      <c r="H41" s="16">
        <v>1.00825E-3</v>
      </c>
      <c r="I41" s="66">
        <v>2.5000000000000001E-3</v>
      </c>
      <c r="J41" s="16">
        <v>152173893804</v>
      </c>
      <c r="K41" s="16">
        <v>1.00573E-3</v>
      </c>
      <c r="L41" s="16">
        <v>-1.48261E-2</v>
      </c>
    </row>
    <row r="42" spans="1:12" ht="13.2" x14ac:dyDescent="0.25">
      <c r="A42" s="13">
        <v>43129</v>
      </c>
      <c r="B42" s="54">
        <v>0.75586805555555558</v>
      </c>
      <c r="C42" s="16" t="s">
        <v>760</v>
      </c>
      <c r="D42" s="16" t="s">
        <v>761</v>
      </c>
      <c r="E42" s="16" t="s">
        <v>762</v>
      </c>
      <c r="F42" s="16">
        <v>6.8092130000000001E-2</v>
      </c>
      <c r="G42" s="16">
        <v>7.4680389999999999E-2</v>
      </c>
      <c r="H42" s="16">
        <v>5.0851400000000001E-3</v>
      </c>
      <c r="I42" s="66">
        <v>2.5000000000000001E-3</v>
      </c>
      <c r="J42" s="16">
        <v>152173893804</v>
      </c>
      <c r="K42" s="16">
        <v>5.0724300000000002E-3</v>
      </c>
      <c r="L42" s="16">
        <v>-7.4680389999999999E-2</v>
      </c>
    </row>
    <row r="43" spans="1:12" ht="13.2" x14ac:dyDescent="0.25">
      <c r="A43" s="13">
        <v>43129</v>
      </c>
      <c r="B43" s="54">
        <v>0.75586805555555558</v>
      </c>
      <c r="C43" s="16" t="s">
        <v>760</v>
      </c>
      <c r="D43" s="16" t="s">
        <v>761</v>
      </c>
      <c r="E43" s="16" t="s">
        <v>762</v>
      </c>
      <c r="F43" s="16">
        <v>6.8092239999999998E-2</v>
      </c>
      <c r="G43" s="16">
        <v>1.7231843899999999</v>
      </c>
      <c r="H43" s="16">
        <v>0.11733548000000001</v>
      </c>
      <c r="I43" s="66">
        <v>2.5000000000000001E-3</v>
      </c>
      <c r="J43" s="16">
        <v>152173893804</v>
      </c>
      <c r="K43" s="16">
        <v>0.11704215</v>
      </c>
      <c r="L43" s="16">
        <v>-1.7231843899999999</v>
      </c>
    </row>
    <row r="44" spans="1:12" ht="13.2" x14ac:dyDescent="0.25">
      <c r="A44" s="13">
        <v>43129</v>
      </c>
      <c r="B44" s="54">
        <v>0.75586805555555558</v>
      </c>
      <c r="C44" s="16" t="s">
        <v>760</v>
      </c>
      <c r="D44" s="16" t="s">
        <v>761</v>
      </c>
      <c r="E44" s="16" t="s">
        <v>762</v>
      </c>
      <c r="F44" s="16">
        <v>6.8092249999999993E-2</v>
      </c>
      <c r="G44" s="16">
        <v>7.4219999999999997</v>
      </c>
      <c r="H44" s="16">
        <v>0.50538066999999998</v>
      </c>
      <c r="I44" s="66">
        <v>2.5000000000000001E-3</v>
      </c>
      <c r="J44" s="16">
        <v>152173893804</v>
      </c>
      <c r="K44" s="16">
        <v>0.50411722000000003</v>
      </c>
      <c r="L44" s="16">
        <v>-7.4219999999999997</v>
      </c>
    </row>
    <row r="45" spans="1:12" ht="13.2" x14ac:dyDescent="0.25">
      <c r="A45" s="13">
        <v>43129</v>
      </c>
      <c r="B45" s="54">
        <v>0.75586805555555558</v>
      </c>
      <c r="C45" s="16" t="s">
        <v>760</v>
      </c>
      <c r="D45" s="16" t="s">
        <v>761</v>
      </c>
      <c r="E45" s="16" t="s">
        <v>762</v>
      </c>
      <c r="F45" s="16">
        <v>6.8243380000000006E-2</v>
      </c>
      <c r="G45" s="16">
        <v>6.5796229999999997E-2</v>
      </c>
      <c r="H45" s="16">
        <v>4.49015E-3</v>
      </c>
      <c r="I45" s="66">
        <v>2.5000000000000001E-3</v>
      </c>
      <c r="J45" s="16">
        <v>152173893804</v>
      </c>
      <c r="K45" s="16">
        <v>4.4789299999999999E-3</v>
      </c>
      <c r="L45" s="16">
        <v>-6.5796229999999997E-2</v>
      </c>
    </row>
    <row r="46" spans="1:12" ht="13.2" x14ac:dyDescent="0.25">
      <c r="A46" s="13">
        <v>43129</v>
      </c>
      <c r="B46" s="54">
        <v>0.75586805555555558</v>
      </c>
      <c r="C46" s="16" t="s">
        <v>760</v>
      </c>
      <c r="D46" s="16" t="s">
        <v>761</v>
      </c>
      <c r="E46" s="16" t="s">
        <v>762</v>
      </c>
      <c r="F46" s="16">
        <v>6.8243410000000004E-2</v>
      </c>
      <c r="G46" s="16">
        <v>1.11075692</v>
      </c>
      <c r="H46" s="16">
        <v>7.5801830000000001E-2</v>
      </c>
      <c r="I46" s="66">
        <v>2.5000000000000001E-3</v>
      </c>
      <c r="J46" s="16">
        <v>152173893804</v>
      </c>
      <c r="K46" s="16">
        <v>7.5612330000000005E-2</v>
      </c>
      <c r="L46" s="16">
        <v>-1.11075692</v>
      </c>
    </row>
    <row r="47" spans="1:12" ht="13.2" x14ac:dyDescent="0.25">
      <c r="A47" s="13">
        <v>43129</v>
      </c>
      <c r="B47" s="54">
        <v>0.75586805555555558</v>
      </c>
      <c r="C47" s="16" t="s">
        <v>760</v>
      </c>
      <c r="D47" s="16" t="s">
        <v>761</v>
      </c>
      <c r="E47" s="16" t="s">
        <v>762</v>
      </c>
      <c r="F47" s="16">
        <v>6.8342169999999994E-2</v>
      </c>
      <c r="G47" s="16">
        <v>1.4593000000000001E-4</v>
      </c>
      <c r="H47" s="16">
        <v>9.9699999999999994E-6</v>
      </c>
      <c r="I47" s="66">
        <v>2.5000000000000001E-3</v>
      </c>
      <c r="J47" s="16">
        <v>152173893804</v>
      </c>
      <c r="K47" s="16">
        <v>9.9499999999999996E-6</v>
      </c>
      <c r="L47" s="16">
        <v>-1.4593000000000001E-4</v>
      </c>
    </row>
    <row r="48" spans="1:12" ht="13.2" x14ac:dyDescent="0.25">
      <c r="A48" s="13">
        <v>43129</v>
      </c>
      <c r="B48" s="54">
        <v>0.75586805555555558</v>
      </c>
      <c r="C48" s="16" t="s">
        <v>760</v>
      </c>
      <c r="D48" s="16" t="s">
        <v>761</v>
      </c>
      <c r="E48" s="16" t="s">
        <v>762</v>
      </c>
      <c r="F48" s="16">
        <v>6.8365019999999999E-2</v>
      </c>
      <c r="G48" s="16">
        <v>0.89433578000000002</v>
      </c>
      <c r="H48" s="16">
        <v>6.1141279999999999E-2</v>
      </c>
      <c r="I48" s="66">
        <v>2.5000000000000001E-3</v>
      </c>
      <c r="J48" s="16">
        <v>152173893804</v>
      </c>
      <c r="K48" s="16">
        <v>6.0988430000000003E-2</v>
      </c>
      <c r="L48" s="16">
        <v>-0.89433578000000002</v>
      </c>
    </row>
    <row r="49" spans="1:12" ht="13.2" x14ac:dyDescent="0.25">
      <c r="A49" s="13">
        <v>43110</v>
      </c>
      <c r="B49" s="54">
        <v>0.88187499999999996</v>
      </c>
      <c r="C49" s="16" t="s">
        <v>760</v>
      </c>
      <c r="D49" s="16" t="s">
        <v>761</v>
      </c>
      <c r="E49" s="16" t="s">
        <v>762</v>
      </c>
      <c r="F49" s="16">
        <v>7.4662759999999995E-2</v>
      </c>
      <c r="G49" s="16">
        <v>12.34896898</v>
      </c>
      <c r="H49" s="16">
        <v>0.9220081</v>
      </c>
      <c r="I49" s="66">
        <v>2.5000000000000001E-3</v>
      </c>
      <c r="J49" s="16">
        <v>147607386882</v>
      </c>
      <c r="K49" s="16">
        <v>0.91970308000000001</v>
      </c>
      <c r="L49" s="16">
        <v>-12.34896898</v>
      </c>
    </row>
    <row r="50" spans="1:12" ht="13.2" x14ac:dyDescent="0.25">
      <c r="A50" s="13">
        <v>43110</v>
      </c>
      <c r="B50" s="54">
        <v>0.88187499999999996</v>
      </c>
      <c r="C50" s="16" t="s">
        <v>760</v>
      </c>
      <c r="D50" s="16" t="s">
        <v>761</v>
      </c>
      <c r="E50" s="16" t="s">
        <v>762</v>
      </c>
      <c r="F50" s="16">
        <v>7.4995560000000003E-2</v>
      </c>
      <c r="G50" s="16">
        <v>9.1281000000000001E-4</v>
      </c>
      <c r="H50" s="16">
        <v>6.8449999999999997E-5</v>
      </c>
      <c r="I50" s="66">
        <v>2.5000000000000001E-3</v>
      </c>
      <c r="J50" s="16">
        <v>147607386882</v>
      </c>
      <c r="K50" s="16">
        <v>6.8280000000000004E-5</v>
      </c>
      <c r="L50" s="16">
        <v>-9.1281000000000001E-4</v>
      </c>
    </row>
    <row r="51" spans="1:12" ht="13.2" x14ac:dyDescent="0.25">
      <c r="A51" s="13">
        <v>43110</v>
      </c>
      <c r="B51" s="54">
        <v>0.88187499999999996</v>
      </c>
      <c r="C51" s="16" t="s">
        <v>760</v>
      </c>
      <c r="D51" s="16" t="s">
        <v>761</v>
      </c>
      <c r="E51" s="16" t="s">
        <v>762</v>
      </c>
      <c r="F51" s="16">
        <v>7.4995569999999998E-2</v>
      </c>
      <c r="G51" s="16">
        <v>1.1820999999999999E-4</v>
      </c>
      <c r="H51" s="16">
        <v>8.8599999999999999E-6</v>
      </c>
      <c r="I51" s="66">
        <v>2.5000000000000001E-3</v>
      </c>
      <c r="J51" s="16">
        <v>147607386882</v>
      </c>
      <c r="K51" s="16">
        <v>8.8400000000000001E-6</v>
      </c>
      <c r="L51" s="16">
        <v>-1.1820999999999999E-4</v>
      </c>
    </row>
    <row r="52" spans="1:12" ht="13.2" x14ac:dyDescent="0.25">
      <c r="A52" s="13">
        <v>43089</v>
      </c>
      <c r="B52" s="54">
        <v>0.71188657407407407</v>
      </c>
      <c r="C52" s="16" t="s">
        <v>760</v>
      </c>
      <c r="D52" s="16" t="s">
        <v>761</v>
      </c>
      <c r="E52" s="16" t="s">
        <v>762</v>
      </c>
      <c r="F52" s="16">
        <v>8.6223110000000006E-2</v>
      </c>
      <c r="G52" s="16">
        <v>4.5226590299999998</v>
      </c>
      <c r="H52" s="16">
        <v>0.38995772000000001</v>
      </c>
      <c r="I52" s="66">
        <v>2.5000000000000001E-3</v>
      </c>
      <c r="J52" s="16">
        <v>142652907321</v>
      </c>
      <c r="K52" s="16">
        <v>0.38898283</v>
      </c>
      <c r="L52" s="16">
        <v>-4.5226590299999998</v>
      </c>
    </row>
    <row r="53" spans="1:12" ht="13.2" x14ac:dyDescent="0.25">
      <c r="A53" s="13">
        <v>43089</v>
      </c>
      <c r="B53" s="54">
        <v>0.71188657407407407</v>
      </c>
      <c r="C53" s="16" t="s">
        <v>760</v>
      </c>
      <c r="D53" s="16" t="s">
        <v>761</v>
      </c>
      <c r="E53" s="16" t="s">
        <v>762</v>
      </c>
      <c r="F53" s="16">
        <v>8.6223140000000004E-2</v>
      </c>
      <c r="G53" s="16">
        <v>11.83776087</v>
      </c>
      <c r="H53" s="16">
        <v>1.0206889100000001</v>
      </c>
      <c r="I53" s="66">
        <v>2.5000000000000001E-3</v>
      </c>
      <c r="J53" s="16">
        <v>142652907321</v>
      </c>
      <c r="K53" s="16">
        <v>1.01813719</v>
      </c>
      <c r="L53" s="16">
        <v>-11.83776087</v>
      </c>
    </row>
    <row r="54" spans="1:12" ht="13.2" x14ac:dyDescent="0.25">
      <c r="A54" s="13">
        <v>43089</v>
      </c>
      <c r="B54" s="54">
        <v>0.71062499999999995</v>
      </c>
      <c r="C54" s="16" t="s">
        <v>760</v>
      </c>
      <c r="D54" s="16" t="s">
        <v>761</v>
      </c>
      <c r="E54" s="16" t="s">
        <v>762</v>
      </c>
      <c r="F54" s="16">
        <v>8.6899970000000007E-2</v>
      </c>
      <c r="G54" s="16">
        <v>7.9999999999999996E-7</v>
      </c>
      <c r="H54" s="16">
        <v>5.9999999999999995E-8</v>
      </c>
      <c r="I54" s="66">
        <v>1.5E-3</v>
      </c>
      <c r="J54" s="16">
        <v>142652723505</v>
      </c>
      <c r="K54" s="16">
        <v>5.9999999999999995E-8</v>
      </c>
      <c r="L54" s="16">
        <v>-7.9999999999999996E-7</v>
      </c>
    </row>
    <row r="55" spans="1:12" ht="13.2" x14ac:dyDescent="0.25">
      <c r="A55" s="13">
        <v>43089</v>
      </c>
      <c r="B55" s="54">
        <v>0.71062499999999995</v>
      </c>
      <c r="C55" s="16" t="s">
        <v>760</v>
      </c>
      <c r="D55" s="16" t="s">
        <v>761</v>
      </c>
      <c r="E55" s="16" t="s">
        <v>762</v>
      </c>
      <c r="F55" s="16">
        <v>8.6899970000000007E-2</v>
      </c>
      <c r="G55" s="16">
        <v>1.16217032</v>
      </c>
      <c r="H55" s="16">
        <v>0.10099256</v>
      </c>
      <c r="I55" s="66">
        <v>1.5E-3</v>
      </c>
      <c r="J55" s="16">
        <v>142652723505</v>
      </c>
      <c r="K55" s="16">
        <v>0.10084108</v>
      </c>
      <c r="L55" s="16">
        <v>-1.16217032</v>
      </c>
    </row>
    <row r="56" spans="1:12" ht="13.2" x14ac:dyDescent="0.25">
      <c r="A56" s="13">
        <v>43089</v>
      </c>
      <c r="B56" s="54">
        <v>0.71046296296296296</v>
      </c>
      <c r="C56" s="16" t="s">
        <v>760</v>
      </c>
      <c r="D56" s="16" t="s">
        <v>761</v>
      </c>
      <c r="E56" s="16" t="s">
        <v>762</v>
      </c>
      <c r="F56" s="16">
        <v>8.6899970000000007E-2</v>
      </c>
      <c r="G56" s="16">
        <v>2.4774089799999999</v>
      </c>
      <c r="H56" s="16">
        <v>0.21528675999999999</v>
      </c>
      <c r="I56" s="66">
        <v>2.5000000000000001E-3</v>
      </c>
      <c r="J56" s="16">
        <v>142652723505</v>
      </c>
      <c r="K56" s="16">
        <v>0.21474855000000001</v>
      </c>
      <c r="L56" s="16">
        <v>-2.4774089799999999</v>
      </c>
    </row>
    <row r="57" spans="1:12" ht="13.2" x14ac:dyDescent="0.25">
      <c r="A57" s="13">
        <v>43071</v>
      </c>
      <c r="B57" s="54">
        <v>0.89763888888888888</v>
      </c>
      <c r="C57" s="16" t="s">
        <v>760</v>
      </c>
      <c r="D57" s="16" t="s">
        <v>761</v>
      </c>
      <c r="E57" s="16" t="s">
        <v>762</v>
      </c>
      <c r="F57" s="16">
        <v>6.881002E-2</v>
      </c>
      <c r="G57" s="16">
        <v>22.79222309</v>
      </c>
      <c r="H57" s="16">
        <v>1.56833332</v>
      </c>
      <c r="I57" s="66">
        <v>2.5000000000000001E-3</v>
      </c>
      <c r="J57" s="16">
        <v>138152800932</v>
      </c>
      <c r="K57" s="16">
        <v>1.56441249</v>
      </c>
      <c r="L57" s="16">
        <v>-22.79222309</v>
      </c>
    </row>
    <row r="58" spans="1:12" ht="13.2" x14ac:dyDescent="0.25">
      <c r="A58" s="13">
        <v>43071</v>
      </c>
      <c r="B58" s="54">
        <v>0.89763888888888888</v>
      </c>
      <c r="C58" s="16" t="s">
        <v>760</v>
      </c>
      <c r="D58" s="16" t="s">
        <v>761</v>
      </c>
      <c r="E58" s="16" t="s">
        <v>762</v>
      </c>
      <c r="F58" s="16">
        <v>6.8823280000000001E-2</v>
      </c>
      <c r="G58" s="16">
        <v>0.10988942</v>
      </c>
      <c r="H58" s="16">
        <v>7.5629499999999997E-3</v>
      </c>
      <c r="I58" s="66">
        <v>2.5000000000000001E-3</v>
      </c>
      <c r="J58" s="16">
        <v>138152800932</v>
      </c>
      <c r="K58" s="16">
        <v>7.5440500000000001E-3</v>
      </c>
      <c r="L58" s="16">
        <v>-0.10988942</v>
      </c>
    </row>
    <row r="59" spans="1:12" ht="13.2" x14ac:dyDescent="0.25">
      <c r="A59" s="13">
        <v>43071</v>
      </c>
      <c r="B59" s="54">
        <v>0.89763888888888888</v>
      </c>
      <c r="C59" s="16" t="s">
        <v>760</v>
      </c>
      <c r="D59" s="16" t="s">
        <v>761</v>
      </c>
      <c r="E59" s="16" t="s">
        <v>762</v>
      </c>
      <c r="F59" s="16">
        <v>6.8823300000000004E-2</v>
      </c>
      <c r="G59" s="16">
        <v>1.59881E-3</v>
      </c>
      <c r="H59" s="16">
        <v>1.1003E-4</v>
      </c>
      <c r="I59" s="66">
        <v>2.5000000000000001E-3</v>
      </c>
      <c r="J59" s="16">
        <v>138152800932</v>
      </c>
      <c r="K59" s="16">
        <v>1.0976000000000001E-4</v>
      </c>
      <c r="L59" s="16">
        <v>-1.59881E-3</v>
      </c>
    </row>
    <row r="60" spans="1:12" ht="13.2" x14ac:dyDescent="0.25">
      <c r="A60" s="13">
        <v>43071</v>
      </c>
      <c r="B60" s="54">
        <v>0.89763888888888888</v>
      </c>
      <c r="C60" s="16" t="s">
        <v>760</v>
      </c>
      <c r="D60" s="16" t="s">
        <v>761</v>
      </c>
      <c r="E60" s="16" t="s">
        <v>762</v>
      </c>
      <c r="F60" s="16">
        <v>6.8823720000000005E-2</v>
      </c>
      <c r="G60" s="16">
        <v>1.46751E-3</v>
      </c>
      <c r="H60" s="16">
        <v>1.0098999999999999E-4</v>
      </c>
      <c r="I60" s="66">
        <v>2.5000000000000001E-3</v>
      </c>
      <c r="J60" s="16">
        <v>138152800932</v>
      </c>
      <c r="K60" s="16">
        <v>1.0074E-4</v>
      </c>
      <c r="L60" s="16">
        <v>-1.46751E-3</v>
      </c>
    </row>
    <row r="61" spans="1:12" ht="13.2" x14ac:dyDescent="0.25">
      <c r="A61" s="13">
        <v>43071</v>
      </c>
      <c r="B61" s="54">
        <v>0.89763888888888888</v>
      </c>
      <c r="C61" s="16" t="s">
        <v>760</v>
      </c>
      <c r="D61" s="16" t="s">
        <v>761</v>
      </c>
      <c r="E61" s="16" t="s">
        <v>762</v>
      </c>
      <c r="F61" s="16">
        <v>6.8828929999999997E-2</v>
      </c>
      <c r="G61" s="16">
        <v>3.6497370000000001E-2</v>
      </c>
      <c r="H61" s="16">
        <v>2.5120699999999999E-3</v>
      </c>
      <c r="I61" s="66">
        <v>2.5000000000000001E-3</v>
      </c>
      <c r="J61" s="16">
        <v>138152800932</v>
      </c>
      <c r="K61" s="16">
        <v>2.5057899999999999E-3</v>
      </c>
      <c r="L61" s="16">
        <v>-3.6497370000000001E-2</v>
      </c>
    </row>
    <row r="62" spans="1:12" ht="13.2" x14ac:dyDescent="0.25">
      <c r="A62" s="13">
        <v>43071</v>
      </c>
      <c r="B62" s="54">
        <v>0.89763888888888888</v>
      </c>
      <c r="C62" s="16" t="s">
        <v>760</v>
      </c>
      <c r="D62" s="16" t="s">
        <v>761</v>
      </c>
      <c r="E62" s="16" t="s">
        <v>762</v>
      </c>
      <c r="F62" s="16">
        <v>6.8833829999999999E-2</v>
      </c>
      <c r="G62" s="16">
        <v>2.1345800000000001E-3</v>
      </c>
      <c r="H62" s="16">
        <v>1.4693E-4</v>
      </c>
      <c r="I62" s="66">
        <v>2.5000000000000001E-3</v>
      </c>
      <c r="J62" s="16">
        <v>138152800932</v>
      </c>
      <c r="K62" s="16">
        <v>1.4657E-4</v>
      </c>
      <c r="L62" s="16">
        <v>-2.1345800000000001E-3</v>
      </c>
    </row>
    <row r="63" spans="1:12" ht="13.2" x14ac:dyDescent="0.25">
      <c r="A63" s="13">
        <v>43071</v>
      </c>
      <c r="B63" s="54">
        <v>0.89763888888888888</v>
      </c>
      <c r="C63" s="16" t="s">
        <v>760</v>
      </c>
      <c r="D63" s="16" t="s">
        <v>761</v>
      </c>
      <c r="E63" s="16" t="s">
        <v>762</v>
      </c>
      <c r="F63" s="16">
        <v>6.8860000000000005E-2</v>
      </c>
      <c r="G63" s="16">
        <v>5.8592699999999998E-3</v>
      </c>
      <c r="H63" s="16">
        <v>4.0346000000000002E-4</v>
      </c>
      <c r="I63" s="66">
        <v>2.5000000000000001E-3</v>
      </c>
      <c r="J63" s="16">
        <v>138152800932</v>
      </c>
      <c r="K63" s="16">
        <v>4.0245999999999999E-4</v>
      </c>
      <c r="L63" s="16">
        <v>-5.8592699999999998E-3</v>
      </c>
    </row>
    <row r="64" spans="1:12" ht="13.2" x14ac:dyDescent="0.25">
      <c r="A64" s="13">
        <v>43071</v>
      </c>
      <c r="B64" s="54">
        <v>0.89763888888888888</v>
      </c>
      <c r="C64" s="16" t="s">
        <v>760</v>
      </c>
      <c r="D64" s="16" t="s">
        <v>761</v>
      </c>
      <c r="E64" s="16" t="s">
        <v>762</v>
      </c>
      <c r="F64" s="16">
        <v>6.8867670000000006E-2</v>
      </c>
      <c r="G64" s="16">
        <v>2.3232999999999999E-3</v>
      </c>
      <c r="H64" s="16">
        <v>1.6000000000000001E-4</v>
      </c>
      <c r="I64" s="66">
        <v>2.5000000000000001E-3</v>
      </c>
      <c r="J64" s="16">
        <v>138152800932</v>
      </c>
      <c r="K64" s="16">
        <v>1.596E-4</v>
      </c>
      <c r="L64" s="16">
        <v>-2.3232999999999999E-3</v>
      </c>
    </row>
    <row r="65" spans="1:12" ht="13.2" x14ac:dyDescent="0.25">
      <c r="A65" s="13">
        <v>43071</v>
      </c>
      <c r="B65" s="54">
        <v>0.89763888888888888</v>
      </c>
      <c r="C65" s="16" t="s">
        <v>760</v>
      </c>
      <c r="D65" s="16" t="s">
        <v>761</v>
      </c>
      <c r="E65" s="16" t="s">
        <v>762</v>
      </c>
      <c r="F65" s="16">
        <v>6.8900000000000003E-2</v>
      </c>
      <c r="G65" s="16">
        <v>2.9027499999999999E-3</v>
      </c>
      <c r="H65" s="16">
        <v>1.9998999999999999E-4</v>
      </c>
      <c r="I65" s="66">
        <v>2.5000000000000001E-3</v>
      </c>
      <c r="J65" s="16">
        <v>138152800932</v>
      </c>
      <c r="K65" s="16">
        <v>1.995E-4</v>
      </c>
      <c r="L65" s="16">
        <v>-2.9027499999999999E-3</v>
      </c>
    </row>
    <row r="66" spans="1:12" ht="13.2" x14ac:dyDescent="0.25">
      <c r="A66" s="13">
        <v>43071</v>
      </c>
      <c r="B66" s="54">
        <v>0.89763888888888888</v>
      </c>
      <c r="C66" s="16" t="s">
        <v>760</v>
      </c>
      <c r="D66" s="16" t="s">
        <v>761</v>
      </c>
      <c r="E66" s="16" t="s">
        <v>762</v>
      </c>
      <c r="F66" s="16">
        <v>6.8900149999999993E-2</v>
      </c>
      <c r="G66" s="16">
        <v>0.33381640000000001</v>
      </c>
      <c r="H66" s="16">
        <v>2.3E-2</v>
      </c>
      <c r="I66" s="66">
        <v>2.5000000000000001E-3</v>
      </c>
      <c r="J66" s="16">
        <v>138152800932</v>
      </c>
      <c r="K66" s="16">
        <v>2.2942500000000001E-2</v>
      </c>
      <c r="L66" s="16">
        <v>-0.33381640000000001</v>
      </c>
    </row>
    <row r="67" spans="1:12" ht="13.2" x14ac:dyDescent="0.25">
      <c r="A67" s="13">
        <v>43071</v>
      </c>
      <c r="B67" s="54">
        <v>0.89763888888888888</v>
      </c>
      <c r="C67" s="16" t="s">
        <v>760</v>
      </c>
      <c r="D67" s="16" t="s">
        <v>761</v>
      </c>
      <c r="E67" s="16" t="s">
        <v>762</v>
      </c>
      <c r="F67" s="16">
        <v>6.8900180000000005E-2</v>
      </c>
      <c r="G67" s="16">
        <v>1.0383153899999999</v>
      </c>
      <c r="H67" s="16">
        <v>7.1540110000000004E-2</v>
      </c>
      <c r="I67" s="66">
        <v>2.5000000000000001E-3</v>
      </c>
      <c r="J67" s="16">
        <v>138152800932</v>
      </c>
      <c r="K67" s="16">
        <v>7.1361259999999996E-2</v>
      </c>
      <c r="L67" s="16">
        <v>-1.0383153899999999</v>
      </c>
    </row>
    <row r="68" spans="1:12" ht="13.2" x14ac:dyDescent="0.25">
      <c r="A68" s="13">
        <v>43071</v>
      </c>
      <c r="B68" s="54">
        <v>0.89763888888888888</v>
      </c>
      <c r="C68" s="16" t="s">
        <v>760</v>
      </c>
      <c r="D68" s="16" t="s">
        <v>761</v>
      </c>
      <c r="E68" s="16" t="s">
        <v>762</v>
      </c>
      <c r="F68" s="16">
        <v>6.9000000000000006E-2</v>
      </c>
      <c r="G68" s="16">
        <v>4.3308489999999998E-2</v>
      </c>
      <c r="H68" s="16">
        <v>2.9882799999999998E-3</v>
      </c>
      <c r="I68" s="66">
        <v>2.5000000000000001E-3</v>
      </c>
      <c r="J68" s="16">
        <v>138152800932</v>
      </c>
      <c r="K68" s="16">
        <v>2.98081E-3</v>
      </c>
      <c r="L68" s="16">
        <v>-4.3308489999999998E-2</v>
      </c>
    </row>
    <row r="69" spans="1:12" ht="13.2" x14ac:dyDescent="0.25">
      <c r="A69" s="13">
        <v>43071</v>
      </c>
      <c r="B69" s="54">
        <v>0.89763888888888888</v>
      </c>
      <c r="C69" s="16" t="s">
        <v>760</v>
      </c>
      <c r="D69" s="16" t="s">
        <v>761</v>
      </c>
      <c r="E69" s="16" t="s">
        <v>762</v>
      </c>
      <c r="F69" s="16">
        <v>6.9000430000000001E-2</v>
      </c>
      <c r="G69" s="16">
        <v>6.0335900000000001E-3</v>
      </c>
      <c r="H69" s="16">
        <v>4.1632000000000003E-4</v>
      </c>
      <c r="I69" s="66">
        <v>2.5000000000000001E-3</v>
      </c>
      <c r="J69" s="16">
        <v>138152800932</v>
      </c>
      <c r="K69" s="16">
        <v>4.1528000000000002E-4</v>
      </c>
      <c r="L69" s="16">
        <v>-6.0335900000000001E-3</v>
      </c>
    </row>
    <row r="70" spans="1:12" ht="13.2" x14ac:dyDescent="0.25">
      <c r="A70" s="13">
        <v>43071</v>
      </c>
      <c r="B70" s="54">
        <v>0.89763888888888888</v>
      </c>
      <c r="C70" s="16" t="s">
        <v>760</v>
      </c>
      <c r="D70" s="16" t="s">
        <v>761</v>
      </c>
      <c r="E70" s="16" t="s">
        <v>762</v>
      </c>
      <c r="F70" s="16">
        <v>6.9000430000000001E-2</v>
      </c>
      <c r="G70" s="16">
        <v>2.2413490000000001E-2</v>
      </c>
      <c r="H70" s="16">
        <v>1.5465399999999999E-3</v>
      </c>
      <c r="I70" s="66">
        <v>2.5000000000000001E-3</v>
      </c>
      <c r="J70" s="16">
        <v>138152800932</v>
      </c>
      <c r="K70" s="16">
        <v>1.54268E-3</v>
      </c>
      <c r="L70" s="16">
        <v>-2.2413490000000001E-2</v>
      </c>
    </row>
    <row r="71" spans="1:12" ht="13.2" x14ac:dyDescent="0.25">
      <c r="A71" s="13">
        <v>43071</v>
      </c>
      <c r="B71" s="54">
        <v>0.89763888888888888</v>
      </c>
      <c r="C71" s="16" t="s">
        <v>760</v>
      </c>
      <c r="D71" s="16" t="s">
        <v>761</v>
      </c>
      <c r="E71" s="16" t="s">
        <v>762</v>
      </c>
      <c r="F71" s="16">
        <v>6.9000430000000001E-2</v>
      </c>
      <c r="G71" s="16">
        <v>2.2413490000000001E-2</v>
      </c>
      <c r="H71" s="16">
        <v>1.5465399999999999E-3</v>
      </c>
      <c r="I71" s="66">
        <v>2.5000000000000001E-3</v>
      </c>
      <c r="J71" s="16">
        <v>138152800932</v>
      </c>
      <c r="K71" s="16">
        <v>1.54268E-3</v>
      </c>
      <c r="L71" s="16">
        <v>-2.2413490000000001E-2</v>
      </c>
    </row>
    <row r="72" spans="1:12" ht="13.2" x14ac:dyDescent="0.25">
      <c r="A72" s="13">
        <v>43071</v>
      </c>
      <c r="B72" s="54">
        <v>0.89763888888888888</v>
      </c>
      <c r="C72" s="16" t="s">
        <v>760</v>
      </c>
      <c r="D72" s="16" t="s">
        <v>761</v>
      </c>
      <c r="E72" s="16" t="s">
        <v>762</v>
      </c>
      <c r="F72" s="16">
        <v>6.9000430000000001E-2</v>
      </c>
      <c r="G72" s="16">
        <v>2.2413490000000001E-2</v>
      </c>
      <c r="H72" s="16">
        <v>1.5465399999999999E-3</v>
      </c>
      <c r="I72" s="66">
        <v>2.5000000000000001E-3</v>
      </c>
      <c r="J72" s="16">
        <v>138152800932</v>
      </c>
      <c r="K72" s="16">
        <v>1.54268E-3</v>
      </c>
      <c r="L72" s="16">
        <v>-2.2413490000000001E-2</v>
      </c>
    </row>
    <row r="73" spans="1:12" ht="13.2" x14ac:dyDescent="0.25">
      <c r="A73" s="13">
        <v>43071</v>
      </c>
      <c r="B73" s="54">
        <v>0.89763888888888888</v>
      </c>
      <c r="C73" s="16" t="s">
        <v>760</v>
      </c>
      <c r="D73" s="16" t="s">
        <v>761</v>
      </c>
      <c r="E73" s="16" t="s">
        <v>762</v>
      </c>
      <c r="F73" s="16">
        <v>6.9000430000000001E-2</v>
      </c>
      <c r="G73" s="16">
        <v>2.2413490000000001E-2</v>
      </c>
      <c r="H73" s="16">
        <v>1.5465399999999999E-3</v>
      </c>
      <c r="I73" s="66">
        <v>2.5000000000000001E-3</v>
      </c>
      <c r="J73" s="16">
        <v>138152800932</v>
      </c>
      <c r="K73" s="16">
        <v>1.54268E-3</v>
      </c>
      <c r="L73" s="16">
        <v>-2.2413490000000001E-2</v>
      </c>
    </row>
    <row r="74" spans="1:12" ht="13.2" x14ac:dyDescent="0.25">
      <c r="A74" s="13">
        <v>43071</v>
      </c>
      <c r="B74" s="54">
        <v>0.89763888888888888</v>
      </c>
      <c r="C74" s="16" t="s">
        <v>760</v>
      </c>
      <c r="D74" s="16" t="s">
        <v>761</v>
      </c>
      <c r="E74" s="16" t="s">
        <v>762</v>
      </c>
      <c r="F74" s="16">
        <v>6.9000430000000001E-2</v>
      </c>
      <c r="G74" s="16">
        <v>2.2413490000000001E-2</v>
      </c>
      <c r="H74" s="16">
        <v>1.5465399999999999E-3</v>
      </c>
      <c r="I74" s="66">
        <v>2.5000000000000001E-3</v>
      </c>
      <c r="J74" s="16">
        <v>138152800932</v>
      </c>
      <c r="K74" s="16">
        <v>1.54268E-3</v>
      </c>
      <c r="L74" s="16">
        <v>-2.2413490000000001E-2</v>
      </c>
    </row>
    <row r="75" spans="1:12" ht="13.2" x14ac:dyDescent="0.25">
      <c r="A75" s="13">
        <v>43071</v>
      </c>
      <c r="B75" s="54">
        <v>0.89763888888888888</v>
      </c>
      <c r="C75" s="16" t="s">
        <v>760</v>
      </c>
      <c r="D75" s="16" t="s">
        <v>761</v>
      </c>
      <c r="E75" s="16" t="s">
        <v>762</v>
      </c>
      <c r="F75" s="16">
        <v>6.9000430000000001E-2</v>
      </c>
      <c r="G75" s="16">
        <v>4.2327400000000001E-2</v>
      </c>
      <c r="H75" s="16">
        <v>2.9206000000000002E-3</v>
      </c>
      <c r="I75" s="66">
        <v>2.5000000000000001E-3</v>
      </c>
      <c r="J75" s="16">
        <v>138152800932</v>
      </c>
      <c r="K75" s="16">
        <v>2.9133000000000002E-3</v>
      </c>
      <c r="L75" s="16">
        <v>-4.2327400000000001E-2</v>
      </c>
    </row>
    <row r="76" spans="1:12" ht="13.2" x14ac:dyDescent="0.25">
      <c r="A76" s="13">
        <v>43071</v>
      </c>
      <c r="B76" s="54">
        <v>0.89763888888888888</v>
      </c>
      <c r="C76" s="16" t="s">
        <v>760</v>
      </c>
      <c r="D76" s="16" t="s">
        <v>761</v>
      </c>
      <c r="E76" s="16" t="s">
        <v>762</v>
      </c>
      <c r="F76" s="16">
        <v>6.9000430000000001E-2</v>
      </c>
      <c r="G76" s="16">
        <v>4.2327379999999998E-2</v>
      </c>
      <c r="H76" s="16">
        <v>2.9206000000000002E-3</v>
      </c>
      <c r="I76" s="66">
        <v>2.5000000000000001E-3</v>
      </c>
      <c r="J76" s="16">
        <v>138152800932</v>
      </c>
      <c r="K76" s="16">
        <v>2.9133000000000002E-3</v>
      </c>
      <c r="L76" s="16">
        <v>-4.2327379999999998E-2</v>
      </c>
    </row>
    <row r="77" spans="1:12" ht="13.2" x14ac:dyDescent="0.25">
      <c r="A77" s="13">
        <v>43071</v>
      </c>
      <c r="B77" s="54">
        <v>0.89763888888888888</v>
      </c>
      <c r="C77" s="16" t="s">
        <v>760</v>
      </c>
      <c r="D77" s="16" t="s">
        <v>761</v>
      </c>
      <c r="E77" s="16" t="s">
        <v>762</v>
      </c>
      <c r="F77" s="16">
        <v>6.9000430000000001E-2</v>
      </c>
      <c r="G77" s="16">
        <v>4.2327379999999998E-2</v>
      </c>
      <c r="H77" s="16">
        <v>2.9206000000000002E-3</v>
      </c>
      <c r="I77" s="66">
        <v>2.5000000000000001E-3</v>
      </c>
      <c r="J77" s="16">
        <v>138152800932</v>
      </c>
      <c r="K77" s="16">
        <v>2.9133000000000002E-3</v>
      </c>
      <c r="L77" s="16">
        <v>-4.2327379999999998E-2</v>
      </c>
    </row>
    <row r="78" spans="1:12" ht="13.2" x14ac:dyDescent="0.25">
      <c r="A78" s="13">
        <v>43071</v>
      </c>
      <c r="B78" s="54">
        <v>0.89763888888888888</v>
      </c>
      <c r="C78" s="16" t="s">
        <v>760</v>
      </c>
      <c r="D78" s="16" t="s">
        <v>761</v>
      </c>
      <c r="E78" s="16" t="s">
        <v>762</v>
      </c>
      <c r="F78" s="16">
        <v>6.9000430000000001E-2</v>
      </c>
      <c r="G78" s="16">
        <v>4.2327379999999998E-2</v>
      </c>
      <c r="H78" s="16">
        <v>2.9206000000000002E-3</v>
      </c>
      <c r="I78" s="66">
        <v>2.5000000000000001E-3</v>
      </c>
      <c r="J78" s="16">
        <v>138152800932</v>
      </c>
      <c r="K78" s="16">
        <v>2.9133000000000002E-3</v>
      </c>
      <c r="L78" s="16">
        <v>-4.2327379999999998E-2</v>
      </c>
    </row>
    <row r="79" spans="1:12" ht="13.2" x14ac:dyDescent="0.25">
      <c r="A79" s="13">
        <v>43071</v>
      </c>
      <c r="B79" s="54">
        <v>0.89763888888888888</v>
      </c>
      <c r="C79" s="16" t="s">
        <v>760</v>
      </c>
      <c r="D79" s="16" t="s">
        <v>761</v>
      </c>
      <c r="E79" s="16" t="s">
        <v>762</v>
      </c>
      <c r="F79" s="16">
        <v>6.9000430000000001E-2</v>
      </c>
      <c r="G79" s="16">
        <v>4.2253039999999999E-2</v>
      </c>
      <c r="H79" s="16">
        <v>2.9154699999999999E-3</v>
      </c>
      <c r="I79" s="66">
        <v>2.5000000000000001E-3</v>
      </c>
      <c r="J79" s="16">
        <v>138152800932</v>
      </c>
      <c r="K79" s="16">
        <v>2.9081900000000002E-3</v>
      </c>
      <c r="L79" s="16">
        <v>-4.2253039999999999E-2</v>
      </c>
    </row>
    <row r="80" spans="1:12" ht="13.2" x14ac:dyDescent="0.25">
      <c r="A80" s="13">
        <v>43070</v>
      </c>
      <c r="B80" s="54">
        <v>0.78096064814814814</v>
      </c>
      <c r="C80" s="16" t="s">
        <v>760</v>
      </c>
      <c r="D80" s="16" t="s">
        <v>761</v>
      </c>
      <c r="E80" s="16" t="s">
        <v>762</v>
      </c>
      <c r="F80" s="16">
        <v>7.3620389999999994E-2</v>
      </c>
      <c r="G80" s="16">
        <v>3.7088530199999998</v>
      </c>
      <c r="H80" s="16">
        <v>0.27304719999999999</v>
      </c>
      <c r="I80" s="66">
        <v>2.5000000000000001E-3</v>
      </c>
      <c r="J80" s="16">
        <v>137748007131</v>
      </c>
      <c r="K80" s="16">
        <v>0.27236459000000002</v>
      </c>
      <c r="L80" s="16">
        <v>-3.7088530199999998</v>
      </c>
    </row>
    <row r="81" spans="1:12" ht="13.2" x14ac:dyDescent="0.25">
      <c r="A81" s="13">
        <v>43070</v>
      </c>
      <c r="B81" s="54">
        <v>0.78096064814814814</v>
      </c>
      <c r="C81" s="16" t="s">
        <v>760</v>
      </c>
      <c r="D81" s="16" t="s">
        <v>761</v>
      </c>
      <c r="E81" s="16" t="s">
        <v>762</v>
      </c>
      <c r="F81" s="16">
        <v>7.3620400000000003E-2</v>
      </c>
      <c r="G81" s="16">
        <v>8.7422305900000001</v>
      </c>
      <c r="H81" s="16">
        <v>0.64360651000000002</v>
      </c>
      <c r="I81" s="66">
        <v>2.5000000000000001E-3</v>
      </c>
      <c r="J81" s="16">
        <v>137748007131</v>
      </c>
      <c r="K81" s="16">
        <v>0.6419975</v>
      </c>
      <c r="L81" s="16">
        <v>-8.7422305900000001</v>
      </c>
    </row>
    <row r="82" spans="1:12" ht="13.2" x14ac:dyDescent="0.25">
      <c r="A82" s="13">
        <v>43066</v>
      </c>
      <c r="B82" s="54">
        <v>0.66368055555555561</v>
      </c>
      <c r="C82" s="16" t="s">
        <v>760</v>
      </c>
      <c r="D82" s="16" t="s">
        <v>761</v>
      </c>
      <c r="E82" s="16" t="s">
        <v>762</v>
      </c>
      <c r="F82" s="16">
        <v>6.4875180000000005E-2</v>
      </c>
      <c r="G82" s="16">
        <v>2.1163279699999999</v>
      </c>
      <c r="H82" s="16">
        <v>0.13729715000000001</v>
      </c>
      <c r="I82" s="66">
        <v>2.5000000000000001E-3</v>
      </c>
      <c r="J82" s="16">
        <v>136360206321</v>
      </c>
      <c r="K82" s="16">
        <v>0.13695391000000001</v>
      </c>
      <c r="L82" s="16">
        <v>-2.1163279699999999</v>
      </c>
    </row>
    <row r="83" spans="1:12" ht="13.2" x14ac:dyDescent="0.25">
      <c r="A83" s="13">
        <v>43066</v>
      </c>
      <c r="B83" s="54">
        <v>0.66368055555555561</v>
      </c>
      <c r="C83" s="16" t="s">
        <v>760</v>
      </c>
      <c r="D83" s="16" t="s">
        <v>761</v>
      </c>
      <c r="E83" s="16" t="s">
        <v>762</v>
      </c>
      <c r="F83" s="16">
        <v>6.4875189999999999E-2</v>
      </c>
      <c r="G83" s="16">
        <v>3.5834851799999998</v>
      </c>
      <c r="H83" s="16">
        <v>0.23247928000000001</v>
      </c>
      <c r="I83" s="66">
        <v>2.5000000000000001E-3</v>
      </c>
      <c r="J83" s="16">
        <v>136360206321</v>
      </c>
      <c r="K83" s="16">
        <v>0.23189809</v>
      </c>
      <c r="L83" s="16">
        <v>-3.5834851799999998</v>
      </c>
    </row>
    <row r="84" spans="1:12" ht="13.2" x14ac:dyDescent="0.25">
      <c r="A84" s="13">
        <v>43052</v>
      </c>
      <c r="B84" s="54">
        <v>0.2402199074074074</v>
      </c>
      <c r="C84" s="16" t="s">
        <v>760</v>
      </c>
      <c r="D84" s="16" t="s">
        <v>761</v>
      </c>
      <c r="E84" s="16" t="s">
        <v>762</v>
      </c>
      <c r="F84" s="16">
        <v>7.0199999999999999E-2</v>
      </c>
      <c r="G84" s="16">
        <v>4.829352E-2</v>
      </c>
      <c r="H84" s="16">
        <v>3.3901999999999999E-3</v>
      </c>
      <c r="I84" s="66">
        <v>2.5000000000000001E-3</v>
      </c>
      <c r="J84" s="16">
        <v>131914039938</v>
      </c>
      <c r="K84" s="16">
        <v>3.3817299999999999E-3</v>
      </c>
      <c r="L84" s="16">
        <v>-4.829352E-2</v>
      </c>
    </row>
    <row r="85" spans="1:12" ht="13.2" x14ac:dyDescent="0.25">
      <c r="A85" s="13">
        <v>43052</v>
      </c>
      <c r="B85" s="54">
        <v>0.2402199074074074</v>
      </c>
      <c r="C85" s="16" t="s">
        <v>760</v>
      </c>
      <c r="D85" s="16" t="s">
        <v>761</v>
      </c>
      <c r="E85" s="16" t="s">
        <v>762</v>
      </c>
      <c r="F85" s="16">
        <v>7.0199999999999999E-2</v>
      </c>
      <c r="G85" s="16">
        <v>19.905227870000001</v>
      </c>
      <c r="H85" s="16">
        <v>1.39734699</v>
      </c>
      <c r="I85" s="66">
        <v>2.5000000000000001E-3</v>
      </c>
      <c r="J85" s="16">
        <v>131914039938</v>
      </c>
      <c r="K85" s="16">
        <v>1.39385363</v>
      </c>
      <c r="L85" s="16">
        <v>-19.905227870000001</v>
      </c>
    </row>
    <row r="86" spans="1:12" ht="13.2" x14ac:dyDescent="0.25">
      <c r="A86" s="13">
        <v>43052</v>
      </c>
      <c r="B86" s="54">
        <v>0.2402199074074074</v>
      </c>
      <c r="C86" s="16" t="s">
        <v>760</v>
      </c>
      <c r="D86" s="16" t="s">
        <v>761</v>
      </c>
      <c r="E86" s="16" t="s">
        <v>762</v>
      </c>
      <c r="F86" s="16">
        <v>7.0200100000000001E-2</v>
      </c>
      <c r="G86" s="16">
        <v>2.96959346</v>
      </c>
      <c r="H86" s="16">
        <v>0.20846575000000001</v>
      </c>
      <c r="I86" s="66">
        <v>2.5000000000000001E-3</v>
      </c>
      <c r="J86" s="16">
        <v>131914039938</v>
      </c>
      <c r="K86" s="16">
        <v>0.20794459000000001</v>
      </c>
      <c r="L86" s="16">
        <v>-2.96959346</v>
      </c>
    </row>
    <row r="87" spans="1:12" ht="13.2" x14ac:dyDescent="0.25">
      <c r="A87" s="13">
        <v>43052</v>
      </c>
      <c r="B87" s="54">
        <v>0.2363888888888889</v>
      </c>
      <c r="C87" s="16" t="s">
        <v>760</v>
      </c>
      <c r="D87" s="16" t="s">
        <v>761</v>
      </c>
      <c r="E87" s="16" t="s">
        <v>762</v>
      </c>
      <c r="F87" s="16">
        <v>6.9800979999999999E-2</v>
      </c>
      <c r="G87" s="16">
        <v>1.26792645</v>
      </c>
      <c r="H87" s="16">
        <v>8.8502499999999998E-2</v>
      </c>
      <c r="I87" s="66">
        <v>2.5000000000000001E-3</v>
      </c>
      <c r="J87" s="16">
        <v>131912754225</v>
      </c>
      <c r="K87" s="16">
        <v>8.8281250000000006E-2</v>
      </c>
      <c r="L87" s="16">
        <v>-1.26792645</v>
      </c>
    </row>
    <row r="88" spans="1:12" ht="13.2" x14ac:dyDescent="0.25">
      <c r="A88" s="13">
        <v>43052</v>
      </c>
      <c r="B88" s="54">
        <v>0.2363888888888889</v>
      </c>
      <c r="C88" s="16" t="s">
        <v>760</v>
      </c>
      <c r="D88" s="16" t="s">
        <v>761</v>
      </c>
      <c r="E88" s="16" t="s">
        <v>762</v>
      </c>
      <c r="F88" s="16">
        <v>6.9800989999999993E-2</v>
      </c>
      <c r="G88" s="16">
        <v>7.6580619399999996</v>
      </c>
      <c r="H88" s="16">
        <v>0.53454029999999997</v>
      </c>
      <c r="I88" s="66">
        <v>2.5000000000000001E-3</v>
      </c>
      <c r="J88" s="16">
        <v>131912754225</v>
      </c>
      <c r="K88" s="16">
        <v>0.53320394999999998</v>
      </c>
      <c r="L88" s="16">
        <v>-7.6580619399999996</v>
      </c>
    </row>
    <row r="89" spans="1:12" ht="13.2" hidden="1" x14ac:dyDescent="0.25">
      <c r="A89" s="13">
        <v>43033</v>
      </c>
      <c r="B89" s="54">
        <v>3.0787037037037037E-3</v>
      </c>
      <c r="C89" s="16" t="s">
        <v>764</v>
      </c>
      <c r="D89" s="16" t="s">
        <v>761</v>
      </c>
      <c r="E89" s="16" t="s">
        <v>762</v>
      </c>
      <c r="F89" s="16">
        <v>1.008002E-2</v>
      </c>
      <c r="G89" s="16">
        <v>3.6640000000000001</v>
      </c>
      <c r="H89" s="16">
        <v>3.6933189999999998E-2</v>
      </c>
      <c r="I89" s="66">
        <v>2.5000000000000001E-3</v>
      </c>
      <c r="J89" s="16">
        <v>117676922333</v>
      </c>
      <c r="K89" s="16">
        <v>3.6840860000000003E-2</v>
      </c>
      <c r="L89" s="16">
        <v>-3.6640000000000001</v>
      </c>
    </row>
    <row r="90" spans="1:12" ht="13.2" hidden="1" x14ac:dyDescent="0.25">
      <c r="A90" s="13">
        <v>43033</v>
      </c>
      <c r="B90" s="54">
        <v>2.0601851851851853E-3</v>
      </c>
      <c r="C90" s="16" t="s">
        <v>765</v>
      </c>
      <c r="D90" s="16" t="s">
        <v>761</v>
      </c>
      <c r="E90" s="16" t="s">
        <v>762</v>
      </c>
      <c r="F90" s="16">
        <v>5.3803429999999999E-2</v>
      </c>
      <c r="G90" s="16">
        <v>3.49758309</v>
      </c>
      <c r="H90" s="16">
        <v>0.18818196000000001</v>
      </c>
      <c r="I90" s="66">
        <v>2.5000000000000001E-3</v>
      </c>
      <c r="J90" s="16">
        <v>360439336012</v>
      </c>
      <c r="K90" s="16">
        <v>0.18771151</v>
      </c>
      <c r="L90" s="16">
        <v>-3.49758309</v>
      </c>
    </row>
    <row r="91" spans="1:12" ht="13.2" hidden="1" x14ac:dyDescent="0.25">
      <c r="A91" s="13">
        <v>43033</v>
      </c>
      <c r="B91" s="54">
        <v>2.0601851851851853E-3</v>
      </c>
      <c r="C91" s="16" t="s">
        <v>765</v>
      </c>
      <c r="D91" s="16" t="s">
        <v>761</v>
      </c>
      <c r="E91" s="16" t="s">
        <v>762</v>
      </c>
      <c r="F91" s="16">
        <v>5.3803459999999997E-2</v>
      </c>
      <c r="G91" s="16">
        <v>4.87550521</v>
      </c>
      <c r="H91" s="16">
        <v>0.26231904</v>
      </c>
      <c r="I91" s="66">
        <v>2.5000000000000001E-3</v>
      </c>
      <c r="J91" s="16">
        <v>360439336012</v>
      </c>
      <c r="K91" s="16">
        <v>0.26166325000000001</v>
      </c>
      <c r="L91" s="16">
        <v>-4.87550521</v>
      </c>
    </row>
    <row r="92" spans="1:12" ht="13.2" hidden="1" x14ac:dyDescent="0.25">
      <c r="A92" s="13">
        <v>43033</v>
      </c>
      <c r="B92" s="54">
        <v>2.0601851851851853E-3</v>
      </c>
      <c r="C92" s="16" t="s">
        <v>765</v>
      </c>
      <c r="D92" s="16" t="s">
        <v>761</v>
      </c>
      <c r="E92" s="16" t="s">
        <v>762</v>
      </c>
      <c r="F92" s="16">
        <v>5.3843729999999999E-2</v>
      </c>
      <c r="G92" s="16">
        <v>1.2468582699999999</v>
      </c>
      <c r="H92" s="16">
        <v>6.7135500000000001E-2</v>
      </c>
      <c r="I92" s="66">
        <v>2.5000000000000001E-3</v>
      </c>
      <c r="J92" s="16">
        <v>360439336012</v>
      </c>
      <c r="K92" s="16">
        <v>6.6967670000000007E-2</v>
      </c>
      <c r="L92" s="16">
        <v>-1.2468582699999999</v>
      </c>
    </row>
    <row r="93" spans="1:12" ht="13.2" hidden="1" x14ac:dyDescent="0.25">
      <c r="A93" s="13">
        <v>43033</v>
      </c>
      <c r="B93" s="54">
        <v>2.0601851851851853E-3</v>
      </c>
      <c r="C93" s="16" t="s">
        <v>765</v>
      </c>
      <c r="D93" s="16" t="s">
        <v>761</v>
      </c>
      <c r="E93" s="16" t="s">
        <v>762</v>
      </c>
      <c r="F93" s="16">
        <v>5.3843729999999999E-2</v>
      </c>
      <c r="G93" s="16">
        <v>4.5614799999999997E-2</v>
      </c>
      <c r="H93" s="16">
        <v>2.4560699999999999E-3</v>
      </c>
      <c r="I93" s="66">
        <v>2.5000000000000001E-3</v>
      </c>
      <c r="J93" s="16">
        <v>360439336012</v>
      </c>
      <c r="K93" s="16">
        <v>2.4499299999999999E-3</v>
      </c>
      <c r="L93" s="16">
        <v>-4.5614799999999997E-2</v>
      </c>
    </row>
    <row r="94" spans="1:12" ht="13.2" hidden="1" x14ac:dyDescent="0.25">
      <c r="A94" s="13">
        <v>43033</v>
      </c>
      <c r="B94" s="54">
        <v>2.0601851851851853E-3</v>
      </c>
      <c r="C94" s="16" t="s">
        <v>765</v>
      </c>
      <c r="D94" s="16" t="s">
        <v>761</v>
      </c>
      <c r="E94" s="16" t="s">
        <v>762</v>
      </c>
      <c r="F94" s="16">
        <v>5.3850000000000002E-2</v>
      </c>
      <c r="G94" s="16">
        <v>0.15005368999999999</v>
      </c>
      <c r="H94" s="16">
        <v>8.0803899999999998E-3</v>
      </c>
      <c r="I94" s="66">
        <v>2.5000000000000001E-3</v>
      </c>
      <c r="J94" s="16">
        <v>360439336012</v>
      </c>
      <c r="K94" s="16">
        <v>8.0601900000000001E-3</v>
      </c>
      <c r="L94" s="16">
        <v>-0.15005368999999999</v>
      </c>
    </row>
    <row r="95" spans="1:12" ht="13.2" x14ac:dyDescent="0.25">
      <c r="A95" s="13">
        <v>43018</v>
      </c>
      <c r="B95" s="54">
        <v>4.9641203703703701E-2</v>
      </c>
      <c r="C95" s="16" t="s">
        <v>760</v>
      </c>
      <c r="D95" s="16" t="s">
        <v>761</v>
      </c>
      <c r="E95" s="16" t="s">
        <v>762</v>
      </c>
      <c r="F95" s="16">
        <v>5.7942859999999999E-2</v>
      </c>
      <c r="G95" s="16">
        <v>3.07262697</v>
      </c>
      <c r="H95" s="16">
        <v>0.17803679</v>
      </c>
      <c r="I95" s="66">
        <v>2.5000000000000001E-3</v>
      </c>
      <c r="J95" s="16">
        <v>123328404168</v>
      </c>
      <c r="K95" s="16">
        <v>0.17759169999999999</v>
      </c>
      <c r="L95" s="16">
        <v>-3.07262697</v>
      </c>
    </row>
    <row r="96" spans="1:12" ht="13.2" x14ac:dyDescent="0.25">
      <c r="A96" s="13">
        <v>43018</v>
      </c>
      <c r="B96" s="54">
        <v>4.9641203703703701E-2</v>
      </c>
      <c r="C96" s="16" t="s">
        <v>760</v>
      </c>
      <c r="D96" s="16" t="s">
        <v>761</v>
      </c>
      <c r="E96" s="16" t="s">
        <v>762</v>
      </c>
      <c r="F96" s="16">
        <v>5.794287E-2</v>
      </c>
      <c r="G96" s="16">
        <v>3.9395666199999999</v>
      </c>
      <c r="H96" s="16">
        <v>0.22826979</v>
      </c>
      <c r="I96" s="66">
        <v>2.5000000000000001E-3</v>
      </c>
      <c r="J96" s="16">
        <v>123328404168</v>
      </c>
      <c r="K96" s="16">
        <v>0.22769912</v>
      </c>
      <c r="L96" s="16">
        <v>-3.9395666199999999</v>
      </c>
    </row>
    <row r="97" spans="1:12" ht="13.2" x14ac:dyDescent="0.25">
      <c r="A97" s="13">
        <v>43018</v>
      </c>
      <c r="B97" s="54">
        <v>4.9641203703703701E-2</v>
      </c>
      <c r="C97" s="16" t="s">
        <v>760</v>
      </c>
      <c r="D97" s="16" t="s">
        <v>761</v>
      </c>
      <c r="E97" s="16" t="s">
        <v>762</v>
      </c>
      <c r="F97" s="16">
        <v>5.8000000000000003E-2</v>
      </c>
      <c r="G97" s="16">
        <v>4.9874999999999998</v>
      </c>
      <c r="H97" s="16">
        <v>0.289275</v>
      </c>
      <c r="I97" s="66">
        <v>2.5000000000000001E-3</v>
      </c>
      <c r="J97" s="16">
        <v>123328404168</v>
      </c>
      <c r="K97" s="16">
        <v>0.28855182000000001</v>
      </c>
      <c r="L97" s="16">
        <v>-4.9874999999999998</v>
      </c>
    </row>
    <row r="98" spans="1:12" ht="13.2" x14ac:dyDescent="0.25">
      <c r="A98" s="13">
        <v>43018</v>
      </c>
      <c r="B98" s="54">
        <v>4.9641203703703701E-2</v>
      </c>
      <c r="C98" s="16" t="s">
        <v>760</v>
      </c>
      <c r="D98" s="16" t="s">
        <v>761</v>
      </c>
      <c r="E98" s="16" t="s">
        <v>762</v>
      </c>
      <c r="F98" s="16">
        <v>5.8020000000000002E-2</v>
      </c>
      <c r="G98" s="16">
        <v>0.25</v>
      </c>
      <c r="H98" s="16">
        <v>1.4505000000000001E-2</v>
      </c>
      <c r="I98" s="66">
        <v>2.5000000000000001E-3</v>
      </c>
      <c r="J98" s="16">
        <v>123328404168</v>
      </c>
      <c r="K98" s="16">
        <v>1.4468740000000001E-2</v>
      </c>
      <c r="L98" s="16">
        <v>-0.25</v>
      </c>
    </row>
    <row r="99" spans="1:12" ht="13.2" x14ac:dyDescent="0.25">
      <c r="A99" s="13">
        <v>43018</v>
      </c>
      <c r="B99" s="54">
        <v>4.9641203703703701E-2</v>
      </c>
      <c r="C99" s="16" t="s">
        <v>760</v>
      </c>
      <c r="D99" s="16" t="s">
        <v>761</v>
      </c>
      <c r="E99" s="16" t="s">
        <v>762</v>
      </c>
      <c r="F99" s="16">
        <v>5.8022289999999997E-2</v>
      </c>
      <c r="G99" s="16">
        <v>11.49189378</v>
      </c>
      <c r="H99" s="16">
        <v>0.66678599000000005</v>
      </c>
      <c r="I99" s="66">
        <v>2.5000000000000001E-3</v>
      </c>
      <c r="J99" s="16">
        <v>123328404168</v>
      </c>
      <c r="K99" s="16">
        <v>0.66511903000000006</v>
      </c>
      <c r="L99" s="16">
        <v>-11.49189378</v>
      </c>
    </row>
    <row r="100" spans="1:12" ht="13.2" x14ac:dyDescent="0.25">
      <c r="A100" s="13">
        <v>43018</v>
      </c>
      <c r="B100" s="54">
        <v>4.9641203703703701E-2</v>
      </c>
      <c r="C100" s="16" t="s">
        <v>760</v>
      </c>
      <c r="D100" s="16" t="s">
        <v>761</v>
      </c>
      <c r="E100" s="16" t="s">
        <v>762</v>
      </c>
      <c r="F100" s="16">
        <v>5.8022299999999999E-2</v>
      </c>
      <c r="G100" s="16">
        <v>6.3860000000000001</v>
      </c>
      <c r="H100" s="16">
        <v>0.37053039999999998</v>
      </c>
      <c r="I100" s="66">
        <v>2.5000000000000001E-3</v>
      </c>
      <c r="J100" s="16">
        <v>123328404168</v>
      </c>
      <c r="K100" s="16">
        <v>0.36960408</v>
      </c>
      <c r="L100" s="16">
        <v>-6.3860000000000001</v>
      </c>
    </row>
    <row r="101" spans="1:12" ht="13.2" x14ac:dyDescent="0.25">
      <c r="A101" s="13">
        <v>43018</v>
      </c>
      <c r="B101" s="54">
        <v>4.9641203703703701E-2</v>
      </c>
      <c r="C101" s="16" t="s">
        <v>760</v>
      </c>
      <c r="D101" s="16" t="s">
        <v>761</v>
      </c>
      <c r="E101" s="16" t="s">
        <v>762</v>
      </c>
      <c r="F101" s="16">
        <v>5.8022299999999999E-2</v>
      </c>
      <c r="G101" s="16">
        <v>10.477443750000001</v>
      </c>
      <c r="H101" s="16">
        <v>0.60792537999999996</v>
      </c>
      <c r="I101" s="66">
        <v>2.5000000000000001E-3</v>
      </c>
      <c r="J101" s="16">
        <v>123328404168</v>
      </c>
      <c r="K101" s="16">
        <v>0.60640556999999995</v>
      </c>
      <c r="L101" s="16">
        <v>-10.477443750000001</v>
      </c>
    </row>
    <row r="102" spans="1:12" ht="13.2" x14ac:dyDescent="0.25">
      <c r="A102" s="13">
        <v>43018</v>
      </c>
      <c r="B102" s="54">
        <v>4.9641203703703701E-2</v>
      </c>
      <c r="C102" s="16" t="s">
        <v>760</v>
      </c>
      <c r="D102" s="16" t="s">
        <v>761</v>
      </c>
      <c r="E102" s="16" t="s">
        <v>762</v>
      </c>
      <c r="F102" s="16">
        <v>5.8022329999999997E-2</v>
      </c>
      <c r="G102" s="16">
        <v>2.8649688800000002</v>
      </c>
      <c r="H102" s="16">
        <v>0.16623215999999999</v>
      </c>
      <c r="I102" s="66">
        <v>2.5000000000000001E-3</v>
      </c>
      <c r="J102" s="16">
        <v>123328404168</v>
      </c>
      <c r="K102" s="16">
        <v>0.16581657999999999</v>
      </c>
      <c r="L102" s="16">
        <v>-2.8649688800000002</v>
      </c>
    </row>
    <row r="103" spans="1:12" ht="13.2" x14ac:dyDescent="0.25">
      <c r="A103" s="13">
        <v>43018</v>
      </c>
      <c r="B103" s="54">
        <v>4.9641203703703701E-2</v>
      </c>
      <c r="C103" s="16" t="s">
        <v>760</v>
      </c>
      <c r="D103" s="16" t="s">
        <v>761</v>
      </c>
      <c r="E103" s="16" t="s">
        <v>762</v>
      </c>
      <c r="F103" s="16">
        <v>5.8022339999999999E-2</v>
      </c>
      <c r="G103" s="16">
        <v>6.53</v>
      </c>
      <c r="H103" s="16">
        <v>0.37888588000000001</v>
      </c>
      <c r="I103" s="66">
        <v>2.5000000000000001E-3</v>
      </c>
      <c r="J103" s="16">
        <v>123328404168</v>
      </c>
      <c r="K103" s="16">
        <v>0.37793866999999998</v>
      </c>
      <c r="L103" s="16">
        <v>-6.53</v>
      </c>
    </row>
    <row r="104" spans="1:12" ht="13.2" x14ac:dyDescent="0.25">
      <c r="A104" s="13">
        <v>43014</v>
      </c>
      <c r="B104" s="54">
        <v>0.66693287037037041</v>
      </c>
      <c r="C104" s="16" t="s">
        <v>760</v>
      </c>
      <c r="D104" s="16" t="s">
        <v>761</v>
      </c>
      <c r="E104" s="16" t="s">
        <v>762</v>
      </c>
      <c r="F104" s="16">
        <v>7.0200429999999994E-2</v>
      </c>
      <c r="G104" s="16">
        <v>19.455464630000002</v>
      </c>
      <c r="H104" s="16">
        <v>1.36578198</v>
      </c>
      <c r="I104" s="66">
        <v>2.5000000000000001E-3</v>
      </c>
      <c r="J104" s="16">
        <v>122479222200</v>
      </c>
      <c r="K104" s="16">
        <v>1.36236753</v>
      </c>
      <c r="L104" s="16">
        <v>-19.455464630000002</v>
      </c>
    </row>
    <row r="105" spans="1:12" ht="13.2" x14ac:dyDescent="0.25">
      <c r="A105" s="13">
        <v>43014</v>
      </c>
      <c r="B105" s="54">
        <v>9.7488425925925923E-2</v>
      </c>
      <c r="C105" s="16" t="s">
        <v>760</v>
      </c>
      <c r="D105" s="16" t="s">
        <v>761</v>
      </c>
      <c r="E105" s="16" t="s">
        <v>762</v>
      </c>
      <c r="F105" s="16">
        <v>7.0221930000000002E-2</v>
      </c>
      <c r="G105" s="16">
        <v>3.0779999999999998</v>
      </c>
      <c r="H105" s="16">
        <v>0.2161431</v>
      </c>
      <c r="I105" s="66">
        <v>2.5000000000000001E-3</v>
      </c>
      <c r="J105" s="16">
        <v>122342433126</v>
      </c>
      <c r="K105" s="16">
        <v>0.21560275000000001</v>
      </c>
      <c r="L105" s="16">
        <v>-3.0779999999999998</v>
      </c>
    </row>
    <row r="106" spans="1:12" ht="13.2" x14ac:dyDescent="0.25">
      <c r="A106" s="13">
        <v>43014</v>
      </c>
      <c r="B106" s="54">
        <v>9.7488425925925923E-2</v>
      </c>
      <c r="C106" s="16" t="s">
        <v>760</v>
      </c>
      <c r="D106" s="16" t="s">
        <v>761</v>
      </c>
      <c r="E106" s="16" t="s">
        <v>762</v>
      </c>
      <c r="F106" s="16">
        <v>7.0227090000000006E-2</v>
      </c>
      <c r="G106" s="16">
        <v>0.10221125</v>
      </c>
      <c r="H106" s="16">
        <v>7.1779900000000004E-3</v>
      </c>
      <c r="I106" s="66">
        <v>2.5000000000000001E-3</v>
      </c>
      <c r="J106" s="16">
        <v>122342433126</v>
      </c>
      <c r="K106" s="16">
        <v>7.1600500000000003E-3</v>
      </c>
      <c r="L106" s="16">
        <v>-0.10221125</v>
      </c>
    </row>
    <row r="107" spans="1:12" ht="13.2" x14ac:dyDescent="0.25">
      <c r="A107" s="13">
        <v>43014</v>
      </c>
      <c r="B107" s="54">
        <v>9.7488425925925923E-2</v>
      </c>
      <c r="C107" s="16" t="s">
        <v>760</v>
      </c>
      <c r="D107" s="16" t="s">
        <v>761</v>
      </c>
      <c r="E107" s="16" t="s">
        <v>762</v>
      </c>
      <c r="F107" s="16">
        <v>7.0242810000000003E-2</v>
      </c>
      <c r="G107" s="16">
        <v>4.4962090000000003E-2</v>
      </c>
      <c r="H107" s="16">
        <v>3.15826E-3</v>
      </c>
      <c r="I107" s="66">
        <v>2.5000000000000001E-3</v>
      </c>
      <c r="J107" s="16">
        <v>122342433126</v>
      </c>
      <c r="K107" s="16">
        <v>3.15037E-3</v>
      </c>
      <c r="L107" s="16">
        <v>-4.4962090000000003E-2</v>
      </c>
    </row>
    <row r="108" spans="1:12" ht="13.2" x14ac:dyDescent="0.25">
      <c r="A108" s="13">
        <v>43014</v>
      </c>
      <c r="B108" s="54">
        <v>9.7488425925925923E-2</v>
      </c>
      <c r="C108" s="16" t="s">
        <v>760</v>
      </c>
      <c r="D108" s="16" t="s">
        <v>761</v>
      </c>
      <c r="E108" s="16" t="s">
        <v>762</v>
      </c>
      <c r="F108" s="16">
        <v>7.0250000000000007E-2</v>
      </c>
      <c r="G108" s="16">
        <v>0.25</v>
      </c>
      <c r="H108" s="16">
        <v>1.7562500000000002E-2</v>
      </c>
      <c r="I108" s="66">
        <v>2.5000000000000001E-3</v>
      </c>
      <c r="J108" s="16">
        <v>122342433126</v>
      </c>
      <c r="K108" s="16">
        <v>1.7518599999999999E-2</v>
      </c>
      <c r="L108" s="16">
        <v>-0.25</v>
      </c>
    </row>
    <row r="109" spans="1:12" ht="13.2" x14ac:dyDescent="0.25">
      <c r="A109" s="13">
        <v>43014</v>
      </c>
      <c r="B109" s="54">
        <v>9.7488425925925923E-2</v>
      </c>
      <c r="C109" s="16" t="s">
        <v>760</v>
      </c>
      <c r="D109" s="16" t="s">
        <v>761</v>
      </c>
      <c r="E109" s="16" t="s">
        <v>762</v>
      </c>
      <c r="F109" s="16">
        <v>7.0251270000000005E-2</v>
      </c>
      <c r="G109" s="16">
        <v>0.1991338</v>
      </c>
      <c r="H109" s="16">
        <v>1.3989400000000001E-2</v>
      </c>
      <c r="I109" s="66">
        <v>2.5000000000000001E-3</v>
      </c>
      <c r="J109" s="16">
        <v>122342433126</v>
      </c>
      <c r="K109" s="16">
        <v>1.395443E-2</v>
      </c>
      <c r="L109" s="16">
        <v>-0.1991338</v>
      </c>
    </row>
    <row r="110" spans="1:12" ht="13.2" x14ac:dyDescent="0.25">
      <c r="A110" s="13">
        <v>43014</v>
      </c>
      <c r="B110" s="54">
        <v>9.7488425925925923E-2</v>
      </c>
      <c r="C110" s="16" t="s">
        <v>760</v>
      </c>
      <c r="D110" s="16" t="s">
        <v>761</v>
      </c>
      <c r="E110" s="16" t="s">
        <v>762</v>
      </c>
      <c r="F110" s="16">
        <v>7.0292560000000004E-2</v>
      </c>
      <c r="G110" s="16">
        <v>1.5868110000000001E-2</v>
      </c>
      <c r="H110" s="16">
        <v>1.1154100000000001E-3</v>
      </c>
      <c r="I110" s="66">
        <v>2.5000000000000001E-3</v>
      </c>
      <c r="J110" s="16">
        <v>122342433126</v>
      </c>
      <c r="K110" s="16">
        <v>1.1126300000000001E-3</v>
      </c>
      <c r="L110" s="16">
        <v>-1.5868110000000001E-2</v>
      </c>
    </row>
    <row r="111" spans="1:12" ht="13.2" x14ac:dyDescent="0.25">
      <c r="A111" s="13">
        <v>43014</v>
      </c>
      <c r="B111" s="54">
        <v>9.7488425925925923E-2</v>
      </c>
      <c r="C111" s="16" t="s">
        <v>760</v>
      </c>
      <c r="D111" s="16" t="s">
        <v>761</v>
      </c>
      <c r="E111" s="16" t="s">
        <v>762</v>
      </c>
      <c r="F111" s="16">
        <v>7.0329740000000002E-2</v>
      </c>
      <c r="G111" s="16">
        <v>0.25800000000000001</v>
      </c>
      <c r="H111" s="16">
        <v>1.8145069999999999E-2</v>
      </c>
      <c r="I111" s="66">
        <v>2.5000000000000001E-3</v>
      </c>
      <c r="J111" s="16">
        <v>122342433126</v>
      </c>
      <c r="K111" s="16">
        <v>1.8099710000000001E-2</v>
      </c>
      <c r="L111" s="16">
        <v>-0.25800000000000001</v>
      </c>
    </row>
    <row r="112" spans="1:12" ht="13.2" x14ac:dyDescent="0.25">
      <c r="A112" s="13">
        <v>43014</v>
      </c>
      <c r="B112" s="54">
        <v>9.7488425925925923E-2</v>
      </c>
      <c r="C112" s="16" t="s">
        <v>760</v>
      </c>
      <c r="D112" s="16" t="s">
        <v>761</v>
      </c>
      <c r="E112" s="16" t="s">
        <v>762</v>
      </c>
      <c r="F112" s="16">
        <v>7.0338650000000003E-2</v>
      </c>
      <c r="G112" s="16">
        <v>5.7657479999999997E-2</v>
      </c>
      <c r="H112" s="16">
        <v>4.0555399999999998E-3</v>
      </c>
      <c r="I112" s="66">
        <v>2.5000000000000001E-3</v>
      </c>
      <c r="J112" s="16">
        <v>122342433126</v>
      </c>
      <c r="K112" s="16">
        <v>4.0454100000000002E-3</v>
      </c>
      <c r="L112" s="16">
        <v>-5.7657479999999997E-2</v>
      </c>
    </row>
    <row r="113" spans="1:12" ht="13.2" x14ac:dyDescent="0.25">
      <c r="A113" s="13">
        <v>43014</v>
      </c>
      <c r="B113" s="54">
        <v>9.7488425925925923E-2</v>
      </c>
      <c r="C113" s="16" t="s">
        <v>760</v>
      </c>
      <c r="D113" s="16" t="s">
        <v>761</v>
      </c>
      <c r="E113" s="16" t="s">
        <v>762</v>
      </c>
      <c r="F113" s="16">
        <v>7.0344669999999998E-2</v>
      </c>
      <c r="G113" s="16">
        <v>0.8</v>
      </c>
      <c r="H113" s="16">
        <v>5.6275730000000003E-2</v>
      </c>
      <c r="I113" s="66">
        <v>2.5000000000000001E-3</v>
      </c>
      <c r="J113" s="16">
        <v>122342433126</v>
      </c>
      <c r="K113" s="16">
        <v>5.6135049999999999E-2</v>
      </c>
      <c r="L113" s="16">
        <v>-0.8</v>
      </c>
    </row>
    <row r="114" spans="1:12" ht="13.2" x14ac:dyDescent="0.25">
      <c r="A114" s="13">
        <v>43014</v>
      </c>
      <c r="B114" s="54">
        <v>9.7488425925925923E-2</v>
      </c>
      <c r="C114" s="16" t="s">
        <v>760</v>
      </c>
      <c r="D114" s="16" t="s">
        <v>761</v>
      </c>
      <c r="E114" s="16" t="s">
        <v>762</v>
      </c>
      <c r="F114" s="16">
        <v>7.0344959999999998E-2</v>
      </c>
      <c r="G114" s="16">
        <v>8.0955390000000002E-2</v>
      </c>
      <c r="H114" s="16">
        <v>5.6947999999999999E-3</v>
      </c>
      <c r="I114" s="66">
        <v>2.5000000000000001E-3</v>
      </c>
      <c r="J114" s="16">
        <v>122342433126</v>
      </c>
      <c r="K114" s="16">
        <v>5.6805700000000002E-3</v>
      </c>
      <c r="L114" s="16">
        <v>-8.0955390000000002E-2</v>
      </c>
    </row>
    <row r="115" spans="1:12" ht="13.2" x14ac:dyDescent="0.25">
      <c r="A115" s="13">
        <v>43014</v>
      </c>
      <c r="B115" s="54">
        <v>9.7488425925925923E-2</v>
      </c>
      <c r="C115" s="16" t="s">
        <v>760</v>
      </c>
      <c r="D115" s="16" t="s">
        <v>761</v>
      </c>
      <c r="E115" s="16" t="s">
        <v>762</v>
      </c>
      <c r="F115" s="16">
        <v>7.0344959999999998E-2</v>
      </c>
      <c r="G115" s="16">
        <v>2.9120279999999998E-2</v>
      </c>
      <c r="H115" s="16">
        <v>2.0484600000000002E-3</v>
      </c>
      <c r="I115" s="66">
        <v>2.5000000000000001E-3</v>
      </c>
      <c r="J115" s="16">
        <v>122342433126</v>
      </c>
      <c r="K115" s="16">
        <v>2.0433399999999998E-3</v>
      </c>
      <c r="L115" s="16">
        <v>-2.9120279999999998E-2</v>
      </c>
    </row>
    <row r="116" spans="1:12" ht="13.2" x14ac:dyDescent="0.25">
      <c r="A116" s="13">
        <v>43014</v>
      </c>
      <c r="B116" s="54">
        <v>9.7488425925925923E-2</v>
      </c>
      <c r="C116" s="16" t="s">
        <v>760</v>
      </c>
      <c r="D116" s="16" t="s">
        <v>761</v>
      </c>
      <c r="E116" s="16" t="s">
        <v>762</v>
      </c>
      <c r="F116" s="16">
        <v>7.0344959999999998E-2</v>
      </c>
      <c r="G116" s="16">
        <v>4.9625937000000002</v>
      </c>
      <c r="H116" s="16">
        <v>0.34909345000000003</v>
      </c>
      <c r="I116" s="66">
        <v>2.5000000000000001E-3</v>
      </c>
      <c r="J116" s="16">
        <v>122342433126</v>
      </c>
      <c r="K116" s="16">
        <v>0.34822071999999998</v>
      </c>
      <c r="L116" s="16">
        <v>-4.9625937000000002</v>
      </c>
    </row>
    <row r="117" spans="1:12" ht="13.2" x14ac:dyDescent="0.25">
      <c r="A117" s="13">
        <v>43014</v>
      </c>
      <c r="B117" s="54">
        <v>9.7488425925925923E-2</v>
      </c>
      <c r="C117" s="16" t="s">
        <v>760</v>
      </c>
      <c r="D117" s="16" t="s">
        <v>761</v>
      </c>
      <c r="E117" s="16" t="s">
        <v>762</v>
      </c>
      <c r="F117" s="16">
        <v>7.0344970000000007E-2</v>
      </c>
      <c r="G117" s="16">
        <v>0.31267026999999997</v>
      </c>
      <c r="H117" s="16">
        <v>2.1994779999999998E-2</v>
      </c>
      <c r="I117" s="66">
        <v>2.5000000000000001E-3</v>
      </c>
      <c r="J117" s="16">
        <v>122342433126</v>
      </c>
      <c r="K117" s="16">
        <v>2.1939799999999999E-2</v>
      </c>
      <c r="L117" s="16">
        <v>-0.31267026999999997</v>
      </c>
    </row>
    <row r="118" spans="1:12" ht="13.2" x14ac:dyDescent="0.25">
      <c r="A118" s="13">
        <v>43012</v>
      </c>
      <c r="B118" s="54">
        <v>7.1296296296296299E-3</v>
      </c>
      <c r="C118" s="16" t="s">
        <v>760</v>
      </c>
      <c r="D118" s="16" t="s">
        <v>761</v>
      </c>
      <c r="E118" s="16" t="s">
        <v>762</v>
      </c>
      <c r="F118" s="16">
        <v>6.8333829999999998E-2</v>
      </c>
      <c r="G118" s="16">
        <v>20.353363000000002</v>
      </c>
      <c r="H118" s="16">
        <v>1.39082324</v>
      </c>
      <c r="I118" s="66">
        <v>2.5000000000000001E-3</v>
      </c>
      <c r="J118" s="16">
        <v>121898776227</v>
      </c>
      <c r="K118" s="16">
        <v>1.3873461899999999</v>
      </c>
      <c r="L118" s="16">
        <v>-20.353363000000002</v>
      </c>
    </row>
    <row r="119" spans="1:12" ht="13.2" x14ac:dyDescent="0.25">
      <c r="A119" s="13">
        <v>43008</v>
      </c>
      <c r="B119" s="54">
        <v>0.67967592592592596</v>
      </c>
      <c r="C119" s="16" t="s">
        <v>760</v>
      </c>
      <c r="D119" s="16" t="s">
        <v>761</v>
      </c>
      <c r="E119" s="16" t="s">
        <v>762</v>
      </c>
      <c r="F119" s="16">
        <v>7.6000020000000001E-2</v>
      </c>
      <c r="G119" s="16">
        <v>3.0236856799999998</v>
      </c>
      <c r="H119" s="16">
        <v>0.22980017</v>
      </c>
      <c r="I119" s="66">
        <v>2.5000000000000001E-3</v>
      </c>
      <c r="J119" s="16">
        <v>121209376317</v>
      </c>
      <c r="K119" s="16">
        <v>0.22922566999999999</v>
      </c>
      <c r="L119" s="16">
        <v>-3.0236856799999998</v>
      </c>
    </row>
    <row r="120" spans="1:12" ht="13.2" x14ac:dyDescent="0.25">
      <c r="A120" s="13">
        <v>43008</v>
      </c>
      <c r="B120" s="54">
        <v>0.67967592592592596</v>
      </c>
      <c r="C120" s="16" t="s">
        <v>760</v>
      </c>
      <c r="D120" s="16" t="s">
        <v>761</v>
      </c>
      <c r="E120" s="16" t="s">
        <v>762</v>
      </c>
      <c r="F120" s="16">
        <v>7.6062469999999993E-2</v>
      </c>
      <c r="G120" s="16">
        <v>0.65735440000000001</v>
      </c>
      <c r="H120" s="16">
        <v>4.9999990000000001E-2</v>
      </c>
      <c r="I120" s="66">
        <v>2.5000000000000001E-3</v>
      </c>
      <c r="J120" s="16">
        <v>121209376317</v>
      </c>
      <c r="K120" s="16">
        <v>4.9875000000000003E-2</v>
      </c>
      <c r="L120" s="16">
        <v>-0.65735440000000001</v>
      </c>
    </row>
    <row r="121" spans="1:12" ht="13.2" x14ac:dyDescent="0.25">
      <c r="A121" s="13">
        <v>43008</v>
      </c>
      <c r="B121" s="54">
        <v>0.67967592592592596</v>
      </c>
      <c r="C121" s="16" t="s">
        <v>760</v>
      </c>
      <c r="D121" s="16" t="s">
        <v>761</v>
      </c>
      <c r="E121" s="16" t="s">
        <v>762</v>
      </c>
      <c r="F121" s="16">
        <v>7.6062469999999993E-2</v>
      </c>
      <c r="G121" s="16">
        <v>8.6999999999999994E-3</v>
      </c>
      <c r="H121" s="16">
        <v>6.6173999999999996E-4</v>
      </c>
      <c r="I121" s="66">
        <v>2.5000000000000001E-3</v>
      </c>
      <c r="J121" s="16">
        <v>121209376317</v>
      </c>
      <c r="K121" s="16">
        <v>6.6009E-4</v>
      </c>
      <c r="L121" s="16">
        <v>-8.6999999999999994E-3</v>
      </c>
    </row>
    <row r="122" spans="1:12" ht="13.2" x14ac:dyDescent="0.25">
      <c r="A122" s="13">
        <v>43008</v>
      </c>
      <c r="B122" s="54">
        <v>0.67967592592592596</v>
      </c>
      <c r="C122" s="16" t="s">
        <v>760</v>
      </c>
      <c r="D122" s="16" t="s">
        <v>761</v>
      </c>
      <c r="E122" s="16" t="s">
        <v>762</v>
      </c>
      <c r="F122" s="16">
        <v>7.6073160000000001E-2</v>
      </c>
      <c r="G122" s="16">
        <v>4.9836409999999998E-2</v>
      </c>
      <c r="H122" s="16">
        <v>3.7912100000000002E-3</v>
      </c>
      <c r="I122" s="66">
        <v>2.5000000000000001E-3</v>
      </c>
      <c r="J122" s="16">
        <v>121209376317</v>
      </c>
      <c r="K122" s="16">
        <v>3.78174E-3</v>
      </c>
      <c r="L122" s="16">
        <v>-4.9836409999999998E-2</v>
      </c>
    </row>
    <row r="123" spans="1:12" ht="13.2" x14ac:dyDescent="0.25">
      <c r="A123" s="13">
        <v>43008</v>
      </c>
      <c r="B123" s="54">
        <v>0.67967592592592596</v>
      </c>
      <c r="C123" s="16" t="s">
        <v>760</v>
      </c>
      <c r="D123" s="16" t="s">
        <v>761</v>
      </c>
      <c r="E123" s="16" t="s">
        <v>762</v>
      </c>
      <c r="F123" s="16">
        <v>7.6093179999999996E-2</v>
      </c>
      <c r="G123" s="16">
        <v>1.5739940000000001E-2</v>
      </c>
      <c r="H123" s="16">
        <v>1.1976999999999999E-3</v>
      </c>
      <c r="I123" s="66">
        <v>2.5000000000000001E-3</v>
      </c>
      <c r="J123" s="16">
        <v>121209376317</v>
      </c>
      <c r="K123" s="16">
        <v>1.1947100000000001E-3</v>
      </c>
      <c r="L123" s="16">
        <v>-1.5739940000000001E-2</v>
      </c>
    </row>
    <row r="124" spans="1:12" ht="13.2" x14ac:dyDescent="0.25">
      <c r="A124" s="13">
        <v>43008</v>
      </c>
      <c r="B124" s="54">
        <v>0.67967592592592596</v>
      </c>
      <c r="C124" s="16" t="s">
        <v>760</v>
      </c>
      <c r="D124" s="16" t="s">
        <v>761</v>
      </c>
      <c r="E124" s="16" t="s">
        <v>762</v>
      </c>
      <c r="F124" s="16">
        <v>7.6100920000000002E-2</v>
      </c>
      <c r="G124" s="16">
        <v>0.48101832</v>
      </c>
      <c r="H124" s="16">
        <v>3.6605930000000002E-2</v>
      </c>
      <c r="I124" s="66">
        <v>2.5000000000000001E-3</v>
      </c>
      <c r="J124" s="16">
        <v>121209376317</v>
      </c>
      <c r="K124" s="16">
        <v>3.6514419999999999E-2</v>
      </c>
      <c r="L124" s="16">
        <v>-0.48101832</v>
      </c>
    </row>
    <row r="125" spans="1:12" ht="13.2" x14ac:dyDescent="0.25">
      <c r="A125" s="13">
        <v>43008</v>
      </c>
      <c r="B125" s="54">
        <v>0.67967592592592596</v>
      </c>
      <c r="C125" s="16" t="s">
        <v>760</v>
      </c>
      <c r="D125" s="16" t="s">
        <v>761</v>
      </c>
      <c r="E125" s="16" t="s">
        <v>762</v>
      </c>
      <c r="F125" s="16">
        <v>7.6101039999999995E-2</v>
      </c>
      <c r="G125" s="16">
        <v>2.4800450000000002E-2</v>
      </c>
      <c r="H125" s="16">
        <v>1.8873399999999999E-3</v>
      </c>
      <c r="I125" s="66">
        <v>2.5000000000000001E-3</v>
      </c>
      <c r="J125" s="16">
        <v>121209376317</v>
      </c>
      <c r="K125" s="16">
        <v>1.8826299999999999E-3</v>
      </c>
      <c r="L125" s="16">
        <v>-2.4800450000000002E-2</v>
      </c>
    </row>
    <row r="126" spans="1:12" ht="13.2" x14ac:dyDescent="0.25">
      <c r="A126" s="13">
        <v>43008</v>
      </c>
      <c r="B126" s="54">
        <v>0.67967592592592596</v>
      </c>
      <c r="C126" s="16" t="s">
        <v>760</v>
      </c>
      <c r="D126" s="16" t="s">
        <v>761</v>
      </c>
      <c r="E126" s="16" t="s">
        <v>762</v>
      </c>
      <c r="F126" s="16">
        <v>7.6101070000000007E-2</v>
      </c>
      <c r="G126" s="16">
        <v>5.0988144499999999</v>
      </c>
      <c r="H126" s="16">
        <v>0.38802523</v>
      </c>
      <c r="I126" s="66">
        <v>2.5000000000000001E-3</v>
      </c>
      <c r="J126" s="16">
        <v>121209376317</v>
      </c>
      <c r="K126" s="16">
        <v>0.38705517</v>
      </c>
      <c r="L126" s="16">
        <v>-5.0988144499999999</v>
      </c>
    </row>
    <row r="127" spans="1:12" ht="13.2" x14ac:dyDescent="0.25">
      <c r="A127" s="13">
        <v>43008</v>
      </c>
      <c r="B127" s="54">
        <v>0.13258101851851853</v>
      </c>
      <c r="C127" s="16" t="s">
        <v>760</v>
      </c>
      <c r="D127" s="16" t="s">
        <v>761</v>
      </c>
      <c r="E127" s="16" t="s">
        <v>762</v>
      </c>
      <c r="F127" s="16">
        <v>7.8726930000000001E-2</v>
      </c>
      <c r="G127" s="16">
        <v>10.67471113</v>
      </c>
      <c r="H127" s="16">
        <v>0.84038723000000004</v>
      </c>
      <c r="I127" s="66">
        <v>2.5000000000000001E-3</v>
      </c>
      <c r="J127" s="16">
        <v>121067804031</v>
      </c>
      <c r="K127" s="16">
        <v>0.83828627</v>
      </c>
      <c r="L127" s="16">
        <v>-10.67471113</v>
      </c>
    </row>
    <row r="128" spans="1:12" ht="13.2" x14ac:dyDescent="0.25">
      <c r="A128" s="13">
        <v>43008</v>
      </c>
      <c r="B128" s="54">
        <v>0.13258101851851853</v>
      </c>
      <c r="C128" s="16" t="s">
        <v>760</v>
      </c>
      <c r="D128" s="16" t="s">
        <v>761</v>
      </c>
      <c r="E128" s="16" t="s">
        <v>762</v>
      </c>
      <c r="F128" s="16">
        <v>7.8726939999999995E-2</v>
      </c>
      <c r="G128" s="16">
        <v>15.615</v>
      </c>
      <c r="H128" s="16">
        <v>1.22932116</v>
      </c>
      <c r="I128" s="66">
        <v>2.5000000000000001E-3</v>
      </c>
      <c r="J128" s="16">
        <v>121067804031</v>
      </c>
      <c r="K128" s="16">
        <v>1.22624786</v>
      </c>
      <c r="L128" s="16">
        <v>-15.615</v>
      </c>
    </row>
    <row r="129" spans="1:12" ht="13.2" x14ac:dyDescent="0.25">
      <c r="A129" s="13">
        <v>43005</v>
      </c>
      <c r="B129" s="54">
        <v>0.95269675925925923</v>
      </c>
      <c r="C129" s="16" t="s">
        <v>760</v>
      </c>
      <c r="D129" s="16" t="s">
        <v>761</v>
      </c>
      <c r="E129" s="16" t="s">
        <v>762</v>
      </c>
      <c r="F129" s="16">
        <v>8.3582539999999997E-2</v>
      </c>
      <c r="G129" s="16">
        <v>4.3064786399999999</v>
      </c>
      <c r="H129" s="16">
        <v>0.35994641999999999</v>
      </c>
      <c r="I129" s="66">
        <v>1.5E-3</v>
      </c>
      <c r="J129" s="16">
        <v>120579776547</v>
      </c>
      <c r="K129" s="16">
        <v>0.35940651000000001</v>
      </c>
      <c r="L129" s="16">
        <v>-4.3064786399999999</v>
      </c>
    </row>
    <row r="130" spans="1:12" ht="13.2" x14ac:dyDescent="0.25">
      <c r="A130" s="13">
        <v>43005</v>
      </c>
      <c r="B130" s="54">
        <v>0.95255787037037032</v>
      </c>
      <c r="C130" s="16" t="s">
        <v>760</v>
      </c>
      <c r="D130" s="16" t="s">
        <v>761</v>
      </c>
      <c r="E130" s="16" t="s">
        <v>762</v>
      </c>
      <c r="F130" s="16">
        <v>8.3582539999999997E-2</v>
      </c>
      <c r="G130" s="16">
        <v>8.1850506500000009</v>
      </c>
      <c r="H130" s="16">
        <v>0.68412731999999998</v>
      </c>
      <c r="I130" s="66">
        <v>1.5E-3</v>
      </c>
      <c r="J130" s="16">
        <v>120579776547</v>
      </c>
      <c r="K130" s="16">
        <v>0.68310112999999995</v>
      </c>
      <c r="L130" s="16">
        <v>-8.1850506500000009</v>
      </c>
    </row>
    <row r="131" spans="1:12" ht="13.2" x14ac:dyDescent="0.25">
      <c r="A131" s="13">
        <v>43005</v>
      </c>
      <c r="B131" s="54">
        <v>0.9244444444444444</v>
      </c>
      <c r="C131" s="16" t="s">
        <v>760</v>
      </c>
      <c r="D131" s="16" t="s">
        <v>761</v>
      </c>
      <c r="E131" s="16" t="s">
        <v>762</v>
      </c>
      <c r="F131" s="16">
        <v>8.3582539999999997E-2</v>
      </c>
      <c r="G131" s="16">
        <v>1.2130000000000001E-5</v>
      </c>
      <c r="H131" s="16">
        <v>1.0100000000000001E-6</v>
      </c>
      <c r="I131" s="66">
        <v>1.5E-3</v>
      </c>
      <c r="J131" s="16">
        <v>120579776547</v>
      </c>
      <c r="K131" s="16">
        <v>1.0100000000000001E-6</v>
      </c>
      <c r="L131" s="16">
        <v>-1.2130000000000001E-5</v>
      </c>
    </row>
    <row r="132" spans="1:12" ht="13.2" x14ac:dyDescent="0.25">
      <c r="A132" s="13">
        <v>43005</v>
      </c>
      <c r="B132" s="54">
        <v>0.92260416666666667</v>
      </c>
      <c r="C132" s="16" t="s">
        <v>760</v>
      </c>
      <c r="D132" s="16" t="s">
        <v>761</v>
      </c>
      <c r="E132" s="16" t="s">
        <v>762</v>
      </c>
      <c r="F132" s="16">
        <v>8.3582539999999997E-2</v>
      </c>
      <c r="G132" s="16">
        <v>6.1795699999999997E-3</v>
      </c>
      <c r="H132" s="16">
        <v>5.1650000000000003E-4</v>
      </c>
      <c r="I132" s="66">
        <v>1.5E-3</v>
      </c>
      <c r="J132" s="16">
        <v>120579776547</v>
      </c>
      <c r="K132" s="16">
        <v>5.1573000000000005E-4</v>
      </c>
      <c r="L132" s="16">
        <v>-6.1795699999999997E-3</v>
      </c>
    </row>
    <row r="133" spans="1:12" ht="13.2" x14ac:dyDescent="0.25">
      <c r="A133" s="13">
        <v>43005</v>
      </c>
      <c r="B133" s="54">
        <v>0.92251157407407403</v>
      </c>
      <c r="C133" s="16" t="s">
        <v>760</v>
      </c>
      <c r="D133" s="16" t="s">
        <v>761</v>
      </c>
      <c r="E133" s="16" t="s">
        <v>762</v>
      </c>
      <c r="F133" s="16">
        <v>8.3582539999999997E-2</v>
      </c>
      <c r="G133" s="16">
        <v>0.5</v>
      </c>
      <c r="H133" s="16">
        <v>4.1791269999999998E-2</v>
      </c>
      <c r="I133" s="66">
        <v>1.5E-3</v>
      </c>
      <c r="J133" s="16">
        <v>120579776547</v>
      </c>
      <c r="K133" s="16">
        <v>4.1728590000000003E-2</v>
      </c>
      <c r="L133" s="16">
        <v>-0.5</v>
      </c>
    </row>
    <row r="134" spans="1:12" ht="13.2" x14ac:dyDescent="0.25">
      <c r="A134" s="13">
        <v>43005</v>
      </c>
      <c r="B134" s="54">
        <v>0.92249999999999999</v>
      </c>
      <c r="C134" s="16" t="s">
        <v>760</v>
      </c>
      <c r="D134" s="16" t="s">
        <v>761</v>
      </c>
      <c r="E134" s="16" t="s">
        <v>762</v>
      </c>
      <c r="F134" s="16">
        <v>8.3582539999999997E-2</v>
      </c>
      <c r="G134" s="16">
        <v>1.0305659999999999E-2</v>
      </c>
      <c r="H134" s="16">
        <v>8.6136999999999997E-4</v>
      </c>
      <c r="I134" s="66">
        <v>1.5E-3</v>
      </c>
      <c r="J134" s="16">
        <v>120579776547</v>
      </c>
      <c r="K134" s="16">
        <v>8.6008000000000005E-4</v>
      </c>
      <c r="L134" s="16">
        <v>-1.0305659999999999E-2</v>
      </c>
    </row>
    <row r="135" spans="1:12" ht="13.2" x14ac:dyDescent="0.25">
      <c r="A135" s="13">
        <v>43005</v>
      </c>
      <c r="B135" s="54">
        <v>0.92236111111111108</v>
      </c>
      <c r="C135" s="16" t="s">
        <v>760</v>
      </c>
      <c r="D135" s="16" t="s">
        <v>761</v>
      </c>
      <c r="E135" s="16" t="s">
        <v>762</v>
      </c>
      <c r="F135" s="16">
        <v>8.3582539999999997E-2</v>
      </c>
      <c r="G135" s="16">
        <v>8.9641900000000004E-3</v>
      </c>
      <c r="H135" s="16">
        <v>7.4923999999999998E-4</v>
      </c>
      <c r="I135" s="66">
        <v>1.5E-3</v>
      </c>
      <c r="J135" s="16">
        <v>120579776547</v>
      </c>
      <c r="K135" s="16">
        <v>7.4812000000000001E-4</v>
      </c>
      <c r="L135" s="16">
        <v>-8.9641900000000004E-3</v>
      </c>
    </row>
    <row r="136" spans="1:12" ht="13.2" x14ac:dyDescent="0.25">
      <c r="A136" s="13">
        <v>43005</v>
      </c>
      <c r="B136" s="54">
        <v>0.92232638888888885</v>
      </c>
      <c r="C136" s="16" t="s">
        <v>760</v>
      </c>
      <c r="D136" s="16" t="s">
        <v>761</v>
      </c>
      <c r="E136" s="16" t="s">
        <v>762</v>
      </c>
      <c r="F136" s="16">
        <v>8.3582539999999997E-2</v>
      </c>
      <c r="G136" s="16">
        <v>8.8000000000000005E-3</v>
      </c>
      <c r="H136" s="16">
        <v>7.3552000000000003E-4</v>
      </c>
      <c r="I136" s="66">
        <v>1.5E-3</v>
      </c>
      <c r="J136" s="16">
        <v>120579776547</v>
      </c>
      <c r="K136" s="16">
        <v>7.3441999999999995E-4</v>
      </c>
      <c r="L136" s="16">
        <v>-8.8000000000000005E-3</v>
      </c>
    </row>
    <row r="137" spans="1:12" ht="13.2" x14ac:dyDescent="0.25">
      <c r="A137" s="13">
        <v>43005</v>
      </c>
      <c r="B137" s="54">
        <v>0.92230324074074077</v>
      </c>
      <c r="C137" s="16" t="s">
        <v>760</v>
      </c>
      <c r="D137" s="16" t="s">
        <v>761</v>
      </c>
      <c r="E137" s="16" t="s">
        <v>762</v>
      </c>
      <c r="F137" s="16">
        <v>8.3582539999999997E-2</v>
      </c>
      <c r="G137" s="16">
        <v>1.4800000000000001E-5</v>
      </c>
      <c r="H137" s="16">
        <v>1.2300000000000001E-6</v>
      </c>
      <c r="I137" s="66">
        <v>1.5E-3</v>
      </c>
      <c r="J137" s="16">
        <v>120579776547</v>
      </c>
      <c r="K137" s="16">
        <v>1.2300000000000001E-6</v>
      </c>
      <c r="L137" s="16">
        <v>-1.4800000000000001E-5</v>
      </c>
    </row>
    <row r="138" spans="1:12" ht="13.2" x14ac:dyDescent="0.25">
      <c r="A138" s="13">
        <v>43005</v>
      </c>
      <c r="B138" s="54">
        <v>0.91826388888888888</v>
      </c>
      <c r="C138" s="16" t="s">
        <v>760</v>
      </c>
      <c r="D138" s="16" t="s">
        <v>761</v>
      </c>
      <c r="E138" s="16" t="s">
        <v>762</v>
      </c>
      <c r="F138" s="16">
        <v>8.3582539999999997E-2</v>
      </c>
      <c r="G138" s="16">
        <v>4.7746000000000003E-4</v>
      </c>
      <c r="H138" s="16">
        <v>3.9900000000000001E-5</v>
      </c>
      <c r="I138" s="66">
        <v>1.5E-3</v>
      </c>
      <c r="J138" s="16">
        <v>120579776547</v>
      </c>
      <c r="K138" s="16">
        <v>3.985E-5</v>
      </c>
      <c r="L138" s="16">
        <v>-4.7746000000000003E-4</v>
      </c>
    </row>
    <row r="139" spans="1:12" ht="13.2" x14ac:dyDescent="0.25">
      <c r="A139" s="13">
        <v>43005</v>
      </c>
      <c r="B139" s="54">
        <v>0.91792824074074075</v>
      </c>
      <c r="C139" s="16" t="s">
        <v>760</v>
      </c>
      <c r="D139" s="16" t="s">
        <v>761</v>
      </c>
      <c r="E139" s="16" t="s">
        <v>762</v>
      </c>
      <c r="F139" s="16">
        <v>8.3582539999999997E-2</v>
      </c>
      <c r="G139" s="16">
        <v>0.88395526999999996</v>
      </c>
      <c r="H139" s="16">
        <v>7.3883219999999999E-2</v>
      </c>
      <c r="I139" s="66">
        <v>1.5E-3</v>
      </c>
      <c r="J139" s="16">
        <v>120579776547</v>
      </c>
      <c r="K139" s="16">
        <v>7.3772400000000002E-2</v>
      </c>
      <c r="L139" s="16">
        <v>-0.88395526999999996</v>
      </c>
    </row>
    <row r="140" spans="1:12" ht="13.2" x14ac:dyDescent="0.25">
      <c r="A140" s="13">
        <v>43005</v>
      </c>
      <c r="B140" s="54">
        <v>0.91792824074074075</v>
      </c>
      <c r="C140" s="16" t="s">
        <v>760</v>
      </c>
      <c r="D140" s="16" t="s">
        <v>761</v>
      </c>
      <c r="E140" s="16" t="s">
        <v>762</v>
      </c>
      <c r="F140" s="16">
        <v>8.3582539999999997E-2</v>
      </c>
      <c r="G140" s="16">
        <v>0.13141021</v>
      </c>
      <c r="H140" s="16">
        <v>1.098359E-2</v>
      </c>
      <c r="I140" s="66">
        <v>1.5E-3</v>
      </c>
      <c r="J140" s="16">
        <v>120579776547</v>
      </c>
      <c r="K140" s="16">
        <v>1.096712E-2</v>
      </c>
      <c r="L140" s="16">
        <v>-0.13141021</v>
      </c>
    </row>
    <row r="141" spans="1:12" ht="13.2" x14ac:dyDescent="0.25">
      <c r="A141" s="13">
        <v>43005</v>
      </c>
      <c r="B141" s="54">
        <v>0.91775462962962961</v>
      </c>
      <c r="C141" s="16" t="s">
        <v>760</v>
      </c>
      <c r="D141" s="16" t="s">
        <v>761</v>
      </c>
      <c r="E141" s="16" t="s">
        <v>762</v>
      </c>
      <c r="F141" s="16">
        <v>8.3582539999999997E-2</v>
      </c>
      <c r="G141" s="16">
        <v>9.0076099999999992E-3</v>
      </c>
      <c r="H141" s="16">
        <v>7.5286999999999999E-4</v>
      </c>
      <c r="I141" s="66">
        <v>1.5E-3</v>
      </c>
      <c r="J141" s="16">
        <v>120579776547</v>
      </c>
      <c r="K141" s="16">
        <v>7.5175000000000003E-4</v>
      </c>
      <c r="L141" s="16">
        <v>-9.0076099999999992E-3</v>
      </c>
    </row>
    <row r="142" spans="1:12" ht="13.2" x14ac:dyDescent="0.25">
      <c r="A142" s="13">
        <v>43005</v>
      </c>
      <c r="B142" s="54">
        <v>0.91771990740740739</v>
      </c>
      <c r="C142" s="16" t="s">
        <v>760</v>
      </c>
      <c r="D142" s="16" t="s">
        <v>761</v>
      </c>
      <c r="E142" s="16" t="s">
        <v>762</v>
      </c>
      <c r="F142" s="16">
        <v>8.3582539999999997E-2</v>
      </c>
      <c r="G142" s="16">
        <v>1.5291147700000001</v>
      </c>
      <c r="H142" s="16">
        <v>0.12780728999999999</v>
      </c>
      <c r="I142" s="66">
        <v>1.5E-3</v>
      </c>
      <c r="J142" s="16">
        <v>120579776547</v>
      </c>
      <c r="K142" s="16">
        <v>0.12761558000000001</v>
      </c>
      <c r="L142" s="16">
        <v>-1.5291147700000001</v>
      </c>
    </row>
    <row r="143" spans="1:12" ht="13.2" x14ac:dyDescent="0.25">
      <c r="A143" s="13">
        <v>43005</v>
      </c>
      <c r="B143" s="54">
        <v>0.91759259259259263</v>
      </c>
      <c r="C143" s="16" t="s">
        <v>760</v>
      </c>
      <c r="D143" s="16" t="s">
        <v>761</v>
      </c>
      <c r="E143" s="16" t="s">
        <v>762</v>
      </c>
      <c r="F143" s="16">
        <v>8.3582539999999997E-2</v>
      </c>
      <c r="G143" s="16">
        <v>1.269553E-2</v>
      </c>
      <c r="H143" s="16">
        <v>1.06112E-3</v>
      </c>
      <c r="I143" s="66">
        <v>1.5E-3</v>
      </c>
      <c r="J143" s="16">
        <v>120579776547</v>
      </c>
      <c r="K143" s="16">
        <v>1.0595299999999999E-3</v>
      </c>
      <c r="L143" s="16">
        <v>-1.269553E-2</v>
      </c>
    </row>
    <row r="144" spans="1:12" ht="13.2" x14ac:dyDescent="0.25">
      <c r="A144" s="13">
        <v>43005</v>
      </c>
      <c r="B144" s="54">
        <v>0.91759259259259263</v>
      </c>
      <c r="C144" s="16" t="s">
        <v>760</v>
      </c>
      <c r="D144" s="16" t="s">
        <v>761</v>
      </c>
      <c r="E144" s="16" t="s">
        <v>762</v>
      </c>
      <c r="F144" s="16">
        <v>8.3582539999999997E-2</v>
      </c>
      <c r="G144" s="16">
        <v>6.0384999999999996E-4</v>
      </c>
      <c r="H144" s="16">
        <v>5.0470000000000003E-5</v>
      </c>
      <c r="I144" s="66">
        <v>1.5E-3</v>
      </c>
      <c r="J144" s="16">
        <v>120579776547</v>
      </c>
      <c r="K144" s="16">
        <v>5.0399999999999999E-5</v>
      </c>
      <c r="L144" s="16">
        <v>-6.0384999999999996E-4</v>
      </c>
    </row>
    <row r="145" spans="1:12" ht="13.2" x14ac:dyDescent="0.25">
      <c r="A145" s="13">
        <v>43005</v>
      </c>
      <c r="B145" s="54">
        <v>0.91749999999999998</v>
      </c>
      <c r="C145" s="16" t="s">
        <v>760</v>
      </c>
      <c r="D145" s="16" t="s">
        <v>761</v>
      </c>
      <c r="E145" s="16" t="s">
        <v>762</v>
      </c>
      <c r="F145" s="16">
        <v>8.3582539999999997E-2</v>
      </c>
      <c r="G145" s="16">
        <v>0.15213286000000001</v>
      </c>
      <c r="H145" s="16">
        <v>1.271565E-2</v>
      </c>
      <c r="I145" s="66">
        <v>1.5E-3</v>
      </c>
      <c r="J145" s="16">
        <v>120579776547</v>
      </c>
      <c r="K145" s="16">
        <v>1.2696580000000001E-2</v>
      </c>
      <c r="L145" s="16">
        <v>-0.15213286000000001</v>
      </c>
    </row>
    <row r="146" spans="1:12" ht="13.2" x14ac:dyDescent="0.25">
      <c r="A146" s="13">
        <v>43005</v>
      </c>
      <c r="B146" s="54">
        <v>0.91745370370370372</v>
      </c>
      <c r="C146" s="16" t="s">
        <v>760</v>
      </c>
      <c r="D146" s="16" t="s">
        <v>761</v>
      </c>
      <c r="E146" s="16" t="s">
        <v>762</v>
      </c>
      <c r="F146" s="16">
        <v>8.3582539999999997E-2</v>
      </c>
      <c r="G146" s="16">
        <v>2.456989E-2</v>
      </c>
      <c r="H146" s="16">
        <v>2.05361E-3</v>
      </c>
      <c r="I146" s="66">
        <v>1.5E-3</v>
      </c>
      <c r="J146" s="16">
        <v>120579776547</v>
      </c>
      <c r="K146" s="16">
        <v>2.0505300000000001E-3</v>
      </c>
      <c r="L146" s="16">
        <v>-2.456989E-2</v>
      </c>
    </row>
    <row r="147" spans="1:12" ht="13.2" x14ac:dyDescent="0.25">
      <c r="A147" s="13">
        <v>43005</v>
      </c>
      <c r="B147" s="54">
        <v>0.91744212962962968</v>
      </c>
      <c r="C147" s="16" t="s">
        <v>760</v>
      </c>
      <c r="D147" s="16" t="s">
        <v>761</v>
      </c>
      <c r="E147" s="16" t="s">
        <v>762</v>
      </c>
      <c r="F147" s="16">
        <v>8.3582539999999997E-2</v>
      </c>
      <c r="G147" s="16">
        <v>2.4743E-3</v>
      </c>
      <c r="H147" s="16">
        <v>2.0680000000000001E-4</v>
      </c>
      <c r="I147" s="66">
        <v>1.5E-3</v>
      </c>
      <c r="J147" s="16">
        <v>120579776547</v>
      </c>
      <c r="K147" s="16">
        <v>2.0649000000000001E-4</v>
      </c>
      <c r="L147" s="16">
        <v>-2.4743E-3</v>
      </c>
    </row>
    <row r="148" spans="1:12" ht="13.2" x14ac:dyDescent="0.25">
      <c r="A148" s="13">
        <v>43005</v>
      </c>
      <c r="B148" s="54">
        <v>0.91738425925925926</v>
      </c>
      <c r="C148" s="16" t="s">
        <v>760</v>
      </c>
      <c r="D148" s="16" t="s">
        <v>761</v>
      </c>
      <c r="E148" s="16" t="s">
        <v>762</v>
      </c>
      <c r="F148" s="16">
        <v>8.3582539999999997E-2</v>
      </c>
      <c r="G148" s="16">
        <v>2.1692239999999998</v>
      </c>
      <c r="H148" s="16">
        <v>0.18130925000000001</v>
      </c>
      <c r="I148" s="66">
        <v>1.5E-3</v>
      </c>
      <c r="J148" s="16">
        <v>120579776547</v>
      </c>
      <c r="K148" s="16">
        <v>0.18103728999999999</v>
      </c>
      <c r="L148" s="16">
        <v>-2.1692239999999998</v>
      </c>
    </row>
    <row r="149" spans="1:12" ht="13.2" x14ac:dyDescent="0.25">
      <c r="A149" s="13">
        <v>43005</v>
      </c>
      <c r="B149" s="54">
        <v>0.91736111111111107</v>
      </c>
      <c r="C149" s="16" t="s">
        <v>760</v>
      </c>
      <c r="D149" s="16" t="s">
        <v>761</v>
      </c>
      <c r="E149" s="16" t="s">
        <v>762</v>
      </c>
      <c r="F149" s="16">
        <v>8.3582539999999997E-2</v>
      </c>
      <c r="G149" s="16">
        <v>1.41367E-2</v>
      </c>
      <c r="H149" s="16">
        <v>1.18158E-3</v>
      </c>
      <c r="I149" s="66">
        <v>1.5E-3</v>
      </c>
      <c r="J149" s="16">
        <v>120579776547</v>
      </c>
      <c r="K149" s="16">
        <v>1.1798100000000001E-3</v>
      </c>
      <c r="L149" s="16">
        <v>-1.41367E-2</v>
      </c>
    </row>
    <row r="150" spans="1:12" ht="13.2" x14ac:dyDescent="0.25">
      <c r="A150" s="13">
        <v>43005</v>
      </c>
      <c r="B150" s="54">
        <v>0.91733796296296299</v>
      </c>
      <c r="C150" s="16" t="s">
        <v>760</v>
      </c>
      <c r="D150" s="16" t="s">
        <v>761</v>
      </c>
      <c r="E150" s="16" t="s">
        <v>762</v>
      </c>
      <c r="F150" s="16">
        <v>8.3582539999999997E-2</v>
      </c>
      <c r="G150" s="16">
        <v>1.124534E-2</v>
      </c>
      <c r="H150" s="16">
        <v>9.3990999999999996E-4</v>
      </c>
      <c r="I150" s="66">
        <v>1.5E-3</v>
      </c>
      <c r="J150" s="16">
        <v>120579776547</v>
      </c>
      <c r="K150" s="16">
        <v>9.3851000000000004E-4</v>
      </c>
      <c r="L150" s="16">
        <v>-1.124534E-2</v>
      </c>
    </row>
    <row r="151" spans="1:12" ht="13.2" x14ac:dyDescent="0.25">
      <c r="A151" s="13">
        <v>43005</v>
      </c>
      <c r="B151" s="54">
        <v>0.91731481481481481</v>
      </c>
      <c r="C151" s="16" t="s">
        <v>760</v>
      </c>
      <c r="D151" s="16" t="s">
        <v>761</v>
      </c>
      <c r="E151" s="16" t="s">
        <v>762</v>
      </c>
      <c r="F151" s="16">
        <v>8.3582539999999997E-2</v>
      </c>
      <c r="G151" s="16">
        <v>1.9237799999999999E-3</v>
      </c>
      <c r="H151" s="16">
        <v>1.6079000000000001E-4</v>
      </c>
      <c r="I151" s="66">
        <v>1.5E-3</v>
      </c>
      <c r="J151" s="16">
        <v>120579776547</v>
      </c>
      <c r="K151" s="16">
        <v>1.6055E-4</v>
      </c>
      <c r="L151" s="16">
        <v>-1.9237799999999999E-3</v>
      </c>
    </row>
    <row r="152" spans="1:12" ht="13.2" x14ac:dyDescent="0.25">
      <c r="A152" s="13">
        <v>43005</v>
      </c>
      <c r="B152" s="54">
        <v>0.91731481481481481</v>
      </c>
      <c r="C152" s="16" t="s">
        <v>760</v>
      </c>
      <c r="D152" s="16" t="s">
        <v>761</v>
      </c>
      <c r="E152" s="16" t="s">
        <v>762</v>
      </c>
      <c r="F152" s="16">
        <v>8.3582539999999997E-2</v>
      </c>
      <c r="G152" s="16">
        <v>1.11961E-2</v>
      </c>
      <c r="H152" s="16">
        <v>9.3579000000000004E-4</v>
      </c>
      <c r="I152" s="66">
        <v>1.5E-3</v>
      </c>
      <c r="J152" s="16">
        <v>120579776547</v>
      </c>
      <c r="K152" s="16">
        <v>9.3439E-4</v>
      </c>
      <c r="L152" s="16">
        <v>-1.11961E-2</v>
      </c>
    </row>
    <row r="153" spans="1:12" ht="13.2" x14ac:dyDescent="0.25">
      <c r="A153" s="13">
        <v>43005</v>
      </c>
      <c r="B153" s="54">
        <v>0.91730324074074077</v>
      </c>
      <c r="C153" s="16" t="s">
        <v>760</v>
      </c>
      <c r="D153" s="16" t="s">
        <v>761</v>
      </c>
      <c r="E153" s="16" t="s">
        <v>762</v>
      </c>
      <c r="F153" s="16">
        <v>8.3582539999999997E-2</v>
      </c>
      <c r="G153" s="16">
        <v>1.2269999999999999E-5</v>
      </c>
      <c r="H153" s="16">
        <v>1.02E-6</v>
      </c>
      <c r="I153" s="66">
        <v>1.5E-3</v>
      </c>
      <c r="J153" s="16">
        <v>120579776547</v>
      </c>
      <c r="K153" s="16">
        <v>1.02E-6</v>
      </c>
      <c r="L153" s="16">
        <v>-1.2269999999999999E-5</v>
      </c>
    </row>
    <row r="154" spans="1:12" ht="13.2" x14ac:dyDescent="0.25">
      <c r="A154" s="13">
        <v>43005</v>
      </c>
      <c r="B154" s="54">
        <v>0.91715277777777782</v>
      </c>
      <c r="C154" s="16" t="s">
        <v>760</v>
      </c>
      <c r="D154" s="16" t="s">
        <v>761</v>
      </c>
      <c r="E154" s="16" t="s">
        <v>762</v>
      </c>
      <c r="F154" s="16">
        <v>8.3582539999999997E-2</v>
      </c>
      <c r="G154" s="16">
        <v>1.081E-5</v>
      </c>
      <c r="H154" s="16">
        <v>8.9999999999999996E-7</v>
      </c>
      <c r="I154" s="66">
        <v>1.5E-3</v>
      </c>
      <c r="J154" s="16">
        <v>120579776547</v>
      </c>
      <c r="K154" s="16">
        <v>8.9999999999999996E-7</v>
      </c>
      <c r="L154" s="16">
        <v>-1.081E-5</v>
      </c>
    </row>
    <row r="155" spans="1:12" ht="13.2" x14ac:dyDescent="0.25">
      <c r="A155" s="13">
        <v>43005</v>
      </c>
      <c r="B155" s="54">
        <v>0.91711805555555559</v>
      </c>
      <c r="C155" s="16" t="s">
        <v>760</v>
      </c>
      <c r="D155" s="16" t="s">
        <v>761</v>
      </c>
      <c r="E155" s="16" t="s">
        <v>762</v>
      </c>
      <c r="F155" s="16">
        <v>8.3582539999999997E-2</v>
      </c>
      <c r="G155" s="16">
        <v>1.63857897</v>
      </c>
      <c r="H155" s="16">
        <v>0.13695658999999999</v>
      </c>
      <c r="I155" s="66">
        <v>1.5E-3</v>
      </c>
      <c r="J155" s="16">
        <v>120579776547</v>
      </c>
      <c r="K155" s="16">
        <v>0.13675116000000001</v>
      </c>
      <c r="L155" s="16">
        <v>-1.63857897</v>
      </c>
    </row>
    <row r="156" spans="1:12" ht="13.2" x14ac:dyDescent="0.25">
      <c r="A156" s="13">
        <v>43005</v>
      </c>
      <c r="B156" s="54">
        <v>0.91706018518518517</v>
      </c>
      <c r="C156" s="16" t="s">
        <v>760</v>
      </c>
      <c r="D156" s="16" t="s">
        <v>761</v>
      </c>
      <c r="E156" s="16" t="s">
        <v>762</v>
      </c>
      <c r="F156" s="16">
        <v>8.3582539999999997E-2</v>
      </c>
      <c r="G156" s="16">
        <v>4.4655779999999999E-2</v>
      </c>
      <c r="H156" s="16">
        <v>3.7324400000000001E-3</v>
      </c>
      <c r="I156" s="66">
        <v>1.5E-3</v>
      </c>
      <c r="J156" s="16">
        <v>120579776547</v>
      </c>
      <c r="K156" s="16">
        <v>3.7268499999999999E-3</v>
      </c>
      <c r="L156" s="16">
        <v>-4.4655779999999999E-2</v>
      </c>
    </row>
    <row r="157" spans="1:12" ht="13.2" x14ac:dyDescent="0.25">
      <c r="A157" s="13">
        <v>43005</v>
      </c>
      <c r="B157" s="54">
        <v>0.91702546296296295</v>
      </c>
      <c r="C157" s="16" t="s">
        <v>760</v>
      </c>
      <c r="D157" s="16" t="s">
        <v>761</v>
      </c>
      <c r="E157" s="16" t="s">
        <v>762</v>
      </c>
      <c r="F157" s="16">
        <v>8.3582539999999997E-2</v>
      </c>
      <c r="G157" s="16">
        <v>0.10169588</v>
      </c>
      <c r="H157" s="16">
        <v>8.4999900000000007E-3</v>
      </c>
      <c r="I157" s="66">
        <v>1.5E-3</v>
      </c>
      <c r="J157" s="16">
        <v>120579776547</v>
      </c>
      <c r="K157" s="16">
        <v>8.48725E-3</v>
      </c>
      <c r="L157" s="16">
        <v>-0.10169588</v>
      </c>
    </row>
    <row r="158" spans="1:12" ht="13.2" x14ac:dyDescent="0.25">
      <c r="A158" s="13">
        <v>43005</v>
      </c>
      <c r="B158" s="54">
        <v>0.91700231481481487</v>
      </c>
      <c r="C158" s="16" t="s">
        <v>760</v>
      </c>
      <c r="D158" s="16" t="s">
        <v>761</v>
      </c>
      <c r="E158" s="16" t="s">
        <v>762</v>
      </c>
      <c r="F158" s="16">
        <v>8.3583959999999999E-2</v>
      </c>
      <c r="G158" s="16">
        <v>2.748422E-2</v>
      </c>
      <c r="H158" s="16">
        <v>2.2972299999999999E-3</v>
      </c>
      <c r="I158" s="66">
        <v>2.5000000000000001E-3</v>
      </c>
      <c r="J158" s="16">
        <v>120579776547</v>
      </c>
      <c r="K158" s="16">
        <v>2.2914900000000002E-3</v>
      </c>
      <c r="L158" s="16">
        <v>-2.748422E-2</v>
      </c>
    </row>
    <row r="159" spans="1:12" ht="13.2" x14ac:dyDescent="0.25">
      <c r="A159" s="13">
        <v>43005</v>
      </c>
      <c r="B159" s="54">
        <v>0.91700231481481487</v>
      </c>
      <c r="C159" s="16" t="s">
        <v>760</v>
      </c>
      <c r="D159" s="16" t="s">
        <v>761</v>
      </c>
      <c r="E159" s="16" t="s">
        <v>762</v>
      </c>
      <c r="F159" s="16">
        <v>8.3611290000000005E-2</v>
      </c>
      <c r="G159" s="16">
        <v>1.2558110000000001E-2</v>
      </c>
      <c r="H159" s="16">
        <v>1.04999E-3</v>
      </c>
      <c r="I159" s="66">
        <v>2.5000000000000001E-3</v>
      </c>
      <c r="J159" s="16">
        <v>120579776547</v>
      </c>
      <c r="K159" s="16">
        <v>1.0473699999999999E-3</v>
      </c>
      <c r="L159" s="16">
        <v>-1.2558110000000001E-2</v>
      </c>
    </row>
    <row r="160" spans="1:12" ht="13.2" x14ac:dyDescent="0.25">
      <c r="A160" s="13">
        <v>43005</v>
      </c>
      <c r="B160" s="54">
        <v>0.91700231481481487</v>
      </c>
      <c r="C160" s="16" t="s">
        <v>760</v>
      </c>
      <c r="D160" s="16" t="s">
        <v>761</v>
      </c>
      <c r="E160" s="16" t="s">
        <v>762</v>
      </c>
      <c r="F160" s="16">
        <v>8.3627950000000006E-2</v>
      </c>
      <c r="G160" s="16">
        <v>1.131004E-2</v>
      </c>
      <c r="H160" s="16">
        <v>9.4583000000000004E-4</v>
      </c>
      <c r="I160" s="66">
        <v>2.5000000000000001E-3</v>
      </c>
      <c r="J160" s="16">
        <v>120579776547</v>
      </c>
      <c r="K160" s="16">
        <v>9.4346999999999996E-4</v>
      </c>
      <c r="L160" s="16">
        <v>-1.131004E-2</v>
      </c>
    </row>
    <row r="161" spans="1:12" ht="13.2" x14ac:dyDescent="0.25">
      <c r="A161" s="13">
        <v>43005</v>
      </c>
      <c r="B161" s="54">
        <v>0.91700231481481487</v>
      </c>
      <c r="C161" s="16" t="s">
        <v>760</v>
      </c>
      <c r="D161" s="16" t="s">
        <v>761</v>
      </c>
      <c r="E161" s="16" t="s">
        <v>762</v>
      </c>
      <c r="F161" s="16">
        <v>8.3630289999999996E-2</v>
      </c>
      <c r="G161" s="16">
        <v>2.8242050000000001E-2</v>
      </c>
      <c r="H161" s="16">
        <v>2.3618900000000002E-3</v>
      </c>
      <c r="I161" s="66">
        <v>2.5000000000000001E-3</v>
      </c>
      <c r="J161" s="16">
        <v>120579776547</v>
      </c>
      <c r="K161" s="16">
        <v>2.3559900000000001E-3</v>
      </c>
      <c r="L161" s="16">
        <v>-2.8242050000000001E-2</v>
      </c>
    </row>
    <row r="162" spans="1:12" ht="13.2" x14ac:dyDescent="0.25">
      <c r="A162" s="13">
        <v>43005</v>
      </c>
      <c r="B162" s="54">
        <v>0.91700231481481487</v>
      </c>
      <c r="C162" s="16" t="s">
        <v>760</v>
      </c>
      <c r="D162" s="16" t="s">
        <v>761</v>
      </c>
      <c r="E162" s="16" t="s">
        <v>762</v>
      </c>
      <c r="F162" s="16">
        <v>8.3635360000000006E-2</v>
      </c>
      <c r="G162" s="16">
        <v>2.8993499999999998E-2</v>
      </c>
      <c r="H162" s="16">
        <v>2.4248799999999999E-3</v>
      </c>
      <c r="I162" s="66">
        <v>2.5000000000000001E-3</v>
      </c>
      <c r="J162" s="16">
        <v>120579776547</v>
      </c>
      <c r="K162" s="16">
        <v>2.4188199999999999E-3</v>
      </c>
      <c r="L162" s="16">
        <v>-2.8993499999999998E-2</v>
      </c>
    </row>
    <row r="163" spans="1:12" ht="13.2" x14ac:dyDescent="0.25">
      <c r="A163" s="13">
        <v>43005</v>
      </c>
      <c r="B163" s="54">
        <v>0.91700231481481487</v>
      </c>
      <c r="C163" s="16" t="s">
        <v>760</v>
      </c>
      <c r="D163" s="16" t="s">
        <v>761</v>
      </c>
      <c r="E163" s="16" t="s">
        <v>762</v>
      </c>
      <c r="F163" s="16">
        <v>8.3645510000000006E-2</v>
      </c>
      <c r="G163" s="16">
        <v>1.373506E-2</v>
      </c>
      <c r="H163" s="16">
        <v>1.14887E-3</v>
      </c>
      <c r="I163" s="66">
        <v>2.5000000000000001E-3</v>
      </c>
      <c r="J163" s="16">
        <v>120579776547</v>
      </c>
      <c r="K163" s="16">
        <v>1.1460000000000001E-3</v>
      </c>
      <c r="L163" s="16">
        <v>-1.373506E-2</v>
      </c>
    </row>
    <row r="164" spans="1:12" ht="13.2" x14ac:dyDescent="0.25">
      <c r="A164" s="13">
        <v>43005</v>
      </c>
      <c r="B164" s="54">
        <v>0.91700231481481487</v>
      </c>
      <c r="C164" s="16" t="s">
        <v>760</v>
      </c>
      <c r="D164" s="16" t="s">
        <v>761</v>
      </c>
      <c r="E164" s="16" t="s">
        <v>762</v>
      </c>
      <c r="F164" s="16">
        <v>8.3646180000000001E-2</v>
      </c>
      <c r="G164" s="16">
        <v>2.885764E-2</v>
      </c>
      <c r="H164" s="16">
        <v>2.4138300000000001E-3</v>
      </c>
      <c r="I164" s="66">
        <v>2.5000000000000001E-3</v>
      </c>
      <c r="J164" s="16">
        <v>120579776547</v>
      </c>
      <c r="K164" s="16">
        <v>2.4077999999999999E-3</v>
      </c>
      <c r="L164" s="16">
        <v>-2.885764E-2</v>
      </c>
    </row>
    <row r="165" spans="1:12" ht="13.2" x14ac:dyDescent="0.25">
      <c r="A165" s="13">
        <v>43005</v>
      </c>
      <c r="B165" s="54">
        <v>0.91700231481481487</v>
      </c>
      <c r="C165" s="16" t="s">
        <v>760</v>
      </c>
      <c r="D165" s="16" t="s">
        <v>761</v>
      </c>
      <c r="E165" s="16" t="s">
        <v>762</v>
      </c>
      <c r="F165" s="16">
        <v>8.3649269999999998E-2</v>
      </c>
      <c r="G165" s="16">
        <v>2.7355819999999999E-2</v>
      </c>
      <c r="H165" s="16">
        <v>2.2882900000000001E-3</v>
      </c>
      <c r="I165" s="66">
        <v>2.5000000000000001E-3</v>
      </c>
      <c r="J165" s="16">
        <v>120579776547</v>
      </c>
      <c r="K165" s="16">
        <v>2.2825699999999998E-3</v>
      </c>
      <c r="L165" s="16">
        <v>-2.7355819999999999E-2</v>
      </c>
    </row>
    <row r="166" spans="1:12" ht="13.2" x14ac:dyDescent="0.25">
      <c r="A166" s="13">
        <v>43005</v>
      </c>
      <c r="B166" s="54">
        <v>0.91700231481481487</v>
      </c>
      <c r="C166" s="16" t="s">
        <v>760</v>
      </c>
      <c r="D166" s="16" t="s">
        <v>761</v>
      </c>
      <c r="E166" s="16" t="s">
        <v>762</v>
      </c>
      <c r="F166" s="16">
        <v>8.3650000000000002E-2</v>
      </c>
      <c r="G166" s="16">
        <v>0.25</v>
      </c>
      <c r="H166" s="16">
        <v>2.0912500000000001E-2</v>
      </c>
      <c r="I166" s="66">
        <v>2.5000000000000001E-3</v>
      </c>
      <c r="J166" s="16">
        <v>120579776547</v>
      </c>
      <c r="K166" s="16">
        <v>2.0860219999999999E-2</v>
      </c>
      <c r="L166" s="16">
        <v>-0.25</v>
      </c>
    </row>
    <row r="167" spans="1:12" ht="13.2" x14ac:dyDescent="0.25">
      <c r="A167" s="13">
        <v>43005</v>
      </c>
      <c r="B167" s="54">
        <v>0.91700231481481487</v>
      </c>
      <c r="C167" s="16" t="s">
        <v>760</v>
      </c>
      <c r="D167" s="16" t="s">
        <v>761</v>
      </c>
      <c r="E167" s="16" t="s">
        <v>762</v>
      </c>
      <c r="F167" s="16">
        <v>8.3654569999999998E-2</v>
      </c>
      <c r="G167" s="16">
        <v>0.10595077999999999</v>
      </c>
      <c r="H167" s="16">
        <v>8.8632599999999995E-3</v>
      </c>
      <c r="I167" s="66">
        <v>2.5000000000000001E-3</v>
      </c>
      <c r="J167" s="16">
        <v>120579776547</v>
      </c>
      <c r="K167" s="16">
        <v>8.8411099999999992E-3</v>
      </c>
      <c r="L167" s="16">
        <v>-0.10595077999999999</v>
      </c>
    </row>
    <row r="168" spans="1:12" ht="13.2" x14ac:dyDescent="0.25">
      <c r="A168" s="13">
        <v>43005</v>
      </c>
      <c r="B168" s="54">
        <v>0.91700231481481487</v>
      </c>
      <c r="C168" s="16" t="s">
        <v>760</v>
      </c>
      <c r="D168" s="16" t="s">
        <v>761</v>
      </c>
      <c r="E168" s="16" t="s">
        <v>762</v>
      </c>
      <c r="F168" s="16">
        <v>8.3654569999999998E-2</v>
      </c>
      <c r="G168" s="16">
        <v>5.8293810000000001E-2</v>
      </c>
      <c r="H168" s="16">
        <v>4.8765400000000004E-3</v>
      </c>
      <c r="I168" s="66">
        <v>2.5000000000000001E-3</v>
      </c>
      <c r="J168" s="16">
        <v>120579776547</v>
      </c>
      <c r="K168" s="16">
        <v>4.8643499999999999E-3</v>
      </c>
      <c r="L168" s="16">
        <v>-5.8293810000000001E-2</v>
      </c>
    </row>
    <row r="169" spans="1:12" ht="13.2" x14ac:dyDescent="0.25">
      <c r="A169" s="13">
        <v>43005</v>
      </c>
      <c r="B169" s="54">
        <v>0.91700231481481487</v>
      </c>
      <c r="C169" s="16" t="s">
        <v>760</v>
      </c>
      <c r="D169" s="16" t="s">
        <v>761</v>
      </c>
      <c r="E169" s="16" t="s">
        <v>762</v>
      </c>
      <c r="F169" s="16">
        <v>8.3654889999999996E-2</v>
      </c>
      <c r="G169" s="16">
        <v>9.6886100000000003E-3</v>
      </c>
      <c r="H169" s="16">
        <v>8.1048999999999997E-4</v>
      </c>
      <c r="I169" s="66">
        <v>2.5000000000000001E-3</v>
      </c>
      <c r="J169" s="16">
        <v>120579776547</v>
      </c>
      <c r="K169" s="16">
        <v>8.0847000000000004E-4</v>
      </c>
      <c r="L169" s="16">
        <v>-9.6886100000000003E-3</v>
      </c>
    </row>
    <row r="170" spans="1:12" ht="13.2" x14ac:dyDescent="0.25">
      <c r="A170" s="13">
        <v>43005</v>
      </c>
      <c r="B170" s="54">
        <v>0.91700231481481487</v>
      </c>
      <c r="C170" s="16" t="s">
        <v>760</v>
      </c>
      <c r="D170" s="16" t="s">
        <v>761</v>
      </c>
      <c r="E170" s="16" t="s">
        <v>762</v>
      </c>
      <c r="F170" s="16">
        <v>8.3664680000000005E-2</v>
      </c>
      <c r="G170" s="16">
        <v>1.2072000000000001E-3</v>
      </c>
      <c r="H170" s="16">
        <v>1.01E-4</v>
      </c>
      <c r="I170" s="66">
        <v>2.5000000000000001E-3</v>
      </c>
      <c r="J170" s="16">
        <v>120579776547</v>
      </c>
      <c r="K170" s="16">
        <v>1.0075E-4</v>
      </c>
      <c r="L170" s="16">
        <v>-1.2072000000000001E-3</v>
      </c>
    </row>
    <row r="171" spans="1:12" ht="13.2" x14ac:dyDescent="0.25">
      <c r="A171" s="13">
        <v>43005</v>
      </c>
      <c r="B171" s="54">
        <v>0.91700231481481487</v>
      </c>
      <c r="C171" s="16" t="s">
        <v>760</v>
      </c>
      <c r="D171" s="16" t="s">
        <v>761</v>
      </c>
      <c r="E171" s="16" t="s">
        <v>762</v>
      </c>
      <c r="F171" s="16">
        <v>8.3665039999999996E-2</v>
      </c>
      <c r="G171" s="16">
        <v>7.00426E-3</v>
      </c>
      <c r="H171" s="16">
        <v>5.8600999999999998E-4</v>
      </c>
      <c r="I171" s="66">
        <v>2.5000000000000001E-3</v>
      </c>
      <c r="J171" s="16">
        <v>120579776547</v>
      </c>
      <c r="K171" s="16">
        <v>5.8454999999999998E-4</v>
      </c>
      <c r="L171" s="16">
        <v>-7.00426E-3</v>
      </c>
    </row>
    <row r="172" spans="1:12" ht="13.2" x14ac:dyDescent="0.25">
      <c r="A172" s="13">
        <v>43005</v>
      </c>
      <c r="B172" s="54">
        <v>0.91700231481481487</v>
      </c>
      <c r="C172" s="16" t="s">
        <v>760</v>
      </c>
      <c r="D172" s="16" t="s">
        <v>761</v>
      </c>
      <c r="E172" s="16" t="s">
        <v>762</v>
      </c>
      <c r="F172" s="16">
        <v>8.36673E-2</v>
      </c>
      <c r="G172" s="16">
        <v>0.71712604999999996</v>
      </c>
      <c r="H172" s="16">
        <v>0.06</v>
      </c>
      <c r="I172" s="66">
        <v>2.5000000000000001E-3</v>
      </c>
      <c r="J172" s="16">
        <v>120579776547</v>
      </c>
      <c r="K172" s="16">
        <v>5.985E-2</v>
      </c>
      <c r="L172" s="16">
        <v>-0.71712604999999996</v>
      </c>
    </row>
    <row r="173" spans="1:12" ht="13.2" x14ac:dyDescent="0.25">
      <c r="A173" s="13">
        <v>43005</v>
      </c>
      <c r="B173" s="54">
        <v>0.91700231481481487</v>
      </c>
      <c r="C173" s="16" t="s">
        <v>760</v>
      </c>
      <c r="D173" s="16" t="s">
        <v>761</v>
      </c>
      <c r="E173" s="16" t="s">
        <v>762</v>
      </c>
      <c r="F173" s="16">
        <v>8.3682670000000001E-2</v>
      </c>
      <c r="G173" s="16">
        <v>9.0520530000000002E-2</v>
      </c>
      <c r="H173" s="16">
        <v>7.5749900000000002E-3</v>
      </c>
      <c r="I173" s="66">
        <v>2.5000000000000001E-3</v>
      </c>
      <c r="J173" s="16">
        <v>120579776547</v>
      </c>
      <c r="K173" s="16">
        <v>7.5560599999999999E-3</v>
      </c>
      <c r="L173" s="16">
        <v>-9.0520530000000002E-2</v>
      </c>
    </row>
    <row r="174" spans="1:12" ht="13.2" x14ac:dyDescent="0.25">
      <c r="A174" s="13">
        <v>43005</v>
      </c>
      <c r="B174" s="54">
        <v>0.91700231481481487</v>
      </c>
      <c r="C174" s="16" t="s">
        <v>760</v>
      </c>
      <c r="D174" s="16" t="s">
        <v>761</v>
      </c>
      <c r="E174" s="16" t="s">
        <v>762</v>
      </c>
      <c r="F174" s="16">
        <v>8.373295E-2</v>
      </c>
      <c r="G174" s="16">
        <v>1.108452E-2</v>
      </c>
      <c r="H174" s="16">
        <v>9.2812999999999999E-4</v>
      </c>
      <c r="I174" s="66">
        <v>2.5000000000000001E-3</v>
      </c>
      <c r="J174" s="16">
        <v>120579776547</v>
      </c>
      <c r="K174" s="16">
        <v>9.2581E-4</v>
      </c>
      <c r="L174" s="16">
        <v>-1.108452E-2</v>
      </c>
    </row>
    <row r="175" spans="1:12" ht="13.2" hidden="1" x14ac:dyDescent="0.25">
      <c r="A175" s="13">
        <v>43004</v>
      </c>
      <c r="B175" s="54">
        <v>0.99017361111111113</v>
      </c>
      <c r="C175" s="16" t="s">
        <v>765</v>
      </c>
      <c r="D175" s="16" t="s">
        <v>761</v>
      </c>
      <c r="E175" s="16" t="s">
        <v>763</v>
      </c>
      <c r="F175" s="16">
        <v>7.4441569999999999E-2</v>
      </c>
      <c r="G175" s="16">
        <v>9.1181925699999997</v>
      </c>
      <c r="H175" s="16">
        <v>0.67877257000000002</v>
      </c>
      <c r="I175" s="66">
        <v>2.5000000000000001E-3</v>
      </c>
      <c r="J175" s="16">
        <v>348145767886</v>
      </c>
      <c r="K175" s="16">
        <v>-0.67877257000000002</v>
      </c>
      <c r="L175" s="16">
        <v>9.0953970900000005</v>
      </c>
    </row>
    <row r="176" spans="1:12" ht="13.2" hidden="1" x14ac:dyDescent="0.25">
      <c r="A176" s="13">
        <v>43004</v>
      </c>
      <c r="B176" s="54">
        <v>0.99017361111111113</v>
      </c>
      <c r="C176" s="16" t="s">
        <v>765</v>
      </c>
      <c r="D176" s="16" t="s">
        <v>761</v>
      </c>
      <c r="E176" s="16" t="s">
        <v>763</v>
      </c>
      <c r="F176" s="16">
        <v>7.4299610000000002E-2</v>
      </c>
      <c r="G176" s="16">
        <v>0.72202301999999996</v>
      </c>
      <c r="H176" s="16">
        <v>5.3646020000000003E-2</v>
      </c>
      <c r="I176" s="66">
        <v>2.5000000000000001E-3</v>
      </c>
      <c r="J176" s="16">
        <v>348145767886</v>
      </c>
      <c r="K176" s="16">
        <v>-5.3646020000000003E-2</v>
      </c>
      <c r="L176" s="16">
        <v>0.72021796999999999</v>
      </c>
    </row>
    <row r="177" spans="1:12" ht="13.2" hidden="1" x14ac:dyDescent="0.25">
      <c r="A177" s="13">
        <v>43004</v>
      </c>
      <c r="B177" s="54">
        <v>0.98940972222222223</v>
      </c>
      <c r="C177" s="16" t="s">
        <v>776</v>
      </c>
      <c r="D177" s="16" t="s">
        <v>761</v>
      </c>
      <c r="E177" s="16" t="s">
        <v>762</v>
      </c>
      <c r="F177" s="16">
        <v>7.5250999999999996E-4</v>
      </c>
      <c r="G177" s="16">
        <v>34.836160030000002</v>
      </c>
      <c r="H177" s="16">
        <v>2.621455E-2</v>
      </c>
      <c r="I177" s="66">
        <v>2.5000000000000001E-3</v>
      </c>
      <c r="J177" s="16">
        <v>13232075742</v>
      </c>
      <c r="K177" s="16">
        <v>2.6149019999999999E-2</v>
      </c>
      <c r="L177" s="16">
        <v>-34.836160030000002</v>
      </c>
    </row>
    <row r="178" spans="1:12" ht="13.2" hidden="1" x14ac:dyDescent="0.25">
      <c r="A178" s="13">
        <v>43004</v>
      </c>
      <c r="B178" s="54">
        <v>0.98940972222222223</v>
      </c>
      <c r="C178" s="16" t="s">
        <v>776</v>
      </c>
      <c r="D178" s="16" t="s">
        <v>761</v>
      </c>
      <c r="E178" s="16" t="s">
        <v>762</v>
      </c>
      <c r="F178" s="16">
        <v>7.5266999999999999E-4</v>
      </c>
      <c r="G178" s="16">
        <v>154.04985052999999</v>
      </c>
      <c r="H178" s="16">
        <v>0.1159487</v>
      </c>
      <c r="I178" s="66">
        <v>2.5000000000000001E-3</v>
      </c>
      <c r="J178" s="16">
        <v>13232075742</v>
      </c>
      <c r="K178" s="16">
        <v>0.11565883</v>
      </c>
      <c r="L178" s="16">
        <v>-154.04985052999999</v>
      </c>
    </row>
    <row r="179" spans="1:12" ht="13.2" hidden="1" x14ac:dyDescent="0.25">
      <c r="A179" s="13">
        <v>43004</v>
      </c>
      <c r="B179" s="54">
        <v>0.98940972222222223</v>
      </c>
      <c r="C179" s="16" t="s">
        <v>776</v>
      </c>
      <c r="D179" s="16" t="s">
        <v>761</v>
      </c>
      <c r="E179" s="16" t="s">
        <v>762</v>
      </c>
      <c r="F179" s="16">
        <v>7.5274000000000001E-4</v>
      </c>
      <c r="G179" s="16">
        <v>778.48467282000001</v>
      </c>
      <c r="H179" s="16">
        <v>0.58599654999999995</v>
      </c>
      <c r="I179" s="66">
        <v>2.5000000000000001E-3</v>
      </c>
      <c r="J179" s="16">
        <v>13232075742</v>
      </c>
      <c r="K179" s="16">
        <v>0.58453155999999995</v>
      </c>
      <c r="L179" s="16">
        <v>-778.48467282000001</v>
      </c>
    </row>
    <row r="180" spans="1:12" ht="13.2" hidden="1" x14ac:dyDescent="0.25">
      <c r="A180" s="13">
        <v>43004</v>
      </c>
      <c r="B180" s="54">
        <v>0.98940972222222223</v>
      </c>
      <c r="C180" s="16" t="s">
        <v>776</v>
      </c>
      <c r="D180" s="16" t="s">
        <v>761</v>
      </c>
      <c r="E180" s="16" t="s">
        <v>762</v>
      </c>
      <c r="F180" s="16">
        <v>7.54E-4</v>
      </c>
      <c r="G180" s="16">
        <v>39.7877984</v>
      </c>
      <c r="H180" s="16">
        <v>2.9999990000000001E-2</v>
      </c>
      <c r="I180" s="66">
        <v>2.5000000000000001E-3</v>
      </c>
      <c r="J180" s="16">
        <v>13232075742</v>
      </c>
      <c r="K180" s="16">
        <v>2.9925E-2</v>
      </c>
      <c r="L180" s="16">
        <v>-39.7877984</v>
      </c>
    </row>
    <row r="181" spans="1:12" ht="13.2" hidden="1" x14ac:dyDescent="0.25">
      <c r="A181" s="13">
        <v>43004</v>
      </c>
      <c r="B181" s="54">
        <v>0.98940972222222223</v>
      </c>
      <c r="C181" s="16" t="s">
        <v>776</v>
      </c>
      <c r="D181" s="16" t="s">
        <v>761</v>
      </c>
      <c r="E181" s="16" t="s">
        <v>762</v>
      </c>
      <c r="F181" s="16">
        <v>7.5527999999999999E-4</v>
      </c>
      <c r="G181" s="16">
        <v>26.145499709999999</v>
      </c>
      <c r="H181" s="16">
        <v>1.9747170000000001E-2</v>
      </c>
      <c r="I181" s="66">
        <v>2.5000000000000001E-3</v>
      </c>
      <c r="J181" s="16">
        <v>13232075742</v>
      </c>
      <c r="K181" s="16">
        <v>1.969781E-2</v>
      </c>
      <c r="L181" s="16">
        <v>-26.145499709999999</v>
      </c>
    </row>
    <row r="182" spans="1:12" ht="13.2" hidden="1" x14ac:dyDescent="0.25">
      <c r="A182" s="13">
        <v>43004</v>
      </c>
      <c r="B182" s="54">
        <v>0.98940972222222223</v>
      </c>
      <c r="C182" s="16" t="s">
        <v>776</v>
      </c>
      <c r="D182" s="16" t="s">
        <v>761</v>
      </c>
      <c r="E182" s="16" t="s">
        <v>762</v>
      </c>
      <c r="F182" s="16">
        <v>7.5933999999999995E-4</v>
      </c>
      <c r="G182" s="16">
        <v>0.13301024</v>
      </c>
      <c r="H182" s="16">
        <v>1.0098999999999999E-4</v>
      </c>
      <c r="I182" s="66">
        <v>2.5000000000000001E-3</v>
      </c>
      <c r="J182" s="16">
        <v>13232075742</v>
      </c>
      <c r="K182" s="16">
        <v>1.0074E-4</v>
      </c>
      <c r="L182" s="16">
        <v>-0.13301024</v>
      </c>
    </row>
    <row r="183" spans="1:12" ht="13.2" hidden="1" x14ac:dyDescent="0.25">
      <c r="A183" s="13">
        <v>43004</v>
      </c>
      <c r="B183" s="54">
        <v>0.98940972222222223</v>
      </c>
      <c r="C183" s="16" t="s">
        <v>776</v>
      </c>
      <c r="D183" s="16" t="s">
        <v>761</v>
      </c>
      <c r="E183" s="16" t="s">
        <v>762</v>
      </c>
      <c r="F183" s="16">
        <v>7.6004000000000002E-4</v>
      </c>
      <c r="G183" s="16">
        <v>0.13288774</v>
      </c>
      <c r="H183" s="16">
        <v>1.0098999999999999E-4</v>
      </c>
      <c r="I183" s="66">
        <v>2.5000000000000001E-3</v>
      </c>
      <c r="J183" s="16">
        <v>13232075742</v>
      </c>
      <c r="K183" s="16">
        <v>1.0074E-4</v>
      </c>
      <c r="L183" s="16">
        <v>-0.13288774</v>
      </c>
    </row>
    <row r="184" spans="1:12" ht="13.2" hidden="1" x14ac:dyDescent="0.25">
      <c r="A184" s="13">
        <v>43004</v>
      </c>
      <c r="B184" s="54">
        <v>0.98940972222222223</v>
      </c>
      <c r="C184" s="16" t="s">
        <v>776</v>
      </c>
      <c r="D184" s="16" t="s">
        <v>761</v>
      </c>
      <c r="E184" s="16" t="s">
        <v>762</v>
      </c>
      <c r="F184" s="16">
        <v>7.6203000000000002E-4</v>
      </c>
      <c r="G184" s="16">
        <v>0.89910173999999998</v>
      </c>
      <c r="H184" s="16">
        <v>6.8513999999999999E-4</v>
      </c>
      <c r="I184" s="66">
        <v>2.5000000000000001E-3</v>
      </c>
      <c r="J184" s="16">
        <v>13232075742</v>
      </c>
      <c r="K184" s="16">
        <v>6.8342999999999995E-4</v>
      </c>
      <c r="L184" s="16">
        <v>-0.89910173999999998</v>
      </c>
    </row>
    <row r="185" spans="1:12" ht="13.2" hidden="1" x14ac:dyDescent="0.25">
      <c r="A185" s="13">
        <v>43004</v>
      </c>
      <c r="B185" s="54">
        <v>0.98940972222222223</v>
      </c>
      <c r="C185" s="16" t="s">
        <v>776</v>
      </c>
      <c r="D185" s="16" t="s">
        <v>761</v>
      </c>
      <c r="E185" s="16" t="s">
        <v>762</v>
      </c>
      <c r="F185" s="16">
        <v>7.6495000000000003E-4</v>
      </c>
      <c r="G185" s="16">
        <v>0.15436562000000001</v>
      </c>
      <c r="H185" s="16">
        <v>1.1807999999999999E-4</v>
      </c>
      <c r="I185" s="66">
        <v>2.5000000000000001E-3</v>
      </c>
      <c r="J185" s="16">
        <v>13232075742</v>
      </c>
      <c r="K185" s="16">
        <v>1.1779E-4</v>
      </c>
      <c r="L185" s="16">
        <v>-0.15436562000000001</v>
      </c>
    </row>
    <row r="186" spans="1:12" ht="13.2" hidden="1" x14ac:dyDescent="0.25">
      <c r="A186" s="13">
        <v>43004</v>
      </c>
      <c r="B186" s="54">
        <v>0.984375</v>
      </c>
      <c r="C186" s="16" t="s">
        <v>764</v>
      </c>
      <c r="D186" s="16" t="s">
        <v>761</v>
      </c>
      <c r="E186" s="16" t="s">
        <v>762</v>
      </c>
      <c r="F186" s="16">
        <v>1.344884E-2</v>
      </c>
      <c r="G186" s="16">
        <v>0.33600000000000002</v>
      </c>
      <c r="H186" s="16">
        <v>4.5188099999999998E-3</v>
      </c>
      <c r="I186" s="66">
        <v>1.5E-3</v>
      </c>
      <c r="J186" s="16">
        <v>110389188362</v>
      </c>
      <c r="K186" s="16">
        <v>4.5120400000000001E-3</v>
      </c>
      <c r="L186" s="16">
        <v>-0.33600000000000002</v>
      </c>
    </row>
    <row r="187" spans="1:12" ht="13.2" hidden="1" x14ac:dyDescent="0.25">
      <c r="A187" s="13">
        <v>43004</v>
      </c>
      <c r="B187" s="54">
        <v>0.98121527777777773</v>
      </c>
      <c r="C187" s="16" t="s">
        <v>776</v>
      </c>
      <c r="D187" s="16" t="s">
        <v>761</v>
      </c>
      <c r="E187" s="16" t="s">
        <v>763</v>
      </c>
      <c r="F187" s="16">
        <v>7.6650999999999998E-4</v>
      </c>
      <c r="G187" s="16">
        <v>776.19778784000005</v>
      </c>
      <c r="H187" s="16">
        <v>0.59496336000000005</v>
      </c>
      <c r="I187" s="66">
        <v>2.5000000000000001E-3</v>
      </c>
      <c r="J187" s="16">
        <v>13231842975</v>
      </c>
      <c r="K187" s="16">
        <v>-0.59496336000000005</v>
      </c>
      <c r="L187" s="16">
        <v>774.25729337999996</v>
      </c>
    </row>
    <row r="188" spans="1:12" ht="13.2" hidden="1" x14ac:dyDescent="0.25">
      <c r="A188" s="13">
        <v>43004</v>
      </c>
      <c r="B188" s="54">
        <v>0.98121527777777773</v>
      </c>
      <c r="C188" s="16" t="s">
        <v>776</v>
      </c>
      <c r="D188" s="16" t="s">
        <v>761</v>
      </c>
      <c r="E188" s="16" t="s">
        <v>763</v>
      </c>
      <c r="F188" s="16">
        <v>7.6650000000000004E-4</v>
      </c>
      <c r="G188" s="16">
        <v>253.25398000999999</v>
      </c>
      <c r="H188" s="16">
        <v>0.19411917000000001</v>
      </c>
      <c r="I188" s="66">
        <v>2.5000000000000001E-3</v>
      </c>
      <c r="J188" s="16">
        <v>13231842975</v>
      </c>
      <c r="K188" s="16">
        <v>-0.19411917000000001</v>
      </c>
      <c r="L188" s="16">
        <v>252.62084505999999</v>
      </c>
    </row>
    <row r="189" spans="1:12" ht="13.2" hidden="1" x14ac:dyDescent="0.25">
      <c r="A189" s="13">
        <v>43004</v>
      </c>
      <c r="B189" s="54">
        <v>0.98121527777777773</v>
      </c>
      <c r="C189" s="16" t="s">
        <v>776</v>
      </c>
      <c r="D189" s="16" t="s">
        <v>761</v>
      </c>
      <c r="E189" s="16" t="s">
        <v>763</v>
      </c>
      <c r="F189" s="16">
        <v>7.6559000000000002E-4</v>
      </c>
      <c r="G189" s="16">
        <v>1.991519</v>
      </c>
      <c r="H189" s="16">
        <v>1.52468E-3</v>
      </c>
      <c r="I189" s="66">
        <v>2.5000000000000001E-3</v>
      </c>
      <c r="J189" s="16">
        <v>13231842975</v>
      </c>
      <c r="K189" s="16">
        <v>-1.52468E-3</v>
      </c>
      <c r="L189" s="16">
        <v>1.98654021</v>
      </c>
    </row>
    <row r="190" spans="1:12" ht="13.2" hidden="1" x14ac:dyDescent="0.25">
      <c r="A190" s="13">
        <v>43004</v>
      </c>
      <c r="B190" s="54">
        <v>0.98121527777777773</v>
      </c>
      <c r="C190" s="16" t="s">
        <v>776</v>
      </c>
      <c r="D190" s="16" t="s">
        <v>761</v>
      </c>
      <c r="E190" s="16" t="s">
        <v>763</v>
      </c>
      <c r="F190" s="16">
        <v>7.6544999999999998E-4</v>
      </c>
      <c r="G190" s="16">
        <v>2.0391197000000001</v>
      </c>
      <c r="H190" s="16">
        <v>1.56084E-3</v>
      </c>
      <c r="I190" s="66">
        <v>2.5000000000000001E-3</v>
      </c>
      <c r="J190" s="16">
        <v>13231842975</v>
      </c>
      <c r="K190" s="16">
        <v>-1.56084E-3</v>
      </c>
      <c r="L190" s="16">
        <v>2.0340219099999999</v>
      </c>
    </row>
    <row r="191" spans="1:12" ht="13.2" hidden="1" x14ac:dyDescent="0.25">
      <c r="A191" s="13">
        <v>43004</v>
      </c>
      <c r="B191" s="54">
        <v>0.98121527777777773</v>
      </c>
      <c r="C191" s="16" t="s">
        <v>776</v>
      </c>
      <c r="D191" s="16" t="s">
        <v>761</v>
      </c>
      <c r="E191" s="16" t="s">
        <v>763</v>
      </c>
      <c r="F191" s="16">
        <v>7.6542999999999999E-4</v>
      </c>
      <c r="G191" s="16">
        <v>0.92459999999999998</v>
      </c>
      <c r="H191" s="16">
        <v>7.0770999999999996E-4</v>
      </c>
      <c r="I191" s="66">
        <v>2.5000000000000001E-3</v>
      </c>
      <c r="J191" s="16">
        <v>13231842975</v>
      </c>
      <c r="K191" s="16">
        <v>-7.0770999999999996E-4</v>
      </c>
      <c r="L191" s="16">
        <v>0.92228849999999996</v>
      </c>
    </row>
    <row r="192" spans="1:12" ht="13.2" hidden="1" x14ac:dyDescent="0.25">
      <c r="A192" s="13">
        <v>43004</v>
      </c>
      <c r="B192" s="54">
        <v>0.98121527777777773</v>
      </c>
      <c r="C192" s="16" t="s">
        <v>776</v>
      </c>
      <c r="D192" s="16" t="s">
        <v>761</v>
      </c>
      <c r="E192" s="16" t="s">
        <v>763</v>
      </c>
      <c r="F192" s="16">
        <v>7.6530000000000001E-4</v>
      </c>
      <c r="G192" s="16">
        <v>2.8093812200000001</v>
      </c>
      <c r="H192" s="16">
        <v>2.1500099999999999E-3</v>
      </c>
      <c r="I192" s="66">
        <v>2.5000000000000001E-3</v>
      </c>
      <c r="J192" s="16">
        <v>13231842975</v>
      </c>
      <c r="K192" s="16">
        <v>-2.1500099999999999E-3</v>
      </c>
      <c r="L192" s="16">
        <v>2.80235777</v>
      </c>
    </row>
    <row r="193" spans="1:12" ht="13.2" x14ac:dyDescent="0.25">
      <c r="A193" s="13">
        <v>43002</v>
      </c>
      <c r="B193" s="54">
        <v>0.20652777777777778</v>
      </c>
      <c r="C193" s="16" t="s">
        <v>760</v>
      </c>
      <c r="D193" s="16" t="s">
        <v>761</v>
      </c>
      <c r="E193" s="16" t="s">
        <v>762</v>
      </c>
      <c r="F193" s="16">
        <v>9.2002070000000005E-2</v>
      </c>
      <c r="G193" s="16">
        <v>6.0999289999999998E-2</v>
      </c>
      <c r="H193" s="16">
        <v>5.6120600000000003E-3</v>
      </c>
      <c r="I193" s="66">
        <v>2.5000000000000001E-3</v>
      </c>
      <c r="J193" s="16">
        <v>119787467649</v>
      </c>
      <c r="K193" s="16">
        <v>5.5980300000000004E-3</v>
      </c>
      <c r="L193" s="16">
        <v>-6.0999289999999998E-2</v>
      </c>
    </row>
    <row r="194" spans="1:12" ht="13.2" x14ac:dyDescent="0.25">
      <c r="A194" s="13">
        <v>43002</v>
      </c>
      <c r="B194" s="54">
        <v>0.20652777777777778</v>
      </c>
      <c r="C194" s="16" t="s">
        <v>760</v>
      </c>
      <c r="D194" s="16" t="s">
        <v>761</v>
      </c>
      <c r="E194" s="16" t="s">
        <v>762</v>
      </c>
      <c r="F194" s="16">
        <v>9.200208E-2</v>
      </c>
      <c r="G194" s="16">
        <v>11.123000709999999</v>
      </c>
      <c r="H194" s="16">
        <v>1.0233391999999999</v>
      </c>
      <c r="I194" s="66">
        <v>2.5000000000000001E-3</v>
      </c>
      <c r="J194" s="16">
        <v>119787467649</v>
      </c>
      <c r="K194" s="16">
        <v>1.0207808599999999</v>
      </c>
      <c r="L194" s="16">
        <v>-11.123000709999999</v>
      </c>
    </row>
    <row r="195" spans="1:12" ht="13.2" x14ac:dyDescent="0.25">
      <c r="A195" s="13">
        <v>43002</v>
      </c>
      <c r="B195" s="54">
        <v>0.20630787037037038</v>
      </c>
      <c r="C195" s="16" t="s">
        <v>760</v>
      </c>
      <c r="D195" s="16" t="s">
        <v>761</v>
      </c>
      <c r="E195" s="16" t="s">
        <v>762</v>
      </c>
      <c r="F195" s="16">
        <v>9.2001289999999999E-2</v>
      </c>
      <c r="G195" s="16">
        <v>0.56200000000000006</v>
      </c>
      <c r="H195" s="16">
        <v>5.1704720000000003E-2</v>
      </c>
      <c r="I195" s="66">
        <v>2.5000000000000001E-3</v>
      </c>
      <c r="J195" s="16">
        <v>119787417699</v>
      </c>
      <c r="K195" s="16">
        <v>5.1575459999999997E-2</v>
      </c>
      <c r="L195" s="16">
        <v>-0.56200000000000006</v>
      </c>
    </row>
    <row r="196" spans="1:12" ht="13.2" x14ac:dyDescent="0.25">
      <c r="A196" s="13">
        <v>43002</v>
      </c>
      <c r="B196" s="54">
        <v>0.20630787037037038</v>
      </c>
      <c r="C196" s="16" t="s">
        <v>760</v>
      </c>
      <c r="D196" s="16" t="s">
        <v>761</v>
      </c>
      <c r="E196" s="16" t="s">
        <v>762</v>
      </c>
      <c r="F196" s="16">
        <v>9.2001299999999994E-2</v>
      </c>
      <c r="G196" s="16">
        <v>10.622</v>
      </c>
      <c r="H196" s="16">
        <v>0.97723780000000005</v>
      </c>
      <c r="I196" s="66">
        <v>2.5000000000000001E-3</v>
      </c>
      <c r="J196" s="16">
        <v>119787417699</v>
      </c>
      <c r="K196" s="16">
        <v>0.97479470999999995</v>
      </c>
      <c r="L196" s="16">
        <v>-10.622</v>
      </c>
    </row>
    <row r="197" spans="1:12" ht="13.2" x14ac:dyDescent="0.25">
      <c r="A197" s="13">
        <v>43002</v>
      </c>
      <c r="B197" s="54">
        <v>0.20494212962962963</v>
      </c>
      <c r="C197" s="16" t="s">
        <v>760</v>
      </c>
      <c r="D197" s="16" t="s">
        <v>761</v>
      </c>
      <c r="E197" s="16" t="s">
        <v>762</v>
      </c>
      <c r="F197" s="16">
        <v>9.2000020000000002E-2</v>
      </c>
      <c r="G197" s="16">
        <v>5.7880000000000003</v>
      </c>
      <c r="H197" s="16">
        <v>0.53249610999999997</v>
      </c>
      <c r="I197" s="66">
        <v>2.5000000000000001E-3</v>
      </c>
      <c r="J197" s="16">
        <v>119787153963</v>
      </c>
      <c r="K197" s="16">
        <v>0.53116487000000001</v>
      </c>
      <c r="L197" s="16">
        <v>-5.7880000000000003</v>
      </c>
    </row>
    <row r="198" spans="1:12" ht="13.2" x14ac:dyDescent="0.25">
      <c r="A198" s="13">
        <v>43000</v>
      </c>
      <c r="B198" s="54">
        <v>0.71006944444444442</v>
      </c>
      <c r="C198" s="16" t="s">
        <v>760</v>
      </c>
      <c r="D198" s="16" t="s">
        <v>761</v>
      </c>
      <c r="E198" s="16" t="s">
        <v>762</v>
      </c>
      <c r="F198" s="16">
        <v>9.3807160000000001E-2</v>
      </c>
      <c r="G198" s="16">
        <v>33.986982329999996</v>
      </c>
      <c r="H198" s="16">
        <v>3.1882222800000002</v>
      </c>
      <c r="I198" s="66">
        <v>2.5000000000000001E-3</v>
      </c>
      <c r="J198" s="16">
        <v>119481487935</v>
      </c>
      <c r="K198" s="16">
        <v>3.1802517300000002</v>
      </c>
      <c r="L198" s="16">
        <v>-33.986982329999996</v>
      </c>
    </row>
    <row r="199" spans="1:12" ht="13.2" x14ac:dyDescent="0.25">
      <c r="A199" s="13">
        <v>43000</v>
      </c>
      <c r="B199" s="54">
        <v>0.71006944444444442</v>
      </c>
      <c r="C199" s="16" t="s">
        <v>760</v>
      </c>
      <c r="D199" s="16" t="s">
        <v>761</v>
      </c>
      <c r="E199" s="16" t="s">
        <v>762</v>
      </c>
      <c r="F199" s="16">
        <v>9.3807189999999999E-2</v>
      </c>
      <c r="G199" s="16">
        <v>2.3831453699999998</v>
      </c>
      <c r="H199" s="16">
        <v>0.22355617</v>
      </c>
      <c r="I199" s="66">
        <v>2.5000000000000001E-3</v>
      </c>
      <c r="J199" s="16">
        <v>119481487935</v>
      </c>
      <c r="K199" s="16">
        <v>0.22299727999999999</v>
      </c>
      <c r="L199" s="16">
        <v>-2.3831453699999998</v>
      </c>
    </row>
    <row r="200" spans="1:12" ht="13.2" x14ac:dyDescent="0.25">
      <c r="A200" s="13">
        <v>43000</v>
      </c>
      <c r="B200" s="54">
        <v>0.71006944444444442</v>
      </c>
      <c r="C200" s="16" t="s">
        <v>760</v>
      </c>
      <c r="D200" s="16" t="s">
        <v>761</v>
      </c>
      <c r="E200" s="16" t="s">
        <v>762</v>
      </c>
      <c r="F200" s="16">
        <v>9.4E-2</v>
      </c>
      <c r="G200" s="16">
        <v>0.2</v>
      </c>
      <c r="H200" s="16">
        <v>1.8800000000000001E-2</v>
      </c>
      <c r="I200" s="66">
        <v>2.5000000000000001E-3</v>
      </c>
      <c r="J200" s="16">
        <v>119481487935</v>
      </c>
      <c r="K200" s="16">
        <v>1.8752999999999999E-2</v>
      </c>
      <c r="L200" s="16">
        <v>-0.2</v>
      </c>
    </row>
    <row r="201" spans="1:12" ht="13.2" x14ac:dyDescent="0.25">
      <c r="A201" s="13">
        <v>43000</v>
      </c>
      <c r="B201" s="54">
        <v>0.71006944444444442</v>
      </c>
      <c r="C201" s="16" t="s">
        <v>760</v>
      </c>
      <c r="D201" s="16" t="s">
        <v>761</v>
      </c>
      <c r="E201" s="16" t="s">
        <v>762</v>
      </c>
      <c r="F201" s="16">
        <v>9.4109979999999996E-2</v>
      </c>
      <c r="G201" s="16">
        <v>1.06258656</v>
      </c>
      <c r="H201" s="16">
        <v>9.9999989999999997E-2</v>
      </c>
      <c r="I201" s="66">
        <v>2.5000000000000001E-3</v>
      </c>
      <c r="J201" s="16">
        <v>119481487935</v>
      </c>
      <c r="K201" s="16">
        <v>9.9750000000000005E-2</v>
      </c>
      <c r="L201" s="16">
        <v>-1.06258656</v>
      </c>
    </row>
    <row r="202" spans="1:12" ht="13.2" x14ac:dyDescent="0.25">
      <c r="A202" s="13">
        <v>43000</v>
      </c>
      <c r="B202" s="54">
        <v>0.71006944444444442</v>
      </c>
      <c r="C202" s="16" t="s">
        <v>760</v>
      </c>
      <c r="D202" s="16" t="s">
        <v>761</v>
      </c>
      <c r="E202" s="16" t="s">
        <v>762</v>
      </c>
      <c r="F202" s="16">
        <v>9.4109990000000004E-2</v>
      </c>
      <c r="G202" s="16">
        <v>7.3672857399999998</v>
      </c>
      <c r="H202" s="16">
        <v>0.69333518000000005</v>
      </c>
      <c r="I202" s="66">
        <v>2.5000000000000001E-3</v>
      </c>
      <c r="J202" s="16">
        <v>119481487935</v>
      </c>
      <c r="K202" s="16">
        <v>0.69160184999999996</v>
      </c>
      <c r="L202" s="16">
        <v>-7.3672857399999998</v>
      </c>
    </row>
    <row r="203" spans="1:12" ht="13.2" x14ac:dyDescent="0.25">
      <c r="A203" s="13">
        <v>42997</v>
      </c>
      <c r="B203" s="54">
        <v>0.55692129629629628</v>
      </c>
      <c r="C203" s="16" t="s">
        <v>760</v>
      </c>
      <c r="D203" s="16" t="s">
        <v>761</v>
      </c>
      <c r="E203" s="16" t="s">
        <v>762</v>
      </c>
      <c r="F203" s="16">
        <v>8.1823930000000003E-2</v>
      </c>
      <c r="G203" s="16">
        <v>0.22219452000000001</v>
      </c>
      <c r="H203" s="16">
        <v>1.818082E-2</v>
      </c>
      <c r="I203" s="66">
        <v>1.5E-3</v>
      </c>
      <c r="J203" s="16">
        <v>118853968083</v>
      </c>
      <c r="K203" s="16">
        <v>1.8153550000000001E-2</v>
      </c>
      <c r="L203" s="16">
        <v>-0.22219452000000001</v>
      </c>
    </row>
    <row r="204" spans="1:12" ht="13.2" x14ac:dyDescent="0.25">
      <c r="A204" s="13">
        <v>42997</v>
      </c>
      <c r="B204" s="54">
        <v>0.55581018518518521</v>
      </c>
      <c r="C204" s="16" t="s">
        <v>760</v>
      </c>
      <c r="D204" s="16" t="s">
        <v>761</v>
      </c>
      <c r="E204" s="16" t="s">
        <v>762</v>
      </c>
      <c r="F204" s="16">
        <v>8.1824129999999995E-2</v>
      </c>
      <c r="G204" s="16">
        <v>1.35954467</v>
      </c>
      <c r="H204" s="16">
        <v>0.11124355</v>
      </c>
      <c r="I204" s="66">
        <v>2.5000000000000001E-3</v>
      </c>
      <c r="J204" s="16">
        <v>118853968083</v>
      </c>
      <c r="K204" s="16">
        <v>0.11096544999999999</v>
      </c>
      <c r="L204" s="16">
        <v>-1.35954467</v>
      </c>
    </row>
    <row r="205" spans="1:12" ht="13.2" x14ac:dyDescent="0.25">
      <c r="A205" s="13">
        <v>42997</v>
      </c>
      <c r="B205" s="54">
        <v>0.55581018518518521</v>
      </c>
      <c r="C205" s="16" t="s">
        <v>760</v>
      </c>
      <c r="D205" s="16" t="s">
        <v>761</v>
      </c>
      <c r="E205" s="16" t="s">
        <v>762</v>
      </c>
      <c r="F205" s="16">
        <v>8.1824170000000002E-2</v>
      </c>
      <c r="G205" s="16">
        <v>1.0604998800000001</v>
      </c>
      <c r="H205" s="16">
        <v>8.6774519999999994E-2</v>
      </c>
      <c r="I205" s="66">
        <v>2.5000000000000001E-3</v>
      </c>
      <c r="J205" s="16">
        <v>118853968083</v>
      </c>
      <c r="K205" s="16">
        <v>8.6557590000000004E-2</v>
      </c>
      <c r="L205" s="16">
        <v>-1.0604998800000001</v>
      </c>
    </row>
    <row r="206" spans="1:12" ht="13.2" x14ac:dyDescent="0.25">
      <c r="A206" s="13">
        <v>42997</v>
      </c>
      <c r="B206" s="54">
        <v>0.55581018518518521</v>
      </c>
      <c r="C206" s="16" t="s">
        <v>760</v>
      </c>
      <c r="D206" s="16" t="s">
        <v>761</v>
      </c>
      <c r="E206" s="16" t="s">
        <v>762</v>
      </c>
      <c r="F206" s="16">
        <v>8.1824179999999996E-2</v>
      </c>
      <c r="G206" s="16">
        <v>0.33682427999999998</v>
      </c>
      <c r="H206" s="16">
        <v>2.7560370000000001E-2</v>
      </c>
      <c r="I206" s="66">
        <v>2.5000000000000001E-3</v>
      </c>
      <c r="J206" s="16">
        <v>118853968083</v>
      </c>
      <c r="K206" s="16">
        <v>2.749147E-2</v>
      </c>
      <c r="L206" s="16">
        <v>-0.33682427999999998</v>
      </c>
    </row>
    <row r="207" spans="1:12" ht="13.2" x14ac:dyDescent="0.25">
      <c r="A207" s="13">
        <v>42997</v>
      </c>
      <c r="B207" s="54">
        <v>0.55581018518518521</v>
      </c>
      <c r="C207" s="16" t="s">
        <v>760</v>
      </c>
      <c r="D207" s="16" t="s">
        <v>761</v>
      </c>
      <c r="E207" s="16" t="s">
        <v>762</v>
      </c>
      <c r="F207" s="16">
        <v>8.1999810000000006E-2</v>
      </c>
      <c r="G207" s="16">
        <v>7.3664064099999997</v>
      </c>
      <c r="H207" s="16">
        <v>0.60404391999999996</v>
      </c>
      <c r="I207" s="66">
        <v>2.5000000000000001E-3</v>
      </c>
      <c r="J207" s="16">
        <v>118853968083</v>
      </c>
      <c r="K207" s="16">
        <v>0.60253382</v>
      </c>
      <c r="L207" s="16">
        <v>-7.3664064099999997</v>
      </c>
    </row>
    <row r="208" spans="1:12" ht="13.2" x14ac:dyDescent="0.25">
      <c r="A208" s="13">
        <v>42986</v>
      </c>
      <c r="B208" s="54">
        <v>7.6712962962962969E-2</v>
      </c>
      <c r="C208" s="16" t="s">
        <v>760</v>
      </c>
      <c r="D208" s="16" t="s">
        <v>761</v>
      </c>
      <c r="E208" s="16" t="s">
        <v>762</v>
      </c>
      <c r="F208" s="16">
        <v>7.4473230000000001E-2</v>
      </c>
      <c r="G208" s="16">
        <v>71.406000000000006</v>
      </c>
      <c r="H208" s="16">
        <v>5.3178354600000004</v>
      </c>
      <c r="I208" s="66">
        <v>2.5000000000000001E-3</v>
      </c>
      <c r="J208" s="16">
        <v>116643181083</v>
      </c>
      <c r="K208" s="16">
        <v>5.3045408800000002</v>
      </c>
      <c r="L208" s="16">
        <v>-71.406000000000006</v>
      </c>
    </row>
    <row r="209" spans="1:12" ht="13.2" x14ac:dyDescent="0.25">
      <c r="A209" s="13">
        <v>42986</v>
      </c>
      <c r="B209" s="54">
        <v>7.6712962962962969E-2</v>
      </c>
      <c r="C209" s="16" t="s">
        <v>760</v>
      </c>
      <c r="D209" s="16" t="s">
        <v>761</v>
      </c>
      <c r="E209" s="16" t="s">
        <v>762</v>
      </c>
      <c r="F209" s="16">
        <v>7.4478130000000003E-2</v>
      </c>
      <c r="G209" s="16">
        <v>4.8403469999999997E-2</v>
      </c>
      <c r="H209" s="16">
        <v>3.6049900000000002E-3</v>
      </c>
      <c r="I209" s="66">
        <v>2.5000000000000001E-3</v>
      </c>
      <c r="J209" s="16">
        <v>116643181083</v>
      </c>
      <c r="K209" s="16">
        <v>3.5959799999999999E-3</v>
      </c>
      <c r="L209" s="16">
        <v>-4.8403469999999997E-2</v>
      </c>
    </row>
    <row r="210" spans="1:12" ht="13.2" x14ac:dyDescent="0.25">
      <c r="A210" s="13">
        <v>42986</v>
      </c>
      <c r="B210" s="54">
        <v>7.6712962962962969E-2</v>
      </c>
      <c r="C210" s="16" t="s">
        <v>760</v>
      </c>
      <c r="D210" s="16" t="s">
        <v>761</v>
      </c>
      <c r="E210" s="16" t="s">
        <v>762</v>
      </c>
      <c r="F210" s="16">
        <v>7.4614390000000003E-2</v>
      </c>
      <c r="G210" s="16">
        <v>4.8315080000000003E-2</v>
      </c>
      <c r="H210" s="16">
        <v>3.6050000000000001E-3</v>
      </c>
      <c r="I210" s="66">
        <v>2.5000000000000001E-3</v>
      </c>
      <c r="J210" s="16">
        <v>116643181083</v>
      </c>
      <c r="K210" s="16">
        <v>3.5959899999999999E-3</v>
      </c>
      <c r="L210" s="16">
        <v>-4.8315080000000003E-2</v>
      </c>
    </row>
    <row r="211" spans="1:12" ht="13.2" x14ac:dyDescent="0.25">
      <c r="A211" s="13">
        <v>42986</v>
      </c>
      <c r="B211" s="54">
        <v>7.6712962962962969E-2</v>
      </c>
      <c r="C211" s="16" t="s">
        <v>760</v>
      </c>
      <c r="D211" s="16" t="s">
        <v>761</v>
      </c>
      <c r="E211" s="16" t="s">
        <v>762</v>
      </c>
      <c r="F211" s="16">
        <v>7.4662980000000004E-2</v>
      </c>
      <c r="G211" s="16">
        <v>5.0569999999999999E-3</v>
      </c>
      <c r="H211" s="16">
        <v>3.7756999999999998E-4</v>
      </c>
      <c r="I211" s="66">
        <v>2.5000000000000001E-3</v>
      </c>
      <c r="J211" s="16">
        <v>116643181083</v>
      </c>
      <c r="K211" s="16">
        <v>3.7662999999999998E-4</v>
      </c>
      <c r="L211" s="16">
        <v>-5.0569999999999999E-3</v>
      </c>
    </row>
    <row r="212" spans="1:12" ht="13.2" x14ac:dyDescent="0.25">
      <c r="A212" s="13">
        <v>42986</v>
      </c>
      <c r="B212" s="54">
        <v>7.6712962962962969E-2</v>
      </c>
      <c r="C212" s="16" t="s">
        <v>760</v>
      </c>
      <c r="D212" s="16" t="s">
        <v>761</v>
      </c>
      <c r="E212" s="16" t="s">
        <v>762</v>
      </c>
      <c r="F212" s="16">
        <v>7.4690110000000004E-2</v>
      </c>
      <c r="G212" s="16">
        <v>0.55800000000000005</v>
      </c>
      <c r="H212" s="16">
        <v>4.1677079999999998E-2</v>
      </c>
      <c r="I212" s="66">
        <v>2.5000000000000001E-3</v>
      </c>
      <c r="J212" s="16">
        <v>116643181083</v>
      </c>
      <c r="K212" s="16">
        <v>4.1572890000000001E-2</v>
      </c>
      <c r="L212" s="16">
        <v>-0.55800000000000005</v>
      </c>
    </row>
    <row r="213" spans="1:12" ht="13.2" x14ac:dyDescent="0.25">
      <c r="A213" s="13">
        <v>42986</v>
      </c>
      <c r="B213" s="54">
        <v>7.6712962962962969E-2</v>
      </c>
      <c r="C213" s="16" t="s">
        <v>760</v>
      </c>
      <c r="D213" s="16" t="s">
        <v>761</v>
      </c>
      <c r="E213" s="16" t="s">
        <v>762</v>
      </c>
      <c r="F213" s="16">
        <v>7.4690430000000002E-2</v>
      </c>
      <c r="G213" s="16">
        <v>0.26732992</v>
      </c>
      <c r="H213" s="16">
        <v>1.9966979999999999E-2</v>
      </c>
      <c r="I213" s="66">
        <v>2.5000000000000001E-3</v>
      </c>
      <c r="J213" s="16">
        <v>116643181083</v>
      </c>
      <c r="K213" s="16">
        <v>1.9917069999999999E-2</v>
      </c>
      <c r="L213" s="16">
        <v>-0.26732992</v>
      </c>
    </row>
    <row r="214" spans="1:12" ht="13.2" x14ac:dyDescent="0.25">
      <c r="A214" s="13">
        <v>42986</v>
      </c>
      <c r="B214" s="54">
        <v>7.6712962962962969E-2</v>
      </c>
      <c r="C214" s="16" t="s">
        <v>760</v>
      </c>
      <c r="D214" s="16" t="s">
        <v>761</v>
      </c>
      <c r="E214" s="16" t="s">
        <v>762</v>
      </c>
      <c r="F214" s="16">
        <v>7.4690439999999997E-2</v>
      </c>
      <c r="G214" s="16">
        <v>4.6320312100000001</v>
      </c>
      <c r="H214" s="16">
        <v>0.34596843999999999</v>
      </c>
      <c r="I214" s="66">
        <v>2.5000000000000001E-3</v>
      </c>
      <c r="J214" s="16">
        <v>116643181083</v>
      </c>
      <c r="K214" s="16">
        <v>0.34510352</v>
      </c>
      <c r="L214" s="16">
        <v>-4.6320312100000001</v>
      </c>
    </row>
    <row r="215" spans="1:12" ht="13.2" x14ac:dyDescent="0.25">
      <c r="A215" s="13">
        <v>42986</v>
      </c>
      <c r="B215" s="54">
        <v>7.6712962962962969E-2</v>
      </c>
      <c r="C215" s="16" t="s">
        <v>760</v>
      </c>
      <c r="D215" s="16" t="s">
        <v>761</v>
      </c>
      <c r="E215" s="16" t="s">
        <v>762</v>
      </c>
      <c r="F215" s="16">
        <v>7.4813820000000003E-2</v>
      </c>
      <c r="G215" s="16">
        <v>4.594587E-2</v>
      </c>
      <c r="H215" s="16">
        <v>3.4373799999999999E-3</v>
      </c>
      <c r="I215" s="66">
        <v>2.5000000000000001E-3</v>
      </c>
      <c r="J215" s="16">
        <v>116643181083</v>
      </c>
      <c r="K215" s="16">
        <v>3.4287900000000001E-3</v>
      </c>
      <c r="L215" s="16">
        <v>-4.594587E-2</v>
      </c>
    </row>
    <row r="216" spans="1:12" ht="13.2" x14ac:dyDescent="0.25">
      <c r="A216" s="13">
        <v>42986</v>
      </c>
      <c r="B216" s="54">
        <v>7.6712962962962969E-2</v>
      </c>
      <c r="C216" s="16" t="s">
        <v>760</v>
      </c>
      <c r="D216" s="16" t="s">
        <v>761</v>
      </c>
      <c r="E216" s="16" t="s">
        <v>762</v>
      </c>
      <c r="F216" s="16">
        <v>7.4853690000000001E-2</v>
      </c>
      <c r="G216" s="16">
        <v>3.8800000000000002E-3</v>
      </c>
      <c r="H216" s="16">
        <v>2.9043E-4</v>
      </c>
      <c r="I216" s="66">
        <v>2.5000000000000001E-3</v>
      </c>
      <c r="J216" s="16">
        <v>116643181083</v>
      </c>
      <c r="K216" s="16">
        <v>2.8970999999999999E-4</v>
      </c>
      <c r="L216" s="16">
        <v>-3.8800000000000002E-3</v>
      </c>
    </row>
    <row r="217" spans="1:12" ht="13.2" x14ac:dyDescent="0.25">
      <c r="A217" s="13">
        <v>42986</v>
      </c>
      <c r="B217" s="54">
        <v>7.6712962962962969E-2</v>
      </c>
      <c r="C217" s="16" t="s">
        <v>760</v>
      </c>
      <c r="D217" s="16" t="s">
        <v>761</v>
      </c>
      <c r="E217" s="16" t="s">
        <v>762</v>
      </c>
      <c r="F217" s="16">
        <v>7.4877650000000004E-2</v>
      </c>
      <c r="G217" s="16">
        <v>0.53420480000000004</v>
      </c>
      <c r="H217" s="16">
        <v>0.04</v>
      </c>
      <c r="I217" s="66">
        <v>2.5000000000000001E-3</v>
      </c>
      <c r="J217" s="16">
        <v>116643181083</v>
      </c>
      <c r="K217" s="16">
        <v>3.9899999999999998E-2</v>
      </c>
      <c r="L217" s="16">
        <v>-0.53420480000000004</v>
      </c>
    </row>
    <row r="218" spans="1:12" ht="13.2" x14ac:dyDescent="0.25">
      <c r="A218" s="13">
        <v>42986</v>
      </c>
      <c r="B218" s="54">
        <v>7.6712962962962969E-2</v>
      </c>
      <c r="C218" s="16" t="s">
        <v>760</v>
      </c>
      <c r="D218" s="16" t="s">
        <v>761</v>
      </c>
      <c r="E218" s="16" t="s">
        <v>762</v>
      </c>
      <c r="F218" s="16">
        <v>7.4877659999999999E-2</v>
      </c>
      <c r="G218" s="16">
        <v>0.27774215000000002</v>
      </c>
      <c r="H218" s="16">
        <v>2.0796680000000001E-2</v>
      </c>
      <c r="I218" s="66">
        <v>2.5000000000000001E-3</v>
      </c>
      <c r="J218" s="16">
        <v>116643181083</v>
      </c>
      <c r="K218" s="16">
        <v>2.074469E-2</v>
      </c>
      <c r="L218" s="16">
        <v>-0.27774215000000002</v>
      </c>
    </row>
    <row r="219" spans="1:12" ht="13.2" x14ac:dyDescent="0.25">
      <c r="A219" s="13">
        <v>42986</v>
      </c>
      <c r="B219" s="54">
        <v>7.481481481481482E-2</v>
      </c>
      <c r="C219" s="16" t="s">
        <v>760</v>
      </c>
      <c r="D219" s="16" t="s">
        <v>761</v>
      </c>
      <c r="E219" s="16" t="s">
        <v>762</v>
      </c>
      <c r="F219" s="16">
        <v>7.4878050000000002E-2</v>
      </c>
      <c r="G219" s="16">
        <v>1.9790393900000001</v>
      </c>
      <c r="H219" s="16">
        <v>0.14818661</v>
      </c>
      <c r="I219" s="66">
        <v>1.5E-3</v>
      </c>
      <c r="J219" s="16">
        <v>116642791473</v>
      </c>
      <c r="K219" s="16">
        <v>0.14796434</v>
      </c>
      <c r="L219" s="16">
        <v>-1.9790393900000001</v>
      </c>
    </row>
    <row r="220" spans="1:12" ht="13.2" x14ac:dyDescent="0.25">
      <c r="A220" s="13">
        <v>42986</v>
      </c>
      <c r="B220" s="54">
        <v>7.480324074074074E-2</v>
      </c>
      <c r="C220" s="16" t="s">
        <v>760</v>
      </c>
      <c r="D220" s="16" t="s">
        <v>761</v>
      </c>
      <c r="E220" s="16" t="s">
        <v>762</v>
      </c>
      <c r="F220" s="16">
        <v>7.487808E-2</v>
      </c>
      <c r="G220" s="16">
        <v>1.8930502</v>
      </c>
      <c r="H220" s="16">
        <v>0.14174796000000001</v>
      </c>
      <c r="I220" s="66">
        <v>2.5000000000000001E-3</v>
      </c>
      <c r="J220" s="16">
        <v>116642791473</v>
      </c>
      <c r="K220" s="16">
        <v>0.14139360000000001</v>
      </c>
      <c r="L220" s="16">
        <v>-1.8930502</v>
      </c>
    </row>
    <row r="221" spans="1:12" ht="13.2" x14ac:dyDescent="0.25">
      <c r="A221" s="13">
        <v>42986</v>
      </c>
      <c r="B221" s="54">
        <v>7.480324074074074E-2</v>
      </c>
      <c r="C221" s="16" t="s">
        <v>760</v>
      </c>
      <c r="D221" s="16" t="s">
        <v>761</v>
      </c>
      <c r="E221" s="16" t="s">
        <v>762</v>
      </c>
      <c r="F221" s="16">
        <v>7.5216119999999997E-2</v>
      </c>
      <c r="G221" s="16">
        <v>2.9801400299999998</v>
      </c>
      <c r="H221" s="16">
        <v>0.22415457</v>
      </c>
      <c r="I221" s="66">
        <v>2.5000000000000001E-3</v>
      </c>
      <c r="J221" s="16">
        <v>116642791473</v>
      </c>
      <c r="K221" s="16">
        <v>0.22359419</v>
      </c>
      <c r="L221" s="16">
        <v>-2.9801400299999998</v>
      </c>
    </row>
    <row r="222" spans="1:12" ht="13.2" x14ac:dyDescent="0.25">
      <c r="A222" s="13">
        <v>42985</v>
      </c>
      <c r="B222" s="54">
        <v>0.4369675925925926</v>
      </c>
      <c r="C222" s="16" t="s">
        <v>760</v>
      </c>
      <c r="D222" s="16" t="s">
        <v>761</v>
      </c>
      <c r="E222" s="16" t="s">
        <v>762</v>
      </c>
      <c r="F222" s="16">
        <v>7.4433079999999999E-2</v>
      </c>
      <c r="G222" s="16">
        <v>12.57684572</v>
      </c>
      <c r="H222" s="16">
        <v>0.93613336000000003</v>
      </c>
      <c r="I222" s="66">
        <v>2.5000000000000001E-3</v>
      </c>
      <c r="J222" s="16">
        <v>116554712640</v>
      </c>
      <c r="K222" s="16">
        <v>0.93379303000000002</v>
      </c>
      <c r="L222" s="16">
        <v>-12.57684572</v>
      </c>
    </row>
    <row r="223" spans="1:12" ht="13.2" x14ac:dyDescent="0.25">
      <c r="A223" s="13">
        <v>42985</v>
      </c>
      <c r="B223" s="54">
        <v>0.4369675925925926</v>
      </c>
      <c r="C223" s="16" t="s">
        <v>760</v>
      </c>
      <c r="D223" s="16" t="s">
        <v>761</v>
      </c>
      <c r="E223" s="16" t="s">
        <v>762</v>
      </c>
      <c r="F223" s="16">
        <v>7.4494190000000002E-2</v>
      </c>
      <c r="G223" s="16">
        <v>3.8999999999999998E-3</v>
      </c>
      <c r="H223" s="16">
        <v>2.9052E-4</v>
      </c>
      <c r="I223" s="66">
        <v>2.5000000000000001E-3</v>
      </c>
      <c r="J223" s="16">
        <v>116554712640</v>
      </c>
      <c r="K223" s="16">
        <v>2.898E-4</v>
      </c>
      <c r="L223" s="16">
        <v>-3.8999999999999998E-3</v>
      </c>
    </row>
    <row r="224" spans="1:12" ht="13.2" x14ac:dyDescent="0.25">
      <c r="A224" s="13">
        <v>42985</v>
      </c>
      <c r="B224" s="54">
        <v>0.4369675925925926</v>
      </c>
      <c r="C224" s="16" t="s">
        <v>760</v>
      </c>
      <c r="D224" s="16" t="s">
        <v>761</v>
      </c>
      <c r="E224" s="16" t="s">
        <v>762</v>
      </c>
      <c r="F224" s="16">
        <v>7.4494229999999995E-2</v>
      </c>
      <c r="G224" s="16">
        <v>13.24420458</v>
      </c>
      <c r="H224" s="16">
        <v>0.98661681999999995</v>
      </c>
      <c r="I224" s="66">
        <v>2.5000000000000001E-3</v>
      </c>
      <c r="J224" s="16">
        <v>116554712640</v>
      </c>
      <c r="K224" s="16">
        <v>0.98415028000000004</v>
      </c>
      <c r="L224" s="16">
        <v>-13.24420458</v>
      </c>
    </row>
    <row r="225" spans="1:12" ht="13.2" x14ac:dyDescent="0.25">
      <c r="A225" s="13">
        <v>42984</v>
      </c>
      <c r="B225" s="54">
        <v>0.57327546296296295</v>
      </c>
      <c r="C225" s="16" t="s">
        <v>760</v>
      </c>
      <c r="D225" s="16" t="s">
        <v>761</v>
      </c>
      <c r="E225" s="16" t="s">
        <v>762</v>
      </c>
      <c r="F225" s="16">
        <v>7.3200000000000001E-2</v>
      </c>
      <c r="G225" s="16">
        <v>7.0398846099999997</v>
      </c>
      <c r="H225" s="16">
        <v>0.51531954999999996</v>
      </c>
      <c r="I225" s="66">
        <v>2.5000000000000001E-3</v>
      </c>
      <c r="J225" s="16">
        <v>116399583924</v>
      </c>
      <c r="K225" s="16">
        <v>0.51403125999999999</v>
      </c>
      <c r="L225" s="16">
        <v>-7.0398846099999997</v>
      </c>
    </row>
    <row r="226" spans="1:12" ht="13.2" x14ac:dyDescent="0.25">
      <c r="A226" s="13">
        <v>42984</v>
      </c>
      <c r="B226" s="54">
        <v>0.57327546296296295</v>
      </c>
      <c r="C226" s="16" t="s">
        <v>760</v>
      </c>
      <c r="D226" s="16" t="s">
        <v>761</v>
      </c>
      <c r="E226" s="16" t="s">
        <v>762</v>
      </c>
      <c r="F226" s="16">
        <v>7.3200009999999996E-2</v>
      </c>
      <c r="G226" s="16">
        <v>0.95502030999999998</v>
      </c>
      <c r="H226" s="16">
        <v>6.9907490000000003E-2</v>
      </c>
      <c r="I226" s="66">
        <v>2.5000000000000001E-3</v>
      </c>
      <c r="J226" s="16">
        <v>116399583924</v>
      </c>
      <c r="K226" s="16">
        <v>6.9732730000000007E-2</v>
      </c>
      <c r="L226" s="16">
        <v>-0.95502030999999998</v>
      </c>
    </row>
    <row r="227" spans="1:12" ht="13.2" x14ac:dyDescent="0.25">
      <c r="A227" s="13">
        <v>42984</v>
      </c>
      <c r="B227" s="54">
        <v>0.573125</v>
      </c>
      <c r="C227" s="16" t="s">
        <v>760</v>
      </c>
      <c r="D227" s="16" t="s">
        <v>761</v>
      </c>
      <c r="E227" s="16" t="s">
        <v>762</v>
      </c>
      <c r="F227" s="16">
        <v>7.3200000000000001E-2</v>
      </c>
      <c r="G227" s="16">
        <v>9.9788988100000005</v>
      </c>
      <c r="H227" s="16">
        <v>0.73045539000000004</v>
      </c>
      <c r="I227" s="66">
        <v>2.5000000000000001E-3</v>
      </c>
      <c r="J227" s="16">
        <v>116399567940</v>
      </c>
      <c r="K227" s="16">
        <v>0.72862925999999995</v>
      </c>
      <c r="L227" s="16">
        <v>-9.9788988100000005</v>
      </c>
    </row>
    <row r="228" spans="1:12" ht="13.2" x14ac:dyDescent="0.25">
      <c r="A228" s="13">
        <v>42983</v>
      </c>
      <c r="B228" s="54">
        <v>0.16775462962962964</v>
      </c>
      <c r="C228" s="16" t="s">
        <v>760</v>
      </c>
      <c r="D228" s="16" t="s">
        <v>761</v>
      </c>
      <c r="E228" s="16" t="s">
        <v>762</v>
      </c>
      <c r="F228" s="16">
        <v>7.0477499999999998E-2</v>
      </c>
      <c r="G228" s="16">
        <v>8.3585299999999994E-3</v>
      </c>
      <c r="H228" s="16">
        <v>5.8907999999999996E-4</v>
      </c>
      <c r="I228" s="66">
        <v>2.5000000000000001E-3</v>
      </c>
      <c r="J228" s="16">
        <v>116119765023</v>
      </c>
      <c r="K228" s="16">
        <v>5.8761000000000002E-4</v>
      </c>
      <c r="L228" s="16">
        <v>-8.3585299999999994E-3</v>
      </c>
    </row>
    <row r="229" spans="1:12" ht="13.2" x14ac:dyDescent="0.25">
      <c r="A229" s="13">
        <v>42983</v>
      </c>
      <c r="B229" s="54">
        <v>0.16321759259259258</v>
      </c>
      <c r="C229" s="16" t="s">
        <v>760</v>
      </c>
      <c r="D229" s="16" t="s">
        <v>761</v>
      </c>
      <c r="E229" s="16" t="s">
        <v>763</v>
      </c>
      <c r="F229" s="16">
        <v>7.0767189999999994E-2</v>
      </c>
      <c r="G229" s="16">
        <v>0.1</v>
      </c>
      <c r="H229" s="16">
        <v>7.0767099999999999E-3</v>
      </c>
      <c r="I229" s="66">
        <v>2.5000000000000001E-3</v>
      </c>
      <c r="J229" s="16">
        <v>116118897891</v>
      </c>
      <c r="K229" s="16">
        <v>-7.0767099999999999E-3</v>
      </c>
      <c r="L229" s="16">
        <v>9.9750000000000005E-2</v>
      </c>
    </row>
    <row r="230" spans="1:12" ht="13.2" x14ac:dyDescent="0.25">
      <c r="A230" s="13">
        <v>42983</v>
      </c>
      <c r="B230" s="54">
        <v>0.16258101851851853</v>
      </c>
      <c r="C230" s="16" t="s">
        <v>760</v>
      </c>
      <c r="D230" s="16" t="s">
        <v>761</v>
      </c>
      <c r="E230" s="16" t="s">
        <v>763</v>
      </c>
      <c r="F230" s="16">
        <v>7.0769349999999995E-2</v>
      </c>
      <c r="G230" s="16">
        <v>3.1005520000000002E-2</v>
      </c>
      <c r="H230" s="16">
        <v>2.1942400000000001E-3</v>
      </c>
      <c r="I230" s="66">
        <v>1.5E-3</v>
      </c>
      <c r="J230" s="16">
        <v>116118762027</v>
      </c>
      <c r="K230" s="16">
        <v>-2.1942400000000001E-3</v>
      </c>
      <c r="L230" s="16">
        <v>3.095902E-2</v>
      </c>
    </row>
    <row r="231" spans="1:12" ht="13.2" x14ac:dyDescent="0.25">
      <c r="A231" s="13">
        <v>42983</v>
      </c>
      <c r="B231" s="54">
        <v>0.1620486111111111</v>
      </c>
      <c r="C231" s="16" t="s">
        <v>760</v>
      </c>
      <c r="D231" s="16" t="s">
        <v>761</v>
      </c>
      <c r="E231" s="16" t="s">
        <v>762</v>
      </c>
      <c r="F231" s="16">
        <v>7.067756E-2</v>
      </c>
      <c r="G231" s="16">
        <v>1.68438855</v>
      </c>
      <c r="H231" s="16">
        <v>0.11904847</v>
      </c>
      <c r="I231" s="66">
        <v>2.5000000000000001E-3</v>
      </c>
      <c r="J231" s="16">
        <v>116118682107</v>
      </c>
      <c r="K231" s="16">
        <v>0.11875085000000001</v>
      </c>
      <c r="L231" s="16">
        <v>-1.68438855</v>
      </c>
    </row>
    <row r="232" spans="1:12" ht="13.2" x14ac:dyDescent="0.25">
      <c r="A232" s="13">
        <v>42983</v>
      </c>
      <c r="B232" s="54">
        <v>0.14849537037037036</v>
      </c>
      <c r="C232" s="16" t="s">
        <v>760</v>
      </c>
      <c r="D232" s="16" t="s">
        <v>761</v>
      </c>
      <c r="E232" s="16" t="s">
        <v>763</v>
      </c>
      <c r="F232" s="16">
        <v>7.0399929999999999E-2</v>
      </c>
      <c r="G232" s="16">
        <v>5.8002555899999999</v>
      </c>
      <c r="H232" s="16">
        <v>0.40833757999999998</v>
      </c>
      <c r="I232" s="66">
        <v>1.5E-3</v>
      </c>
      <c r="J232" s="16">
        <v>116116282509</v>
      </c>
      <c r="K232" s="16">
        <v>-0.40833757999999998</v>
      </c>
      <c r="L232" s="16">
        <v>5.7915552100000003</v>
      </c>
    </row>
    <row r="233" spans="1:12" ht="13.2" x14ac:dyDescent="0.25">
      <c r="A233" s="13">
        <v>42983</v>
      </c>
      <c r="B233" s="54">
        <v>0.14848379629629629</v>
      </c>
      <c r="C233" s="16" t="s">
        <v>760</v>
      </c>
      <c r="D233" s="16" t="s">
        <v>761</v>
      </c>
      <c r="E233" s="16" t="s">
        <v>763</v>
      </c>
      <c r="F233" s="16">
        <v>7.0399929999999999E-2</v>
      </c>
      <c r="G233" s="16">
        <v>14.091191999999999</v>
      </c>
      <c r="H233" s="16">
        <v>0.99201892999999997</v>
      </c>
      <c r="I233" s="66">
        <v>1.5E-3</v>
      </c>
      <c r="J233" s="16">
        <v>116116282509</v>
      </c>
      <c r="K233" s="16">
        <v>-0.99201892999999997</v>
      </c>
      <c r="L233" s="16">
        <v>14.07005522</v>
      </c>
    </row>
    <row r="234" spans="1:12" ht="13.2" x14ac:dyDescent="0.25">
      <c r="A234" s="13">
        <v>42983</v>
      </c>
      <c r="B234" s="54">
        <v>0.14846064814814816</v>
      </c>
      <c r="C234" s="16" t="s">
        <v>760</v>
      </c>
      <c r="D234" s="16" t="s">
        <v>761</v>
      </c>
      <c r="E234" s="16" t="s">
        <v>763</v>
      </c>
      <c r="F234" s="16">
        <v>7.0399929999999999E-2</v>
      </c>
      <c r="G234" s="16">
        <v>30.569645000000001</v>
      </c>
      <c r="H234" s="16">
        <v>2.15210086</v>
      </c>
      <c r="I234" s="66">
        <v>1.5E-3</v>
      </c>
      <c r="J234" s="16">
        <v>116116282509</v>
      </c>
      <c r="K234" s="16">
        <v>-2.15210086</v>
      </c>
      <c r="L234" s="16">
        <v>30.52379054</v>
      </c>
    </row>
    <row r="235" spans="1:12" ht="13.2" x14ac:dyDescent="0.25">
      <c r="A235" s="13">
        <v>42982</v>
      </c>
      <c r="B235" s="54">
        <v>0.93082175925925925</v>
      </c>
      <c r="C235" s="16" t="s">
        <v>760</v>
      </c>
      <c r="D235" s="16" t="s">
        <v>761</v>
      </c>
      <c r="E235" s="16" t="s">
        <v>762</v>
      </c>
      <c r="F235" s="16">
        <v>7.6153979999999996E-2</v>
      </c>
      <c r="G235" s="16">
        <v>0.41365437999999999</v>
      </c>
      <c r="H235" s="16">
        <v>3.1501420000000002E-2</v>
      </c>
      <c r="I235" s="66">
        <v>1.5E-3</v>
      </c>
      <c r="J235" s="16">
        <v>116066944896</v>
      </c>
      <c r="K235" s="16">
        <v>3.1454169999999997E-2</v>
      </c>
      <c r="L235" s="16">
        <v>-0.41365437999999999</v>
      </c>
    </row>
    <row r="236" spans="1:12" ht="13.2" x14ac:dyDescent="0.25">
      <c r="A236" s="13">
        <v>42982</v>
      </c>
      <c r="B236" s="54">
        <v>0.92216435185185186</v>
      </c>
      <c r="C236" s="16" t="s">
        <v>760</v>
      </c>
      <c r="D236" s="16" t="s">
        <v>761</v>
      </c>
      <c r="E236" s="16" t="s">
        <v>762</v>
      </c>
      <c r="F236" s="16">
        <v>7.6153979999999996E-2</v>
      </c>
      <c r="G236" s="16">
        <v>24.171417689999998</v>
      </c>
      <c r="H236" s="16">
        <v>1.84074965</v>
      </c>
      <c r="I236" s="66">
        <v>2.5000000000000001E-3</v>
      </c>
      <c r="J236" s="16">
        <v>116066944896</v>
      </c>
      <c r="K236" s="16">
        <v>1.8361477799999999</v>
      </c>
      <c r="L236" s="16">
        <v>-24.171417689999998</v>
      </c>
    </row>
    <row r="237" spans="1:12" ht="13.2" x14ac:dyDescent="0.25">
      <c r="A237" s="13">
        <v>42982</v>
      </c>
      <c r="B237" s="54">
        <v>0.92216435185185186</v>
      </c>
      <c r="C237" s="16" t="s">
        <v>760</v>
      </c>
      <c r="D237" s="16" t="s">
        <v>761</v>
      </c>
      <c r="E237" s="16" t="s">
        <v>762</v>
      </c>
      <c r="F237" s="16">
        <v>7.6162170000000001E-2</v>
      </c>
      <c r="G237" s="16">
        <v>9.9537470000000003E-2</v>
      </c>
      <c r="H237" s="16">
        <v>7.5809800000000002E-3</v>
      </c>
      <c r="I237" s="66">
        <v>2.5000000000000001E-3</v>
      </c>
      <c r="J237" s="16">
        <v>116066944896</v>
      </c>
      <c r="K237" s="16">
        <v>7.56203E-3</v>
      </c>
      <c r="L237" s="16">
        <v>-9.9537470000000003E-2</v>
      </c>
    </row>
    <row r="238" spans="1:12" ht="13.2" x14ac:dyDescent="0.25">
      <c r="A238" s="13">
        <v>42982</v>
      </c>
      <c r="B238" s="54">
        <v>0.92216435185185186</v>
      </c>
      <c r="C238" s="16" t="s">
        <v>760</v>
      </c>
      <c r="D238" s="16" t="s">
        <v>761</v>
      </c>
      <c r="E238" s="16" t="s">
        <v>762</v>
      </c>
      <c r="F238" s="16">
        <v>7.6166139999999993E-2</v>
      </c>
      <c r="G238" s="16">
        <v>0.25014067000000001</v>
      </c>
      <c r="H238" s="16">
        <v>1.9052240000000002E-2</v>
      </c>
      <c r="I238" s="66">
        <v>2.5000000000000001E-3</v>
      </c>
      <c r="J238" s="16">
        <v>116066944896</v>
      </c>
      <c r="K238" s="16">
        <v>1.9004610000000002E-2</v>
      </c>
      <c r="L238" s="16">
        <v>-0.25014067000000001</v>
      </c>
    </row>
    <row r="239" spans="1:12" ht="13.2" x14ac:dyDescent="0.25">
      <c r="A239" s="13">
        <v>42982</v>
      </c>
      <c r="B239" s="54">
        <v>0.92216435185185186</v>
      </c>
      <c r="C239" s="16" t="s">
        <v>760</v>
      </c>
      <c r="D239" s="16" t="s">
        <v>761</v>
      </c>
      <c r="E239" s="16" t="s">
        <v>762</v>
      </c>
      <c r="F239" s="16">
        <v>7.6168029999999998E-2</v>
      </c>
      <c r="G239" s="16">
        <v>1.6249E-2</v>
      </c>
      <c r="H239" s="16">
        <v>1.2376500000000001E-3</v>
      </c>
      <c r="I239" s="66">
        <v>2.5000000000000001E-3</v>
      </c>
      <c r="J239" s="16">
        <v>116066944896</v>
      </c>
      <c r="K239" s="16">
        <v>1.23456E-3</v>
      </c>
      <c r="L239" s="16">
        <v>-1.6249E-2</v>
      </c>
    </row>
    <row r="240" spans="1:12" ht="13.2" x14ac:dyDescent="0.25">
      <c r="A240" s="13">
        <v>42982</v>
      </c>
      <c r="B240" s="54">
        <v>0.92216435185185186</v>
      </c>
      <c r="C240" s="16" t="s">
        <v>760</v>
      </c>
      <c r="D240" s="16" t="s">
        <v>761</v>
      </c>
      <c r="E240" s="16" t="s">
        <v>762</v>
      </c>
      <c r="F240" s="16">
        <v>7.6173699999999997E-2</v>
      </c>
      <c r="G240" s="16">
        <v>9.4520809999999997E-2</v>
      </c>
      <c r="H240" s="16">
        <v>7.1999899999999999E-3</v>
      </c>
      <c r="I240" s="66">
        <v>2.5000000000000001E-3</v>
      </c>
      <c r="J240" s="16">
        <v>116066944896</v>
      </c>
      <c r="K240" s="16">
        <v>7.182E-3</v>
      </c>
      <c r="L240" s="16">
        <v>-9.4520809999999997E-2</v>
      </c>
    </row>
    <row r="241" spans="1:12" ht="13.2" x14ac:dyDescent="0.25">
      <c r="A241" s="13">
        <v>42982</v>
      </c>
      <c r="B241" s="54">
        <v>0.92216435185185186</v>
      </c>
      <c r="C241" s="16" t="s">
        <v>760</v>
      </c>
      <c r="D241" s="16" t="s">
        <v>761</v>
      </c>
      <c r="E241" s="16" t="s">
        <v>762</v>
      </c>
      <c r="F241" s="16">
        <v>7.6173699999999997E-2</v>
      </c>
      <c r="G241" s="16">
        <v>1.44407E-3</v>
      </c>
      <c r="H241" s="16">
        <v>1.1E-4</v>
      </c>
      <c r="I241" s="66">
        <v>2.5000000000000001E-3</v>
      </c>
      <c r="J241" s="16">
        <v>116066944896</v>
      </c>
      <c r="K241" s="16">
        <v>1.0972999999999999E-4</v>
      </c>
      <c r="L241" s="16">
        <v>-1.44407E-3</v>
      </c>
    </row>
    <row r="242" spans="1:12" ht="13.2" x14ac:dyDescent="0.25">
      <c r="A242" s="13">
        <v>42982</v>
      </c>
      <c r="B242" s="54">
        <v>0.92216435185185186</v>
      </c>
      <c r="C242" s="16" t="s">
        <v>760</v>
      </c>
      <c r="D242" s="16" t="s">
        <v>761</v>
      </c>
      <c r="E242" s="16" t="s">
        <v>762</v>
      </c>
      <c r="F242" s="16">
        <v>7.6239550000000003E-2</v>
      </c>
      <c r="G242" s="16">
        <v>1.439212E-2</v>
      </c>
      <c r="H242" s="16">
        <v>1.09724E-3</v>
      </c>
      <c r="I242" s="66">
        <v>2.5000000000000001E-3</v>
      </c>
      <c r="J242" s="16">
        <v>116066944896</v>
      </c>
      <c r="K242" s="16">
        <v>1.0945E-3</v>
      </c>
      <c r="L242" s="16">
        <v>-1.439212E-2</v>
      </c>
    </row>
    <row r="243" spans="1:12" ht="13.2" x14ac:dyDescent="0.25">
      <c r="A243" s="13">
        <v>42982</v>
      </c>
      <c r="B243" s="54">
        <v>0.92216435185185186</v>
      </c>
      <c r="C243" s="16" t="s">
        <v>760</v>
      </c>
      <c r="D243" s="16" t="s">
        <v>761</v>
      </c>
      <c r="E243" s="16" t="s">
        <v>762</v>
      </c>
      <c r="F243" s="16">
        <v>7.6247380000000003E-2</v>
      </c>
      <c r="G243" s="16">
        <v>4.6647000000000001E-2</v>
      </c>
      <c r="H243" s="16">
        <v>3.5567099999999998E-3</v>
      </c>
      <c r="I243" s="66">
        <v>2.5000000000000001E-3</v>
      </c>
      <c r="J243" s="16">
        <v>116066944896</v>
      </c>
      <c r="K243" s="16">
        <v>3.5478200000000001E-3</v>
      </c>
      <c r="L243" s="16">
        <v>-4.6647000000000001E-2</v>
      </c>
    </row>
    <row r="244" spans="1:12" ht="13.2" x14ac:dyDescent="0.25">
      <c r="A244" s="13">
        <v>42982</v>
      </c>
      <c r="B244" s="54">
        <v>0.92216435185185186</v>
      </c>
      <c r="C244" s="16" t="s">
        <v>760</v>
      </c>
      <c r="D244" s="16" t="s">
        <v>761</v>
      </c>
      <c r="E244" s="16" t="s">
        <v>762</v>
      </c>
      <c r="F244" s="16">
        <v>7.6323580000000002E-2</v>
      </c>
      <c r="G244" s="16">
        <v>1.2474000000000001E-2</v>
      </c>
      <c r="H244" s="16">
        <v>9.5206000000000002E-4</v>
      </c>
      <c r="I244" s="66">
        <v>2.5000000000000001E-3</v>
      </c>
      <c r="J244" s="16">
        <v>116066944896</v>
      </c>
      <c r="K244" s="16">
        <v>9.4967999999999995E-4</v>
      </c>
      <c r="L244" s="16">
        <v>-1.2474000000000001E-2</v>
      </c>
    </row>
    <row r="245" spans="1:12" ht="13.2" x14ac:dyDescent="0.25">
      <c r="A245" s="13">
        <v>42982</v>
      </c>
      <c r="B245" s="54">
        <v>0.92216435185185186</v>
      </c>
      <c r="C245" s="16" t="s">
        <v>760</v>
      </c>
      <c r="D245" s="16" t="s">
        <v>761</v>
      </c>
      <c r="E245" s="16" t="s">
        <v>762</v>
      </c>
      <c r="F245" s="16">
        <v>7.6323680000000005E-2</v>
      </c>
      <c r="G245" s="16">
        <v>4.0485470000000003E-2</v>
      </c>
      <c r="H245" s="16">
        <v>3.0899999999999999E-3</v>
      </c>
      <c r="I245" s="66">
        <v>2.5000000000000001E-3</v>
      </c>
      <c r="J245" s="16">
        <v>116066944896</v>
      </c>
      <c r="K245" s="16">
        <v>3.0822800000000002E-3</v>
      </c>
      <c r="L245" s="16">
        <v>-4.0485470000000003E-2</v>
      </c>
    </row>
    <row r="246" spans="1:12" ht="13.2" x14ac:dyDescent="0.25">
      <c r="A246" s="13">
        <v>42982</v>
      </c>
      <c r="B246" s="54">
        <v>0.92216435185185186</v>
      </c>
      <c r="C246" s="16" t="s">
        <v>760</v>
      </c>
      <c r="D246" s="16" t="s">
        <v>761</v>
      </c>
      <c r="E246" s="16" t="s">
        <v>762</v>
      </c>
      <c r="F246" s="16">
        <v>7.639E-2</v>
      </c>
      <c r="G246" s="16">
        <v>0.14066999999999999</v>
      </c>
      <c r="H246" s="16">
        <v>1.074578E-2</v>
      </c>
      <c r="I246" s="66">
        <v>2.5000000000000001E-3</v>
      </c>
      <c r="J246" s="16">
        <v>116066944896</v>
      </c>
      <c r="K246" s="16">
        <v>1.071892E-2</v>
      </c>
      <c r="L246" s="16">
        <v>-0.14066999999999999</v>
      </c>
    </row>
    <row r="247" spans="1:12" ht="13.2" x14ac:dyDescent="0.25">
      <c r="A247" s="13">
        <v>42982</v>
      </c>
      <c r="B247" s="54">
        <v>0.92216435185185186</v>
      </c>
      <c r="C247" s="16" t="s">
        <v>760</v>
      </c>
      <c r="D247" s="16" t="s">
        <v>761</v>
      </c>
      <c r="E247" s="16" t="s">
        <v>762</v>
      </c>
      <c r="F247" s="16">
        <v>7.6392459999999995E-2</v>
      </c>
      <c r="G247" s="16">
        <v>7.8345299999999993E-3</v>
      </c>
      <c r="H247" s="16">
        <v>5.9849000000000002E-4</v>
      </c>
      <c r="I247" s="66">
        <v>2.5000000000000001E-3</v>
      </c>
      <c r="J247" s="16">
        <v>116066944896</v>
      </c>
      <c r="K247" s="16">
        <v>5.9699999999999998E-4</v>
      </c>
      <c r="L247" s="16">
        <v>-7.8345299999999993E-3</v>
      </c>
    </row>
    <row r="248" spans="1:12" ht="13.2" x14ac:dyDescent="0.25">
      <c r="A248" s="13">
        <v>42982</v>
      </c>
      <c r="B248" s="54">
        <v>0.92216435185185186</v>
      </c>
      <c r="C248" s="16" t="s">
        <v>760</v>
      </c>
      <c r="D248" s="16" t="s">
        <v>761</v>
      </c>
      <c r="E248" s="16" t="s">
        <v>762</v>
      </c>
      <c r="F248" s="16">
        <v>7.6399990000000001E-2</v>
      </c>
      <c r="G248" s="16">
        <v>4.6734169999999998E-2</v>
      </c>
      <c r="H248" s="16">
        <v>3.5704899999999999E-3</v>
      </c>
      <c r="I248" s="66">
        <v>2.5000000000000001E-3</v>
      </c>
      <c r="J248" s="16">
        <v>116066944896</v>
      </c>
      <c r="K248" s="16">
        <v>3.56157E-3</v>
      </c>
      <c r="L248" s="16">
        <v>-4.6734169999999998E-2</v>
      </c>
    </row>
    <row r="249" spans="1:12" ht="13.2" x14ac:dyDescent="0.25">
      <c r="A249" s="13">
        <v>42982</v>
      </c>
      <c r="B249" s="54">
        <v>0.92216435185185186</v>
      </c>
      <c r="C249" s="16" t="s">
        <v>760</v>
      </c>
      <c r="D249" s="16" t="s">
        <v>761</v>
      </c>
      <c r="E249" s="16" t="s">
        <v>762</v>
      </c>
      <c r="F249" s="16">
        <v>7.6399999999999996E-2</v>
      </c>
      <c r="G249" s="16">
        <v>1.1976083799999999</v>
      </c>
      <c r="H249" s="16">
        <v>9.149728E-2</v>
      </c>
      <c r="I249" s="66">
        <v>2.5000000000000001E-3</v>
      </c>
      <c r="J249" s="16">
        <v>116066944896</v>
      </c>
      <c r="K249" s="16">
        <v>9.1268539999999995E-2</v>
      </c>
      <c r="L249" s="16">
        <v>-1.1976083799999999</v>
      </c>
    </row>
    <row r="250" spans="1:12" ht="13.2" x14ac:dyDescent="0.25">
      <c r="A250" s="13">
        <v>42982</v>
      </c>
      <c r="B250" s="54">
        <v>0.92216435185185186</v>
      </c>
      <c r="C250" s="16" t="s">
        <v>760</v>
      </c>
      <c r="D250" s="16" t="s">
        <v>761</v>
      </c>
      <c r="E250" s="16" t="s">
        <v>762</v>
      </c>
      <c r="F250" s="16">
        <v>7.6400079999999995E-2</v>
      </c>
      <c r="G250" s="16">
        <v>6.5444959999999996E-2</v>
      </c>
      <c r="H250" s="16">
        <v>5.0000000000000001E-3</v>
      </c>
      <c r="I250" s="66">
        <v>2.5000000000000001E-3</v>
      </c>
      <c r="J250" s="16">
        <v>116066944896</v>
      </c>
      <c r="K250" s="16">
        <v>4.9874999999999997E-3</v>
      </c>
      <c r="L250" s="16">
        <v>-6.5444959999999996E-2</v>
      </c>
    </row>
    <row r="251" spans="1:12" ht="13.2" x14ac:dyDescent="0.25">
      <c r="A251" s="13">
        <v>42982</v>
      </c>
      <c r="B251" s="54">
        <v>0.92167824074074078</v>
      </c>
      <c r="C251" s="16" t="s">
        <v>760</v>
      </c>
      <c r="D251" s="16" t="s">
        <v>761</v>
      </c>
      <c r="E251" s="16" t="s">
        <v>762</v>
      </c>
      <c r="F251" s="16">
        <v>7.6456730000000001E-2</v>
      </c>
      <c r="G251" s="16">
        <v>4.9351839999999996</v>
      </c>
      <c r="H251" s="16">
        <v>0.37732802999999998</v>
      </c>
      <c r="I251" s="66">
        <v>1.5E-3</v>
      </c>
      <c r="J251" s="16">
        <v>116066659182</v>
      </c>
      <c r="K251" s="16">
        <v>0.37676204000000002</v>
      </c>
      <c r="L251" s="16">
        <v>-4.9351839999999996</v>
      </c>
    </row>
    <row r="252" spans="1:12" ht="13.2" x14ac:dyDescent="0.25">
      <c r="A252" s="13">
        <v>42982</v>
      </c>
      <c r="B252" s="54">
        <v>0.92067129629629629</v>
      </c>
      <c r="C252" s="16" t="s">
        <v>760</v>
      </c>
      <c r="D252" s="16" t="s">
        <v>761</v>
      </c>
      <c r="E252" s="16" t="s">
        <v>762</v>
      </c>
      <c r="F252" s="16">
        <v>7.6456730000000001E-2</v>
      </c>
      <c r="G252" s="16">
        <v>1.3079293299999999</v>
      </c>
      <c r="H252" s="16">
        <v>9.9999989999999997E-2</v>
      </c>
      <c r="I252" s="66">
        <v>1.5E-3</v>
      </c>
      <c r="J252" s="16">
        <v>116066659182</v>
      </c>
      <c r="K252" s="16">
        <v>9.9849999999999994E-2</v>
      </c>
      <c r="L252" s="16">
        <v>-1.3079293299999999</v>
      </c>
    </row>
    <row r="253" spans="1:12" ht="13.2" x14ac:dyDescent="0.25">
      <c r="A253" s="13">
        <v>42982</v>
      </c>
      <c r="B253" s="54">
        <v>0.92054398148148153</v>
      </c>
      <c r="C253" s="16" t="s">
        <v>760</v>
      </c>
      <c r="D253" s="16" t="s">
        <v>761</v>
      </c>
      <c r="E253" s="16" t="s">
        <v>762</v>
      </c>
      <c r="F253" s="16">
        <v>7.6456730000000001E-2</v>
      </c>
      <c r="G253" s="16">
        <v>2.3890000000000001E-3</v>
      </c>
      <c r="H253" s="16">
        <v>1.8264999999999999E-4</v>
      </c>
      <c r="I253" s="66">
        <v>1.5E-3</v>
      </c>
      <c r="J253" s="16">
        <v>116066659182</v>
      </c>
      <c r="K253" s="16">
        <v>1.8238E-4</v>
      </c>
      <c r="L253" s="16">
        <v>-2.3890000000000001E-3</v>
      </c>
    </row>
    <row r="254" spans="1:12" ht="13.2" x14ac:dyDescent="0.25">
      <c r="A254" s="13">
        <v>42982</v>
      </c>
      <c r="B254" s="54">
        <v>0.92052083333333334</v>
      </c>
      <c r="C254" s="16" t="s">
        <v>760</v>
      </c>
      <c r="D254" s="16" t="s">
        <v>761</v>
      </c>
      <c r="E254" s="16" t="s">
        <v>762</v>
      </c>
      <c r="F254" s="16">
        <v>7.6456739999999995E-2</v>
      </c>
      <c r="G254" s="16">
        <v>0.2349164</v>
      </c>
      <c r="H254" s="16">
        <v>1.7960940000000002E-2</v>
      </c>
      <c r="I254" s="66">
        <v>2.5000000000000001E-3</v>
      </c>
      <c r="J254" s="16">
        <v>116066659182</v>
      </c>
      <c r="K254" s="16">
        <v>1.7916040000000001E-2</v>
      </c>
      <c r="L254" s="16">
        <v>-0.2349164</v>
      </c>
    </row>
    <row r="255" spans="1:12" ht="13.2" x14ac:dyDescent="0.25">
      <c r="A255" s="13">
        <v>42982</v>
      </c>
      <c r="B255" s="54">
        <v>0.92052083333333334</v>
      </c>
      <c r="C255" s="16" t="s">
        <v>760</v>
      </c>
      <c r="D255" s="16" t="s">
        <v>761</v>
      </c>
      <c r="E255" s="16" t="s">
        <v>762</v>
      </c>
      <c r="F255" s="16">
        <v>7.6456750000000004E-2</v>
      </c>
      <c r="G255" s="16">
        <v>18.74277017</v>
      </c>
      <c r="H255" s="16">
        <v>1.43301129</v>
      </c>
      <c r="I255" s="66">
        <v>2.5000000000000001E-3</v>
      </c>
      <c r="J255" s="16">
        <v>116066659182</v>
      </c>
      <c r="K255" s="16">
        <v>1.4294287699999999</v>
      </c>
      <c r="L255" s="16">
        <v>-18.74277017</v>
      </c>
    </row>
    <row r="256" spans="1:12" ht="13.2" x14ac:dyDescent="0.25">
      <c r="A256" s="13">
        <v>42982</v>
      </c>
      <c r="B256" s="54">
        <v>0.74883101851851852</v>
      </c>
      <c r="C256" s="16" t="s">
        <v>760</v>
      </c>
      <c r="D256" s="16" t="s">
        <v>761</v>
      </c>
      <c r="E256" s="16" t="s">
        <v>763</v>
      </c>
      <c r="F256" s="16">
        <v>7.3901819999999993E-2</v>
      </c>
      <c r="G256" s="16">
        <v>0.35799999999999998</v>
      </c>
      <c r="H256" s="16">
        <v>2.6456850000000001E-2</v>
      </c>
      <c r="I256" s="66">
        <v>2.5000000000000001E-3</v>
      </c>
      <c r="J256" s="16">
        <v>116033772102</v>
      </c>
      <c r="K256" s="16">
        <v>-2.6456850000000001E-2</v>
      </c>
      <c r="L256" s="16">
        <v>0.35710500000000001</v>
      </c>
    </row>
    <row r="257" spans="1:12" ht="13.2" x14ac:dyDescent="0.25">
      <c r="A257" s="13">
        <v>42982</v>
      </c>
      <c r="B257" s="54">
        <v>0.74711805555555555</v>
      </c>
      <c r="C257" s="16" t="s">
        <v>760</v>
      </c>
      <c r="D257" s="16" t="s">
        <v>761</v>
      </c>
      <c r="E257" s="16" t="s">
        <v>763</v>
      </c>
      <c r="F257" s="16">
        <v>7.3906180000000002E-2</v>
      </c>
      <c r="G257" s="16">
        <v>6.7119638400000001</v>
      </c>
      <c r="H257" s="16">
        <v>0.49605559999999999</v>
      </c>
      <c r="I257" s="66">
        <v>2.5000000000000001E-3</v>
      </c>
      <c r="J257" s="16">
        <v>116033372502</v>
      </c>
      <c r="K257" s="16">
        <v>-0.49605559999999999</v>
      </c>
      <c r="L257" s="16">
        <v>6.6951839399999997</v>
      </c>
    </row>
    <row r="258" spans="1:12" ht="13.2" x14ac:dyDescent="0.25">
      <c r="A258" s="13">
        <v>42982</v>
      </c>
      <c r="B258" s="54">
        <v>0.74711805555555555</v>
      </c>
      <c r="C258" s="16" t="s">
        <v>760</v>
      </c>
      <c r="D258" s="16" t="s">
        <v>761</v>
      </c>
      <c r="E258" s="16" t="s">
        <v>763</v>
      </c>
      <c r="F258" s="16">
        <v>7.3899939999999997E-2</v>
      </c>
      <c r="G258" s="16">
        <v>4.0672E-3</v>
      </c>
      <c r="H258" s="16">
        <v>3.0056000000000001E-4</v>
      </c>
      <c r="I258" s="66">
        <v>2.5000000000000001E-3</v>
      </c>
      <c r="J258" s="16">
        <v>116033372502</v>
      </c>
      <c r="K258" s="16">
        <v>-3.0056000000000001E-4</v>
      </c>
      <c r="L258" s="16">
        <v>4.0570399999999996E-3</v>
      </c>
    </row>
    <row r="259" spans="1:12" ht="13.2" x14ac:dyDescent="0.25">
      <c r="A259" s="13">
        <v>42982</v>
      </c>
      <c r="B259" s="54">
        <v>0.74711805555555555</v>
      </c>
      <c r="C259" s="16" t="s">
        <v>760</v>
      </c>
      <c r="D259" s="16" t="s">
        <v>761</v>
      </c>
      <c r="E259" s="16" t="s">
        <v>763</v>
      </c>
      <c r="F259" s="16">
        <v>7.3894589999999996E-2</v>
      </c>
      <c r="G259" s="16">
        <v>0.25711526000000001</v>
      </c>
      <c r="H259" s="16">
        <v>1.899942E-2</v>
      </c>
      <c r="I259" s="66">
        <v>2.5000000000000001E-3</v>
      </c>
      <c r="J259" s="16">
        <v>116033372502</v>
      </c>
      <c r="K259" s="16">
        <v>-1.899942E-2</v>
      </c>
      <c r="L259" s="16">
        <v>0.25647248</v>
      </c>
    </row>
    <row r="260" spans="1:12" ht="13.2" x14ac:dyDescent="0.25">
      <c r="A260" s="13">
        <v>42982</v>
      </c>
      <c r="B260" s="54">
        <v>0.74711805555555555</v>
      </c>
      <c r="C260" s="16" t="s">
        <v>760</v>
      </c>
      <c r="D260" s="16" t="s">
        <v>761</v>
      </c>
      <c r="E260" s="16" t="s">
        <v>763</v>
      </c>
      <c r="F260" s="16">
        <v>7.3894260000000003E-2</v>
      </c>
      <c r="G260" s="16">
        <v>2.7390499999999998E-3</v>
      </c>
      <c r="H260" s="16">
        <v>2.0239999999999999E-4</v>
      </c>
      <c r="I260" s="66">
        <v>2.5000000000000001E-3</v>
      </c>
      <c r="J260" s="16">
        <v>116033372502</v>
      </c>
      <c r="K260" s="16">
        <v>-2.0239999999999999E-4</v>
      </c>
      <c r="L260" s="16">
        <v>2.7322100000000001E-3</v>
      </c>
    </row>
    <row r="261" spans="1:12" ht="13.2" x14ac:dyDescent="0.25">
      <c r="A261" s="13">
        <v>42982</v>
      </c>
      <c r="B261" s="54">
        <v>0.74711805555555555</v>
      </c>
      <c r="C261" s="16" t="s">
        <v>760</v>
      </c>
      <c r="D261" s="16" t="s">
        <v>761</v>
      </c>
      <c r="E261" s="16" t="s">
        <v>763</v>
      </c>
      <c r="F261" s="16">
        <v>7.3893929999999997E-2</v>
      </c>
      <c r="G261" s="16">
        <v>2.958533E-2</v>
      </c>
      <c r="H261" s="16">
        <v>2.1861699999999999E-3</v>
      </c>
      <c r="I261" s="66">
        <v>2.5000000000000001E-3</v>
      </c>
      <c r="J261" s="16">
        <v>116033372502</v>
      </c>
      <c r="K261" s="16">
        <v>-2.1861699999999999E-3</v>
      </c>
      <c r="L261" s="16">
        <v>2.9511369999999999E-2</v>
      </c>
    </row>
    <row r="262" spans="1:12" ht="13.2" x14ac:dyDescent="0.25">
      <c r="A262" s="13">
        <v>42982</v>
      </c>
      <c r="B262" s="54">
        <v>0.74711805555555555</v>
      </c>
      <c r="C262" s="16" t="s">
        <v>760</v>
      </c>
      <c r="D262" s="16" t="s">
        <v>761</v>
      </c>
      <c r="E262" s="16" t="s">
        <v>763</v>
      </c>
      <c r="F262" s="16">
        <v>7.3873099999999997E-2</v>
      </c>
      <c r="G262" s="16">
        <v>0.19470967</v>
      </c>
      <c r="H262" s="16">
        <v>1.43838E-2</v>
      </c>
      <c r="I262" s="66">
        <v>2.5000000000000001E-3</v>
      </c>
      <c r="J262" s="16">
        <v>116033372502</v>
      </c>
      <c r="K262" s="16">
        <v>-1.43838E-2</v>
      </c>
      <c r="L262" s="16">
        <v>0.1942229</v>
      </c>
    </row>
    <row r="263" spans="1:12" ht="13.2" x14ac:dyDescent="0.25">
      <c r="A263" s="13">
        <v>42982</v>
      </c>
      <c r="B263" s="54">
        <v>0.74711805555555555</v>
      </c>
      <c r="C263" s="16" t="s">
        <v>760</v>
      </c>
      <c r="D263" s="16" t="s">
        <v>761</v>
      </c>
      <c r="E263" s="16" t="s">
        <v>763</v>
      </c>
      <c r="F263" s="16">
        <v>7.3873090000000002E-2</v>
      </c>
      <c r="G263" s="16">
        <v>9.766</v>
      </c>
      <c r="H263" s="16">
        <v>0.72144459000000005</v>
      </c>
      <c r="I263" s="66">
        <v>2.5000000000000001E-3</v>
      </c>
      <c r="J263" s="16">
        <v>116033372502</v>
      </c>
      <c r="K263" s="16">
        <v>-0.72144459000000005</v>
      </c>
      <c r="L263" s="16">
        <v>9.7415850000000006</v>
      </c>
    </row>
    <row r="264" spans="1:12" ht="13.2" x14ac:dyDescent="0.25">
      <c r="A264" s="13">
        <v>42982</v>
      </c>
      <c r="B264" s="54">
        <v>0.74711805555555555</v>
      </c>
      <c r="C264" s="16" t="s">
        <v>760</v>
      </c>
      <c r="D264" s="16" t="s">
        <v>761</v>
      </c>
      <c r="E264" s="16" t="s">
        <v>763</v>
      </c>
      <c r="F264" s="16">
        <v>7.3873079999999994E-2</v>
      </c>
      <c r="G264" s="16">
        <v>8.2434856199999995</v>
      </c>
      <c r="H264" s="16">
        <v>0.60897166999999996</v>
      </c>
      <c r="I264" s="66">
        <v>2.5000000000000001E-3</v>
      </c>
      <c r="J264" s="16">
        <v>116033372502</v>
      </c>
      <c r="K264" s="16">
        <v>-0.60897166999999996</v>
      </c>
      <c r="L264" s="16">
        <v>8.2228769100000001</v>
      </c>
    </row>
    <row r="265" spans="1:12" ht="13.2" x14ac:dyDescent="0.25">
      <c r="A265" s="13">
        <v>42982</v>
      </c>
      <c r="B265" s="54">
        <v>0.74711805555555555</v>
      </c>
      <c r="C265" s="16" t="s">
        <v>760</v>
      </c>
      <c r="D265" s="16" t="s">
        <v>761</v>
      </c>
      <c r="E265" s="16" t="s">
        <v>763</v>
      </c>
      <c r="F265" s="16">
        <v>7.3873049999999996E-2</v>
      </c>
      <c r="G265" s="16">
        <v>0.18481075999999999</v>
      </c>
      <c r="H265" s="16">
        <v>1.365253E-2</v>
      </c>
      <c r="I265" s="66">
        <v>2.5000000000000001E-3</v>
      </c>
      <c r="J265" s="16">
        <v>116033372502</v>
      </c>
      <c r="K265" s="16">
        <v>-1.365253E-2</v>
      </c>
      <c r="L265" s="16">
        <v>0.18434874000000001</v>
      </c>
    </row>
    <row r="266" spans="1:12" ht="13.2" x14ac:dyDescent="0.25">
      <c r="A266" s="13">
        <v>42982</v>
      </c>
      <c r="B266" s="54">
        <v>0.74711805555555555</v>
      </c>
      <c r="C266" s="16" t="s">
        <v>760</v>
      </c>
      <c r="D266" s="16" t="s">
        <v>761</v>
      </c>
      <c r="E266" s="16" t="s">
        <v>763</v>
      </c>
      <c r="F266" s="16">
        <v>7.3863109999999996E-2</v>
      </c>
      <c r="G266" s="16">
        <v>5.1060699999999999E-3</v>
      </c>
      <c r="H266" s="16">
        <v>3.7714999999999998E-4</v>
      </c>
      <c r="I266" s="66">
        <v>2.5000000000000001E-3</v>
      </c>
      <c r="J266" s="16">
        <v>116033372502</v>
      </c>
      <c r="K266" s="16">
        <v>-3.7714999999999998E-4</v>
      </c>
      <c r="L266" s="16">
        <v>5.0933100000000002E-3</v>
      </c>
    </row>
    <row r="267" spans="1:12" ht="13.2" x14ac:dyDescent="0.25">
      <c r="A267" s="13">
        <v>42982</v>
      </c>
      <c r="B267" s="54">
        <v>0.74711805555555555</v>
      </c>
      <c r="C267" s="16" t="s">
        <v>760</v>
      </c>
      <c r="D267" s="16" t="s">
        <v>761</v>
      </c>
      <c r="E267" s="16" t="s">
        <v>763</v>
      </c>
      <c r="F267" s="16">
        <v>7.3815539999999999E-2</v>
      </c>
      <c r="G267" s="16">
        <v>1.1494910000000001E-2</v>
      </c>
      <c r="H267" s="16">
        <v>8.4849999999999997E-4</v>
      </c>
      <c r="I267" s="66">
        <v>2.5000000000000001E-3</v>
      </c>
      <c r="J267" s="16">
        <v>116033372502</v>
      </c>
      <c r="K267" s="16">
        <v>-8.4849999999999997E-4</v>
      </c>
      <c r="L267" s="16">
        <v>1.1466179999999999E-2</v>
      </c>
    </row>
    <row r="268" spans="1:12" ht="13.2" x14ac:dyDescent="0.25">
      <c r="A268" s="13">
        <v>42982</v>
      </c>
      <c r="B268" s="54">
        <v>0.74711805555555555</v>
      </c>
      <c r="C268" s="16" t="s">
        <v>760</v>
      </c>
      <c r="D268" s="16" t="s">
        <v>761</v>
      </c>
      <c r="E268" s="16" t="s">
        <v>763</v>
      </c>
      <c r="F268" s="16">
        <v>7.3813320000000002E-2</v>
      </c>
      <c r="G268" s="16">
        <v>2.7186100000000002E-3</v>
      </c>
      <c r="H268" s="16">
        <v>2.0065999999999999E-4</v>
      </c>
      <c r="I268" s="66">
        <v>2.5000000000000001E-3</v>
      </c>
      <c r="J268" s="16">
        <v>116033372502</v>
      </c>
      <c r="K268" s="16">
        <v>-2.0065999999999999E-4</v>
      </c>
      <c r="L268" s="16">
        <v>2.7118200000000002E-3</v>
      </c>
    </row>
    <row r="269" spans="1:12" ht="13.2" x14ac:dyDescent="0.25">
      <c r="A269" s="13">
        <v>42982</v>
      </c>
      <c r="B269" s="54">
        <v>0.74711805555555555</v>
      </c>
      <c r="C269" s="16" t="s">
        <v>760</v>
      </c>
      <c r="D269" s="16" t="s">
        <v>761</v>
      </c>
      <c r="E269" s="16" t="s">
        <v>763</v>
      </c>
      <c r="F269" s="16">
        <v>7.3813320000000002E-2</v>
      </c>
      <c r="G269" s="16">
        <v>0.17919214999999999</v>
      </c>
      <c r="H269" s="16">
        <v>1.3226760000000001E-2</v>
      </c>
      <c r="I269" s="66">
        <v>2.5000000000000001E-3</v>
      </c>
      <c r="J269" s="16">
        <v>116033372502</v>
      </c>
      <c r="K269" s="16">
        <v>-1.3226760000000001E-2</v>
      </c>
      <c r="L269" s="16">
        <v>0.17874417000000001</v>
      </c>
    </row>
    <row r="270" spans="1:12" ht="13.2" x14ac:dyDescent="0.25">
      <c r="A270" s="13">
        <v>42982</v>
      </c>
      <c r="B270" s="54">
        <v>0.74711805555555555</v>
      </c>
      <c r="C270" s="16" t="s">
        <v>760</v>
      </c>
      <c r="D270" s="16" t="s">
        <v>761</v>
      </c>
      <c r="E270" s="16" t="s">
        <v>763</v>
      </c>
      <c r="F270" s="16">
        <v>7.3749389999999998E-2</v>
      </c>
      <c r="G270" s="16">
        <v>6.1215489999999997E-2</v>
      </c>
      <c r="H270" s="16">
        <v>4.5145999999999997E-3</v>
      </c>
      <c r="I270" s="66">
        <v>2.5000000000000001E-3</v>
      </c>
      <c r="J270" s="16">
        <v>116033372502</v>
      </c>
      <c r="K270" s="16">
        <v>-4.5145999999999997E-3</v>
      </c>
      <c r="L270" s="16">
        <v>6.1062459999999999E-2</v>
      </c>
    </row>
    <row r="271" spans="1:12" ht="13.2" x14ac:dyDescent="0.25">
      <c r="A271" s="13">
        <v>42982</v>
      </c>
      <c r="B271" s="54">
        <v>0.74711805555555555</v>
      </c>
      <c r="C271" s="16" t="s">
        <v>760</v>
      </c>
      <c r="D271" s="16" t="s">
        <v>761</v>
      </c>
      <c r="E271" s="16" t="s">
        <v>763</v>
      </c>
      <c r="F271" s="16">
        <v>7.3742760000000004E-2</v>
      </c>
      <c r="G271" s="16">
        <v>3.3233199999999998E-3</v>
      </c>
      <c r="H271" s="16">
        <v>2.4507000000000001E-4</v>
      </c>
      <c r="I271" s="66">
        <v>2.5000000000000001E-3</v>
      </c>
      <c r="J271" s="16">
        <v>116033372502</v>
      </c>
      <c r="K271" s="16">
        <v>-2.4507000000000001E-4</v>
      </c>
      <c r="L271" s="16">
        <v>3.3150200000000001E-3</v>
      </c>
    </row>
    <row r="272" spans="1:12" ht="13.2" x14ac:dyDescent="0.25">
      <c r="A272" s="13">
        <v>42982</v>
      </c>
      <c r="B272" s="54">
        <v>0.74711805555555555</v>
      </c>
      <c r="C272" s="16" t="s">
        <v>760</v>
      </c>
      <c r="D272" s="16" t="s">
        <v>761</v>
      </c>
      <c r="E272" s="16" t="s">
        <v>763</v>
      </c>
      <c r="F272" s="16">
        <v>7.3645950000000002E-2</v>
      </c>
      <c r="G272" s="16">
        <v>1.5669600000000001E-3</v>
      </c>
      <c r="H272" s="16">
        <v>1.154E-4</v>
      </c>
      <c r="I272" s="66">
        <v>2.5000000000000001E-3</v>
      </c>
      <c r="J272" s="16">
        <v>116033372502</v>
      </c>
      <c r="K272" s="16">
        <v>-1.154E-4</v>
      </c>
      <c r="L272" s="16">
        <v>1.5630500000000001E-3</v>
      </c>
    </row>
    <row r="273" spans="1:12" ht="13.2" x14ac:dyDescent="0.25">
      <c r="A273" s="13">
        <v>42982</v>
      </c>
      <c r="B273" s="54">
        <v>0.74711805555555555</v>
      </c>
      <c r="C273" s="16" t="s">
        <v>760</v>
      </c>
      <c r="D273" s="16" t="s">
        <v>761</v>
      </c>
      <c r="E273" s="16" t="s">
        <v>763</v>
      </c>
      <c r="F273" s="16">
        <v>7.3644669999999995E-2</v>
      </c>
      <c r="G273" s="16">
        <v>0.35799999999999998</v>
      </c>
      <c r="H273" s="16">
        <v>2.6364789999999999E-2</v>
      </c>
      <c r="I273" s="66">
        <v>2.5000000000000001E-3</v>
      </c>
      <c r="J273" s="16">
        <v>116033372502</v>
      </c>
      <c r="K273" s="16">
        <v>-2.6364789999999999E-2</v>
      </c>
      <c r="L273" s="16">
        <v>0.35710500000000001</v>
      </c>
    </row>
    <row r="274" spans="1:12" ht="13.2" x14ac:dyDescent="0.25">
      <c r="A274" s="13">
        <v>42982</v>
      </c>
      <c r="B274" s="54">
        <v>0.74711805555555555</v>
      </c>
      <c r="C274" s="16" t="s">
        <v>760</v>
      </c>
      <c r="D274" s="16" t="s">
        <v>761</v>
      </c>
      <c r="E274" s="16" t="s">
        <v>763</v>
      </c>
      <c r="F274" s="16">
        <v>7.3644200000000007E-2</v>
      </c>
      <c r="G274" s="16">
        <v>1.01218959</v>
      </c>
      <c r="H274" s="16">
        <v>7.454189E-2</v>
      </c>
      <c r="I274" s="66">
        <v>2.5000000000000001E-3</v>
      </c>
      <c r="J274" s="16">
        <v>116033372502</v>
      </c>
      <c r="K274" s="16">
        <v>-7.454189E-2</v>
      </c>
      <c r="L274" s="16">
        <v>1.00965912</v>
      </c>
    </row>
    <row r="275" spans="1:12" ht="13.2" x14ac:dyDescent="0.25">
      <c r="A275" s="13">
        <v>42982</v>
      </c>
      <c r="B275" s="54">
        <v>0.74711805555555555</v>
      </c>
      <c r="C275" s="16" t="s">
        <v>760</v>
      </c>
      <c r="D275" s="16" t="s">
        <v>761</v>
      </c>
      <c r="E275" s="16" t="s">
        <v>763</v>
      </c>
      <c r="F275" s="16">
        <v>7.3644189999999998E-2</v>
      </c>
      <c r="G275" s="16">
        <v>8.1128240000000004E-2</v>
      </c>
      <c r="H275" s="16">
        <v>5.9746199999999999E-3</v>
      </c>
      <c r="I275" s="66">
        <v>2.5000000000000001E-3</v>
      </c>
      <c r="J275" s="16">
        <v>116033372502</v>
      </c>
      <c r="K275" s="16">
        <v>-5.9746199999999999E-3</v>
      </c>
      <c r="L275" s="16">
        <v>8.0925419999999998E-2</v>
      </c>
    </row>
    <row r="276" spans="1:12" ht="13.2" x14ac:dyDescent="0.25">
      <c r="A276" s="13">
        <v>42982</v>
      </c>
      <c r="B276" s="54">
        <v>0.74711805555555555</v>
      </c>
      <c r="C276" s="16" t="s">
        <v>760</v>
      </c>
      <c r="D276" s="16" t="s">
        <v>761</v>
      </c>
      <c r="E276" s="16" t="s">
        <v>763</v>
      </c>
      <c r="F276" s="16">
        <v>7.3644189999999998E-2</v>
      </c>
      <c r="G276" s="16">
        <v>15.541</v>
      </c>
      <c r="H276" s="16">
        <v>1.1445043500000001</v>
      </c>
      <c r="I276" s="66">
        <v>2.5000000000000001E-3</v>
      </c>
      <c r="J276" s="16">
        <v>116033372502</v>
      </c>
      <c r="K276" s="16">
        <v>-1.1445043500000001</v>
      </c>
      <c r="L276" s="16">
        <v>15.5021475</v>
      </c>
    </row>
    <row r="277" spans="1:12" ht="13.2" x14ac:dyDescent="0.25">
      <c r="A277" s="13">
        <v>42982</v>
      </c>
      <c r="B277" s="54">
        <v>0.74711805555555555</v>
      </c>
      <c r="C277" s="16" t="s">
        <v>760</v>
      </c>
      <c r="D277" s="16" t="s">
        <v>761</v>
      </c>
      <c r="E277" s="16" t="s">
        <v>763</v>
      </c>
      <c r="F277" s="16">
        <v>7.3644189999999998E-2</v>
      </c>
      <c r="G277" s="16">
        <v>0.13724702</v>
      </c>
      <c r="H277" s="16">
        <v>1.0107440000000001E-2</v>
      </c>
      <c r="I277" s="66">
        <v>2.5000000000000001E-3</v>
      </c>
      <c r="J277" s="16">
        <v>116033372502</v>
      </c>
      <c r="K277" s="16">
        <v>-1.0107440000000001E-2</v>
      </c>
      <c r="L277" s="16">
        <v>0.13690390999999999</v>
      </c>
    </row>
    <row r="278" spans="1:12" ht="13.2" x14ac:dyDescent="0.25">
      <c r="A278" s="13">
        <v>42982</v>
      </c>
      <c r="B278" s="54">
        <v>0.74711805555555555</v>
      </c>
      <c r="C278" s="16" t="s">
        <v>760</v>
      </c>
      <c r="D278" s="16" t="s">
        <v>761</v>
      </c>
      <c r="E278" s="16" t="s">
        <v>763</v>
      </c>
      <c r="F278" s="16">
        <v>7.3354000000000003E-2</v>
      </c>
      <c r="G278" s="16">
        <v>5.3100000000000001E-2</v>
      </c>
      <c r="H278" s="16">
        <v>3.8950899999999999E-3</v>
      </c>
      <c r="I278" s="66">
        <v>2.5000000000000001E-3</v>
      </c>
      <c r="J278" s="16">
        <v>116033372502</v>
      </c>
      <c r="K278" s="16">
        <v>-3.8950899999999999E-3</v>
      </c>
      <c r="L278" s="16">
        <v>5.296725E-2</v>
      </c>
    </row>
    <row r="279" spans="1:12" ht="13.2" x14ac:dyDescent="0.25">
      <c r="A279" s="13">
        <v>42982</v>
      </c>
      <c r="B279" s="54">
        <v>0.74711805555555555</v>
      </c>
      <c r="C279" s="16" t="s">
        <v>760</v>
      </c>
      <c r="D279" s="16" t="s">
        <v>761</v>
      </c>
      <c r="E279" s="16" t="s">
        <v>763</v>
      </c>
      <c r="F279" s="16">
        <v>7.3256619999999995E-2</v>
      </c>
      <c r="G279" s="16">
        <v>0.15433997999999999</v>
      </c>
      <c r="H279" s="16">
        <v>1.1306419999999999E-2</v>
      </c>
      <c r="I279" s="66">
        <v>2.5000000000000001E-3</v>
      </c>
      <c r="J279" s="16">
        <v>116033372502</v>
      </c>
      <c r="K279" s="16">
        <v>-1.1306419999999999E-2</v>
      </c>
      <c r="L279" s="16">
        <v>0.15395413999999999</v>
      </c>
    </row>
    <row r="280" spans="1:12" ht="13.2" hidden="1" x14ac:dyDescent="0.25">
      <c r="A280" s="13">
        <v>42982</v>
      </c>
      <c r="B280" s="54">
        <v>0.28653935185185186</v>
      </c>
      <c r="C280" s="16" t="s">
        <v>765</v>
      </c>
      <c r="D280" s="16" t="s">
        <v>761</v>
      </c>
      <c r="E280" s="16" t="s">
        <v>762</v>
      </c>
      <c r="F280" s="16">
        <v>7.4990050000000003E-2</v>
      </c>
      <c r="G280" s="16">
        <v>0.73348586999999998</v>
      </c>
      <c r="H280" s="16">
        <v>5.500414E-2</v>
      </c>
      <c r="I280" s="66">
        <v>1.5E-3</v>
      </c>
      <c r="J280" s="16">
        <v>338842276690</v>
      </c>
      <c r="K280" s="16">
        <v>5.4921640000000001E-2</v>
      </c>
      <c r="L280" s="16">
        <v>-0.73348586999999998</v>
      </c>
    </row>
    <row r="281" spans="1:12" ht="13.2" hidden="1" x14ac:dyDescent="0.25">
      <c r="A281" s="13">
        <v>42982</v>
      </c>
      <c r="B281" s="54">
        <v>0.2864814814814815</v>
      </c>
      <c r="C281" s="16" t="s">
        <v>765</v>
      </c>
      <c r="D281" s="16" t="s">
        <v>761</v>
      </c>
      <c r="E281" s="16" t="s">
        <v>762</v>
      </c>
      <c r="F281" s="16">
        <v>7.4990050000000003E-2</v>
      </c>
      <c r="G281" s="16">
        <v>1.5010000000000001E-2</v>
      </c>
      <c r="H281" s="16">
        <v>1.1256E-3</v>
      </c>
      <c r="I281" s="66">
        <v>1.5E-3</v>
      </c>
      <c r="J281" s="16">
        <v>338842276690</v>
      </c>
      <c r="K281" s="16">
        <v>1.12392E-3</v>
      </c>
      <c r="L281" s="16">
        <v>-1.5010000000000001E-2</v>
      </c>
    </row>
    <row r="282" spans="1:12" ht="13.2" hidden="1" x14ac:dyDescent="0.25">
      <c r="A282" s="13">
        <v>42982</v>
      </c>
      <c r="B282" s="54">
        <v>0.28644675925925928</v>
      </c>
      <c r="C282" s="16" t="s">
        <v>765</v>
      </c>
      <c r="D282" s="16" t="s">
        <v>761</v>
      </c>
      <c r="E282" s="16" t="s">
        <v>762</v>
      </c>
      <c r="F282" s="16">
        <v>7.4990050000000003E-2</v>
      </c>
      <c r="G282" s="16">
        <v>4.7721300000000003E-3</v>
      </c>
      <c r="H282" s="16">
        <v>3.5785999999999999E-4</v>
      </c>
      <c r="I282" s="66">
        <v>1.5E-3</v>
      </c>
      <c r="J282" s="16">
        <v>338842276690</v>
      </c>
      <c r="K282" s="16">
        <v>3.5733E-4</v>
      </c>
      <c r="L282" s="16">
        <v>-4.7721300000000003E-3</v>
      </c>
    </row>
    <row r="283" spans="1:12" ht="13.2" hidden="1" x14ac:dyDescent="0.25">
      <c r="A283" s="13">
        <v>42982</v>
      </c>
      <c r="B283" s="54">
        <v>0.28642361111111109</v>
      </c>
      <c r="C283" s="16" t="s">
        <v>765</v>
      </c>
      <c r="D283" s="16" t="s">
        <v>761</v>
      </c>
      <c r="E283" s="16" t="s">
        <v>762</v>
      </c>
      <c r="F283" s="16">
        <v>7.4990050000000003E-2</v>
      </c>
      <c r="G283" s="16">
        <v>4.8320000000000004E-3</v>
      </c>
      <c r="H283" s="16">
        <v>3.6235E-4</v>
      </c>
      <c r="I283" s="66">
        <v>1.5E-3</v>
      </c>
      <c r="J283" s="16">
        <v>338842276690</v>
      </c>
      <c r="K283" s="16">
        <v>3.6181000000000001E-4</v>
      </c>
      <c r="L283" s="16">
        <v>-4.8320000000000004E-3</v>
      </c>
    </row>
    <row r="284" spans="1:12" ht="13.2" hidden="1" x14ac:dyDescent="0.25">
      <c r="A284" s="13">
        <v>42982</v>
      </c>
      <c r="B284" s="54">
        <v>0.24337962962962964</v>
      </c>
      <c r="C284" s="16" t="s">
        <v>765</v>
      </c>
      <c r="D284" s="16" t="s">
        <v>761</v>
      </c>
      <c r="E284" s="16" t="s">
        <v>763</v>
      </c>
      <c r="F284" s="16">
        <v>7.5551259999999995E-2</v>
      </c>
      <c r="G284" s="16">
        <v>0.76</v>
      </c>
      <c r="H284" s="16">
        <v>5.7418950000000003E-2</v>
      </c>
      <c r="I284" s="66">
        <v>2.5000000000000001E-3</v>
      </c>
      <c r="J284" s="16">
        <v>338822247739</v>
      </c>
      <c r="K284" s="16">
        <v>-5.7418950000000003E-2</v>
      </c>
      <c r="L284" s="16">
        <v>0.7581</v>
      </c>
    </row>
    <row r="285" spans="1:12" ht="13.2" x14ac:dyDescent="0.25">
      <c r="A285" s="13">
        <v>42982</v>
      </c>
      <c r="B285" s="54">
        <v>0.23505787037037038</v>
      </c>
      <c r="C285" s="16" t="s">
        <v>760</v>
      </c>
      <c r="D285" s="16" t="s">
        <v>761</v>
      </c>
      <c r="E285" s="16" t="s">
        <v>762</v>
      </c>
      <c r="F285" s="16">
        <v>7.7852809999999995E-2</v>
      </c>
      <c r="G285" s="16">
        <v>9.5712539999999999E-2</v>
      </c>
      <c r="H285" s="16">
        <v>7.4514899999999998E-3</v>
      </c>
      <c r="I285" s="66">
        <v>2.5000000000000001E-3</v>
      </c>
      <c r="J285" s="16">
        <v>115933096878</v>
      </c>
      <c r="K285" s="16">
        <v>7.4328700000000003E-3</v>
      </c>
      <c r="L285" s="16">
        <v>-9.5712539999999999E-2</v>
      </c>
    </row>
    <row r="286" spans="1:12" ht="13.2" x14ac:dyDescent="0.25">
      <c r="A286" s="13">
        <v>42982</v>
      </c>
      <c r="B286" s="54">
        <v>0.23483796296296297</v>
      </c>
      <c r="C286" s="16" t="s">
        <v>760</v>
      </c>
      <c r="D286" s="16" t="s">
        <v>761</v>
      </c>
      <c r="E286" s="16" t="s">
        <v>762</v>
      </c>
      <c r="F286" s="16">
        <v>7.7853679999999995E-2</v>
      </c>
      <c r="G286" s="16">
        <v>34.043075819999999</v>
      </c>
      <c r="H286" s="16">
        <v>2.6503787299999999</v>
      </c>
      <c r="I286" s="66">
        <v>2.5000000000000001E-3</v>
      </c>
      <c r="J286" s="16">
        <v>115933074900</v>
      </c>
      <c r="K286" s="16">
        <v>2.6437527900000002</v>
      </c>
      <c r="L286" s="16">
        <v>-34.043075819999999</v>
      </c>
    </row>
    <row r="287" spans="1:12" ht="13.2" x14ac:dyDescent="0.25">
      <c r="A287" s="13">
        <v>42982</v>
      </c>
      <c r="B287" s="54">
        <v>0.23483796296296297</v>
      </c>
      <c r="C287" s="16" t="s">
        <v>760</v>
      </c>
      <c r="D287" s="16" t="s">
        <v>761</v>
      </c>
      <c r="E287" s="16" t="s">
        <v>762</v>
      </c>
      <c r="F287" s="16">
        <v>7.7853720000000001E-2</v>
      </c>
      <c r="G287" s="16">
        <v>7.4742757900000001</v>
      </c>
      <c r="H287" s="16">
        <v>0.58190017000000005</v>
      </c>
      <c r="I287" s="66">
        <v>2.5000000000000001E-3</v>
      </c>
      <c r="J287" s="16">
        <v>115933074900</v>
      </c>
      <c r="K287" s="16">
        <v>0.58044541999999999</v>
      </c>
      <c r="L287" s="16">
        <v>-7.4742757900000001</v>
      </c>
    </row>
    <row r="288" spans="1:12" ht="13.2" x14ac:dyDescent="0.25">
      <c r="A288" s="13">
        <v>42982</v>
      </c>
      <c r="B288" s="54">
        <v>0.2333449074074074</v>
      </c>
      <c r="C288" s="16" t="s">
        <v>760</v>
      </c>
      <c r="D288" s="16" t="s">
        <v>761</v>
      </c>
      <c r="E288" s="16" t="s">
        <v>763</v>
      </c>
      <c r="F288" s="16">
        <v>7.8184240000000002E-2</v>
      </c>
      <c r="G288" s="16">
        <v>0.42482515999999998</v>
      </c>
      <c r="H288" s="16">
        <v>3.3214630000000002E-2</v>
      </c>
      <c r="I288" s="66">
        <v>2.5000000000000001E-3</v>
      </c>
      <c r="J288" s="16">
        <v>115932808167</v>
      </c>
      <c r="K288" s="16">
        <v>-3.3214630000000002E-2</v>
      </c>
      <c r="L288" s="16">
        <v>0.4237631</v>
      </c>
    </row>
    <row r="289" spans="1:12" ht="13.2" x14ac:dyDescent="0.25">
      <c r="A289" s="13">
        <v>42982</v>
      </c>
      <c r="B289" s="54">
        <v>0.23287037037037037</v>
      </c>
      <c r="C289" s="16" t="s">
        <v>760</v>
      </c>
      <c r="D289" s="16" t="s">
        <v>761</v>
      </c>
      <c r="E289" s="16" t="s">
        <v>762</v>
      </c>
      <c r="F289" s="16">
        <v>7.8101089999999998E-2</v>
      </c>
      <c r="G289" s="16">
        <v>3.9692699999999996E-3</v>
      </c>
      <c r="H289" s="16">
        <v>3.1E-4</v>
      </c>
      <c r="I289" s="66">
        <v>2.5000000000000001E-3</v>
      </c>
      <c r="J289" s="16">
        <v>115932728247</v>
      </c>
      <c r="K289" s="16">
        <v>3.0923000000000002E-4</v>
      </c>
      <c r="L289" s="16">
        <v>-3.9692699999999996E-3</v>
      </c>
    </row>
    <row r="290" spans="1:12" ht="13.2" x14ac:dyDescent="0.25">
      <c r="A290" s="13">
        <v>42982</v>
      </c>
      <c r="B290" s="54">
        <v>9.0567129629629636E-2</v>
      </c>
      <c r="C290" s="16" t="s">
        <v>760</v>
      </c>
      <c r="D290" s="16" t="s">
        <v>761</v>
      </c>
      <c r="E290" s="16" t="s">
        <v>762</v>
      </c>
      <c r="F290" s="16">
        <v>7.7334910000000007E-2</v>
      </c>
      <c r="G290" s="16">
        <v>17.244821399999999</v>
      </c>
      <c r="H290" s="16">
        <v>1.3336267100000001</v>
      </c>
      <c r="I290" s="66">
        <v>2.5000000000000001E-3</v>
      </c>
      <c r="J290" s="16">
        <v>115908664335</v>
      </c>
      <c r="K290" s="16">
        <v>1.3302926500000001</v>
      </c>
      <c r="L290" s="16">
        <v>-17.244821399999999</v>
      </c>
    </row>
    <row r="291" spans="1:12" ht="13.2" x14ac:dyDescent="0.25">
      <c r="A291" s="13">
        <v>42982</v>
      </c>
      <c r="B291" s="54">
        <v>9.0567129629629636E-2</v>
      </c>
      <c r="C291" s="16" t="s">
        <v>760</v>
      </c>
      <c r="D291" s="16" t="s">
        <v>761</v>
      </c>
      <c r="E291" s="16" t="s">
        <v>762</v>
      </c>
      <c r="F291" s="16">
        <v>7.7353610000000003E-2</v>
      </c>
      <c r="G291" s="16">
        <v>2.7040000000000002E-2</v>
      </c>
      <c r="H291" s="16">
        <v>2.0916400000000001E-3</v>
      </c>
      <c r="I291" s="66">
        <v>2.5000000000000001E-3</v>
      </c>
      <c r="J291" s="16">
        <v>115908664335</v>
      </c>
      <c r="K291" s="16">
        <v>2.0864199999999999E-3</v>
      </c>
      <c r="L291" s="16">
        <v>-2.7040000000000002E-2</v>
      </c>
    </row>
    <row r="292" spans="1:12" ht="13.2" x14ac:dyDescent="0.25">
      <c r="A292" s="13">
        <v>42982</v>
      </c>
      <c r="B292" s="54">
        <v>9.0567129629629636E-2</v>
      </c>
      <c r="C292" s="16" t="s">
        <v>760</v>
      </c>
      <c r="D292" s="16" t="s">
        <v>761</v>
      </c>
      <c r="E292" s="16" t="s">
        <v>762</v>
      </c>
      <c r="F292" s="16">
        <v>7.7390959999999995E-2</v>
      </c>
      <c r="G292" s="16">
        <v>1.253133E-2</v>
      </c>
      <c r="H292" s="16">
        <v>9.6980999999999999E-4</v>
      </c>
      <c r="I292" s="66">
        <v>2.5000000000000001E-3</v>
      </c>
      <c r="J292" s="16">
        <v>115908664335</v>
      </c>
      <c r="K292" s="16">
        <v>9.6739000000000005E-4</v>
      </c>
      <c r="L292" s="16">
        <v>-1.253133E-2</v>
      </c>
    </row>
    <row r="293" spans="1:12" ht="13.2" x14ac:dyDescent="0.25">
      <c r="A293" s="13">
        <v>42982</v>
      </c>
      <c r="B293" s="54">
        <v>9.0567129629629636E-2</v>
      </c>
      <c r="C293" s="16" t="s">
        <v>760</v>
      </c>
      <c r="D293" s="16" t="s">
        <v>761</v>
      </c>
      <c r="E293" s="16" t="s">
        <v>762</v>
      </c>
      <c r="F293" s="16">
        <v>7.7424190000000004E-2</v>
      </c>
      <c r="G293" s="16">
        <v>3.3258339999999997E-2</v>
      </c>
      <c r="H293" s="16">
        <v>2.575E-3</v>
      </c>
      <c r="I293" s="66">
        <v>2.5000000000000001E-3</v>
      </c>
      <c r="J293" s="16">
        <v>115908664335</v>
      </c>
      <c r="K293" s="16">
        <v>2.5685700000000001E-3</v>
      </c>
      <c r="L293" s="16">
        <v>-3.3258339999999997E-2</v>
      </c>
    </row>
    <row r="294" spans="1:12" ht="13.2" x14ac:dyDescent="0.25">
      <c r="A294" s="13">
        <v>42982</v>
      </c>
      <c r="B294" s="54">
        <v>9.0567129629629636E-2</v>
      </c>
      <c r="C294" s="16" t="s">
        <v>760</v>
      </c>
      <c r="D294" s="16" t="s">
        <v>761</v>
      </c>
      <c r="E294" s="16" t="s">
        <v>762</v>
      </c>
      <c r="F294" s="16">
        <v>7.7452709999999994E-2</v>
      </c>
      <c r="G294" s="16">
        <v>4.2065039999999998E-2</v>
      </c>
      <c r="H294" s="16">
        <v>3.2580500000000002E-3</v>
      </c>
      <c r="I294" s="66">
        <v>2.5000000000000001E-3</v>
      </c>
      <c r="J294" s="16">
        <v>115908664335</v>
      </c>
      <c r="K294" s="16">
        <v>3.24991E-3</v>
      </c>
      <c r="L294" s="16">
        <v>-4.2065039999999998E-2</v>
      </c>
    </row>
    <row r="295" spans="1:12" ht="13.2" x14ac:dyDescent="0.25">
      <c r="A295" s="13">
        <v>42982</v>
      </c>
      <c r="B295" s="54">
        <v>9.0567129629629636E-2</v>
      </c>
      <c r="C295" s="16" t="s">
        <v>760</v>
      </c>
      <c r="D295" s="16" t="s">
        <v>761</v>
      </c>
      <c r="E295" s="16" t="s">
        <v>762</v>
      </c>
      <c r="F295" s="16">
        <v>7.7502260000000003E-2</v>
      </c>
      <c r="G295" s="16">
        <v>0.35799999999999998</v>
      </c>
      <c r="H295" s="16">
        <v>2.7745800000000001E-2</v>
      </c>
      <c r="I295" s="66">
        <v>2.5000000000000001E-3</v>
      </c>
      <c r="J295" s="16">
        <v>115908664335</v>
      </c>
      <c r="K295" s="16">
        <v>2.767644E-2</v>
      </c>
      <c r="L295" s="16">
        <v>-0.35799999999999998</v>
      </c>
    </row>
    <row r="296" spans="1:12" ht="13.2" x14ac:dyDescent="0.25">
      <c r="A296" s="13">
        <v>42982</v>
      </c>
      <c r="B296" s="54">
        <v>9.0567129629629636E-2</v>
      </c>
      <c r="C296" s="16" t="s">
        <v>760</v>
      </c>
      <c r="D296" s="16" t="s">
        <v>761</v>
      </c>
      <c r="E296" s="16" t="s">
        <v>762</v>
      </c>
      <c r="F296" s="16">
        <v>7.7537729999999999E-2</v>
      </c>
      <c r="G296" s="16">
        <v>2.0750999999999999E-2</v>
      </c>
      <c r="H296" s="16">
        <v>1.6089800000000001E-3</v>
      </c>
      <c r="I296" s="66">
        <v>2.5000000000000001E-3</v>
      </c>
      <c r="J296" s="16">
        <v>115908664335</v>
      </c>
      <c r="K296" s="16">
        <v>1.6049599999999999E-3</v>
      </c>
      <c r="L296" s="16">
        <v>-2.0750999999999999E-2</v>
      </c>
    </row>
    <row r="297" spans="1:12" ht="13.2" x14ac:dyDescent="0.25">
      <c r="A297" s="13">
        <v>42982</v>
      </c>
      <c r="B297" s="54">
        <v>9.0567129629629636E-2</v>
      </c>
      <c r="C297" s="16" t="s">
        <v>760</v>
      </c>
      <c r="D297" s="16" t="s">
        <v>761</v>
      </c>
      <c r="E297" s="16" t="s">
        <v>762</v>
      </c>
      <c r="F297" s="16">
        <v>7.7537739999999994E-2</v>
      </c>
      <c r="G297" s="16">
        <v>0.45048705</v>
      </c>
      <c r="H297" s="16">
        <v>3.4929740000000001E-2</v>
      </c>
      <c r="I297" s="66">
        <v>2.5000000000000001E-3</v>
      </c>
      <c r="J297" s="16">
        <v>115908664335</v>
      </c>
      <c r="K297" s="16">
        <v>3.4842419999999999E-2</v>
      </c>
      <c r="L297" s="16">
        <v>-0.45048705</v>
      </c>
    </row>
    <row r="298" spans="1:12" ht="13.2" x14ac:dyDescent="0.25">
      <c r="A298" s="13">
        <v>42982</v>
      </c>
      <c r="B298" s="54">
        <v>9.0567129629629636E-2</v>
      </c>
      <c r="C298" s="16" t="s">
        <v>760</v>
      </c>
      <c r="D298" s="16" t="s">
        <v>761</v>
      </c>
      <c r="E298" s="16" t="s">
        <v>762</v>
      </c>
      <c r="F298" s="16">
        <v>7.7633019999999997E-2</v>
      </c>
      <c r="G298" s="16">
        <v>3.5423070000000001E-2</v>
      </c>
      <c r="H298" s="16">
        <v>2.7499899999999999E-3</v>
      </c>
      <c r="I298" s="66">
        <v>2.5000000000000001E-3</v>
      </c>
      <c r="J298" s="16">
        <v>115908664335</v>
      </c>
      <c r="K298" s="16">
        <v>2.7431199999999999E-3</v>
      </c>
      <c r="L298" s="16">
        <v>-3.5423070000000001E-2</v>
      </c>
    </row>
    <row r="299" spans="1:12" ht="13.2" x14ac:dyDescent="0.25">
      <c r="A299" s="13">
        <v>42982</v>
      </c>
      <c r="B299" s="54">
        <v>9.0567129629629636E-2</v>
      </c>
      <c r="C299" s="16" t="s">
        <v>760</v>
      </c>
      <c r="D299" s="16" t="s">
        <v>761</v>
      </c>
      <c r="E299" s="16" t="s">
        <v>762</v>
      </c>
      <c r="F299" s="16">
        <v>7.7637390000000001E-2</v>
      </c>
      <c r="G299" s="16">
        <v>1.35373057</v>
      </c>
      <c r="H299" s="16">
        <v>0.1051001</v>
      </c>
      <c r="I299" s="66">
        <v>2.5000000000000001E-3</v>
      </c>
      <c r="J299" s="16">
        <v>115908664335</v>
      </c>
      <c r="K299" s="16">
        <v>0.10483735</v>
      </c>
      <c r="L299" s="16">
        <v>-1.35373057</v>
      </c>
    </row>
    <row r="300" spans="1:12" ht="13.2" x14ac:dyDescent="0.25">
      <c r="A300" s="13">
        <v>42982</v>
      </c>
      <c r="B300" s="54">
        <v>8.8298611111111105E-2</v>
      </c>
      <c r="C300" s="16" t="s">
        <v>760</v>
      </c>
      <c r="D300" s="16" t="s">
        <v>761</v>
      </c>
      <c r="E300" s="16" t="s">
        <v>762</v>
      </c>
      <c r="F300" s="16">
        <v>7.7820719999999996E-2</v>
      </c>
      <c r="G300" s="16">
        <v>2.2165277699999999</v>
      </c>
      <c r="H300" s="16">
        <v>0.17249178000000001</v>
      </c>
      <c r="I300" s="66">
        <v>2.5000000000000001E-3</v>
      </c>
      <c r="J300" s="16">
        <v>115908216783</v>
      </c>
      <c r="K300" s="16">
        <v>0.17206056</v>
      </c>
      <c r="L300" s="16">
        <v>-2.2165277699999999</v>
      </c>
    </row>
    <row r="301" spans="1:12" ht="13.2" x14ac:dyDescent="0.25">
      <c r="A301" s="13">
        <v>42982</v>
      </c>
      <c r="B301" s="54">
        <v>8.8298611111111105E-2</v>
      </c>
      <c r="C301" s="16" t="s">
        <v>760</v>
      </c>
      <c r="D301" s="16" t="s">
        <v>761</v>
      </c>
      <c r="E301" s="16" t="s">
        <v>762</v>
      </c>
      <c r="F301" s="16">
        <v>7.7820730000000005E-2</v>
      </c>
      <c r="G301" s="16">
        <v>3.5904254</v>
      </c>
      <c r="H301" s="16">
        <v>0.27940952000000002</v>
      </c>
      <c r="I301" s="66">
        <v>2.5000000000000001E-3</v>
      </c>
      <c r="J301" s="16">
        <v>115908216783</v>
      </c>
      <c r="K301" s="16">
        <v>0.27871099999999999</v>
      </c>
      <c r="L301" s="16">
        <v>-3.5904254</v>
      </c>
    </row>
    <row r="302" spans="1:12" ht="13.2" x14ac:dyDescent="0.25">
      <c r="A302" s="13">
        <v>42981</v>
      </c>
      <c r="B302" s="54">
        <v>0.25412037037037039</v>
      </c>
      <c r="C302" s="16" t="s">
        <v>760</v>
      </c>
      <c r="D302" s="16" t="s">
        <v>761</v>
      </c>
      <c r="E302" s="16" t="s">
        <v>762</v>
      </c>
      <c r="F302" s="16">
        <v>7.8745620000000002E-2</v>
      </c>
      <c r="G302" s="16">
        <v>20.215734059999999</v>
      </c>
      <c r="H302" s="16">
        <v>1.5919005100000001</v>
      </c>
      <c r="I302" s="66">
        <v>2.5000000000000001E-3</v>
      </c>
      <c r="J302" s="16">
        <v>115740818349</v>
      </c>
      <c r="K302" s="16">
        <v>1.58792076</v>
      </c>
      <c r="L302" s="16">
        <v>-20.215734059999999</v>
      </c>
    </row>
    <row r="303" spans="1:12" ht="13.2" x14ac:dyDescent="0.25">
      <c r="A303" s="13">
        <v>42981</v>
      </c>
      <c r="B303" s="54">
        <v>0.25314814814814812</v>
      </c>
      <c r="C303" s="16" t="s">
        <v>760</v>
      </c>
      <c r="D303" s="16" t="s">
        <v>761</v>
      </c>
      <c r="E303" s="16" t="s">
        <v>763</v>
      </c>
      <c r="F303" s="16">
        <v>7.8872380000000006E-2</v>
      </c>
      <c r="G303" s="16">
        <v>2.0446471499999999</v>
      </c>
      <c r="H303" s="16">
        <v>0.16126618000000001</v>
      </c>
      <c r="I303" s="66">
        <v>2.5000000000000001E-3</v>
      </c>
      <c r="J303" s="16">
        <v>115740645522</v>
      </c>
      <c r="K303" s="16">
        <v>-0.16126618000000001</v>
      </c>
      <c r="L303" s="16">
        <v>2.0395355400000001</v>
      </c>
    </row>
    <row r="304" spans="1:12" ht="13.2" x14ac:dyDescent="0.25">
      <c r="A304" s="13">
        <v>42981</v>
      </c>
      <c r="B304" s="54">
        <v>0.25276620370370373</v>
      </c>
      <c r="C304" s="16" t="s">
        <v>760</v>
      </c>
      <c r="D304" s="16" t="s">
        <v>761</v>
      </c>
      <c r="E304" s="16" t="s">
        <v>762</v>
      </c>
      <c r="F304" s="16">
        <v>7.8745389999999998E-2</v>
      </c>
      <c r="G304" s="16">
        <v>4.3360222200000003</v>
      </c>
      <c r="H304" s="16">
        <v>0.34144175999999998</v>
      </c>
      <c r="I304" s="66">
        <v>2.5000000000000001E-3</v>
      </c>
      <c r="J304" s="16">
        <v>115740596571</v>
      </c>
      <c r="K304" s="16">
        <v>0.34058815999999997</v>
      </c>
      <c r="L304" s="16">
        <v>-4.3360222200000003</v>
      </c>
    </row>
    <row r="305" spans="1:12" ht="13.2" x14ac:dyDescent="0.25">
      <c r="A305" s="13">
        <v>42981</v>
      </c>
      <c r="B305" s="54">
        <v>0.25221064814814814</v>
      </c>
      <c r="C305" s="16" t="s">
        <v>760</v>
      </c>
      <c r="D305" s="16" t="s">
        <v>761</v>
      </c>
      <c r="E305" s="16" t="s">
        <v>762</v>
      </c>
      <c r="F305" s="16">
        <v>7.8745239999999994E-2</v>
      </c>
      <c r="G305" s="16">
        <v>2.1027182899999999</v>
      </c>
      <c r="H305" s="16">
        <v>0.16557905000000001</v>
      </c>
      <c r="I305" s="66">
        <v>2.5000000000000001E-3</v>
      </c>
      <c r="J305" s="16">
        <v>115740468699</v>
      </c>
      <c r="K305" s="16">
        <v>0.16516511</v>
      </c>
      <c r="L305" s="16">
        <v>-2.1027182899999999</v>
      </c>
    </row>
    <row r="306" spans="1:12" ht="13.2" hidden="1" x14ac:dyDescent="0.25">
      <c r="A306" s="13">
        <v>42975</v>
      </c>
      <c r="B306" s="54">
        <v>0.77399305555555553</v>
      </c>
      <c r="C306" s="16" t="s">
        <v>778</v>
      </c>
      <c r="D306" s="16" t="s">
        <v>761</v>
      </c>
      <c r="E306" s="16" t="s">
        <v>762</v>
      </c>
      <c r="F306" s="16">
        <v>5.7231199999999999E-3</v>
      </c>
      <c r="G306" s="16">
        <v>10.936438239999999</v>
      </c>
      <c r="H306" s="16">
        <v>6.259054E-2</v>
      </c>
      <c r="I306" s="66">
        <v>2.5000000000000001E-3</v>
      </c>
      <c r="J306" s="16">
        <v>121622631798</v>
      </c>
      <c r="K306" s="16">
        <v>6.2434070000000001E-2</v>
      </c>
      <c r="L306" s="16">
        <v>-10.936438239999999</v>
      </c>
    </row>
    <row r="307" spans="1:12" ht="13.2" hidden="1" x14ac:dyDescent="0.25">
      <c r="A307" s="13">
        <v>42975</v>
      </c>
      <c r="B307" s="54">
        <v>0.77399305555555553</v>
      </c>
      <c r="C307" s="16" t="s">
        <v>778</v>
      </c>
      <c r="D307" s="16" t="s">
        <v>761</v>
      </c>
      <c r="E307" s="16" t="s">
        <v>762</v>
      </c>
      <c r="F307" s="16">
        <v>5.7432300000000002E-3</v>
      </c>
      <c r="G307" s="16">
        <v>0.50663740999999995</v>
      </c>
      <c r="H307" s="16">
        <v>2.9097300000000001E-3</v>
      </c>
      <c r="I307" s="66">
        <v>2.5000000000000001E-3</v>
      </c>
      <c r="J307" s="16">
        <v>121622631798</v>
      </c>
      <c r="K307" s="16">
        <v>2.9024599999999999E-3</v>
      </c>
      <c r="L307" s="16">
        <v>-0.50663740999999995</v>
      </c>
    </row>
    <row r="308" spans="1:12" ht="13.2" x14ac:dyDescent="0.25">
      <c r="A308" s="13">
        <v>42975</v>
      </c>
      <c r="B308" s="54">
        <v>0.77180555555555552</v>
      </c>
      <c r="C308" s="16" t="s">
        <v>760</v>
      </c>
      <c r="D308" s="16" t="s">
        <v>761</v>
      </c>
      <c r="E308" s="16" t="s">
        <v>762</v>
      </c>
      <c r="F308" s="16">
        <v>8.1662139999999994E-2</v>
      </c>
      <c r="G308" s="16">
        <v>3.6814999199999998</v>
      </c>
      <c r="H308" s="16">
        <v>0.30063916000000002</v>
      </c>
      <c r="I308" s="66">
        <v>2.5000000000000001E-3</v>
      </c>
      <c r="J308" s="16">
        <v>114710377821</v>
      </c>
      <c r="K308" s="16">
        <v>0.29988756999999999</v>
      </c>
      <c r="L308" s="16">
        <v>-3.6814999199999998</v>
      </c>
    </row>
    <row r="309" spans="1:12" ht="13.2" x14ac:dyDescent="0.25">
      <c r="A309" s="13">
        <v>42964</v>
      </c>
      <c r="B309" s="54">
        <v>0.2411574074074074</v>
      </c>
      <c r="C309" s="16" t="s">
        <v>760</v>
      </c>
      <c r="D309" s="16" t="s">
        <v>761</v>
      </c>
      <c r="E309" s="16" t="s">
        <v>763</v>
      </c>
      <c r="F309" s="16">
        <v>5.4699879999999999E-2</v>
      </c>
      <c r="G309" s="16">
        <v>0.68320793000000002</v>
      </c>
      <c r="H309" s="16">
        <v>3.7371389999999997E-2</v>
      </c>
      <c r="I309" s="66">
        <v>2.5000000000000001E-3</v>
      </c>
      <c r="J309" s="16">
        <v>112438775697</v>
      </c>
      <c r="K309" s="16">
        <v>-3.7371389999999997E-2</v>
      </c>
      <c r="L309" s="16">
        <v>0.68149992000000004</v>
      </c>
    </row>
    <row r="310" spans="1:12" ht="13.2" hidden="1" x14ac:dyDescent="0.25">
      <c r="A310" s="13">
        <v>42964</v>
      </c>
      <c r="B310" s="54">
        <v>0.1451736111111111</v>
      </c>
      <c r="C310" s="16" t="s">
        <v>779</v>
      </c>
      <c r="D310" s="16" t="s">
        <v>761</v>
      </c>
      <c r="E310" s="16" t="s">
        <v>762</v>
      </c>
      <c r="F310" s="16">
        <v>4.9713199999999999E-2</v>
      </c>
      <c r="G310" s="16">
        <v>3.5930072499999999</v>
      </c>
      <c r="H310" s="16">
        <v>0.17861988000000001</v>
      </c>
      <c r="I310" s="66">
        <v>2.5000000000000001E-3</v>
      </c>
      <c r="J310" s="16">
        <v>60958183975</v>
      </c>
      <c r="K310" s="16">
        <v>0.17817334000000001</v>
      </c>
      <c r="L310" s="16">
        <v>-3.5930072499999999</v>
      </c>
    </row>
    <row r="311" spans="1:12" ht="13.2" hidden="1" x14ac:dyDescent="0.25">
      <c r="A311" s="13">
        <v>42964</v>
      </c>
      <c r="B311" s="54">
        <v>0.14459490740740741</v>
      </c>
      <c r="C311" s="16" t="s">
        <v>779</v>
      </c>
      <c r="D311" s="16" t="s">
        <v>761</v>
      </c>
      <c r="E311" s="16" t="s">
        <v>763</v>
      </c>
      <c r="F311" s="16">
        <v>5.0043890000000001E-2</v>
      </c>
      <c r="G311" s="16">
        <v>0.56899999999999995</v>
      </c>
      <c r="H311" s="16">
        <v>2.8474969999999999E-2</v>
      </c>
      <c r="I311" s="66">
        <v>2.5000000000000001E-3</v>
      </c>
      <c r="J311" s="16">
        <v>60958083076</v>
      </c>
      <c r="K311" s="16">
        <v>-2.8474969999999999E-2</v>
      </c>
      <c r="L311" s="16">
        <v>0.56757749999999996</v>
      </c>
    </row>
    <row r="312" spans="1:12" ht="13.2" hidden="1" x14ac:dyDescent="0.25">
      <c r="A312" s="13">
        <v>42964</v>
      </c>
      <c r="B312" s="54">
        <v>0.1441550925925926</v>
      </c>
      <c r="C312" s="16" t="s">
        <v>779</v>
      </c>
      <c r="D312" s="16" t="s">
        <v>761</v>
      </c>
      <c r="E312" s="16" t="s">
        <v>763</v>
      </c>
      <c r="F312" s="16">
        <v>5.0043940000000002E-2</v>
      </c>
      <c r="G312" s="16">
        <v>0.80855642999999999</v>
      </c>
      <c r="H312" s="16">
        <v>4.046334E-2</v>
      </c>
      <c r="I312" s="66">
        <v>2.5000000000000001E-3</v>
      </c>
      <c r="J312" s="16">
        <v>60958028131</v>
      </c>
      <c r="K312" s="16">
        <v>-4.046334E-2</v>
      </c>
      <c r="L312" s="16">
        <v>0.80653503999999998</v>
      </c>
    </row>
    <row r="313" spans="1:12" ht="13.2" x14ac:dyDescent="0.25">
      <c r="A313" s="13">
        <v>42964</v>
      </c>
      <c r="B313" s="54">
        <v>0.13979166666666668</v>
      </c>
      <c r="C313" s="16" t="s">
        <v>760</v>
      </c>
      <c r="D313" s="16" t="s">
        <v>761</v>
      </c>
      <c r="E313" s="16" t="s">
        <v>762</v>
      </c>
      <c r="F313" s="16">
        <v>5.3999999999999999E-2</v>
      </c>
      <c r="G313" s="16">
        <v>7.0661520500000004</v>
      </c>
      <c r="H313" s="16">
        <v>0.38157221000000002</v>
      </c>
      <c r="I313" s="66">
        <v>1.5E-3</v>
      </c>
      <c r="J313" s="16">
        <v>112421563926</v>
      </c>
      <c r="K313" s="16">
        <v>0.38099986000000002</v>
      </c>
      <c r="L313" s="16">
        <v>-7.0661520500000004</v>
      </c>
    </row>
    <row r="314" spans="1:12" ht="13.2" x14ac:dyDescent="0.25">
      <c r="A314" s="13">
        <v>42964</v>
      </c>
      <c r="B314" s="54">
        <v>0.13974537037037038</v>
      </c>
      <c r="C314" s="16" t="s">
        <v>760</v>
      </c>
      <c r="D314" s="16" t="s">
        <v>761</v>
      </c>
      <c r="E314" s="16" t="s">
        <v>762</v>
      </c>
      <c r="F314" s="16">
        <v>5.3999999999999999E-2</v>
      </c>
      <c r="G314" s="16">
        <v>0.36547370000000001</v>
      </c>
      <c r="H314" s="16">
        <v>1.9735570000000001E-2</v>
      </c>
      <c r="I314" s="66">
        <v>2.5000000000000001E-3</v>
      </c>
      <c r="J314" s="16">
        <v>112421563926</v>
      </c>
      <c r="K314" s="16">
        <v>1.9686240000000001E-2</v>
      </c>
      <c r="L314" s="16">
        <v>-0.36547370000000001</v>
      </c>
    </row>
    <row r="315" spans="1:12" ht="13.2" x14ac:dyDescent="0.25">
      <c r="A315" s="13">
        <v>42964</v>
      </c>
      <c r="B315" s="54">
        <v>0.13974537037037038</v>
      </c>
      <c r="C315" s="16" t="s">
        <v>760</v>
      </c>
      <c r="D315" s="16" t="s">
        <v>761</v>
      </c>
      <c r="E315" s="16" t="s">
        <v>762</v>
      </c>
      <c r="F315" s="16">
        <v>5.4000010000000001E-2</v>
      </c>
      <c r="G315" s="16">
        <v>0.21978760999999999</v>
      </c>
      <c r="H315" s="16">
        <v>1.186853E-2</v>
      </c>
      <c r="I315" s="66">
        <v>2.5000000000000001E-3</v>
      </c>
      <c r="J315" s="16">
        <v>112421563926</v>
      </c>
      <c r="K315" s="16">
        <v>1.183886E-2</v>
      </c>
      <c r="L315" s="16">
        <v>-0.21978760999999999</v>
      </c>
    </row>
    <row r="316" spans="1:12" ht="13.2" x14ac:dyDescent="0.25">
      <c r="A316" s="13">
        <v>42964</v>
      </c>
      <c r="B316" s="54">
        <v>0.13974537037037038</v>
      </c>
      <c r="C316" s="16" t="s">
        <v>760</v>
      </c>
      <c r="D316" s="16" t="s">
        <v>761</v>
      </c>
      <c r="E316" s="16" t="s">
        <v>762</v>
      </c>
      <c r="F316" s="16">
        <v>5.4000020000000003E-2</v>
      </c>
      <c r="G316" s="16">
        <v>0.29596042</v>
      </c>
      <c r="H316" s="16">
        <v>1.5981860000000001E-2</v>
      </c>
      <c r="I316" s="66">
        <v>2.5000000000000001E-3</v>
      </c>
      <c r="J316" s="16">
        <v>112421563926</v>
      </c>
      <c r="K316" s="16">
        <v>1.594191E-2</v>
      </c>
      <c r="L316" s="16">
        <v>-0.29596042</v>
      </c>
    </row>
    <row r="317" spans="1:12" ht="13.2" x14ac:dyDescent="0.25">
      <c r="A317" s="13">
        <v>42964</v>
      </c>
      <c r="B317" s="54">
        <v>0.13928240740740741</v>
      </c>
      <c r="C317" s="16" t="s">
        <v>760</v>
      </c>
      <c r="D317" s="16" t="s">
        <v>761</v>
      </c>
      <c r="E317" s="16" t="s">
        <v>763</v>
      </c>
      <c r="F317" s="16">
        <v>5.4043130000000002E-2</v>
      </c>
      <c r="G317" s="16">
        <v>1.9443729999999999E-2</v>
      </c>
      <c r="H317" s="16">
        <v>1.0508E-3</v>
      </c>
      <c r="I317" s="66">
        <v>2.5000000000000001E-3</v>
      </c>
      <c r="J317" s="16">
        <v>112421518971</v>
      </c>
      <c r="K317" s="16">
        <v>-1.0508E-3</v>
      </c>
      <c r="L317" s="16">
        <v>1.939513E-2</v>
      </c>
    </row>
    <row r="318" spans="1:12" ht="13.2" x14ac:dyDescent="0.25">
      <c r="A318" s="13">
        <v>42964</v>
      </c>
      <c r="B318" s="54">
        <v>0.13876157407407408</v>
      </c>
      <c r="C318" s="16" t="s">
        <v>760</v>
      </c>
      <c r="D318" s="16" t="s">
        <v>761</v>
      </c>
      <c r="E318" s="16" t="s">
        <v>763</v>
      </c>
      <c r="F318" s="16">
        <v>5.410537E-2</v>
      </c>
      <c r="G318" s="16">
        <v>1.3003489999999999E-2</v>
      </c>
      <c r="H318" s="16">
        <v>7.0355000000000005E-4</v>
      </c>
      <c r="I318" s="66">
        <v>2.5000000000000001E-3</v>
      </c>
      <c r="J318" s="16">
        <v>112421452038</v>
      </c>
      <c r="K318" s="16">
        <v>-7.0355000000000005E-4</v>
      </c>
      <c r="L318" s="16">
        <v>1.297099E-2</v>
      </c>
    </row>
    <row r="319" spans="1:12" ht="13.2" x14ac:dyDescent="0.25">
      <c r="A319" s="13">
        <v>42964</v>
      </c>
      <c r="B319" s="54">
        <v>0.13578703703703704</v>
      </c>
      <c r="C319" s="16" t="s">
        <v>760</v>
      </c>
      <c r="D319" s="16" t="s">
        <v>761</v>
      </c>
      <c r="E319" s="16" t="s">
        <v>763</v>
      </c>
      <c r="F319" s="16">
        <v>5.3999999999999999E-2</v>
      </c>
      <c r="G319" s="16">
        <v>1.51826733</v>
      </c>
      <c r="H319" s="16">
        <v>8.1986429999999999E-2</v>
      </c>
      <c r="I319" s="66">
        <v>2.5000000000000001E-3</v>
      </c>
      <c r="J319" s="16">
        <v>112421099391</v>
      </c>
      <c r="K319" s="16">
        <v>-8.1986429999999999E-2</v>
      </c>
      <c r="L319" s="16">
        <v>1.51447167</v>
      </c>
    </row>
    <row r="320" spans="1:12" ht="13.2" x14ac:dyDescent="0.25">
      <c r="A320" s="13">
        <v>42964</v>
      </c>
      <c r="B320" s="54">
        <v>0.13515046296296296</v>
      </c>
      <c r="C320" s="16" t="s">
        <v>760</v>
      </c>
      <c r="D320" s="16" t="s">
        <v>761</v>
      </c>
      <c r="E320" s="16" t="s">
        <v>763</v>
      </c>
      <c r="F320" s="16">
        <v>5.3999999999999999E-2</v>
      </c>
      <c r="G320" s="16">
        <v>1.2513025900000001</v>
      </c>
      <c r="H320" s="16">
        <v>6.7570329999999998E-2</v>
      </c>
      <c r="I320" s="66">
        <v>2.5000000000000001E-3</v>
      </c>
      <c r="J320" s="16">
        <v>112421015475</v>
      </c>
      <c r="K320" s="16">
        <v>-6.7570329999999998E-2</v>
      </c>
      <c r="L320" s="16">
        <v>1.24817434</v>
      </c>
    </row>
    <row r="321" spans="1:12" ht="13.2" x14ac:dyDescent="0.25">
      <c r="A321" s="13">
        <v>42964</v>
      </c>
      <c r="B321" s="54">
        <v>0.13489583333333333</v>
      </c>
      <c r="C321" s="16" t="s">
        <v>760</v>
      </c>
      <c r="D321" s="16" t="s">
        <v>761</v>
      </c>
      <c r="E321" s="16" t="s">
        <v>763</v>
      </c>
      <c r="F321" s="16">
        <v>5.3999999999999999E-2</v>
      </c>
      <c r="G321" s="16">
        <v>2.7228209999999999E-2</v>
      </c>
      <c r="H321" s="16">
        <v>1.47032E-3</v>
      </c>
      <c r="I321" s="66">
        <v>2.5000000000000001E-3</v>
      </c>
      <c r="J321" s="16">
        <v>112420982508</v>
      </c>
      <c r="K321" s="16">
        <v>-1.47032E-3</v>
      </c>
      <c r="L321" s="16">
        <v>2.7160139999999999E-2</v>
      </c>
    </row>
    <row r="322" spans="1:12" ht="13.2" x14ac:dyDescent="0.25">
      <c r="A322" s="13">
        <v>42964</v>
      </c>
      <c r="B322" s="54">
        <v>0.13361111111111112</v>
      </c>
      <c r="C322" s="16" t="s">
        <v>760</v>
      </c>
      <c r="D322" s="16" t="s">
        <v>761</v>
      </c>
      <c r="E322" s="16" t="s">
        <v>763</v>
      </c>
      <c r="F322" s="16">
        <v>5.3999989999999998E-2</v>
      </c>
      <c r="G322" s="16">
        <v>0.18544277000000001</v>
      </c>
      <c r="H322" s="16">
        <v>1.0013899999999999E-2</v>
      </c>
      <c r="I322" s="66">
        <v>2.5000000000000001E-3</v>
      </c>
      <c r="J322" s="16">
        <v>112420805685</v>
      </c>
      <c r="K322" s="16">
        <v>-1.0013899999999999E-2</v>
      </c>
      <c r="L322" s="16">
        <v>0.18497917</v>
      </c>
    </row>
    <row r="323" spans="1:12" ht="13.2" x14ac:dyDescent="0.25">
      <c r="A323" s="13">
        <v>42964</v>
      </c>
      <c r="B323" s="54">
        <v>0.13324074074074074</v>
      </c>
      <c r="C323" s="16" t="s">
        <v>760</v>
      </c>
      <c r="D323" s="16" t="s">
        <v>761</v>
      </c>
      <c r="E323" s="16" t="s">
        <v>763</v>
      </c>
      <c r="F323" s="16">
        <v>5.3999980000000003E-2</v>
      </c>
      <c r="G323" s="16">
        <v>0.18527097000000001</v>
      </c>
      <c r="H323" s="16">
        <v>1.0004620000000001E-2</v>
      </c>
      <c r="I323" s="66">
        <v>1.5E-3</v>
      </c>
      <c r="J323" s="16">
        <v>112420743747</v>
      </c>
      <c r="K323" s="16">
        <v>-1.0004620000000001E-2</v>
      </c>
      <c r="L323" s="16">
        <v>0.18499307000000001</v>
      </c>
    </row>
    <row r="324" spans="1:12" ht="13.2" x14ac:dyDescent="0.25">
      <c r="A324" s="13">
        <v>42964</v>
      </c>
      <c r="B324" s="54">
        <v>0.13244212962962962</v>
      </c>
      <c r="C324" s="16" t="s">
        <v>760</v>
      </c>
      <c r="D324" s="16" t="s">
        <v>761</v>
      </c>
      <c r="E324" s="16" t="s">
        <v>763</v>
      </c>
      <c r="F324" s="16">
        <v>5.3846860000000003E-2</v>
      </c>
      <c r="G324" s="16">
        <v>3.2284300000000002E-2</v>
      </c>
      <c r="H324" s="16">
        <v>1.7384E-3</v>
      </c>
      <c r="I324" s="66">
        <v>2.5000000000000001E-3</v>
      </c>
      <c r="J324" s="16">
        <v>112420626864</v>
      </c>
      <c r="K324" s="16">
        <v>-1.7384E-3</v>
      </c>
      <c r="L324" s="16">
        <v>3.2203589999999997E-2</v>
      </c>
    </row>
    <row r="325" spans="1:12" ht="13.2" x14ac:dyDescent="0.25">
      <c r="A325" s="13">
        <v>42964</v>
      </c>
      <c r="B325" s="54">
        <v>0.13145833333333334</v>
      </c>
      <c r="C325" s="16" t="s">
        <v>760</v>
      </c>
      <c r="D325" s="16" t="s">
        <v>761</v>
      </c>
      <c r="E325" s="16" t="s">
        <v>763</v>
      </c>
      <c r="F325" s="16">
        <v>5.3830000000000003E-2</v>
      </c>
      <c r="G325" s="16">
        <v>4.8007700000000002E-3</v>
      </c>
      <c r="H325" s="16">
        <v>2.5841999999999998E-4</v>
      </c>
      <c r="I325" s="66">
        <v>2.5000000000000001E-3</v>
      </c>
      <c r="J325" s="16">
        <v>112420480011</v>
      </c>
      <c r="K325" s="16">
        <v>-2.5841999999999998E-4</v>
      </c>
      <c r="L325" s="16">
        <v>4.7887700000000004E-3</v>
      </c>
    </row>
    <row r="326" spans="1:12" ht="13.2" x14ac:dyDescent="0.25">
      <c r="A326" s="13">
        <v>42964</v>
      </c>
      <c r="B326" s="54">
        <v>0.13145833333333334</v>
      </c>
      <c r="C326" s="16" t="s">
        <v>760</v>
      </c>
      <c r="D326" s="16" t="s">
        <v>761</v>
      </c>
      <c r="E326" s="16" t="s">
        <v>763</v>
      </c>
      <c r="F326" s="16">
        <v>5.3818350000000001E-2</v>
      </c>
      <c r="G326" s="16">
        <v>1.030301E-2</v>
      </c>
      <c r="H326" s="16">
        <v>5.5449000000000004E-4</v>
      </c>
      <c r="I326" s="66">
        <v>2.5000000000000001E-3</v>
      </c>
      <c r="J326" s="16">
        <v>112420480011</v>
      </c>
      <c r="K326" s="16">
        <v>-5.5449000000000004E-4</v>
      </c>
      <c r="L326" s="16">
        <v>1.027726E-2</v>
      </c>
    </row>
    <row r="327" spans="1:12" ht="13.2" x14ac:dyDescent="0.25">
      <c r="A327" s="13">
        <v>42964</v>
      </c>
      <c r="B327" s="54">
        <v>0.13145833333333334</v>
      </c>
      <c r="C327" s="16" t="s">
        <v>760</v>
      </c>
      <c r="D327" s="16" t="s">
        <v>761</v>
      </c>
      <c r="E327" s="16" t="s">
        <v>763</v>
      </c>
      <c r="F327" s="16">
        <v>5.3812850000000002E-2</v>
      </c>
      <c r="G327" s="16">
        <v>0.49539888999999998</v>
      </c>
      <c r="H327" s="16">
        <v>2.665882E-2</v>
      </c>
      <c r="I327" s="66">
        <v>2.5000000000000001E-3</v>
      </c>
      <c r="J327" s="16">
        <v>112420480011</v>
      </c>
      <c r="K327" s="16">
        <v>-2.665882E-2</v>
      </c>
      <c r="L327" s="16">
        <v>0.4941604</v>
      </c>
    </row>
    <row r="328" spans="1:12" ht="13.2" x14ac:dyDescent="0.25">
      <c r="A328" s="13">
        <v>42964</v>
      </c>
      <c r="B328" s="54">
        <v>0.13145833333333334</v>
      </c>
      <c r="C328" s="16" t="s">
        <v>760</v>
      </c>
      <c r="D328" s="16" t="s">
        <v>761</v>
      </c>
      <c r="E328" s="16" t="s">
        <v>763</v>
      </c>
      <c r="F328" s="16">
        <v>5.3811339999999999E-2</v>
      </c>
      <c r="G328" s="16">
        <v>8.6387370000000005E-2</v>
      </c>
      <c r="H328" s="16">
        <v>4.64862E-3</v>
      </c>
      <c r="I328" s="66">
        <v>2.5000000000000001E-3</v>
      </c>
      <c r="J328" s="16">
        <v>112420480011</v>
      </c>
      <c r="K328" s="16">
        <v>-4.64862E-3</v>
      </c>
      <c r="L328" s="16">
        <v>8.6171410000000004E-2</v>
      </c>
    </row>
    <row r="329" spans="1:12" ht="13.2" x14ac:dyDescent="0.25">
      <c r="A329" s="13">
        <v>42964</v>
      </c>
      <c r="B329" s="54">
        <v>0.13145833333333334</v>
      </c>
      <c r="C329" s="16" t="s">
        <v>760</v>
      </c>
      <c r="D329" s="16" t="s">
        <v>761</v>
      </c>
      <c r="E329" s="16" t="s">
        <v>763</v>
      </c>
      <c r="F329" s="16">
        <v>5.3810520000000001E-2</v>
      </c>
      <c r="G329" s="16">
        <v>0.24557625</v>
      </c>
      <c r="H329" s="16">
        <v>1.321458E-2</v>
      </c>
      <c r="I329" s="66">
        <v>2.5000000000000001E-3</v>
      </c>
      <c r="J329" s="16">
        <v>112420480011</v>
      </c>
      <c r="K329" s="16">
        <v>-1.321458E-2</v>
      </c>
      <c r="L329" s="16">
        <v>0.24496230999999999</v>
      </c>
    </row>
    <row r="330" spans="1:12" ht="13.2" x14ac:dyDescent="0.25">
      <c r="A330" s="13">
        <v>42964</v>
      </c>
      <c r="B330" s="54">
        <v>0.13145833333333334</v>
      </c>
      <c r="C330" s="16" t="s">
        <v>760</v>
      </c>
      <c r="D330" s="16" t="s">
        <v>761</v>
      </c>
      <c r="E330" s="16" t="s">
        <v>763</v>
      </c>
      <c r="F330" s="16">
        <v>5.3810520000000001E-2</v>
      </c>
      <c r="G330" s="16">
        <v>0.48623730999999998</v>
      </c>
      <c r="H330" s="16">
        <v>2.6164679999999999E-2</v>
      </c>
      <c r="I330" s="66">
        <v>2.5000000000000001E-3</v>
      </c>
      <c r="J330" s="16">
        <v>112420480011</v>
      </c>
      <c r="K330" s="16">
        <v>-2.6164679999999999E-2</v>
      </c>
      <c r="L330" s="16">
        <v>0.48502171999999999</v>
      </c>
    </row>
    <row r="331" spans="1:12" ht="13.2" x14ac:dyDescent="0.25">
      <c r="A331" s="13">
        <v>42964</v>
      </c>
      <c r="B331" s="54">
        <v>0.12811342592592592</v>
      </c>
      <c r="C331" s="16" t="s">
        <v>760</v>
      </c>
      <c r="D331" s="16" t="s">
        <v>761</v>
      </c>
      <c r="E331" s="16" t="s">
        <v>763</v>
      </c>
      <c r="F331" s="16">
        <v>5.3524990000000001E-2</v>
      </c>
      <c r="G331" s="16">
        <v>1.0744043700000001</v>
      </c>
      <c r="H331" s="16">
        <v>5.750748E-2</v>
      </c>
      <c r="I331" s="66">
        <v>2.5000000000000001E-3</v>
      </c>
      <c r="J331" s="16">
        <v>112419977514</v>
      </c>
      <c r="K331" s="16">
        <v>-5.750748E-2</v>
      </c>
      <c r="L331" s="16">
        <v>1.07171836</v>
      </c>
    </row>
    <row r="332" spans="1:12" ht="13.2" x14ac:dyDescent="0.25">
      <c r="A332" s="13">
        <v>42964</v>
      </c>
      <c r="B332" s="54">
        <v>0.12365740740740741</v>
      </c>
      <c r="C332" s="16" t="s">
        <v>760</v>
      </c>
      <c r="D332" s="16" t="s">
        <v>761</v>
      </c>
      <c r="E332" s="16" t="s">
        <v>763</v>
      </c>
      <c r="F332" s="16">
        <v>5.3749989999999997E-2</v>
      </c>
      <c r="G332" s="16">
        <v>1.45264306</v>
      </c>
      <c r="H332" s="16">
        <v>7.8079540000000003E-2</v>
      </c>
      <c r="I332" s="66">
        <v>2.5000000000000001E-3</v>
      </c>
      <c r="J332" s="16">
        <v>112419446046</v>
      </c>
      <c r="K332" s="16">
        <v>-7.8079540000000003E-2</v>
      </c>
      <c r="L332" s="16">
        <v>1.4490114599999999</v>
      </c>
    </row>
    <row r="333" spans="1:12" ht="13.2" x14ac:dyDescent="0.25">
      <c r="A333" s="13">
        <v>42964</v>
      </c>
      <c r="B333" s="54">
        <v>0.12216435185185186</v>
      </c>
      <c r="C333" s="16" t="s">
        <v>760</v>
      </c>
      <c r="D333" s="16" t="s">
        <v>761</v>
      </c>
      <c r="E333" s="16" t="s">
        <v>763</v>
      </c>
      <c r="F333" s="16">
        <v>5.3789719999999999E-2</v>
      </c>
      <c r="G333" s="16">
        <v>1.7550240000000002E-2</v>
      </c>
      <c r="H333" s="16">
        <v>9.4401999999999995E-4</v>
      </c>
      <c r="I333" s="66">
        <v>2.5000000000000001E-3</v>
      </c>
      <c r="J333" s="16">
        <v>112419260232</v>
      </c>
      <c r="K333" s="16">
        <v>-9.4401999999999995E-4</v>
      </c>
      <c r="L333" s="16">
        <v>1.750637E-2</v>
      </c>
    </row>
    <row r="334" spans="1:12" ht="13.2" x14ac:dyDescent="0.25">
      <c r="A334" s="13">
        <v>42964</v>
      </c>
      <c r="B334" s="54">
        <v>0.12216435185185186</v>
      </c>
      <c r="C334" s="16" t="s">
        <v>760</v>
      </c>
      <c r="D334" s="16" t="s">
        <v>761</v>
      </c>
      <c r="E334" s="16" t="s">
        <v>763</v>
      </c>
      <c r="F334" s="16">
        <v>5.3787050000000003E-2</v>
      </c>
      <c r="G334" s="16">
        <v>1.2500000000000001E-2</v>
      </c>
      <c r="H334" s="16">
        <v>6.7232999999999995E-4</v>
      </c>
      <c r="I334" s="66">
        <v>2.5000000000000001E-3</v>
      </c>
      <c r="J334" s="16">
        <v>112419260232</v>
      </c>
      <c r="K334" s="16">
        <v>-6.7232999999999995E-4</v>
      </c>
      <c r="L334" s="16">
        <v>1.2468750000000001E-2</v>
      </c>
    </row>
    <row r="335" spans="1:12" ht="13.2" x14ac:dyDescent="0.25">
      <c r="A335" s="13">
        <v>42964</v>
      </c>
      <c r="B335" s="54">
        <v>0.12216435185185186</v>
      </c>
      <c r="C335" s="16" t="s">
        <v>760</v>
      </c>
      <c r="D335" s="16" t="s">
        <v>761</v>
      </c>
      <c r="E335" s="16" t="s">
        <v>763</v>
      </c>
      <c r="F335" s="16">
        <v>5.3783919999999999E-2</v>
      </c>
      <c r="G335" s="16">
        <v>3.5236299999999998E-3</v>
      </c>
      <c r="H335" s="16">
        <v>1.8950999999999999E-4</v>
      </c>
      <c r="I335" s="66">
        <v>2.5000000000000001E-3</v>
      </c>
      <c r="J335" s="16">
        <v>112419260232</v>
      </c>
      <c r="K335" s="16">
        <v>-1.8950999999999999E-4</v>
      </c>
      <c r="L335" s="16">
        <v>3.51483E-3</v>
      </c>
    </row>
    <row r="336" spans="1:12" ht="13.2" x14ac:dyDescent="0.25">
      <c r="A336" s="13">
        <v>42964</v>
      </c>
      <c r="B336" s="54">
        <v>0.12216435185185186</v>
      </c>
      <c r="C336" s="16" t="s">
        <v>760</v>
      </c>
      <c r="D336" s="16" t="s">
        <v>761</v>
      </c>
      <c r="E336" s="16" t="s">
        <v>763</v>
      </c>
      <c r="F336" s="16">
        <v>5.3734879999999999E-2</v>
      </c>
      <c r="G336" s="16">
        <v>0.28799999999999998</v>
      </c>
      <c r="H336" s="16">
        <v>1.5475640000000001E-2</v>
      </c>
      <c r="I336" s="66">
        <v>2.5000000000000001E-3</v>
      </c>
      <c r="J336" s="16">
        <v>112419260232</v>
      </c>
      <c r="K336" s="16">
        <v>-1.5475640000000001E-2</v>
      </c>
      <c r="L336" s="16">
        <v>0.28727999999999998</v>
      </c>
    </row>
    <row r="337" spans="1:12" ht="13.2" x14ac:dyDescent="0.25">
      <c r="A337" s="13">
        <v>42964</v>
      </c>
      <c r="B337" s="54">
        <v>0.12216435185185186</v>
      </c>
      <c r="C337" s="16" t="s">
        <v>760</v>
      </c>
      <c r="D337" s="16" t="s">
        <v>761</v>
      </c>
      <c r="E337" s="16" t="s">
        <v>763</v>
      </c>
      <c r="F337" s="16">
        <v>5.3734869999999997E-2</v>
      </c>
      <c r="G337" s="16">
        <v>0.45757618</v>
      </c>
      <c r="H337" s="16">
        <v>2.4587790000000002E-2</v>
      </c>
      <c r="I337" s="66">
        <v>2.5000000000000001E-3</v>
      </c>
      <c r="J337" s="16">
        <v>112419260232</v>
      </c>
      <c r="K337" s="16">
        <v>-2.4587790000000002E-2</v>
      </c>
      <c r="L337" s="16">
        <v>0.45643223999999999</v>
      </c>
    </row>
    <row r="338" spans="1:12" ht="13.2" x14ac:dyDescent="0.25">
      <c r="A338" s="13">
        <v>42964</v>
      </c>
      <c r="B338" s="54">
        <v>0.12078703703703704</v>
      </c>
      <c r="C338" s="16" t="s">
        <v>760</v>
      </c>
      <c r="D338" s="16" t="s">
        <v>761</v>
      </c>
      <c r="E338" s="16" t="s">
        <v>763</v>
      </c>
      <c r="F338" s="16">
        <v>5.3734860000000002E-2</v>
      </c>
      <c r="G338" s="16">
        <v>9.67697E-2</v>
      </c>
      <c r="H338" s="16">
        <v>5.1999000000000004E-3</v>
      </c>
      <c r="I338" s="66">
        <v>2.5000000000000001E-3</v>
      </c>
      <c r="J338" s="16">
        <v>112419059433</v>
      </c>
      <c r="K338" s="16">
        <v>-5.1999000000000004E-3</v>
      </c>
      <c r="L338" s="16">
        <v>9.6527779999999994E-2</v>
      </c>
    </row>
    <row r="339" spans="1:12" ht="13.2" x14ac:dyDescent="0.25">
      <c r="A339" s="13">
        <v>42964</v>
      </c>
      <c r="B339" s="54">
        <v>0.11872685185185185</v>
      </c>
      <c r="C339" s="16" t="s">
        <v>760</v>
      </c>
      <c r="D339" s="16" t="s">
        <v>761</v>
      </c>
      <c r="E339" s="16" t="s">
        <v>763</v>
      </c>
      <c r="F339" s="16">
        <v>5.3485379999999999E-2</v>
      </c>
      <c r="G339" s="16">
        <v>3.192E-3</v>
      </c>
      <c r="H339" s="16">
        <v>1.7071999999999999E-4</v>
      </c>
      <c r="I339" s="66">
        <v>2.5000000000000001E-3</v>
      </c>
      <c r="J339" s="16">
        <v>112418752740</v>
      </c>
      <c r="K339" s="16">
        <v>-1.7071999999999999E-4</v>
      </c>
      <c r="L339" s="16">
        <v>3.1840200000000001E-3</v>
      </c>
    </row>
    <row r="340" spans="1:12" ht="13.2" hidden="1" x14ac:dyDescent="0.25">
      <c r="A340" s="13">
        <v>42964</v>
      </c>
      <c r="B340" s="54">
        <v>0.1152662037037037</v>
      </c>
      <c r="C340" s="16" t="s">
        <v>779</v>
      </c>
      <c r="D340" s="16" t="s">
        <v>761</v>
      </c>
      <c r="E340" s="16" t="s">
        <v>763</v>
      </c>
      <c r="F340" s="16">
        <v>4.9836859999999997E-2</v>
      </c>
      <c r="G340" s="16">
        <v>2.2244558400000001</v>
      </c>
      <c r="H340" s="16">
        <v>0.11085989</v>
      </c>
      <c r="I340" s="66">
        <v>2.5000000000000001E-3</v>
      </c>
      <c r="J340" s="16">
        <v>60952968196</v>
      </c>
      <c r="K340" s="16">
        <v>-0.11085989</v>
      </c>
      <c r="L340" s="16">
        <v>2.2188947099999998</v>
      </c>
    </row>
    <row r="341" spans="1:12" ht="13.2" x14ac:dyDescent="0.25">
      <c r="A341" s="13">
        <v>42963</v>
      </c>
      <c r="B341" s="54">
        <v>0.78090277777777772</v>
      </c>
      <c r="C341" s="16" t="s">
        <v>760</v>
      </c>
      <c r="D341" s="16" t="s">
        <v>761</v>
      </c>
      <c r="E341" s="16" t="s">
        <v>762</v>
      </c>
      <c r="F341" s="16">
        <v>5.3249360000000003E-2</v>
      </c>
      <c r="G341" s="16">
        <v>6.9244139300000001</v>
      </c>
      <c r="H341" s="16">
        <v>0.36872061</v>
      </c>
      <c r="I341" s="66">
        <v>2.5000000000000001E-3</v>
      </c>
      <c r="J341" s="16">
        <v>112348426137</v>
      </c>
      <c r="K341" s="16">
        <v>0.36779880999999998</v>
      </c>
      <c r="L341" s="16">
        <v>-6.9244139300000001</v>
      </c>
    </row>
    <row r="342" spans="1:12" ht="13.2" x14ac:dyDescent="0.25">
      <c r="A342" s="13">
        <v>42963</v>
      </c>
      <c r="B342" s="54">
        <v>0.78090277777777772</v>
      </c>
      <c r="C342" s="16" t="s">
        <v>760</v>
      </c>
      <c r="D342" s="16" t="s">
        <v>761</v>
      </c>
      <c r="E342" s="16" t="s">
        <v>762</v>
      </c>
      <c r="F342" s="16">
        <v>5.3249379999999999E-2</v>
      </c>
      <c r="G342" s="16">
        <v>4.2211739899999996</v>
      </c>
      <c r="H342" s="16">
        <v>0.22477489</v>
      </c>
      <c r="I342" s="66">
        <v>2.5000000000000001E-3</v>
      </c>
      <c r="J342" s="16">
        <v>112348426137</v>
      </c>
      <c r="K342" s="16">
        <v>0.22421295999999999</v>
      </c>
      <c r="L342" s="16">
        <v>-4.2211739899999996</v>
      </c>
    </row>
    <row r="343" spans="1:12" ht="13.2" x14ac:dyDescent="0.25">
      <c r="A343" s="13">
        <v>42963</v>
      </c>
      <c r="B343" s="54">
        <v>0.78090277777777772</v>
      </c>
      <c r="C343" s="16" t="s">
        <v>760</v>
      </c>
      <c r="D343" s="16" t="s">
        <v>761</v>
      </c>
      <c r="E343" s="16" t="s">
        <v>762</v>
      </c>
      <c r="F343" s="16">
        <v>5.3249390000000001E-2</v>
      </c>
      <c r="G343" s="16">
        <v>1.8984000000000001</v>
      </c>
      <c r="H343" s="16">
        <v>0.10108863999999999</v>
      </c>
      <c r="I343" s="66">
        <v>2.5000000000000001E-3</v>
      </c>
      <c r="J343" s="16">
        <v>112348426137</v>
      </c>
      <c r="K343" s="16">
        <v>0.10083592</v>
      </c>
      <c r="L343" s="16">
        <v>-1.8984000000000001</v>
      </c>
    </row>
    <row r="344" spans="1:12" ht="13.2" x14ac:dyDescent="0.25">
      <c r="A344" s="13">
        <v>42963</v>
      </c>
      <c r="B344" s="54">
        <v>0.77967592592592594</v>
      </c>
      <c r="C344" s="16" t="s">
        <v>760</v>
      </c>
      <c r="D344" s="16" t="s">
        <v>761</v>
      </c>
      <c r="E344" s="16" t="s">
        <v>763</v>
      </c>
      <c r="F344" s="16">
        <v>5.3250199999999998E-2</v>
      </c>
      <c r="G344" s="16">
        <v>1.0408462199999999</v>
      </c>
      <c r="H344" s="16">
        <v>5.5425259999999997E-2</v>
      </c>
      <c r="I344" s="66">
        <v>2.5000000000000001E-3</v>
      </c>
      <c r="J344" s="16">
        <v>112348307256</v>
      </c>
      <c r="K344" s="16">
        <v>-5.5425259999999997E-2</v>
      </c>
      <c r="L344" s="16">
        <v>1.0382441099999999</v>
      </c>
    </row>
    <row r="345" spans="1:12" ht="13.2" hidden="1" x14ac:dyDescent="0.25">
      <c r="A345" s="13">
        <v>42963</v>
      </c>
      <c r="B345" s="54">
        <v>0.77854166666666669</v>
      </c>
      <c r="C345" s="16" t="s">
        <v>780</v>
      </c>
      <c r="D345" s="16" t="s">
        <v>761</v>
      </c>
      <c r="E345" s="16" t="s">
        <v>762</v>
      </c>
      <c r="F345" s="16">
        <v>1.77E-6</v>
      </c>
      <c r="G345" s="16">
        <v>99439.83759445</v>
      </c>
      <c r="H345" s="16">
        <v>0.17600851000000001</v>
      </c>
      <c r="I345" s="66">
        <v>1.5E-3</v>
      </c>
      <c r="J345" s="16">
        <v>12105143889</v>
      </c>
      <c r="K345" s="16">
        <v>0.1757445</v>
      </c>
      <c r="L345" s="16">
        <v>-99439.83759445</v>
      </c>
    </row>
    <row r="346" spans="1:12" ht="13.2" hidden="1" x14ac:dyDescent="0.25">
      <c r="A346" s="13">
        <v>42963</v>
      </c>
      <c r="B346" s="54">
        <v>0.77853009259259254</v>
      </c>
      <c r="C346" s="16" t="s">
        <v>781</v>
      </c>
      <c r="D346" s="16" t="s">
        <v>761</v>
      </c>
      <c r="E346" s="16" t="s">
        <v>762</v>
      </c>
      <c r="F346" s="16">
        <v>7.0129910000000004E-2</v>
      </c>
      <c r="G346" s="16">
        <v>2.9183618899999999</v>
      </c>
      <c r="H346" s="16">
        <v>0.20466445</v>
      </c>
      <c r="I346" s="66">
        <v>2.5000000000000001E-3</v>
      </c>
      <c r="J346" s="16">
        <v>414626148</v>
      </c>
      <c r="K346" s="16">
        <v>0.20415279</v>
      </c>
      <c r="L346" s="16">
        <v>-2.9183618899999999</v>
      </c>
    </row>
    <row r="347" spans="1:12" ht="13.2" hidden="1" x14ac:dyDescent="0.25">
      <c r="A347" s="13">
        <v>42963</v>
      </c>
      <c r="B347" s="54">
        <v>0.77842592592592597</v>
      </c>
      <c r="C347" s="16" t="s">
        <v>780</v>
      </c>
      <c r="D347" s="16" t="s">
        <v>761</v>
      </c>
      <c r="E347" s="16" t="s">
        <v>762</v>
      </c>
      <c r="F347" s="16">
        <v>1.77E-6</v>
      </c>
      <c r="G347" s="16">
        <v>560.16240555000002</v>
      </c>
      <c r="H347" s="16">
        <v>9.914800000000001E-4</v>
      </c>
      <c r="I347" s="66">
        <v>1.5E-3</v>
      </c>
      <c r="J347" s="16">
        <v>12105143889</v>
      </c>
      <c r="K347" s="16">
        <v>9.8999999999999999E-4</v>
      </c>
      <c r="L347" s="16">
        <v>-560.16240555000002</v>
      </c>
    </row>
    <row r="348" spans="1:12" ht="13.2" hidden="1" x14ac:dyDescent="0.25">
      <c r="A348" s="13">
        <v>42963</v>
      </c>
      <c r="B348" s="54">
        <v>0.77653935185185186</v>
      </c>
      <c r="C348" s="16" t="s">
        <v>780</v>
      </c>
      <c r="D348" s="16" t="s">
        <v>761</v>
      </c>
      <c r="E348" s="16" t="s">
        <v>762</v>
      </c>
      <c r="F348" s="16">
        <v>1.7600000000000001E-6</v>
      </c>
      <c r="G348" s="16">
        <v>11419.116080850001</v>
      </c>
      <c r="H348" s="16">
        <v>2.009764E-2</v>
      </c>
      <c r="I348" s="66">
        <v>2.5000000000000001E-3</v>
      </c>
      <c r="J348" s="16">
        <v>12105071961</v>
      </c>
      <c r="K348" s="16">
        <v>2.00474E-2</v>
      </c>
      <c r="L348" s="16">
        <v>-11419.116080850001</v>
      </c>
    </row>
    <row r="349" spans="1:12" ht="13.2" hidden="1" x14ac:dyDescent="0.25">
      <c r="A349" s="13">
        <v>42963</v>
      </c>
      <c r="B349" s="54">
        <v>0.77653935185185186</v>
      </c>
      <c r="C349" s="16" t="s">
        <v>780</v>
      </c>
      <c r="D349" s="16" t="s">
        <v>761</v>
      </c>
      <c r="E349" s="16" t="s">
        <v>762</v>
      </c>
      <c r="F349" s="16">
        <v>1.7600000000000001E-6</v>
      </c>
      <c r="G349" s="16">
        <v>45454.545454539999</v>
      </c>
      <c r="H349" s="16">
        <v>7.9999990000000007E-2</v>
      </c>
      <c r="I349" s="66">
        <v>2.5000000000000001E-3</v>
      </c>
      <c r="J349" s="16">
        <v>12105071961</v>
      </c>
      <c r="K349" s="16">
        <v>7.9799999999999996E-2</v>
      </c>
      <c r="L349" s="16">
        <v>-45454.545454539999</v>
      </c>
    </row>
    <row r="350" spans="1:12" ht="13.2" hidden="1" x14ac:dyDescent="0.25">
      <c r="A350" s="13">
        <v>42963</v>
      </c>
      <c r="B350" s="54">
        <v>0.77653935185185186</v>
      </c>
      <c r="C350" s="16" t="s">
        <v>780</v>
      </c>
      <c r="D350" s="16" t="s">
        <v>761</v>
      </c>
      <c r="E350" s="16" t="s">
        <v>762</v>
      </c>
      <c r="F350" s="16">
        <v>1.7600000000000001E-6</v>
      </c>
      <c r="G350" s="16">
        <v>28969.869318199999</v>
      </c>
      <c r="H350" s="16">
        <v>5.098697E-2</v>
      </c>
      <c r="I350" s="66">
        <v>2.5000000000000001E-3</v>
      </c>
      <c r="J350" s="16">
        <v>12105071961</v>
      </c>
      <c r="K350" s="16">
        <v>5.0859509999999997E-2</v>
      </c>
      <c r="L350" s="16">
        <v>-28969.869318199999</v>
      </c>
    </row>
    <row r="351" spans="1:12" ht="13.2" hidden="1" x14ac:dyDescent="0.25">
      <c r="A351" s="13">
        <v>42963</v>
      </c>
      <c r="B351" s="54">
        <v>0.77653935185185186</v>
      </c>
      <c r="C351" s="16" t="s">
        <v>780</v>
      </c>
      <c r="D351" s="16" t="s">
        <v>761</v>
      </c>
      <c r="E351" s="16" t="s">
        <v>762</v>
      </c>
      <c r="F351" s="16">
        <v>1.7600000000000001E-6</v>
      </c>
      <c r="G351" s="16">
        <v>12307.28467827</v>
      </c>
      <c r="H351" s="16">
        <v>2.1660820000000001E-2</v>
      </c>
      <c r="I351" s="66">
        <v>2.5000000000000001E-3</v>
      </c>
      <c r="J351" s="16">
        <v>12105071961</v>
      </c>
      <c r="K351" s="16">
        <v>2.1606670000000001E-2</v>
      </c>
      <c r="L351" s="16">
        <v>-12307.28467827</v>
      </c>
    </row>
    <row r="352" spans="1:12" ht="13.2" hidden="1" x14ac:dyDescent="0.25">
      <c r="A352" s="13">
        <v>42963</v>
      </c>
      <c r="B352" s="54">
        <v>0.77653935185185186</v>
      </c>
      <c r="C352" s="16" t="s">
        <v>780</v>
      </c>
      <c r="D352" s="16" t="s">
        <v>761</v>
      </c>
      <c r="E352" s="16" t="s">
        <v>762</v>
      </c>
      <c r="F352" s="16">
        <v>1.77E-6</v>
      </c>
      <c r="G352" s="16">
        <v>2259.88700565</v>
      </c>
      <c r="H352" s="16">
        <v>4.0000000000000001E-3</v>
      </c>
      <c r="I352" s="66">
        <v>2.5000000000000001E-3</v>
      </c>
      <c r="J352" s="16">
        <v>12105071961</v>
      </c>
      <c r="K352" s="16">
        <v>3.9899999999999996E-3</v>
      </c>
      <c r="L352" s="16">
        <v>-2259.88700565</v>
      </c>
    </row>
    <row r="353" spans="1:12" ht="13.2" x14ac:dyDescent="0.25">
      <c r="A353" s="13">
        <v>42962</v>
      </c>
      <c r="B353" s="54">
        <v>0.56998842592592591</v>
      </c>
      <c r="C353" s="16" t="s">
        <v>760</v>
      </c>
      <c r="D353" s="16" t="s">
        <v>761</v>
      </c>
      <c r="E353" s="16" t="s">
        <v>762</v>
      </c>
      <c r="F353" s="16">
        <v>4.8852859999999998E-2</v>
      </c>
      <c r="G353" s="16">
        <v>19.809858859999999</v>
      </c>
      <c r="H353" s="16">
        <v>0.96776826000000005</v>
      </c>
      <c r="I353" s="66">
        <v>2.5000000000000001E-3</v>
      </c>
      <c r="J353" s="16">
        <v>112141361409</v>
      </c>
      <c r="K353" s="16">
        <v>0.96534883999999999</v>
      </c>
      <c r="L353" s="16">
        <v>-19.809858859999999</v>
      </c>
    </row>
    <row r="354" spans="1:12" ht="13.2" x14ac:dyDescent="0.25">
      <c r="A354" s="13">
        <v>42962</v>
      </c>
      <c r="B354" s="54">
        <v>0.56998842592592591</v>
      </c>
      <c r="C354" s="16" t="s">
        <v>760</v>
      </c>
      <c r="D354" s="16" t="s">
        <v>761</v>
      </c>
      <c r="E354" s="16" t="s">
        <v>762</v>
      </c>
      <c r="F354" s="16">
        <v>4.8985399999999998E-2</v>
      </c>
      <c r="G354" s="16">
        <v>0.19014113999999999</v>
      </c>
      <c r="H354" s="16">
        <v>9.3141300000000003E-3</v>
      </c>
      <c r="I354" s="66">
        <v>2.5000000000000001E-3</v>
      </c>
      <c r="J354" s="16">
        <v>112141361409</v>
      </c>
      <c r="K354" s="16">
        <v>9.2908499999999998E-3</v>
      </c>
      <c r="L354" s="16">
        <v>-0.19014113999999999</v>
      </c>
    </row>
    <row r="355" spans="1:12" ht="13.2" x14ac:dyDescent="0.25">
      <c r="A355" s="13">
        <v>42945</v>
      </c>
      <c r="B355" s="54">
        <v>0.44184027777777779</v>
      </c>
      <c r="C355" s="16" t="s">
        <v>760</v>
      </c>
      <c r="D355" s="16" t="s">
        <v>761</v>
      </c>
      <c r="E355" s="16" t="s">
        <v>762</v>
      </c>
      <c r="F355" s="16">
        <v>6.2629959999999998E-2</v>
      </c>
      <c r="G355" s="16">
        <v>1.0257797399999999</v>
      </c>
      <c r="H355" s="16">
        <v>6.4244540000000003E-2</v>
      </c>
      <c r="I355" s="66">
        <v>2.5000000000000001E-3</v>
      </c>
      <c r="J355" s="16">
        <v>109574937402</v>
      </c>
      <c r="K355" s="16">
        <v>6.4083929999999997E-2</v>
      </c>
      <c r="L355" s="16">
        <v>-1.0257797399999999</v>
      </c>
    </row>
    <row r="356" spans="1:12" ht="13.2" x14ac:dyDescent="0.25">
      <c r="A356" s="13">
        <v>42945</v>
      </c>
      <c r="B356" s="54">
        <v>0.44184027777777779</v>
      </c>
      <c r="C356" s="16" t="s">
        <v>760</v>
      </c>
      <c r="D356" s="16" t="s">
        <v>761</v>
      </c>
      <c r="E356" s="16" t="s">
        <v>762</v>
      </c>
      <c r="F356" s="16">
        <v>6.2629969999999993E-2</v>
      </c>
      <c r="G356" s="16">
        <v>2.3042202600000001</v>
      </c>
      <c r="H356" s="16">
        <v>0.14431324000000001</v>
      </c>
      <c r="I356" s="66">
        <v>2.5000000000000001E-3</v>
      </c>
      <c r="J356" s="16">
        <v>109574937402</v>
      </c>
      <c r="K356" s="16">
        <v>0.14395246</v>
      </c>
      <c r="L356" s="16">
        <v>-2.3042202600000001</v>
      </c>
    </row>
    <row r="357" spans="1:12" ht="13.2" x14ac:dyDescent="0.25">
      <c r="A357" s="13">
        <v>42938</v>
      </c>
      <c r="B357" s="54">
        <v>0.65115740740740746</v>
      </c>
      <c r="C357" s="16" t="s">
        <v>760</v>
      </c>
      <c r="D357" s="16" t="s">
        <v>761</v>
      </c>
      <c r="E357" s="16" t="s">
        <v>762</v>
      </c>
      <c r="F357" s="16">
        <v>6.9400119999999996E-2</v>
      </c>
      <c r="G357" s="16">
        <v>13.60583602</v>
      </c>
      <c r="H357" s="16">
        <v>0.94424664999999997</v>
      </c>
      <c r="I357" s="66">
        <v>2.5000000000000001E-3</v>
      </c>
      <c r="J357" s="16">
        <v>108554806554</v>
      </c>
      <c r="K357" s="16">
        <v>0.94188603999999998</v>
      </c>
      <c r="L357" s="16">
        <v>-13.60583602</v>
      </c>
    </row>
    <row r="358" spans="1:12" ht="13.2" x14ac:dyDescent="0.25">
      <c r="A358" s="13">
        <v>42938</v>
      </c>
      <c r="B358" s="54">
        <v>0.65115740740740746</v>
      </c>
      <c r="C358" s="16" t="s">
        <v>760</v>
      </c>
      <c r="D358" s="16" t="s">
        <v>761</v>
      </c>
      <c r="E358" s="16" t="s">
        <v>762</v>
      </c>
      <c r="F358" s="16">
        <v>6.9400130000000004E-2</v>
      </c>
      <c r="G358" s="16">
        <v>34.770418550000002</v>
      </c>
      <c r="H358" s="16">
        <v>2.4130715600000001</v>
      </c>
      <c r="I358" s="66">
        <v>2.5000000000000001E-3</v>
      </c>
      <c r="J358" s="16">
        <v>108554806554</v>
      </c>
      <c r="K358" s="16">
        <v>2.4070388899999999</v>
      </c>
      <c r="L358" s="16">
        <v>-34.770418550000002</v>
      </c>
    </row>
    <row r="359" spans="1:12" ht="13.2" x14ac:dyDescent="0.25">
      <c r="A359" s="13">
        <v>42938</v>
      </c>
      <c r="B359" s="54">
        <v>0.65115740740740746</v>
      </c>
      <c r="C359" s="16" t="s">
        <v>760</v>
      </c>
      <c r="D359" s="16" t="s">
        <v>761</v>
      </c>
      <c r="E359" s="16" t="s">
        <v>762</v>
      </c>
      <c r="F359" s="16">
        <v>6.9400279999999995E-2</v>
      </c>
      <c r="G359" s="16">
        <v>1</v>
      </c>
      <c r="H359" s="16">
        <v>6.9400279999999995E-2</v>
      </c>
      <c r="I359" s="66">
        <v>2.5000000000000001E-3</v>
      </c>
      <c r="J359" s="16">
        <v>108554806554</v>
      </c>
      <c r="K359" s="16">
        <v>6.9226780000000002E-2</v>
      </c>
      <c r="L359" s="16">
        <v>-1</v>
      </c>
    </row>
    <row r="360" spans="1:12" ht="13.2" x14ac:dyDescent="0.25">
      <c r="A360" s="13">
        <v>42938</v>
      </c>
      <c r="B360" s="54">
        <v>0.65115740740740746</v>
      </c>
      <c r="C360" s="16" t="s">
        <v>760</v>
      </c>
      <c r="D360" s="16" t="s">
        <v>761</v>
      </c>
      <c r="E360" s="16" t="s">
        <v>762</v>
      </c>
      <c r="F360" s="16">
        <v>6.9523740000000001E-2</v>
      </c>
      <c r="G360" s="16">
        <v>1.438357E-2</v>
      </c>
      <c r="H360" s="16">
        <v>9.9999000000000008E-4</v>
      </c>
      <c r="I360" s="66">
        <v>2.5000000000000001E-3</v>
      </c>
      <c r="J360" s="16">
        <v>108554806554</v>
      </c>
      <c r="K360" s="16">
        <v>9.9749999999999991E-4</v>
      </c>
      <c r="L360" s="16">
        <v>-1.438357E-2</v>
      </c>
    </row>
    <row r="361" spans="1:12" ht="13.2" x14ac:dyDescent="0.25">
      <c r="A361" s="13">
        <v>42938</v>
      </c>
      <c r="B361" s="54">
        <v>0.65115740740740746</v>
      </c>
      <c r="C361" s="16" t="s">
        <v>760</v>
      </c>
      <c r="D361" s="16" t="s">
        <v>761</v>
      </c>
      <c r="E361" s="16" t="s">
        <v>762</v>
      </c>
      <c r="F361" s="16">
        <v>6.9523810000000005E-2</v>
      </c>
      <c r="G361" s="16">
        <v>3.1784705400000002</v>
      </c>
      <c r="H361" s="16">
        <v>0.22097938</v>
      </c>
      <c r="I361" s="66">
        <v>2.5000000000000001E-3</v>
      </c>
      <c r="J361" s="16">
        <v>108554806554</v>
      </c>
      <c r="K361" s="16">
        <v>0.22042693999999999</v>
      </c>
      <c r="L361" s="16">
        <v>-3.1784705400000002</v>
      </c>
    </row>
    <row r="362" spans="1:12" ht="13.2" x14ac:dyDescent="0.25">
      <c r="A362" s="13">
        <v>42938</v>
      </c>
      <c r="B362" s="54">
        <v>0.65115740740740746</v>
      </c>
      <c r="C362" s="16" t="s">
        <v>760</v>
      </c>
      <c r="D362" s="16" t="s">
        <v>761</v>
      </c>
      <c r="E362" s="16" t="s">
        <v>762</v>
      </c>
      <c r="F362" s="16">
        <v>6.9767949999999995E-2</v>
      </c>
      <c r="G362" s="16">
        <v>4.0484862000000001</v>
      </c>
      <c r="H362" s="16">
        <v>0.28245458000000001</v>
      </c>
      <c r="I362" s="66">
        <v>2.5000000000000001E-3</v>
      </c>
      <c r="J362" s="16">
        <v>108554806554</v>
      </c>
      <c r="K362" s="16">
        <v>0.28174844999999998</v>
      </c>
      <c r="L362" s="16">
        <v>-4.0484862000000001</v>
      </c>
    </row>
    <row r="363" spans="1:12" ht="13.2" x14ac:dyDescent="0.25">
      <c r="A363" s="13">
        <v>42938</v>
      </c>
      <c r="B363" s="54">
        <v>0.65115740740740746</v>
      </c>
      <c r="C363" s="16" t="s">
        <v>760</v>
      </c>
      <c r="D363" s="16" t="s">
        <v>761</v>
      </c>
      <c r="E363" s="16" t="s">
        <v>762</v>
      </c>
      <c r="F363" s="16">
        <v>6.9767960000000004E-2</v>
      </c>
      <c r="G363" s="16">
        <v>1.0125479999999999E-2</v>
      </c>
      <c r="H363" s="16">
        <v>7.0642999999999997E-4</v>
      </c>
      <c r="I363" s="66">
        <v>2.5000000000000001E-3</v>
      </c>
      <c r="J363" s="16">
        <v>108554806554</v>
      </c>
      <c r="K363" s="16">
        <v>7.0467000000000001E-4</v>
      </c>
      <c r="L363" s="16">
        <v>-1.0125479999999999E-2</v>
      </c>
    </row>
    <row r="364" spans="1:12" ht="13.2" x14ac:dyDescent="0.25">
      <c r="A364" s="13">
        <v>42938</v>
      </c>
      <c r="B364" s="54">
        <v>0.65115740740740746</v>
      </c>
      <c r="C364" s="16" t="s">
        <v>760</v>
      </c>
      <c r="D364" s="16" t="s">
        <v>761</v>
      </c>
      <c r="E364" s="16" t="s">
        <v>762</v>
      </c>
      <c r="F364" s="16">
        <v>6.9767960000000004E-2</v>
      </c>
      <c r="G364" s="16">
        <v>25.781338980000001</v>
      </c>
      <c r="H364" s="16">
        <v>1.7987114200000001</v>
      </c>
      <c r="I364" s="66">
        <v>2.5000000000000001E-3</v>
      </c>
      <c r="J364" s="16">
        <v>108554806554</v>
      </c>
      <c r="K364" s="16">
        <v>1.79421465</v>
      </c>
      <c r="L364" s="16">
        <v>-25.781338980000001</v>
      </c>
    </row>
    <row r="365" spans="1:12" ht="13.2" x14ac:dyDescent="0.25">
      <c r="A365" s="13">
        <v>42938</v>
      </c>
      <c r="B365" s="54">
        <v>0.65115740740740746</v>
      </c>
      <c r="C365" s="16" t="s">
        <v>760</v>
      </c>
      <c r="D365" s="16" t="s">
        <v>761</v>
      </c>
      <c r="E365" s="16" t="s">
        <v>762</v>
      </c>
      <c r="F365" s="16">
        <v>6.9767979999999993E-2</v>
      </c>
      <c r="G365" s="16">
        <v>8.8766698599999998</v>
      </c>
      <c r="H365" s="16">
        <v>0.61930731999999999</v>
      </c>
      <c r="I365" s="66">
        <v>2.5000000000000001E-3</v>
      </c>
      <c r="J365" s="16">
        <v>108554806554</v>
      </c>
      <c r="K365" s="16">
        <v>0.61775906000000003</v>
      </c>
      <c r="L365" s="16">
        <v>-8.8766698599999998</v>
      </c>
    </row>
    <row r="366" spans="1:12" ht="13.2" x14ac:dyDescent="0.25">
      <c r="A366" s="13">
        <v>42932</v>
      </c>
      <c r="B366" s="54">
        <v>0.4634375</v>
      </c>
      <c r="C366" s="16" t="s">
        <v>760</v>
      </c>
      <c r="D366" s="16" t="s">
        <v>761</v>
      </c>
      <c r="E366" s="16" t="s">
        <v>763</v>
      </c>
      <c r="F366" s="16">
        <v>6.7510000000000001E-2</v>
      </c>
      <c r="G366" s="16">
        <v>4.8423299899999996</v>
      </c>
      <c r="H366" s="16">
        <v>0.32690569000000003</v>
      </c>
      <c r="I366" s="66">
        <v>1.5E-3</v>
      </c>
      <c r="J366" s="16">
        <v>107478882555</v>
      </c>
      <c r="K366" s="16">
        <v>-0.32690569000000003</v>
      </c>
      <c r="L366" s="16">
        <v>4.8350664999999999</v>
      </c>
    </row>
    <row r="367" spans="1:12" ht="13.2" x14ac:dyDescent="0.25">
      <c r="A367" s="13">
        <v>42932</v>
      </c>
      <c r="B367" s="54">
        <v>0.46239583333333334</v>
      </c>
      <c r="C367" s="16" t="s">
        <v>760</v>
      </c>
      <c r="D367" s="16" t="s">
        <v>761</v>
      </c>
      <c r="E367" s="16" t="s">
        <v>763</v>
      </c>
      <c r="F367" s="16">
        <v>6.7640000000000006E-2</v>
      </c>
      <c r="G367" s="16">
        <v>5.6171593299999998</v>
      </c>
      <c r="H367" s="16">
        <v>0.37994464999999999</v>
      </c>
      <c r="I367" s="66">
        <v>1.5E-3</v>
      </c>
      <c r="J367" s="16">
        <v>107479260177</v>
      </c>
      <c r="K367" s="16">
        <v>-0.37994464999999999</v>
      </c>
      <c r="L367" s="16">
        <v>5.6087335999999999</v>
      </c>
    </row>
    <row r="368" spans="1:12" ht="13.2" x14ac:dyDescent="0.25">
      <c r="A368" s="13">
        <v>42932</v>
      </c>
      <c r="B368" s="54">
        <v>0.46239583333333334</v>
      </c>
      <c r="C368" s="16" t="s">
        <v>760</v>
      </c>
      <c r="D368" s="16" t="s">
        <v>761</v>
      </c>
      <c r="E368" s="16" t="s">
        <v>763</v>
      </c>
      <c r="F368" s="16">
        <v>6.7640000000000006E-2</v>
      </c>
      <c r="G368" s="16">
        <v>1.6513000000000001E-4</v>
      </c>
      <c r="H368" s="16">
        <v>1.116E-5</v>
      </c>
      <c r="I368" s="66">
        <v>1.5E-3</v>
      </c>
      <c r="J368" s="16">
        <v>107479260177</v>
      </c>
      <c r="K368" s="16">
        <v>-1.116E-5</v>
      </c>
      <c r="L368" s="16">
        <v>1.6489E-4</v>
      </c>
    </row>
    <row r="369" spans="1:12" ht="13.2" x14ac:dyDescent="0.25">
      <c r="A369" s="13">
        <v>42932</v>
      </c>
      <c r="B369" s="54">
        <v>0.46232638888888888</v>
      </c>
      <c r="C369" s="16" t="s">
        <v>760</v>
      </c>
      <c r="D369" s="16" t="s">
        <v>761</v>
      </c>
      <c r="E369" s="16" t="s">
        <v>763</v>
      </c>
      <c r="F369" s="16">
        <v>6.7640000000000006E-2</v>
      </c>
      <c r="G369" s="16">
        <v>11.86476118</v>
      </c>
      <c r="H369" s="16">
        <v>0.80253244000000001</v>
      </c>
      <c r="I369" s="66">
        <v>1.5E-3</v>
      </c>
      <c r="J369" s="16">
        <v>107479260177</v>
      </c>
      <c r="K369" s="16">
        <v>-0.80253244000000001</v>
      </c>
      <c r="L369" s="16">
        <v>11.84696404</v>
      </c>
    </row>
    <row r="370" spans="1:12" ht="13.2" x14ac:dyDescent="0.25">
      <c r="A370" s="13">
        <v>42932</v>
      </c>
      <c r="B370" s="54">
        <v>0.45957175925925925</v>
      </c>
      <c r="C370" s="16" t="s">
        <v>760</v>
      </c>
      <c r="D370" s="16" t="s">
        <v>761</v>
      </c>
      <c r="E370" s="16" t="s">
        <v>763</v>
      </c>
      <c r="F370" s="16">
        <v>6.784917E-2</v>
      </c>
      <c r="G370" s="16">
        <v>2.54626127</v>
      </c>
      <c r="H370" s="16">
        <v>0.17276171000000001</v>
      </c>
      <c r="I370" s="66">
        <v>2.5000000000000001E-3</v>
      </c>
      <c r="J370" s="16">
        <v>107478949488</v>
      </c>
      <c r="K370" s="16">
        <v>-0.17276171000000001</v>
      </c>
      <c r="L370" s="16">
        <v>2.5398956199999998</v>
      </c>
    </row>
    <row r="371" spans="1:12" ht="13.2" x14ac:dyDescent="0.25">
      <c r="A371" s="13">
        <v>42932</v>
      </c>
      <c r="B371" s="54">
        <v>0.45642361111111113</v>
      </c>
      <c r="C371" s="16" t="s">
        <v>760</v>
      </c>
      <c r="D371" s="16" t="s">
        <v>761</v>
      </c>
      <c r="E371" s="16" t="s">
        <v>763</v>
      </c>
      <c r="F371" s="16">
        <v>6.7849699999999999E-2</v>
      </c>
      <c r="G371" s="16">
        <v>2.9572966599999999</v>
      </c>
      <c r="H371" s="16">
        <v>0.20065168999999999</v>
      </c>
      <c r="I371" s="66">
        <v>2.5000000000000001E-3</v>
      </c>
      <c r="J371" s="16">
        <v>107478631806</v>
      </c>
      <c r="K371" s="16">
        <v>-0.20065168999999999</v>
      </c>
      <c r="L371" s="16">
        <v>2.9499034200000001</v>
      </c>
    </row>
    <row r="372" spans="1:12" ht="13.2" hidden="1" x14ac:dyDescent="0.25">
      <c r="A372" s="13">
        <v>42932</v>
      </c>
      <c r="B372" s="54">
        <v>0.45568287037037036</v>
      </c>
      <c r="C372" s="16" t="s">
        <v>778</v>
      </c>
      <c r="D372" s="16" t="s">
        <v>761</v>
      </c>
      <c r="E372" s="16" t="s">
        <v>763</v>
      </c>
      <c r="F372" s="16">
        <v>8.0512699999999993E-3</v>
      </c>
      <c r="G372" s="16">
        <v>2.4923701899999999</v>
      </c>
      <c r="H372" s="16">
        <v>2.006674E-2</v>
      </c>
      <c r="I372" s="66">
        <v>2.5000000000000001E-3</v>
      </c>
      <c r="J372" s="16">
        <v>114253601205</v>
      </c>
      <c r="K372" s="16">
        <v>-2.006674E-2</v>
      </c>
      <c r="L372" s="16">
        <v>2.4861392699999998</v>
      </c>
    </row>
    <row r="373" spans="1:12" ht="13.2" hidden="1" x14ac:dyDescent="0.25">
      <c r="A373" s="13">
        <v>42932</v>
      </c>
      <c r="B373" s="54">
        <v>0.45568287037037036</v>
      </c>
      <c r="C373" s="16" t="s">
        <v>778</v>
      </c>
      <c r="D373" s="16" t="s">
        <v>761</v>
      </c>
      <c r="E373" s="16" t="s">
        <v>763</v>
      </c>
      <c r="F373" s="16">
        <v>8.0512599999999993E-3</v>
      </c>
      <c r="G373" s="16">
        <v>6.1819751600000004</v>
      </c>
      <c r="H373" s="16">
        <v>4.977268E-2</v>
      </c>
      <c r="I373" s="66">
        <v>2.5000000000000001E-3</v>
      </c>
      <c r="J373" s="16">
        <v>114253601205</v>
      </c>
      <c r="K373" s="16">
        <v>-4.977268E-2</v>
      </c>
      <c r="L373" s="16">
        <v>6.1665202299999997</v>
      </c>
    </row>
    <row r="374" spans="1:12" ht="13.2" hidden="1" x14ac:dyDescent="0.25">
      <c r="A374" s="13">
        <v>42932</v>
      </c>
      <c r="B374" s="54">
        <v>0.45568287037037036</v>
      </c>
      <c r="C374" s="16" t="s">
        <v>778</v>
      </c>
      <c r="D374" s="16" t="s">
        <v>761</v>
      </c>
      <c r="E374" s="16" t="s">
        <v>763</v>
      </c>
      <c r="F374" s="16">
        <v>8.0511699999999999E-3</v>
      </c>
      <c r="G374" s="16">
        <v>2.79740967</v>
      </c>
      <c r="H374" s="16">
        <v>2.2522420000000001E-2</v>
      </c>
      <c r="I374" s="66">
        <v>2.5000000000000001E-3</v>
      </c>
      <c r="J374" s="16">
        <v>114253601205</v>
      </c>
      <c r="K374" s="16">
        <v>-2.2522420000000001E-2</v>
      </c>
      <c r="L374" s="16">
        <v>2.79041615</v>
      </c>
    </row>
    <row r="375" spans="1:12" ht="13.2" hidden="1" x14ac:dyDescent="0.25">
      <c r="A375" s="13">
        <v>42932</v>
      </c>
      <c r="B375" s="54">
        <v>0.45527777777777778</v>
      </c>
      <c r="C375" s="16" t="s">
        <v>778</v>
      </c>
      <c r="D375" s="16" t="s">
        <v>761</v>
      </c>
      <c r="E375" s="16" t="s">
        <v>762</v>
      </c>
      <c r="F375" s="16">
        <v>7.9762600000000006E-3</v>
      </c>
      <c r="G375" s="16">
        <v>143.19925323999999</v>
      </c>
      <c r="H375" s="16">
        <v>1.14219447</v>
      </c>
      <c r="I375" s="66">
        <v>2.5000000000000001E-3</v>
      </c>
      <c r="J375" s="16">
        <v>114253502304</v>
      </c>
      <c r="K375" s="16">
        <v>1.1393389899999999</v>
      </c>
      <c r="L375" s="16">
        <v>-143.19925323999999</v>
      </c>
    </row>
    <row r="376" spans="1:12" ht="13.2" hidden="1" x14ac:dyDescent="0.25">
      <c r="A376" s="13">
        <v>42932</v>
      </c>
      <c r="B376" s="54">
        <v>0.45527777777777778</v>
      </c>
      <c r="C376" s="16" t="s">
        <v>778</v>
      </c>
      <c r="D376" s="16" t="s">
        <v>761</v>
      </c>
      <c r="E376" s="16" t="s">
        <v>762</v>
      </c>
      <c r="F376" s="16">
        <v>7.97725E-3</v>
      </c>
      <c r="G376" s="16">
        <v>2.8016120799999999</v>
      </c>
      <c r="H376" s="16">
        <v>2.2349150000000002E-2</v>
      </c>
      <c r="I376" s="66">
        <v>2.5000000000000001E-3</v>
      </c>
      <c r="J376" s="16">
        <v>114253502304</v>
      </c>
      <c r="K376" s="16">
        <v>2.2293279999999999E-2</v>
      </c>
      <c r="L376" s="16">
        <v>-2.8016120799999999</v>
      </c>
    </row>
    <row r="377" spans="1:12" ht="13.2" hidden="1" x14ac:dyDescent="0.25">
      <c r="A377" s="13">
        <v>42932</v>
      </c>
      <c r="B377" s="54">
        <v>0.45527777777777778</v>
      </c>
      <c r="C377" s="16" t="s">
        <v>778</v>
      </c>
      <c r="D377" s="16" t="s">
        <v>761</v>
      </c>
      <c r="E377" s="16" t="s">
        <v>762</v>
      </c>
      <c r="F377" s="16">
        <v>7.9790299999999998E-3</v>
      </c>
      <c r="G377" s="16">
        <v>0.17851869000000001</v>
      </c>
      <c r="H377" s="16">
        <v>1.4243999999999999E-3</v>
      </c>
      <c r="I377" s="66">
        <v>2.5000000000000001E-3</v>
      </c>
      <c r="J377" s="16">
        <v>114253502304</v>
      </c>
      <c r="K377" s="16">
        <v>1.42084E-3</v>
      </c>
      <c r="L377" s="16">
        <v>-0.17851869000000001</v>
      </c>
    </row>
    <row r="378" spans="1:12" ht="13.2" hidden="1" x14ac:dyDescent="0.25">
      <c r="A378" s="13">
        <v>42932</v>
      </c>
      <c r="B378" s="54">
        <v>0.45527777777777778</v>
      </c>
      <c r="C378" s="16" t="s">
        <v>778</v>
      </c>
      <c r="D378" s="16" t="s">
        <v>761</v>
      </c>
      <c r="E378" s="16" t="s">
        <v>762</v>
      </c>
      <c r="F378" s="16">
        <v>7.9793599999999996E-3</v>
      </c>
      <c r="G378" s="16">
        <v>61.735711889999997</v>
      </c>
      <c r="H378" s="16">
        <v>0.49261147</v>
      </c>
      <c r="I378" s="66">
        <v>2.5000000000000001E-3</v>
      </c>
      <c r="J378" s="16">
        <v>114253502304</v>
      </c>
      <c r="K378" s="16">
        <v>0.49137995000000001</v>
      </c>
      <c r="L378" s="16">
        <v>-61.735711889999997</v>
      </c>
    </row>
    <row r="379" spans="1:12" ht="13.2" hidden="1" x14ac:dyDescent="0.25">
      <c r="A379" s="13">
        <v>42932</v>
      </c>
      <c r="B379" s="54">
        <v>0.45527777777777778</v>
      </c>
      <c r="C379" s="16" t="s">
        <v>778</v>
      </c>
      <c r="D379" s="16" t="s">
        <v>761</v>
      </c>
      <c r="E379" s="16" t="s">
        <v>762</v>
      </c>
      <c r="F379" s="16">
        <v>7.9800400000000007E-3</v>
      </c>
      <c r="G379" s="16">
        <v>20.788</v>
      </c>
      <c r="H379" s="16">
        <v>0.16588907</v>
      </c>
      <c r="I379" s="66">
        <v>2.5000000000000001E-3</v>
      </c>
      <c r="J379" s="16">
        <v>114253502304</v>
      </c>
      <c r="K379" s="16">
        <v>0.16547434999999999</v>
      </c>
      <c r="L379" s="16">
        <v>-20.788</v>
      </c>
    </row>
    <row r="380" spans="1:12" ht="13.2" hidden="1" x14ac:dyDescent="0.25">
      <c r="A380" s="13">
        <v>42932</v>
      </c>
      <c r="B380" s="54">
        <v>0.45527777777777778</v>
      </c>
      <c r="C380" s="16" t="s">
        <v>778</v>
      </c>
      <c r="D380" s="16" t="s">
        <v>761</v>
      </c>
      <c r="E380" s="16" t="s">
        <v>762</v>
      </c>
      <c r="F380" s="16">
        <v>7.9901699999999996E-3</v>
      </c>
      <c r="G380" s="16">
        <v>1.25153783</v>
      </c>
      <c r="H380" s="16">
        <v>0.01</v>
      </c>
      <c r="I380" s="66">
        <v>2.5000000000000001E-3</v>
      </c>
      <c r="J380" s="16">
        <v>114253502304</v>
      </c>
      <c r="K380" s="16">
        <v>9.9749999999999995E-3</v>
      </c>
      <c r="L380" s="16">
        <v>-1.25153783</v>
      </c>
    </row>
    <row r="381" spans="1:12" ht="13.2" hidden="1" x14ac:dyDescent="0.25">
      <c r="A381" s="13">
        <v>42932</v>
      </c>
      <c r="B381" s="54">
        <v>0.45527777777777778</v>
      </c>
      <c r="C381" s="16" t="s">
        <v>778</v>
      </c>
      <c r="D381" s="16" t="s">
        <v>761</v>
      </c>
      <c r="E381" s="16" t="s">
        <v>762</v>
      </c>
      <c r="F381" s="16">
        <v>8.0000000000000002E-3</v>
      </c>
      <c r="G381" s="16">
        <v>1.2504999999999999</v>
      </c>
      <c r="H381" s="16">
        <v>1.0004000000000001E-2</v>
      </c>
      <c r="I381" s="66">
        <v>2.5000000000000001E-3</v>
      </c>
      <c r="J381" s="16">
        <v>114253502304</v>
      </c>
      <c r="K381" s="16">
        <v>9.9789900000000001E-3</v>
      </c>
      <c r="L381" s="16">
        <v>-1.2504999999999999</v>
      </c>
    </row>
    <row r="382" spans="1:12" ht="13.2" hidden="1" x14ac:dyDescent="0.25">
      <c r="A382" s="13">
        <v>42932</v>
      </c>
      <c r="B382" s="54">
        <v>0.45527777777777778</v>
      </c>
      <c r="C382" s="16" t="s">
        <v>778</v>
      </c>
      <c r="D382" s="16" t="s">
        <v>761</v>
      </c>
      <c r="E382" s="16" t="s">
        <v>762</v>
      </c>
      <c r="F382" s="16">
        <v>8.0000000000000002E-3</v>
      </c>
      <c r="G382" s="16">
        <v>0.35405492</v>
      </c>
      <c r="H382" s="16">
        <v>2.8324299999999999E-3</v>
      </c>
      <c r="I382" s="66">
        <v>2.5000000000000001E-3</v>
      </c>
      <c r="J382" s="16">
        <v>114253502304</v>
      </c>
      <c r="K382" s="16">
        <v>2.8253499999999999E-3</v>
      </c>
      <c r="L382" s="16">
        <v>-0.35405492</v>
      </c>
    </row>
    <row r="383" spans="1:12" ht="13.2" hidden="1" x14ac:dyDescent="0.25">
      <c r="A383" s="13">
        <v>42932</v>
      </c>
      <c r="B383" s="54">
        <v>0.45527777777777778</v>
      </c>
      <c r="C383" s="16" t="s">
        <v>778</v>
      </c>
      <c r="D383" s="16" t="s">
        <v>761</v>
      </c>
      <c r="E383" s="16" t="s">
        <v>762</v>
      </c>
      <c r="F383" s="16">
        <v>8.0000000000000002E-3</v>
      </c>
      <c r="G383" s="16">
        <v>0.37853466000000002</v>
      </c>
      <c r="H383" s="16">
        <v>3.02827E-3</v>
      </c>
      <c r="I383" s="66">
        <v>2.5000000000000001E-3</v>
      </c>
      <c r="J383" s="16">
        <v>114253502304</v>
      </c>
      <c r="K383" s="16">
        <v>3.0206999999999999E-3</v>
      </c>
      <c r="L383" s="16">
        <v>-0.37853466000000002</v>
      </c>
    </row>
    <row r="384" spans="1:12" ht="13.2" hidden="1" x14ac:dyDescent="0.25">
      <c r="A384" s="13">
        <v>42932</v>
      </c>
      <c r="B384" s="54">
        <v>0.45527777777777778</v>
      </c>
      <c r="C384" s="16" t="s">
        <v>778</v>
      </c>
      <c r="D384" s="16" t="s">
        <v>761</v>
      </c>
      <c r="E384" s="16" t="s">
        <v>762</v>
      </c>
      <c r="F384" s="16">
        <v>8.0000000000000002E-3</v>
      </c>
      <c r="G384" s="16">
        <v>1.01225802</v>
      </c>
      <c r="H384" s="16">
        <v>8.0980600000000007E-3</v>
      </c>
      <c r="I384" s="66">
        <v>2.5000000000000001E-3</v>
      </c>
      <c r="J384" s="16">
        <v>114253502304</v>
      </c>
      <c r="K384" s="16">
        <v>8.0778199999999994E-3</v>
      </c>
      <c r="L384" s="16">
        <v>-1.01225802</v>
      </c>
    </row>
    <row r="385" spans="1:12" ht="13.2" hidden="1" x14ac:dyDescent="0.25">
      <c r="A385" s="13">
        <v>42932</v>
      </c>
      <c r="B385" s="54">
        <v>0.45527777777777778</v>
      </c>
      <c r="C385" s="16" t="s">
        <v>778</v>
      </c>
      <c r="D385" s="16" t="s">
        <v>761</v>
      </c>
      <c r="E385" s="16" t="s">
        <v>762</v>
      </c>
      <c r="F385" s="16">
        <v>8.0000000000000002E-3</v>
      </c>
      <c r="G385" s="16">
        <v>0.48130687</v>
      </c>
      <c r="H385" s="16">
        <v>3.8504500000000001E-3</v>
      </c>
      <c r="I385" s="66">
        <v>2.5000000000000001E-3</v>
      </c>
      <c r="J385" s="16">
        <v>114253502304</v>
      </c>
      <c r="K385" s="16">
        <v>3.8408299999999999E-3</v>
      </c>
      <c r="L385" s="16">
        <v>-0.48130687</v>
      </c>
    </row>
    <row r="386" spans="1:12" ht="13.2" hidden="1" x14ac:dyDescent="0.25">
      <c r="A386" s="13">
        <v>42932</v>
      </c>
      <c r="B386" s="54">
        <v>0.45527777777777778</v>
      </c>
      <c r="C386" s="16" t="s">
        <v>778</v>
      </c>
      <c r="D386" s="16" t="s">
        <v>761</v>
      </c>
      <c r="E386" s="16" t="s">
        <v>762</v>
      </c>
      <c r="F386" s="16">
        <v>8.0000000000000002E-3</v>
      </c>
      <c r="G386" s="16">
        <v>0.48356652</v>
      </c>
      <c r="H386" s="16">
        <v>3.8685299999999998E-3</v>
      </c>
      <c r="I386" s="66">
        <v>2.5000000000000001E-3</v>
      </c>
      <c r="J386" s="16">
        <v>114253502304</v>
      </c>
      <c r="K386" s="16">
        <v>3.85886E-3</v>
      </c>
      <c r="L386" s="16">
        <v>-0.48356652</v>
      </c>
    </row>
    <row r="387" spans="1:12" ht="13.2" hidden="1" x14ac:dyDescent="0.25">
      <c r="A387" s="13">
        <v>42932</v>
      </c>
      <c r="B387" s="54">
        <v>0.45527777777777778</v>
      </c>
      <c r="C387" s="16" t="s">
        <v>778</v>
      </c>
      <c r="D387" s="16" t="s">
        <v>761</v>
      </c>
      <c r="E387" s="16" t="s">
        <v>762</v>
      </c>
      <c r="F387" s="16">
        <v>8.0000000000000002E-3</v>
      </c>
      <c r="G387" s="16">
        <v>0.49282801999999998</v>
      </c>
      <c r="H387" s="16">
        <v>3.94262E-3</v>
      </c>
      <c r="I387" s="66">
        <v>2.5000000000000001E-3</v>
      </c>
      <c r="J387" s="16">
        <v>114253502304</v>
      </c>
      <c r="K387" s="16">
        <v>3.9327700000000004E-3</v>
      </c>
      <c r="L387" s="16">
        <v>-0.49282801999999998</v>
      </c>
    </row>
    <row r="388" spans="1:12" ht="13.2" hidden="1" x14ac:dyDescent="0.25">
      <c r="A388" s="13">
        <v>42932</v>
      </c>
      <c r="B388" s="54">
        <v>0.45527777777777778</v>
      </c>
      <c r="C388" s="16" t="s">
        <v>778</v>
      </c>
      <c r="D388" s="16" t="s">
        <v>761</v>
      </c>
      <c r="E388" s="16" t="s">
        <v>762</v>
      </c>
      <c r="F388" s="16">
        <v>8.0000000000000002E-3</v>
      </c>
      <c r="G388" s="16">
        <v>0.81028515000000001</v>
      </c>
      <c r="H388" s="16">
        <v>6.48228E-3</v>
      </c>
      <c r="I388" s="66">
        <v>2.5000000000000001E-3</v>
      </c>
      <c r="J388" s="16">
        <v>114253502304</v>
      </c>
      <c r="K388" s="16">
        <v>6.4660799999999999E-3</v>
      </c>
      <c r="L388" s="16">
        <v>-0.81028515000000001</v>
      </c>
    </row>
    <row r="389" spans="1:12" ht="13.2" hidden="1" x14ac:dyDescent="0.25">
      <c r="A389" s="13">
        <v>42932</v>
      </c>
      <c r="B389" s="54">
        <v>0.45527777777777778</v>
      </c>
      <c r="C389" s="16" t="s">
        <v>778</v>
      </c>
      <c r="D389" s="16" t="s">
        <v>761</v>
      </c>
      <c r="E389" s="16" t="s">
        <v>762</v>
      </c>
      <c r="F389" s="16">
        <v>8.0000000000000002E-3</v>
      </c>
      <c r="G389" s="16">
        <v>25</v>
      </c>
      <c r="H389" s="16">
        <v>0.2</v>
      </c>
      <c r="I389" s="66">
        <v>2.5000000000000001E-3</v>
      </c>
      <c r="J389" s="16">
        <v>114253502304</v>
      </c>
      <c r="K389" s="16">
        <v>0.19950000000000001</v>
      </c>
      <c r="L389" s="16">
        <v>-25</v>
      </c>
    </row>
    <row r="390" spans="1:12" ht="13.2" hidden="1" x14ac:dyDescent="0.25">
      <c r="A390" s="13">
        <v>42932</v>
      </c>
      <c r="B390" s="54">
        <v>0.45527777777777778</v>
      </c>
      <c r="C390" s="16" t="s">
        <v>778</v>
      </c>
      <c r="D390" s="16" t="s">
        <v>761</v>
      </c>
      <c r="E390" s="16" t="s">
        <v>762</v>
      </c>
      <c r="F390" s="16">
        <v>8.0000000000000002E-3</v>
      </c>
      <c r="G390" s="16">
        <v>1.25</v>
      </c>
      <c r="H390" s="16">
        <v>0.01</v>
      </c>
      <c r="I390" s="66">
        <v>2.5000000000000001E-3</v>
      </c>
      <c r="J390" s="16">
        <v>114253502304</v>
      </c>
      <c r="K390" s="16">
        <v>9.9749999999999995E-3</v>
      </c>
      <c r="L390" s="16">
        <v>-1.25</v>
      </c>
    </row>
    <row r="391" spans="1:12" ht="13.2" hidden="1" x14ac:dyDescent="0.25">
      <c r="A391" s="13">
        <v>42932</v>
      </c>
      <c r="B391" s="54">
        <v>0.45527777777777778</v>
      </c>
      <c r="C391" s="16" t="s">
        <v>778</v>
      </c>
      <c r="D391" s="16" t="s">
        <v>761</v>
      </c>
      <c r="E391" s="16" t="s">
        <v>762</v>
      </c>
      <c r="F391" s="16">
        <v>8.0000000000000002E-3</v>
      </c>
      <c r="G391" s="16">
        <v>2.5063740000000001E-2</v>
      </c>
      <c r="H391" s="16">
        <v>2.0049999999999999E-4</v>
      </c>
      <c r="I391" s="66">
        <v>2.5000000000000001E-3</v>
      </c>
      <c r="J391" s="16">
        <v>114253502304</v>
      </c>
      <c r="K391" s="16">
        <v>2.0000000000000001E-4</v>
      </c>
      <c r="L391" s="16">
        <v>-2.5063740000000001E-2</v>
      </c>
    </row>
    <row r="392" spans="1:12" ht="13.2" hidden="1" x14ac:dyDescent="0.25">
      <c r="A392" s="13">
        <v>42932</v>
      </c>
      <c r="B392" s="54">
        <v>0.45527777777777778</v>
      </c>
      <c r="C392" s="16" t="s">
        <v>778</v>
      </c>
      <c r="D392" s="16" t="s">
        <v>761</v>
      </c>
      <c r="E392" s="16" t="s">
        <v>762</v>
      </c>
      <c r="F392" s="16">
        <v>8.0000000000000002E-3</v>
      </c>
      <c r="G392" s="16">
        <v>0.8</v>
      </c>
      <c r="H392" s="16">
        <v>6.4000000000000003E-3</v>
      </c>
      <c r="I392" s="66">
        <v>2.5000000000000001E-3</v>
      </c>
      <c r="J392" s="16">
        <v>114253502304</v>
      </c>
      <c r="K392" s="16">
        <v>6.3839999999999999E-3</v>
      </c>
      <c r="L392" s="16">
        <v>-0.8</v>
      </c>
    </row>
    <row r="393" spans="1:12" ht="13.2" hidden="1" x14ac:dyDescent="0.25">
      <c r="A393" s="13">
        <v>42932</v>
      </c>
      <c r="B393" s="54">
        <v>0.45527777777777778</v>
      </c>
      <c r="C393" s="16" t="s">
        <v>778</v>
      </c>
      <c r="D393" s="16" t="s">
        <v>761</v>
      </c>
      <c r="E393" s="16" t="s">
        <v>762</v>
      </c>
      <c r="F393" s="16">
        <v>8.0000000000000002E-3</v>
      </c>
      <c r="G393" s="16">
        <v>0.26250000000000001</v>
      </c>
      <c r="H393" s="16">
        <v>2.0999999999999999E-3</v>
      </c>
      <c r="I393" s="66">
        <v>2.5000000000000001E-3</v>
      </c>
      <c r="J393" s="16">
        <v>114253502304</v>
      </c>
      <c r="K393" s="16">
        <v>2.0947499999999998E-3</v>
      </c>
      <c r="L393" s="16">
        <v>-0.26250000000000001</v>
      </c>
    </row>
    <row r="394" spans="1:12" ht="13.2" hidden="1" x14ac:dyDescent="0.25">
      <c r="A394" s="13">
        <v>42932</v>
      </c>
      <c r="B394" s="54">
        <v>0.45527777777777778</v>
      </c>
      <c r="C394" s="16" t="s">
        <v>778</v>
      </c>
      <c r="D394" s="16" t="s">
        <v>761</v>
      </c>
      <c r="E394" s="16" t="s">
        <v>762</v>
      </c>
      <c r="F394" s="16">
        <v>8.0000000000000002E-3</v>
      </c>
      <c r="G394" s="16">
        <v>0.2</v>
      </c>
      <c r="H394" s="16">
        <v>1.6000000000000001E-3</v>
      </c>
      <c r="I394" s="66">
        <v>2.5000000000000001E-3</v>
      </c>
      <c r="J394" s="16">
        <v>114253502304</v>
      </c>
      <c r="K394" s="16">
        <v>1.596E-3</v>
      </c>
      <c r="L394" s="16">
        <v>-0.2</v>
      </c>
    </row>
    <row r="395" spans="1:12" ht="13.2" hidden="1" x14ac:dyDescent="0.25">
      <c r="A395" s="13">
        <v>42932</v>
      </c>
      <c r="B395" s="54">
        <v>0.45527777777777778</v>
      </c>
      <c r="C395" s="16" t="s">
        <v>778</v>
      </c>
      <c r="D395" s="16" t="s">
        <v>761</v>
      </c>
      <c r="E395" s="16" t="s">
        <v>762</v>
      </c>
      <c r="F395" s="16">
        <v>8.0000000000000002E-3</v>
      </c>
      <c r="G395" s="16">
        <v>9.8256854800000006</v>
      </c>
      <c r="H395" s="16">
        <v>7.8605480000000005E-2</v>
      </c>
      <c r="I395" s="66">
        <v>2.5000000000000001E-3</v>
      </c>
      <c r="J395" s="16">
        <v>114253502304</v>
      </c>
      <c r="K395" s="16">
        <v>7.8408969999999995E-2</v>
      </c>
      <c r="L395" s="16">
        <v>-9.8256854800000006</v>
      </c>
    </row>
    <row r="396" spans="1:12" ht="13.2" hidden="1" x14ac:dyDescent="0.25">
      <c r="A396" s="13">
        <v>42932</v>
      </c>
      <c r="B396" s="54">
        <v>0.45527777777777778</v>
      </c>
      <c r="C396" s="16" t="s">
        <v>778</v>
      </c>
      <c r="D396" s="16" t="s">
        <v>761</v>
      </c>
      <c r="E396" s="16" t="s">
        <v>762</v>
      </c>
      <c r="F396" s="16">
        <v>8.00002E-3</v>
      </c>
      <c r="G396" s="16">
        <v>0.99999749999999998</v>
      </c>
      <c r="H396" s="16">
        <v>7.9999900000000002E-3</v>
      </c>
      <c r="I396" s="66">
        <v>2.5000000000000001E-3</v>
      </c>
      <c r="J396" s="16">
        <v>114253502304</v>
      </c>
      <c r="K396" s="16">
        <v>7.9799999999999992E-3</v>
      </c>
      <c r="L396" s="16">
        <v>-0.99999749999999998</v>
      </c>
    </row>
    <row r="397" spans="1:12" ht="13.2" hidden="1" x14ac:dyDescent="0.25">
      <c r="A397" s="13">
        <v>42932</v>
      </c>
      <c r="B397" s="54">
        <v>0.45527777777777778</v>
      </c>
      <c r="C397" s="16" t="s">
        <v>778</v>
      </c>
      <c r="D397" s="16" t="s">
        <v>761</v>
      </c>
      <c r="E397" s="16" t="s">
        <v>762</v>
      </c>
      <c r="F397" s="16">
        <v>8.0006000000000001E-3</v>
      </c>
      <c r="G397" s="16">
        <v>1.2504062499999999</v>
      </c>
      <c r="H397" s="16">
        <v>1.0004000000000001E-2</v>
      </c>
      <c r="I397" s="66">
        <v>2.5000000000000001E-3</v>
      </c>
      <c r="J397" s="16">
        <v>114253502304</v>
      </c>
      <c r="K397" s="16">
        <v>9.9789900000000001E-3</v>
      </c>
      <c r="L397" s="16">
        <v>-1.2504062499999999</v>
      </c>
    </row>
    <row r="398" spans="1:12" ht="13.2" hidden="1" x14ac:dyDescent="0.25">
      <c r="A398" s="13">
        <v>42932</v>
      </c>
      <c r="B398" s="54">
        <v>0.45527777777777778</v>
      </c>
      <c r="C398" s="16" t="s">
        <v>778</v>
      </c>
      <c r="D398" s="16" t="s">
        <v>761</v>
      </c>
      <c r="E398" s="16" t="s">
        <v>762</v>
      </c>
      <c r="F398" s="16">
        <v>8.00062E-3</v>
      </c>
      <c r="G398" s="16">
        <v>0.49996125000000002</v>
      </c>
      <c r="H398" s="16">
        <v>3.9999900000000001E-3</v>
      </c>
      <c r="I398" s="66">
        <v>2.5000000000000001E-3</v>
      </c>
      <c r="J398" s="16">
        <v>114253502304</v>
      </c>
      <c r="K398" s="16">
        <v>3.9899999999999996E-3</v>
      </c>
      <c r="L398" s="16">
        <v>-0.49996125000000002</v>
      </c>
    </row>
    <row r="399" spans="1:12" ht="13.2" hidden="1" x14ac:dyDescent="0.25">
      <c r="A399" s="13">
        <v>42932</v>
      </c>
      <c r="B399" s="54">
        <v>0.45527777777777778</v>
      </c>
      <c r="C399" s="16" t="s">
        <v>778</v>
      </c>
      <c r="D399" s="16" t="s">
        <v>761</v>
      </c>
      <c r="E399" s="16" t="s">
        <v>762</v>
      </c>
      <c r="F399" s="16">
        <v>8.00062E-3</v>
      </c>
      <c r="G399" s="16">
        <v>0.24998063000000001</v>
      </c>
      <c r="H399" s="16">
        <v>2E-3</v>
      </c>
      <c r="I399" s="66">
        <v>2.5000000000000001E-3</v>
      </c>
      <c r="J399" s="16">
        <v>114253502304</v>
      </c>
      <c r="K399" s="16">
        <v>1.9949999999999998E-3</v>
      </c>
      <c r="L399" s="16">
        <v>-0.24998063000000001</v>
      </c>
    </row>
    <row r="400" spans="1:12" ht="13.2" hidden="1" x14ac:dyDescent="0.25">
      <c r="A400" s="13">
        <v>42932</v>
      </c>
      <c r="B400" s="54">
        <v>0.45527777777777778</v>
      </c>
      <c r="C400" s="16" t="s">
        <v>778</v>
      </c>
      <c r="D400" s="16" t="s">
        <v>761</v>
      </c>
      <c r="E400" s="16" t="s">
        <v>762</v>
      </c>
      <c r="F400" s="16">
        <v>8.0006299999999999E-3</v>
      </c>
      <c r="G400" s="16">
        <v>1.2452447200000001</v>
      </c>
      <c r="H400" s="16">
        <v>9.9627399999999994E-3</v>
      </c>
      <c r="I400" s="66">
        <v>2.5000000000000001E-3</v>
      </c>
      <c r="J400" s="16">
        <v>114253502304</v>
      </c>
      <c r="K400" s="16">
        <v>9.9378399999999999E-3</v>
      </c>
      <c r="L400" s="16">
        <v>-1.2452447200000001</v>
      </c>
    </row>
    <row r="401" spans="1:12" ht="13.2" hidden="1" x14ac:dyDescent="0.25">
      <c r="A401" s="13">
        <v>42932</v>
      </c>
      <c r="B401" s="54">
        <v>0.45527777777777778</v>
      </c>
      <c r="C401" s="16" t="s">
        <v>778</v>
      </c>
      <c r="D401" s="16" t="s">
        <v>761</v>
      </c>
      <c r="E401" s="16" t="s">
        <v>762</v>
      </c>
      <c r="F401" s="16">
        <v>8.0011200000000005E-3</v>
      </c>
      <c r="G401" s="16">
        <v>1.8747380000000001E-2</v>
      </c>
      <c r="H401" s="16">
        <v>1.4999999999999999E-4</v>
      </c>
      <c r="I401" s="66">
        <v>2.5000000000000001E-3</v>
      </c>
      <c r="J401" s="16">
        <v>114253502304</v>
      </c>
      <c r="K401" s="16">
        <v>1.4962999999999999E-4</v>
      </c>
      <c r="L401" s="16">
        <v>-1.8747380000000001E-2</v>
      </c>
    </row>
    <row r="402" spans="1:12" ht="13.2" x14ac:dyDescent="0.25">
      <c r="A402" s="13">
        <v>42932</v>
      </c>
      <c r="B402" s="54">
        <v>0.45457175925925924</v>
      </c>
      <c r="C402" s="16" t="s">
        <v>760</v>
      </c>
      <c r="D402" s="16" t="s">
        <v>761</v>
      </c>
      <c r="E402" s="16" t="s">
        <v>763</v>
      </c>
      <c r="F402" s="16">
        <v>6.7849709999999994E-2</v>
      </c>
      <c r="G402" s="16">
        <v>0.43013169000000001</v>
      </c>
      <c r="H402" s="16">
        <v>2.9184310000000002E-2</v>
      </c>
      <c r="I402" s="66">
        <v>2.5000000000000001E-3</v>
      </c>
      <c r="J402" s="16">
        <v>107478481956</v>
      </c>
      <c r="K402" s="16">
        <v>-2.9184310000000002E-2</v>
      </c>
      <c r="L402" s="16">
        <v>0.42905637000000002</v>
      </c>
    </row>
    <row r="403" spans="1:12" ht="13.2" x14ac:dyDescent="0.25">
      <c r="A403" s="13">
        <v>42932</v>
      </c>
      <c r="B403" s="54">
        <v>0.45457175925925924</v>
      </c>
      <c r="C403" s="16" t="s">
        <v>760</v>
      </c>
      <c r="D403" s="16" t="s">
        <v>761</v>
      </c>
      <c r="E403" s="16" t="s">
        <v>763</v>
      </c>
      <c r="F403" s="16">
        <v>6.7849679999999996E-2</v>
      </c>
      <c r="G403" s="16">
        <v>2.4901699999999999E-2</v>
      </c>
      <c r="H403" s="16">
        <v>1.68957E-3</v>
      </c>
      <c r="I403" s="66">
        <v>2.5000000000000001E-3</v>
      </c>
      <c r="J403" s="16">
        <v>107478481956</v>
      </c>
      <c r="K403" s="16">
        <v>-1.68957E-3</v>
      </c>
      <c r="L403" s="16">
        <v>2.4839449999999999E-2</v>
      </c>
    </row>
    <row r="404" spans="1:12" ht="13.2" x14ac:dyDescent="0.25">
      <c r="A404" s="13">
        <v>42932</v>
      </c>
      <c r="B404" s="54">
        <v>0.45457175925925924</v>
      </c>
      <c r="C404" s="16" t="s">
        <v>760</v>
      </c>
      <c r="D404" s="16" t="s">
        <v>761</v>
      </c>
      <c r="E404" s="16" t="s">
        <v>763</v>
      </c>
      <c r="F404" s="16">
        <v>6.7849670000000001E-2</v>
      </c>
      <c r="G404" s="16">
        <v>5.4950851399999996</v>
      </c>
      <c r="H404" s="16">
        <v>0.37283970999999999</v>
      </c>
      <c r="I404" s="66">
        <v>2.5000000000000001E-3</v>
      </c>
      <c r="J404" s="16">
        <v>107478481956</v>
      </c>
      <c r="K404" s="16">
        <v>-0.37283970999999999</v>
      </c>
      <c r="L404" s="16">
        <v>5.4813474299999996</v>
      </c>
    </row>
    <row r="405" spans="1:12" ht="13.2" x14ac:dyDescent="0.25">
      <c r="A405" s="13">
        <v>42932</v>
      </c>
      <c r="B405" s="54">
        <v>0.45175925925925925</v>
      </c>
      <c r="C405" s="16" t="s">
        <v>760</v>
      </c>
      <c r="D405" s="16" t="s">
        <v>761</v>
      </c>
      <c r="E405" s="16" t="s">
        <v>763</v>
      </c>
      <c r="F405" s="16">
        <v>6.7898330000000007E-2</v>
      </c>
      <c r="G405" s="16">
        <v>0.44241058999999999</v>
      </c>
      <c r="H405" s="16">
        <v>3.003894E-2</v>
      </c>
      <c r="I405" s="66">
        <v>2.5000000000000001E-3</v>
      </c>
      <c r="J405" s="16">
        <v>107478118320</v>
      </c>
      <c r="K405" s="16">
        <v>-3.003894E-2</v>
      </c>
      <c r="L405" s="16">
        <v>0.44130457000000001</v>
      </c>
    </row>
    <row r="406" spans="1:12" ht="13.2" x14ac:dyDescent="0.25">
      <c r="A406" s="13">
        <v>42932</v>
      </c>
      <c r="B406" s="54">
        <v>0.4516087962962963</v>
      </c>
      <c r="C406" s="16" t="s">
        <v>760</v>
      </c>
      <c r="D406" s="16" t="s">
        <v>761</v>
      </c>
      <c r="E406" s="16" t="s">
        <v>763</v>
      </c>
      <c r="F406" s="16">
        <v>6.7880449999999995E-2</v>
      </c>
      <c r="G406" s="16">
        <v>0.17483953999999999</v>
      </c>
      <c r="H406" s="16">
        <v>1.1868180000000001E-2</v>
      </c>
      <c r="I406" s="66">
        <v>2.5000000000000001E-3</v>
      </c>
      <c r="J406" s="16">
        <v>107478101337</v>
      </c>
      <c r="K406" s="16">
        <v>-1.1868180000000001E-2</v>
      </c>
      <c r="L406" s="16">
        <v>0.17440244999999999</v>
      </c>
    </row>
    <row r="407" spans="1:12" ht="13.2" hidden="1" x14ac:dyDescent="0.25">
      <c r="A407" s="13">
        <v>42931</v>
      </c>
      <c r="B407" s="54">
        <v>0.89958333333333329</v>
      </c>
      <c r="C407" s="16" t="s">
        <v>782</v>
      </c>
      <c r="D407" s="16" t="s">
        <v>761</v>
      </c>
      <c r="E407" s="16" t="s">
        <v>762</v>
      </c>
      <c r="F407" s="16">
        <v>7.4701899999999998E-3</v>
      </c>
      <c r="G407" s="16">
        <v>73.04745011</v>
      </c>
      <c r="H407" s="16">
        <v>0.54567832999999999</v>
      </c>
      <c r="I407" s="66">
        <v>2.5000000000000001E-3</v>
      </c>
      <c r="J407" s="16">
        <v>132394253391</v>
      </c>
      <c r="K407" s="16">
        <v>0.54431414</v>
      </c>
      <c r="L407" s="16">
        <v>-73.04745011</v>
      </c>
    </row>
    <row r="408" spans="1:12" ht="13.2" hidden="1" x14ac:dyDescent="0.25">
      <c r="A408" s="13">
        <v>42931</v>
      </c>
      <c r="B408" s="54">
        <v>0.89958333333333329</v>
      </c>
      <c r="C408" s="16" t="s">
        <v>782</v>
      </c>
      <c r="D408" s="16" t="s">
        <v>761</v>
      </c>
      <c r="E408" s="16" t="s">
        <v>762</v>
      </c>
      <c r="F408" s="16">
        <v>7.4862000000000001E-3</v>
      </c>
      <c r="G408" s="16">
        <v>0.22175299000000001</v>
      </c>
      <c r="H408" s="16">
        <v>1.66008E-3</v>
      </c>
      <c r="I408" s="66">
        <v>2.5000000000000001E-3</v>
      </c>
      <c r="J408" s="16">
        <v>132394253391</v>
      </c>
      <c r="K408" s="16">
        <v>1.6559299999999999E-3</v>
      </c>
      <c r="L408" s="16">
        <v>-0.22175299000000001</v>
      </c>
    </row>
    <row r="409" spans="1:12" ht="13.2" hidden="1" x14ac:dyDescent="0.25">
      <c r="A409" s="13">
        <v>42931</v>
      </c>
      <c r="B409" s="54">
        <v>0.89916666666666667</v>
      </c>
      <c r="C409" s="16" t="s">
        <v>782</v>
      </c>
      <c r="D409" s="16" t="s">
        <v>761</v>
      </c>
      <c r="E409" s="16" t="s">
        <v>763</v>
      </c>
      <c r="F409" s="16">
        <v>7.5039900000000003E-3</v>
      </c>
      <c r="G409" s="16">
        <v>48.337699489999999</v>
      </c>
      <c r="H409" s="16">
        <v>0.36272560999999998</v>
      </c>
      <c r="I409" s="66">
        <v>2.5000000000000001E-3</v>
      </c>
      <c r="J409" s="16">
        <v>132394164480</v>
      </c>
      <c r="K409" s="16">
        <v>-0.36272560999999998</v>
      </c>
      <c r="L409" s="16">
        <v>48.216855250000002</v>
      </c>
    </row>
    <row r="410" spans="1:12" ht="13.2" hidden="1" x14ac:dyDescent="0.25">
      <c r="A410" s="13">
        <v>42931</v>
      </c>
      <c r="B410" s="54">
        <v>0.89916666666666667</v>
      </c>
      <c r="C410" s="16" t="s">
        <v>782</v>
      </c>
      <c r="D410" s="16" t="s">
        <v>761</v>
      </c>
      <c r="E410" s="16" t="s">
        <v>763</v>
      </c>
      <c r="F410" s="16">
        <v>7.5036800000000004E-3</v>
      </c>
      <c r="G410" s="16">
        <v>2.051853E-2</v>
      </c>
      <c r="H410" s="16">
        <v>1.5396E-4</v>
      </c>
      <c r="I410" s="66">
        <v>2.5000000000000001E-3</v>
      </c>
      <c r="J410" s="16">
        <v>132394164480</v>
      </c>
      <c r="K410" s="16">
        <v>-1.5396E-4</v>
      </c>
      <c r="L410" s="16">
        <v>2.0467240000000001E-2</v>
      </c>
    </row>
    <row r="411" spans="1:12" ht="13.2" hidden="1" x14ac:dyDescent="0.25">
      <c r="A411" s="13">
        <v>42931</v>
      </c>
      <c r="B411" s="54">
        <v>0.89916666666666667</v>
      </c>
      <c r="C411" s="16" t="s">
        <v>782</v>
      </c>
      <c r="D411" s="16" t="s">
        <v>761</v>
      </c>
      <c r="E411" s="16" t="s">
        <v>763</v>
      </c>
      <c r="F411" s="16">
        <v>7.5032099999999997E-3</v>
      </c>
      <c r="G411" s="16">
        <v>24.012677579999998</v>
      </c>
      <c r="H411" s="16">
        <v>0.18017216</v>
      </c>
      <c r="I411" s="66">
        <v>2.5000000000000001E-3</v>
      </c>
      <c r="J411" s="16">
        <v>132394164480</v>
      </c>
      <c r="K411" s="16">
        <v>-0.18017216</v>
      </c>
      <c r="L411" s="16">
        <v>23.952645889999999</v>
      </c>
    </row>
    <row r="412" spans="1:12" ht="13.2" hidden="1" x14ac:dyDescent="0.25">
      <c r="A412" s="13">
        <v>42931</v>
      </c>
      <c r="B412" s="54">
        <v>0.89916666666666667</v>
      </c>
      <c r="C412" s="16" t="s">
        <v>782</v>
      </c>
      <c r="D412" s="16" t="s">
        <v>761</v>
      </c>
      <c r="E412" s="16" t="s">
        <v>763</v>
      </c>
      <c r="F412" s="16">
        <v>7.5031999999999998E-3</v>
      </c>
      <c r="G412" s="16">
        <v>4.9528759999999998E-2</v>
      </c>
      <c r="H412" s="16">
        <v>3.7162000000000002E-4</v>
      </c>
      <c r="I412" s="66">
        <v>2.5000000000000001E-3</v>
      </c>
      <c r="J412" s="16">
        <v>132394164480</v>
      </c>
      <c r="K412" s="16">
        <v>-3.7162000000000002E-4</v>
      </c>
      <c r="L412" s="16">
        <v>4.9404940000000001E-2</v>
      </c>
    </row>
    <row r="413" spans="1:12" ht="13.2" hidden="1" x14ac:dyDescent="0.25">
      <c r="A413" s="13">
        <v>42931</v>
      </c>
      <c r="B413" s="54">
        <v>0.89916666666666667</v>
      </c>
      <c r="C413" s="16" t="s">
        <v>782</v>
      </c>
      <c r="D413" s="16" t="s">
        <v>761</v>
      </c>
      <c r="E413" s="16" t="s">
        <v>763</v>
      </c>
      <c r="F413" s="16">
        <v>7.5031899999999999E-3</v>
      </c>
      <c r="G413" s="16">
        <v>1.0324108000000001</v>
      </c>
      <c r="H413" s="16">
        <v>7.7463699999999998E-3</v>
      </c>
      <c r="I413" s="66">
        <v>2.5000000000000001E-3</v>
      </c>
      <c r="J413" s="16">
        <v>132394164480</v>
      </c>
      <c r="K413" s="16">
        <v>-7.7463699999999998E-3</v>
      </c>
      <c r="L413" s="16">
        <v>1.02982978</v>
      </c>
    </row>
    <row r="414" spans="1:12" ht="13.2" hidden="1" x14ac:dyDescent="0.25">
      <c r="A414" s="13">
        <v>42931</v>
      </c>
      <c r="B414" s="54">
        <v>0.8981365740740741</v>
      </c>
      <c r="C414" s="16" t="s">
        <v>778</v>
      </c>
      <c r="D414" s="16" t="s">
        <v>761</v>
      </c>
      <c r="E414" s="16" t="s">
        <v>763</v>
      </c>
      <c r="F414" s="16">
        <v>9.3989999999999994E-3</v>
      </c>
      <c r="G414" s="16">
        <v>2.36178394</v>
      </c>
      <c r="H414" s="16">
        <v>2.21984E-2</v>
      </c>
      <c r="I414" s="66">
        <v>1.5E-3</v>
      </c>
      <c r="J414" s="16">
        <v>114145581333</v>
      </c>
      <c r="K414" s="16">
        <v>-2.21984E-2</v>
      </c>
      <c r="L414" s="16">
        <v>2.3582412700000002</v>
      </c>
    </row>
    <row r="415" spans="1:12" ht="13.2" hidden="1" x14ac:dyDescent="0.25">
      <c r="A415" s="13">
        <v>42931</v>
      </c>
      <c r="B415" s="54">
        <v>0.8981365740740741</v>
      </c>
      <c r="C415" s="16" t="s">
        <v>778</v>
      </c>
      <c r="D415" s="16" t="s">
        <v>761</v>
      </c>
      <c r="E415" s="16" t="s">
        <v>763</v>
      </c>
      <c r="F415" s="16">
        <v>9.3982100000000006E-3</v>
      </c>
      <c r="G415" s="16">
        <v>0.59491810000000001</v>
      </c>
      <c r="H415" s="16">
        <v>5.5911600000000004E-3</v>
      </c>
      <c r="I415" s="66">
        <v>2.5000000000000001E-3</v>
      </c>
      <c r="J415" s="16">
        <v>114145581333</v>
      </c>
      <c r="K415" s="16">
        <v>-5.5911600000000004E-3</v>
      </c>
      <c r="L415" s="16">
        <v>0.59343080999999998</v>
      </c>
    </row>
    <row r="416" spans="1:12" ht="13.2" hidden="1" x14ac:dyDescent="0.25">
      <c r="A416" s="13">
        <v>42931</v>
      </c>
      <c r="B416" s="54">
        <v>0.8981365740740741</v>
      </c>
      <c r="C416" s="16" t="s">
        <v>778</v>
      </c>
      <c r="D416" s="16" t="s">
        <v>761</v>
      </c>
      <c r="E416" s="16" t="s">
        <v>763</v>
      </c>
      <c r="F416" s="16">
        <v>9.3981900000000007E-3</v>
      </c>
      <c r="G416" s="16">
        <v>24.777730569999999</v>
      </c>
      <c r="H416" s="16">
        <v>0.23286581000000001</v>
      </c>
      <c r="I416" s="66">
        <v>2.5000000000000001E-3</v>
      </c>
      <c r="J416" s="16">
        <v>114145581333</v>
      </c>
      <c r="K416" s="16">
        <v>-0.23286581000000001</v>
      </c>
      <c r="L416" s="16">
        <v>24.715786250000001</v>
      </c>
    </row>
    <row r="417" spans="1:12" ht="13.2" hidden="1" x14ac:dyDescent="0.25">
      <c r="A417" s="13">
        <v>42931</v>
      </c>
      <c r="B417" s="54">
        <v>0.8981365740740741</v>
      </c>
      <c r="C417" s="16" t="s">
        <v>778</v>
      </c>
      <c r="D417" s="16" t="s">
        <v>761</v>
      </c>
      <c r="E417" s="16" t="s">
        <v>763</v>
      </c>
      <c r="F417" s="16">
        <v>9.3981800000000008E-3</v>
      </c>
      <c r="G417" s="16">
        <v>16.27803407</v>
      </c>
      <c r="H417" s="16">
        <v>0.15298389000000001</v>
      </c>
      <c r="I417" s="66">
        <v>2.5000000000000001E-3</v>
      </c>
      <c r="J417" s="16">
        <v>114145581333</v>
      </c>
      <c r="K417" s="16">
        <v>-0.15298389000000001</v>
      </c>
      <c r="L417" s="16">
        <v>16.237338990000001</v>
      </c>
    </row>
    <row r="418" spans="1:12" ht="13.2" hidden="1" x14ac:dyDescent="0.25">
      <c r="A418" s="13">
        <v>42931</v>
      </c>
      <c r="B418" s="54">
        <v>0.8981365740740741</v>
      </c>
      <c r="C418" s="16" t="s">
        <v>778</v>
      </c>
      <c r="D418" s="16" t="s">
        <v>761</v>
      </c>
      <c r="E418" s="16" t="s">
        <v>763</v>
      </c>
      <c r="F418" s="16">
        <v>9.3981800000000008E-3</v>
      </c>
      <c r="G418" s="16">
        <v>21.224636660000002</v>
      </c>
      <c r="H418" s="16">
        <v>0.19947295000000001</v>
      </c>
      <c r="I418" s="66">
        <v>2.5000000000000001E-3</v>
      </c>
      <c r="J418" s="16">
        <v>114145581333</v>
      </c>
      <c r="K418" s="16">
        <v>-0.19947295000000001</v>
      </c>
      <c r="L418" s="16">
        <v>21.171575069999999</v>
      </c>
    </row>
    <row r="419" spans="1:12" ht="13.2" hidden="1" x14ac:dyDescent="0.25">
      <c r="A419" s="13">
        <v>42931</v>
      </c>
      <c r="B419" s="54">
        <v>0.89771990740740737</v>
      </c>
      <c r="C419" s="16" t="s">
        <v>778</v>
      </c>
      <c r="D419" s="16" t="s">
        <v>761</v>
      </c>
      <c r="E419" s="16" t="s">
        <v>762</v>
      </c>
      <c r="F419" s="16">
        <v>9.2878700000000002E-3</v>
      </c>
      <c r="G419" s="16">
        <v>5.8897995099999996</v>
      </c>
      <c r="H419" s="16">
        <v>5.4703689999999999E-2</v>
      </c>
      <c r="I419" s="66">
        <v>2.5000000000000001E-3</v>
      </c>
      <c r="J419" s="16">
        <v>114145525389</v>
      </c>
      <c r="K419" s="16">
        <v>5.4566940000000001E-2</v>
      </c>
      <c r="L419" s="16">
        <v>-5.8897995099999996</v>
      </c>
    </row>
    <row r="420" spans="1:12" ht="13.2" hidden="1" x14ac:dyDescent="0.25">
      <c r="A420" s="13">
        <v>42931</v>
      </c>
      <c r="B420" s="54">
        <v>0.89677083333333329</v>
      </c>
      <c r="C420" s="16" t="s">
        <v>783</v>
      </c>
      <c r="D420" s="16" t="s">
        <v>761</v>
      </c>
      <c r="E420" s="16" t="s">
        <v>762</v>
      </c>
      <c r="F420" s="16">
        <v>7.1809E-4</v>
      </c>
      <c r="G420" s="16">
        <v>69.524812670000003</v>
      </c>
      <c r="H420" s="16">
        <v>4.9925070000000002E-2</v>
      </c>
      <c r="I420" s="66">
        <v>2.5000000000000001E-3</v>
      </c>
      <c r="J420" s="16">
        <v>19498210425</v>
      </c>
      <c r="K420" s="16">
        <v>4.9800259999999999E-2</v>
      </c>
      <c r="L420" s="16">
        <v>-69.524812670000003</v>
      </c>
    </row>
    <row r="421" spans="1:12" ht="13.2" hidden="1" x14ac:dyDescent="0.25">
      <c r="A421" s="13">
        <v>42931</v>
      </c>
      <c r="B421" s="54">
        <v>0.89677083333333329</v>
      </c>
      <c r="C421" s="16" t="s">
        <v>783</v>
      </c>
      <c r="D421" s="16" t="s">
        <v>761</v>
      </c>
      <c r="E421" s="16" t="s">
        <v>762</v>
      </c>
      <c r="F421" s="16">
        <v>7.1810000000000005E-4</v>
      </c>
      <c r="G421" s="16">
        <v>494.36011696999998</v>
      </c>
      <c r="H421" s="16">
        <v>0.35499998999999999</v>
      </c>
      <c r="I421" s="66">
        <v>2.5000000000000001E-3</v>
      </c>
      <c r="J421" s="16">
        <v>19498210425</v>
      </c>
      <c r="K421" s="16">
        <v>0.3541125</v>
      </c>
      <c r="L421" s="16">
        <v>-494.36011696999998</v>
      </c>
    </row>
    <row r="422" spans="1:12" ht="13.2" hidden="1" x14ac:dyDescent="0.25">
      <c r="A422" s="13">
        <v>42931</v>
      </c>
      <c r="B422" s="54">
        <v>0.89677083333333329</v>
      </c>
      <c r="C422" s="16" t="s">
        <v>783</v>
      </c>
      <c r="D422" s="16" t="s">
        <v>761</v>
      </c>
      <c r="E422" s="16" t="s">
        <v>762</v>
      </c>
      <c r="F422" s="16">
        <v>7.1810000000000005E-4</v>
      </c>
      <c r="G422" s="16">
        <v>246.51492292</v>
      </c>
      <c r="H422" s="16">
        <v>0.17702235999999999</v>
      </c>
      <c r="I422" s="66">
        <v>2.5000000000000001E-3</v>
      </c>
      <c r="J422" s="16">
        <v>19498210425</v>
      </c>
      <c r="K422" s="16">
        <v>0.17657981</v>
      </c>
      <c r="L422" s="16">
        <v>-246.51492292</v>
      </c>
    </row>
    <row r="423" spans="1:12" ht="13.2" hidden="1" x14ac:dyDescent="0.25">
      <c r="A423" s="13">
        <v>42931</v>
      </c>
      <c r="B423" s="54">
        <v>0.89677083333333329</v>
      </c>
      <c r="C423" s="16" t="s">
        <v>783</v>
      </c>
      <c r="D423" s="16" t="s">
        <v>761</v>
      </c>
      <c r="E423" s="16" t="s">
        <v>762</v>
      </c>
      <c r="F423" s="16">
        <v>7.1810999999999999E-4</v>
      </c>
      <c r="G423" s="16">
        <v>607.82332123000003</v>
      </c>
      <c r="H423" s="16">
        <v>0.43648399999999998</v>
      </c>
      <c r="I423" s="66">
        <v>2.5000000000000001E-3</v>
      </c>
      <c r="J423" s="16">
        <v>19498210425</v>
      </c>
      <c r="K423" s="16">
        <v>0.43539278999999997</v>
      </c>
      <c r="L423" s="16">
        <v>-607.82332123000003</v>
      </c>
    </row>
    <row r="424" spans="1:12" ht="13.2" hidden="1" x14ac:dyDescent="0.25">
      <c r="A424" s="13">
        <v>42931</v>
      </c>
      <c r="B424" s="54">
        <v>0.89677083333333329</v>
      </c>
      <c r="C424" s="16" t="s">
        <v>783</v>
      </c>
      <c r="D424" s="16" t="s">
        <v>761</v>
      </c>
      <c r="E424" s="16" t="s">
        <v>762</v>
      </c>
      <c r="F424" s="16">
        <v>7.1812000000000004E-4</v>
      </c>
      <c r="G424" s="16">
        <v>77.561300000000003</v>
      </c>
      <c r="H424" s="16">
        <v>5.5698320000000003E-2</v>
      </c>
      <c r="I424" s="66">
        <v>2.5000000000000001E-3</v>
      </c>
      <c r="J424" s="16">
        <v>19498210425</v>
      </c>
      <c r="K424" s="16">
        <v>5.5559079999999997E-2</v>
      </c>
      <c r="L424" s="16">
        <v>-77.561300000000003</v>
      </c>
    </row>
    <row r="425" spans="1:12" ht="13.2" hidden="1" x14ac:dyDescent="0.25">
      <c r="A425" s="13">
        <v>42931</v>
      </c>
      <c r="B425" s="54">
        <v>0.89677083333333329</v>
      </c>
      <c r="C425" s="16" t="s">
        <v>783</v>
      </c>
      <c r="D425" s="16" t="s">
        <v>761</v>
      </c>
      <c r="E425" s="16" t="s">
        <v>762</v>
      </c>
      <c r="F425" s="16">
        <v>7.1852000000000005E-4</v>
      </c>
      <c r="G425" s="16">
        <v>57.85288491</v>
      </c>
      <c r="H425" s="16">
        <v>4.156845E-2</v>
      </c>
      <c r="I425" s="66">
        <v>2.5000000000000001E-3</v>
      </c>
      <c r="J425" s="16">
        <v>19498210425</v>
      </c>
      <c r="K425" s="16">
        <v>4.1464529999999999E-2</v>
      </c>
      <c r="L425" s="16">
        <v>-57.85288491</v>
      </c>
    </row>
    <row r="426" spans="1:12" ht="13.2" hidden="1" x14ac:dyDescent="0.25">
      <c r="A426" s="13">
        <v>42931</v>
      </c>
      <c r="B426" s="54">
        <v>0.89677083333333329</v>
      </c>
      <c r="C426" s="16" t="s">
        <v>783</v>
      </c>
      <c r="D426" s="16" t="s">
        <v>761</v>
      </c>
      <c r="E426" s="16" t="s">
        <v>762</v>
      </c>
      <c r="F426" s="16">
        <v>7.1854999999999998E-4</v>
      </c>
      <c r="G426" s="16">
        <v>21.347722730000001</v>
      </c>
      <c r="H426" s="16">
        <v>1.53394E-2</v>
      </c>
      <c r="I426" s="66">
        <v>2.5000000000000001E-3</v>
      </c>
      <c r="J426" s="16">
        <v>19498210425</v>
      </c>
      <c r="K426" s="16">
        <v>1.530106E-2</v>
      </c>
      <c r="L426" s="16">
        <v>-21.347722730000001</v>
      </c>
    </row>
    <row r="427" spans="1:12" ht="13.2" hidden="1" x14ac:dyDescent="0.25">
      <c r="A427" s="13">
        <v>42931</v>
      </c>
      <c r="B427" s="54">
        <v>0.89677083333333329</v>
      </c>
      <c r="C427" s="16" t="s">
        <v>783</v>
      </c>
      <c r="D427" s="16" t="s">
        <v>761</v>
      </c>
      <c r="E427" s="16" t="s">
        <v>762</v>
      </c>
      <c r="F427" s="16">
        <v>7.1856999999999997E-4</v>
      </c>
      <c r="G427" s="16">
        <v>5.5666114599999998</v>
      </c>
      <c r="H427" s="16">
        <v>3.9999900000000001E-3</v>
      </c>
      <c r="I427" s="66">
        <v>2.5000000000000001E-3</v>
      </c>
      <c r="J427" s="16">
        <v>19498210425</v>
      </c>
      <c r="K427" s="16">
        <v>3.9899999999999996E-3</v>
      </c>
      <c r="L427" s="16">
        <v>-5.5666114599999998</v>
      </c>
    </row>
    <row r="428" spans="1:12" ht="13.2" hidden="1" x14ac:dyDescent="0.25">
      <c r="A428" s="13">
        <v>42931</v>
      </c>
      <c r="B428" s="54">
        <v>0.89677083333333329</v>
      </c>
      <c r="C428" s="16" t="s">
        <v>783</v>
      </c>
      <c r="D428" s="16" t="s">
        <v>761</v>
      </c>
      <c r="E428" s="16" t="s">
        <v>762</v>
      </c>
      <c r="F428" s="16">
        <v>7.1863999999999999E-4</v>
      </c>
      <c r="G428" s="16">
        <v>4.1745519299999998</v>
      </c>
      <c r="H428" s="16">
        <v>2.9999900000000001E-3</v>
      </c>
      <c r="I428" s="66">
        <v>2.5000000000000001E-3</v>
      </c>
      <c r="J428" s="16">
        <v>19498210425</v>
      </c>
      <c r="K428" s="16">
        <v>2.9924999999999999E-3</v>
      </c>
      <c r="L428" s="16">
        <v>-4.1745519299999998</v>
      </c>
    </row>
    <row r="429" spans="1:12" ht="13.2" hidden="1" x14ac:dyDescent="0.25">
      <c r="A429" s="13">
        <v>42931</v>
      </c>
      <c r="B429" s="54">
        <v>0.89677083333333329</v>
      </c>
      <c r="C429" s="16" t="s">
        <v>783</v>
      </c>
      <c r="D429" s="16" t="s">
        <v>761</v>
      </c>
      <c r="E429" s="16" t="s">
        <v>762</v>
      </c>
      <c r="F429" s="16">
        <v>7.1869999999999996E-4</v>
      </c>
      <c r="G429" s="16">
        <v>1.3913975300000001</v>
      </c>
      <c r="H429" s="16">
        <v>9.9999000000000008E-4</v>
      </c>
      <c r="I429" s="66">
        <v>2.5000000000000001E-3</v>
      </c>
      <c r="J429" s="16">
        <v>19498210425</v>
      </c>
      <c r="K429" s="16">
        <v>9.9749999999999991E-4</v>
      </c>
      <c r="L429" s="16">
        <v>-1.3913975300000001</v>
      </c>
    </row>
    <row r="430" spans="1:12" ht="13.2" hidden="1" x14ac:dyDescent="0.25">
      <c r="A430" s="13">
        <v>42931</v>
      </c>
      <c r="B430" s="54">
        <v>0.89677083333333329</v>
      </c>
      <c r="C430" s="16" t="s">
        <v>783</v>
      </c>
      <c r="D430" s="16" t="s">
        <v>761</v>
      </c>
      <c r="E430" s="16" t="s">
        <v>762</v>
      </c>
      <c r="F430" s="16">
        <v>7.1871000000000001E-4</v>
      </c>
      <c r="G430" s="16">
        <v>3.2570299600000001</v>
      </c>
      <c r="H430" s="16">
        <v>2.3408600000000002E-3</v>
      </c>
      <c r="I430" s="66">
        <v>2.5000000000000001E-3</v>
      </c>
      <c r="J430" s="16">
        <v>19498210425</v>
      </c>
      <c r="K430" s="16">
        <v>2.3350100000000002E-3</v>
      </c>
      <c r="L430" s="16">
        <v>-3.2570299600000001</v>
      </c>
    </row>
    <row r="431" spans="1:12" ht="13.2" hidden="1" x14ac:dyDescent="0.25">
      <c r="A431" s="13">
        <v>42931</v>
      </c>
      <c r="B431" s="54">
        <v>0.89677083333333329</v>
      </c>
      <c r="C431" s="16" t="s">
        <v>783</v>
      </c>
      <c r="D431" s="16" t="s">
        <v>761</v>
      </c>
      <c r="E431" s="16" t="s">
        <v>762</v>
      </c>
      <c r="F431" s="16">
        <v>7.1874000000000005E-4</v>
      </c>
      <c r="G431" s="16">
        <v>16.76870843</v>
      </c>
      <c r="H431" s="16">
        <v>1.205234E-2</v>
      </c>
      <c r="I431" s="66">
        <v>2.5000000000000001E-3</v>
      </c>
      <c r="J431" s="16">
        <v>19498210425</v>
      </c>
      <c r="K431" s="16">
        <v>1.202221E-2</v>
      </c>
      <c r="L431" s="16">
        <v>-16.76870843</v>
      </c>
    </row>
    <row r="432" spans="1:12" ht="13.2" x14ac:dyDescent="0.25">
      <c r="A432" s="13">
        <v>42931</v>
      </c>
      <c r="B432" s="54">
        <v>0.66021990740740744</v>
      </c>
      <c r="C432" s="16" t="s">
        <v>760</v>
      </c>
      <c r="D432" s="16" t="s">
        <v>761</v>
      </c>
      <c r="E432" s="16" t="s">
        <v>763</v>
      </c>
      <c r="F432" s="16">
        <v>7.0385000000000003E-2</v>
      </c>
      <c r="G432" s="16">
        <v>14.999999989999999</v>
      </c>
      <c r="H432" s="16">
        <v>1.05577499</v>
      </c>
      <c r="I432" s="66">
        <v>1.5E-3</v>
      </c>
      <c r="J432" s="16">
        <v>107219328369</v>
      </c>
      <c r="K432" s="16">
        <v>-1.05577499</v>
      </c>
      <c r="L432" s="16">
        <v>14.977499999999999</v>
      </c>
    </row>
    <row r="433" spans="1:12" ht="13.2" x14ac:dyDescent="0.25">
      <c r="A433" s="13">
        <v>42931</v>
      </c>
      <c r="B433" s="54">
        <v>0.64900462962962968</v>
      </c>
      <c r="C433" s="16" t="s">
        <v>760</v>
      </c>
      <c r="D433" s="16" t="s">
        <v>761</v>
      </c>
      <c r="E433" s="16" t="s">
        <v>763</v>
      </c>
      <c r="F433" s="16">
        <v>7.0512000000000005E-2</v>
      </c>
      <c r="G433" s="16">
        <v>0.59207757000000005</v>
      </c>
      <c r="H433" s="16">
        <v>4.1748569999999999E-2</v>
      </c>
      <c r="I433" s="66">
        <v>1.5E-3</v>
      </c>
      <c r="J433" s="16">
        <v>107254396266</v>
      </c>
      <c r="K433" s="16">
        <v>-4.1748569999999999E-2</v>
      </c>
      <c r="L433" s="16">
        <v>0.59118946000000006</v>
      </c>
    </row>
    <row r="434" spans="1:12" ht="13.2" x14ac:dyDescent="0.25">
      <c r="A434" s="13">
        <v>42931</v>
      </c>
      <c r="B434" s="54">
        <v>0.64886574074074077</v>
      </c>
      <c r="C434" s="16" t="s">
        <v>760</v>
      </c>
      <c r="D434" s="16" t="s">
        <v>761</v>
      </c>
      <c r="E434" s="16" t="s">
        <v>763</v>
      </c>
      <c r="F434" s="16">
        <v>7.0512000000000005E-2</v>
      </c>
      <c r="G434" s="16">
        <v>0.21782499999999999</v>
      </c>
      <c r="H434" s="16">
        <v>1.535927E-2</v>
      </c>
      <c r="I434" s="66">
        <v>1.5E-3</v>
      </c>
      <c r="J434" s="16">
        <v>107254396266</v>
      </c>
      <c r="K434" s="16">
        <v>-1.535927E-2</v>
      </c>
      <c r="L434" s="16">
        <v>0.21749826999999999</v>
      </c>
    </row>
    <row r="435" spans="1:12" ht="13.2" x14ac:dyDescent="0.25">
      <c r="A435" s="13">
        <v>42931</v>
      </c>
      <c r="B435" s="54">
        <v>0.64880787037037035</v>
      </c>
      <c r="C435" s="16" t="s">
        <v>760</v>
      </c>
      <c r="D435" s="16" t="s">
        <v>761</v>
      </c>
      <c r="E435" s="16" t="s">
        <v>763</v>
      </c>
      <c r="F435" s="16">
        <v>7.0512000000000005E-2</v>
      </c>
      <c r="G435" s="16">
        <v>2.0516292599999999</v>
      </c>
      <c r="H435" s="16">
        <v>0.14466448000000001</v>
      </c>
      <c r="I435" s="66">
        <v>1.5E-3</v>
      </c>
      <c r="J435" s="16">
        <v>107254396266</v>
      </c>
      <c r="K435" s="16">
        <v>-0.14466448000000001</v>
      </c>
      <c r="L435" s="16">
        <v>2.0485518200000001</v>
      </c>
    </row>
    <row r="436" spans="1:12" ht="13.2" x14ac:dyDescent="0.25">
      <c r="A436" s="13">
        <v>42931</v>
      </c>
      <c r="B436" s="54">
        <v>0.64876157407407409</v>
      </c>
      <c r="C436" s="16" t="s">
        <v>760</v>
      </c>
      <c r="D436" s="16" t="s">
        <v>761</v>
      </c>
      <c r="E436" s="16" t="s">
        <v>763</v>
      </c>
      <c r="F436" s="16">
        <v>7.0512000000000005E-2</v>
      </c>
      <c r="G436" s="16">
        <v>2.4899999999999999E-2</v>
      </c>
      <c r="H436" s="16">
        <v>1.75574E-3</v>
      </c>
      <c r="I436" s="66">
        <v>1.5E-3</v>
      </c>
      <c r="J436" s="16">
        <v>107254396266</v>
      </c>
      <c r="K436" s="16">
        <v>-1.75574E-3</v>
      </c>
      <c r="L436" s="16">
        <v>2.486265E-2</v>
      </c>
    </row>
    <row r="437" spans="1:12" ht="13.2" x14ac:dyDescent="0.25">
      <c r="A437" s="13">
        <v>42931</v>
      </c>
      <c r="B437" s="54">
        <v>0.6486574074074074</v>
      </c>
      <c r="C437" s="16" t="s">
        <v>760</v>
      </c>
      <c r="D437" s="16" t="s">
        <v>761</v>
      </c>
      <c r="E437" s="16" t="s">
        <v>763</v>
      </c>
      <c r="F437" s="16">
        <v>7.0512000000000005E-2</v>
      </c>
      <c r="G437" s="16">
        <v>4.5101019999999999E-2</v>
      </c>
      <c r="H437" s="16">
        <v>3.18016E-3</v>
      </c>
      <c r="I437" s="66">
        <v>1.5E-3</v>
      </c>
      <c r="J437" s="16">
        <v>107254396266</v>
      </c>
      <c r="K437" s="16">
        <v>-3.18016E-3</v>
      </c>
      <c r="L437" s="16">
        <v>4.5033370000000003E-2</v>
      </c>
    </row>
    <row r="438" spans="1:12" ht="13.2" x14ac:dyDescent="0.25">
      <c r="A438" s="13">
        <v>42931</v>
      </c>
      <c r="B438" s="54">
        <v>0.64831018518518524</v>
      </c>
      <c r="C438" s="16" t="s">
        <v>760</v>
      </c>
      <c r="D438" s="16" t="s">
        <v>761</v>
      </c>
      <c r="E438" s="16" t="s">
        <v>763</v>
      </c>
      <c r="F438" s="16">
        <v>7.0512000000000005E-2</v>
      </c>
      <c r="G438" s="16">
        <v>4.2283439999999999E-2</v>
      </c>
      <c r="H438" s="16">
        <v>2.9814799999999999E-3</v>
      </c>
      <c r="I438" s="66">
        <v>1.5E-3</v>
      </c>
      <c r="J438" s="16">
        <v>107254396266</v>
      </c>
      <c r="K438" s="16">
        <v>-2.9814799999999999E-3</v>
      </c>
      <c r="L438" s="16">
        <v>4.2220019999999997E-2</v>
      </c>
    </row>
    <row r="439" spans="1:12" ht="13.2" x14ac:dyDescent="0.25">
      <c r="A439" s="13">
        <v>42931</v>
      </c>
      <c r="B439" s="54">
        <v>0.64829861111111109</v>
      </c>
      <c r="C439" s="16" t="s">
        <v>760</v>
      </c>
      <c r="D439" s="16" t="s">
        <v>761</v>
      </c>
      <c r="E439" s="16" t="s">
        <v>763</v>
      </c>
      <c r="F439" s="16">
        <v>7.0512000000000005E-2</v>
      </c>
      <c r="G439" s="16">
        <v>1.9892468299999999</v>
      </c>
      <c r="H439" s="16">
        <v>0.14026577000000001</v>
      </c>
      <c r="I439" s="66">
        <v>1.5E-3</v>
      </c>
      <c r="J439" s="16">
        <v>107254396266</v>
      </c>
      <c r="K439" s="16">
        <v>-0.14026577000000001</v>
      </c>
      <c r="L439" s="16">
        <v>1.9862629599999999</v>
      </c>
    </row>
    <row r="440" spans="1:12" ht="13.2" x14ac:dyDescent="0.25">
      <c r="A440" s="13">
        <v>42931</v>
      </c>
      <c r="B440" s="54">
        <v>0.64828703703703705</v>
      </c>
      <c r="C440" s="16" t="s">
        <v>760</v>
      </c>
      <c r="D440" s="16" t="s">
        <v>761</v>
      </c>
      <c r="E440" s="16" t="s">
        <v>763</v>
      </c>
      <c r="F440" s="16">
        <v>7.0512000000000005E-2</v>
      </c>
      <c r="G440" s="16">
        <v>2.4892300000000001</v>
      </c>
      <c r="H440" s="16">
        <v>0.17552058000000001</v>
      </c>
      <c r="I440" s="66">
        <v>1.5E-3</v>
      </c>
      <c r="J440" s="16">
        <v>107254396266</v>
      </c>
      <c r="K440" s="16">
        <v>-0.17552058000000001</v>
      </c>
      <c r="L440" s="16">
        <v>2.4854961599999998</v>
      </c>
    </row>
    <row r="441" spans="1:12" ht="13.2" x14ac:dyDescent="0.25">
      <c r="A441" s="13">
        <v>42931</v>
      </c>
      <c r="B441" s="54">
        <v>0.64815972222222218</v>
      </c>
      <c r="C441" s="16" t="s">
        <v>760</v>
      </c>
      <c r="D441" s="16" t="s">
        <v>761</v>
      </c>
      <c r="E441" s="16" t="s">
        <v>763</v>
      </c>
      <c r="F441" s="16">
        <v>7.0512000000000005E-2</v>
      </c>
      <c r="G441" s="16">
        <v>1.3290554400000001</v>
      </c>
      <c r="H441" s="16">
        <v>9.3714350000000002E-2</v>
      </c>
      <c r="I441" s="66">
        <v>1.5E-3</v>
      </c>
      <c r="J441" s="16">
        <v>107254396266</v>
      </c>
      <c r="K441" s="16">
        <v>-9.3714350000000002E-2</v>
      </c>
      <c r="L441" s="16">
        <v>1.3270618599999999</v>
      </c>
    </row>
    <row r="442" spans="1:12" ht="13.2" x14ac:dyDescent="0.25">
      <c r="A442" s="13">
        <v>42931</v>
      </c>
      <c r="B442" s="54">
        <v>0.31518518518518518</v>
      </c>
      <c r="C442" s="16" t="s">
        <v>760</v>
      </c>
      <c r="D442" s="16" t="s">
        <v>761</v>
      </c>
      <c r="E442" s="16" t="s">
        <v>763</v>
      </c>
      <c r="F442" s="16">
        <v>7.1702000000000002E-2</v>
      </c>
      <c r="G442" s="16">
        <v>0.58589842999999997</v>
      </c>
      <c r="H442" s="16">
        <v>4.2010079999999998E-2</v>
      </c>
      <c r="I442" s="66">
        <v>1.5E-3</v>
      </c>
      <c r="J442" s="16">
        <v>107320471125</v>
      </c>
      <c r="K442" s="16">
        <v>-4.2010079999999998E-2</v>
      </c>
      <c r="L442" s="16">
        <v>0.58501959000000003</v>
      </c>
    </row>
    <row r="443" spans="1:12" ht="13.2" hidden="1" x14ac:dyDescent="0.25">
      <c r="A443" s="13">
        <v>42931</v>
      </c>
      <c r="B443" s="54">
        <v>0.30631944444444442</v>
      </c>
      <c r="C443" s="16" t="s">
        <v>764</v>
      </c>
      <c r="D443" s="16" t="s">
        <v>761</v>
      </c>
      <c r="E443" s="16" t="s">
        <v>762</v>
      </c>
      <c r="F443" s="16">
        <v>1.9069900000000001E-2</v>
      </c>
      <c r="G443" s="16">
        <v>1.4968648499999999</v>
      </c>
      <c r="H443" s="16">
        <v>2.8545060000000001E-2</v>
      </c>
      <c r="I443" s="66">
        <v>1.5E-3</v>
      </c>
      <c r="J443" s="16">
        <v>91794687476</v>
      </c>
      <c r="K443" s="16">
        <v>2.850225E-2</v>
      </c>
      <c r="L443" s="16">
        <v>-1.4968648499999999</v>
      </c>
    </row>
    <row r="444" spans="1:12" ht="13.2" hidden="1" x14ac:dyDescent="0.25">
      <c r="A444" s="13">
        <v>42931</v>
      </c>
      <c r="B444" s="54">
        <v>0.30630787037037038</v>
      </c>
      <c r="C444" s="16" t="s">
        <v>764</v>
      </c>
      <c r="D444" s="16" t="s">
        <v>761</v>
      </c>
      <c r="E444" s="16" t="s">
        <v>762</v>
      </c>
      <c r="F444" s="16">
        <v>1.9069900000000001E-2</v>
      </c>
      <c r="G444" s="16">
        <v>1.5523629999999999</v>
      </c>
      <c r="H444" s="16">
        <v>2.9603399999999998E-2</v>
      </c>
      <c r="I444" s="66">
        <v>1.5E-3</v>
      </c>
      <c r="J444" s="16">
        <v>91794687476</v>
      </c>
      <c r="K444" s="16">
        <v>2.9558999999999998E-2</v>
      </c>
      <c r="L444" s="16">
        <v>-1.5523629999999999</v>
      </c>
    </row>
    <row r="445" spans="1:12" ht="13.2" x14ac:dyDescent="0.25">
      <c r="A445" s="13">
        <v>42931</v>
      </c>
      <c r="B445" s="54">
        <v>0.29011574074074076</v>
      </c>
      <c r="C445" s="16" t="s">
        <v>760</v>
      </c>
      <c r="D445" s="16" t="s">
        <v>761</v>
      </c>
      <c r="E445" s="16" t="s">
        <v>763</v>
      </c>
      <c r="F445" s="16">
        <v>7.1997340000000007E-2</v>
      </c>
      <c r="G445" s="16">
        <v>5.1900000000000002E-2</v>
      </c>
      <c r="H445" s="16">
        <v>3.7366600000000002E-3</v>
      </c>
      <c r="I445" s="66">
        <v>2.5000000000000001E-3</v>
      </c>
      <c r="J445" s="16">
        <v>107320606989</v>
      </c>
      <c r="K445" s="16">
        <v>-3.7366600000000002E-3</v>
      </c>
      <c r="L445" s="16">
        <v>5.1770249999999997E-2</v>
      </c>
    </row>
    <row r="446" spans="1:12" ht="13.2" x14ac:dyDescent="0.25">
      <c r="A446" s="13">
        <v>42931</v>
      </c>
      <c r="B446" s="54">
        <v>0.28980324074074076</v>
      </c>
      <c r="C446" s="16" t="s">
        <v>760</v>
      </c>
      <c r="D446" s="16" t="s">
        <v>761</v>
      </c>
      <c r="E446" s="16" t="s">
        <v>763</v>
      </c>
      <c r="F446" s="16">
        <v>7.1997340000000007E-2</v>
      </c>
      <c r="G446" s="16">
        <v>1.24812056</v>
      </c>
      <c r="H446" s="16">
        <v>8.9861360000000001E-2</v>
      </c>
      <c r="I446" s="66">
        <v>2.5000000000000001E-3</v>
      </c>
      <c r="J446" s="16">
        <v>107320590006</v>
      </c>
      <c r="K446" s="16">
        <v>-8.9861360000000001E-2</v>
      </c>
      <c r="L446" s="16">
        <v>1.2450002600000001</v>
      </c>
    </row>
    <row r="447" spans="1:12" ht="13.2" x14ac:dyDescent="0.25">
      <c r="A447" s="13">
        <v>42931</v>
      </c>
      <c r="B447" s="54">
        <v>0.28972222222222221</v>
      </c>
      <c r="C447" s="16" t="s">
        <v>760</v>
      </c>
      <c r="D447" s="16" t="s">
        <v>761</v>
      </c>
      <c r="E447" s="16" t="s">
        <v>763</v>
      </c>
      <c r="F447" s="16">
        <v>7.1702000000000002E-2</v>
      </c>
      <c r="G447" s="16">
        <v>3.9141015700000001</v>
      </c>
      <c r="H447" s="16">
        <v>0.28064890999999997</v>
      </c>
      <c r="I447" s="66">
        <v>1.5E-3</v>
      </c>
      <c r="J447" s="16">
        <v>107320471125</v>
      </c>
      <c r="K447" s="16">
        <v>-0.28064890999999997</v>
      </c>
      <c r="L447" s="16">
        <v>3.9082304200000002</v>
      </c>
    </row>
    <row r="448" spans="1:12" ht="13.2" x14ac:dyDescent="0.25">
      <c r="A448" s="13">
        <v>42931</v>
      </c>
      <c r="B448" s="54">
        <v>0.28887731481481482</v>
      </c>
      <c r="C448" s="16" t="s">
        <v>760</v>
      </c>
      <c r="D448" s="16" t="s">
        <v>761</v>
      </c>
      <c r="E448" s="16" t="s">
        <v>763</v>
      </c>
      <c r="F448" s="16">
        <v>7.1786870000000003E-2</v>
      </c>
      <c r="G448" s="16">
        <v>0.19609577</v>
      </c>
      <c r="H448" s="16">
        <v>1.40771E-2</v>
      </c>
      <c r="I448" s="66">
        <v>2.5000000000000001E-3</v>
      </c>
      <c r="J448" s="16">
        <v>107320495101</v>
      </c>
      <c r="K448" s="16">
        <v>-1.40771E-2</v>
      </c>
      <c r="L448" s="16">
        <v>0.19560553999999999</v>
      </c>
    </row>
    <row r="449" spans="1:12" ht="13.2" x14ac:dyDescent="0.25">
      <c r="A449" s="13">
        <v>42931</v>
      </c>
      <c r="B449" s="54">
        <v>0.18645833333333334</v>
      </c>
      <c r="C449" s="16" t="s">
        <v>760</v>
      </c>
      <c r="D449" s="16" t="s">
        <v>761</v>
      </c>
      <c r="E449" s="16" t="s">
        <v>763</v>
      </c>
      <c r="F449" s="16">
        <v>7.1923000000000001E-2</v>
      </c>
      <c r="G449" s="16">
        <v>4.4521999999999999E-2</v>
      </c>
      <c r="H449" s="16">
        <v>3.20215E-3</v>
      </c>
      <c r="I449" s="66">
        <v>1.5E-3</v>
      </c>
      <c r="J449" s="16">
        <v>107272266378</v>
      </c>
      <c r="K449" s="16">
        <v>-3.20215E-3</v>
      </c>
      <c r="L449" s="16">
        <v>4.4455219999999997E-2</v>
      </c>
    </row>
    <row r="450" spans="1:12" ht="13.2" x14ac:dyDescent="0.25">
      <c r="A450" s="13">
        <v>42931</v>
      </c>
      <c r="B450" s="54">
        <v>0.18645833333333334</v>
      </c>
      <c r="C450" s="16" t="s">
        <v>760</v>
      </c>
      <c r="D450" s="16" t="s">
        <v>761</v>
      </c>
      <c r="E450" s="16" t="s">
        <v>763</v>
      </c>
      <c r="F450" s="16">
        <v>7.1953000000000003E-2</v>
      </c>
      <c r="G450" s="16">
        <v>7.4522000000000005E-2</v>
      </c>
      <c r="H450" s="16">
        <v>5.36208E-3</v>
      </c>
      <c r="I450" s="66">
        <v>1.5E-3</v>
      </c>
      <c r="J450" s="16">
        <v>107272279365</v>
      </c>
      <c r="K450" s="16">
        <v>-5.36208E-3</v>
      </c>
      <c r="L450" s="16">
        <v>7.4410219999999999E-2</v>
      </c>
    </row>
    <row r="451" spans="1:12" ht="13.2" x14ac:dyDescent="0.25">
      <c r="A451" s="13">
        <v>42931</v>
      </c>
      <c r="B451" s="54">
        <v>0.18645833333333334</v>
      </c>
      <c r="C451" s="16" t="s">
        <v>760</v>
      </c>
      <c r="D451" s="16" t="s">
        <v>761</v>
      </c>
      <c r="E451" s="16" t="s">
        <v>763</v>
      </c>
      <c r="F451" s="16">
        <v>7.1979000000000001E-2</v>
      </c>
      <c r="G451" s="16">
        <v>0.2031164</v>
      </c>
      <c r="H451" s="16">
        <v>1.462011E-2</v>
      </c>
      <c r="I451" s="66">
        <v>1.5E-3</v>
      </c>
      <c r="J451" s="16">
        <v>107272336308</v>
      </c>
      <c r="K451" s="16">
        <v>-1.462011E-2</v>
      </c>
      <c r="L451" s="16">
        <v>0.20281173</v>
      </c>
    </row>
    <row r="452" spans="1:12" ht="13.2" x14ac:dyDescent="0.25">
      <c r="A452" s="13">
        <v>42931</v>
      </c>
      <c r="B452" s="54">
        <v>0.18151620370370369</v>
      </c>
      <c r="C452" s="16" t="s">
        <v>760</v>
      </c>
      <c r="D452" s="16" t="s">
        <v>761</v>
      </c>
      <c r="E452" s="16" t="s">
        <v>763</v>
      </c>
      <c r="F452" s="16">
        <v>7.1979000000000001E-2</v>
      </c>
      <c r="G452" s="16">
        <v>2.4215299999999999E-3</v>
      </c>
      <c r="H452" s="16">
        <v>1.7429000000000001E-4</v>
      </c>
      <c r="I452" s="66">
        <v>1.5E-3</v>
      </c>
      <c r="J452" s="16">
        <v>107272336308</v>
      </c>
      <c r="K452" s="16">
        <v>-1.7429000000000001E-4</v>
      </c>
      <c r="L452" s="16">
        <v>2.4179000000000002E-3</v>
      </c>
    </row>
    <row r="453" spans="1:12" ht="13.2" x14ac:dyDescent="0.25">
      <c r="A453" s="13">
        <v>42931</v>
      </c>
      <c r="B453" s="54">
        <v>1.6770833333333332E-2</v>
      </c>
      <c r="C453" s="16" t="s">
        <v>760</v>
      </c>
      <c r="D453" s="16" t="s">
        <v>761</v>
      </c>
      <c r="E453" s="16" t="s">
        <v>762</v>
      </c>
      <c r="F453" s="16">
        <v>7.2999930000000005E-2</v>
      </c>
      <c r="G453" s="16">
        <v>0.14270801999999999</v>
      </c>
      <c r="H453" s="16">
        <v>1.041767E-2</v>
      </c>
      <c r="I453" s="66">
        <v>1.5E-3</v>
      </c>
      <c r="J453" s="16">
        <v>107286229401</v>
      </c>
      <c r="K453" s="16">
        <v>1.0402049999999999E-2</v>
      </c>
      <c r="L453" s="16">
        <v>-0.14270801999999999</v>
      </c>
    </row>
    <row r="454" spans="1:12" ht="13.2" x14ac:dyDescent="0.25">
      <c r="A454" s="13">
        <v>42931</v>
      </c>
      <c r="B454" s="54">
        <v>1.6574074074074074E-2</v>
      </c>
      <c r="C454" s="16" t="s">
        <v>760</v>
      </c>
      <c r="D454" s="16" t="s">
        <v>761</v>
      </c>
      <c r="E454" s="16" t="s">
        <v>762</v>
      </c>
      <c r="F454" s="16">
        <v>7.2999930000000005E-2</v>
      </c>
      <c r="G454" s="16">
        <v>0.13698642999999999</v>
      </c>
      <c r="H454" s="16">
        <v>9.9999900000000003E-3</v>
      </c>
      <c r="I454" s="66">
        <v>1.5E-3</v>
      </c>
      <c r="J454" s="16">
        <v>107286229401</v>
      </c>
      <c r="K454" s="16">
        <v>9.9850000000000008E-3</v>
      </c>
      <c r="L454" s="16">
        <v>-0.13698642999999999</v>
      </c>
    </row>
    <row r="455" spans="1:12" ht="13.2" x14ac:dyDescent="0.25">
      <c r="A455" s="13">
        <v>42931</v>
      </c>
      <c r="B455" s="54">
        <v>1.6469907407407409E-2</v>
      </c>
      <c r="C455" s="16" t="s">
        <v>760</v>
      </c>
      <c r="D455" s="16" t="s">
        <v>761</v>
      </c>
      <c r="E455" s="16" t="s">
        <v>762</v>
      </c>
      <c r="F455" s="16">
        <v>7.2999930000000005E-2</v>
      </c>
      <c r="G455" s="16">
        <v>2.7170079999999999E-2</v>
      </c>
      <c r="H455" s="16">
        <v>1.9834100000000001E-3</v>
      </c>
      <c r="I455" s="66">
        <v>1.5E-3</v>
      </c>
      <c r="J455" s="16">
        <v>107286229401</v>
      </c>
      <c r="K455" s="16">
        <v>1.98044E-3</v>
      </c>
      <c r="L455" s="16">
        <v>-2.7170079999999999E-2</v>
      </c>
    </row>
    <row r="456" spans="1:12" ht="13.2" x14ac:dyDescent="0.25">
      <c r="A456" s="13">
        <v>42931</v>
      </c>
      <c r="B456" s="54">
        <v>1.638888888888889E-2</v>
      </c>
      <c r="C456" s="16" t="s">
        <v>760</v>
      </c>
      <c r="D456" s="16" t="s">
        <v>761</v>
      </c>
      <c r="E456" s="16" t="s">
        <v>762</v>
      </c>
      <c r="F456" s="16">
        <v>7.2999930000000005E-2</v>
      </c>
      <c r="G456" s="16">
        <v>0.13306807000000001</v>
      </c>
      <c r="H456" s="16">
        <v>9.7139500000000007E-3</v>
      </c>
      <c r="I456" s="66">
        <v>1.5E-3</v>
      </c>
      <c r="J456" s="16">
        <v>107286229401</v>
      </c>
      <c r="K456" s="16">
        <v>9.6993800000000005E-3</v>
      </c>
      <c r="L456" s="16">
        <v>-0.13306807000000001</v>
      </c>
    </row>
    <row r="457" spans="1:12" ht="13.2" x14ac:dyDescent="0.25">
      <c r="A457" s="13">
        <v>42931</v>
      </c>
      <c r="B457" s="54">
        <v>1.4155092592592592E-2</v>
      </c>
      <c r="C457" s="16" t="s">
        <v>760</v>
      </c>
      <c r="D457" s="16" t="s">
        <v>761</v>
      </c>
      <c r="E457" s="16" t="s">
        <v>763</v>
      </c>
      <c r="F457" s="16">
        <v>7.3142659999999998E-2</v>
      </c>
      <c r="G457" s="16">
        <v>0.11888296</v>
      </c>
      <c r="H457" s="16">
        <v>8.6954100000000006E-3</v>
      </c>
      <c r="I457" s="66">
        <v>2.5000000000000001E-3</v>
      </c>
      <c r="J457" s="16">
        <v>107286048582</v>
      </c>
      <c r="K457" s="16">
        <v>-8.6954100000000006E-3</v>
      </c>
      <c r="L457" s="16">
        <v>0.11858576</v>
      </c>
    </row>
    <row r="458" spans="1:12" ht="13.2" x14ac:dyDescent="0.25">
      <c r="A458" s="13">
        <v>42931</v>
      </c>
      <c r="B458" s="54">
        <v>1.4155092592592592E-2</v>
      </c>
      <c r="C458" s="16" t="s">
        <v>760</v>
      </c>
      <c r="D458" s="16" t="s">
        <v>761</v>
      </c>
      <c r="E458" s="16" t="s">
        <v>763</v>
      </c>
      <c r="F458" s="16">
        <v>7.3142650000000003E-2</v>
      </c>
      <c r="G458" s="16">
        <v>12</v>
      </c>
      <c r="H458" s="16">
        <v>0.87771180000000004</v>
      </c>
      <c r="I458" s="66">
        <v>2.5000000000000001E-3</v>
      </c>
      <c r="J458" s="16">
        <v>107286048582</v>
      </c>
      <c r="K458" s="16">
        <v>-0.87771180000000004</v>
      </c>
      <c r="L458" s="16">
        <v>11.97</v>
      </c>
    </row>
    <row r="459" spans="1:12" ht="13.2" x14ac:dyDescent="0.25">
      <c r="A459" s="13">
        <v>42931</v>
      </c>
      <c r="B459" s="54">
        <v>1.2916666666666667E-2</v>
      </c>
      <c r="C459" s="16" t="s">
        <v>760</v>
      </c>
      <c r="D459" s="16" t="s">
        <v>761</v>
      </c>
      <c r="E459" s="16" t="s">
        <v>762</v>
      </c>
      <c r="F459" s="16">
        <v>7.2986930000000005E-2</v>
      </c>
      <c r="G459" s="16">
        <v>3.9095669000000002</v>
      </c>
      <c r="H459" s="16">
        <v>0.28534727999999998</v>
      </c>
      <c r="I459" s="66">
        <v>2.5000000000000001E-3</v>
      </c>
      <c r="J459" s="16">
        <v>107285930700</v>
      </c>
      <c r="K459" s="16">
        <v>0.28463391999999998</v>
      </c>
      <c r="L459" s="16">
        <v>-3.9095669000000002</v>
      </c>
    </row>
    <row r="460" spans="1:12" ht="13.2" x14ac:dyDescent="0.25">
      <c r="A460" s="13">
        <v>42931</v>
      </c>
      <c r="B460" s="54">
        <v>1.2916666666666667E-2</v>
      </c>
      <c r="C460" s="16" t="s">
        <v>760</v>
      </c>
      <c r="D460" s="16" t="s">
        <v>761</v>
      </c>
      <c r="E460" s="16" t="s">
        <v>762</v>
      </c>
      <c r="F460" s="16">
        <v>7.2986930000000005E-2</v>
      </c>
      <c r="G460" s="16">
        <v>19.106807539999998</v>
      </c>
      <c r="H460" s="16">
        <v>1.39454722</v>
      </c>
      <c r="I460" s="66">
        <v>2.5000000000000001E-3</v>
      </c>
      <c r="J460" s="16">
        <v>107285930700</v>
      </c>
      <c r="K460" s="16">
        <v>1.3910608600000001</v>
      </c>
      <c r="L460" s="16">
        <v>-19.106807539999998</v>
      </c>
    </row>
    <row r="461" spans="1:12" ht="13.2" x14ac:dyDescent="0.25">
      <c r="A461" s="13">
        <v>42931</v>
      </c>
      <c r="B461" s="54">
        <v>1.2916666666666667E-2</v>
      </c>
      <c r="C461" s="16" t="s">
        <v>760</v>
      </c>
      <c r="D461" s="16" t="s">
        <v>761</v>
      </c>
      <c r="E461" s="16" t="s">
        <v>762</v>
      </c>
      <c r="F461" s="16">
        <v>7.298694E-2</v>
      </c>
      <c r="G461" s="16">
        <v>2.2959377299999999</v>
      </c>
      <c r="H461" s="16">
        <v>0.16757346000000001</v>
      </c>
      <c r="I461" s="66">
        <v>2.5000000000000001E-3</v>
      </c>
      <c r="J461" s="16">
        <v>107285930700</v>
      </c>
      <c r="K461" s="16">
        <v>0.16715453</v>
      </c>
      <c r="L461" s="16">
        <v>-2.2959377299999999</v>
      </c>
    </row>
    <row r="462" spans="1:12" ht="13.2" x14ac:dyDescent="0.25">
      <c r="A462" s="13">
        <v>42930</v>
      </c>
      <c r="B462" s="54">
        <v>0.84896990740740741</v>
      </c>
      <c r="C462" s="16" t="s">
        <v>760</v>
      </c>
      <c r="D462" s="16" t="s">
        <v>761</v>
      </c>
      <c r="E462" s="16" t="s">
        <v>763</v>
      </c>
      <c r="F462" s="16">
        <v>7.1979000000000001E-2</v>
      </c>
      <c r="G462" s="16">
        <v>0.12059901000000001</v>
      </c>
      <c r="H462" s="16">
        <v>8.6805900000000002E-3</v>
      </c>
      <c r="I462" s="66">
        <v>1.5E-3</v>
      </c>
      <c r="J462" s="16">
        <v>107272336308</v>
      </c>
      <c r="K462" s="16">
        <v>-8.6805900000000002E-3</v>
      </c>
      <c r="L462" s="16">
        <v>0.12041812</v>
      </c>
    </row>
    <row r="463" spans="1:12" ht="13.2" x14ac:dyDescent="0.25">
      <c r="A463" s="13">
        <v>42930</v>
      </c>
      <c r="B463" s="54">
        <v>0.84895833333333337</v>
      </c>
      <c r="C463" s="16" t="s">
        <v>760</v>
      </c>
      <c r="D463" s="16" t="s">
        <v>761</v>
      </c>
      <c r="E463" s="16" t="s">
        <v>763</v>
      </c>
      <c r="F463" s="16">
        <v>7.1979000000000001E-2</v>
      </c>
      <c r="G463" s="16">
        <v>3.1468085100000001</v>
      </c>
      <c r="H463" s="16">
        <v>0.22650412</v>
      </c>
      <c r="I463" s="66">
        <v>1.5E-3</v>
      </c>
      <c r="J463" s="16">
        <v>107272336308</v>
      </c>
      <c r="K463" s="16">
        <v>-0.22650412</v>
      </c>
      <c r="L463" s="16">
        <v>3.1420883000000002</v>
      </c>
    </row>
    <row r="464" spans="1:12" ht="13.2" x14ac:dyDescent="0.25">
      <c r="A464" s="13">
        <v>42930</v>
      </c>
      <c r="B464" s="54">
        <v>0.84885416666666669</v>
      </c>
      <c r="C464" s="16" t="s">
        <v>760</v>
      </c>
      <c r="D464" s="16" t="s">
        <v>761</v>
      </c>
      <c r="E464" s="16" t="s">
        <v>763</v>
      </c>
      <c r="F464" s="16">
        <v>7.1979000000000001E-2</v>
      </c>
      <c r="G464" s="16">
        <v>2.9341000000000002E-4</v>
      </c>
      <c r="H464" s="16">
        <v>2.1109999999999999E-5</v>
      </c>
      <c r="I464" s="66">
        <v>1.5E-3</v>
      </c>
      <c r="J464" s="16">
        <v>107272336308</v>
      </c>
      <c r="K464" s="16">
        <v>-2.1109999999999999E-5</v>
      </c>
      <c r="L464" s="16">
        <v>2.9296999999999998E-4</v>
      </c>
    </row>
    <row r="465" spans="1:12" ht="13.2" x14ac:dyDescent="0.25">
      <c r="A465" s="13">
        <v>42930</v>
      </c>
      <c r="B465" s="54">
        <v>0.84885416666666669</v>
      </c>
      <c r="C465" s="16" t="s">
        <v>760</v>
      </c>
      <c r="D465" s="16" t="s">
        <v>761</v>
      </c>
      <c r="E465" s="16" t="s">
        <v>763</v>
      </c>
      <c r="F465" s="16">
        <v>7.1979299999999996E-2</v>
      </c>
      <c r="G465" s="16">
        <v>5.604522E-2</v>
      </c>
      <c r="H465" s="16">
        <v>4.0340899999999997E-3</v>
      </c>
      <c r="I465" s="66">
        <v>1.5E-3</v>
      </c>
      <c r="J465" s="16">
        <v>107272287357</v>
      </c>
      <c r="K465" s="16">
        <v>-4.0340899999999997E-3</v>
      </c>
      <c r="L465" s="16">
        <v>5.5961160000000003E-2</v>
      </c>
    </row>
    <row r="466" spans="1:12" ht="13.2" x14ac:dyDescent="0.25">
      <c r="A466" s="13">
        <v>42930</v>
      </c>
      <c r="B466" s="54">
        <v>0.84885416666666669</v>
      </c>
      <c r="C466" s="16" t="s">
        <v>760</v>
      </c>
      <c r="D466" s="16" t="s">
        <v>761</v>
      </c>
      <c r="E466" s="16" t="s">
        <v>763</v>
      </c>
      <c r="F466" s="16">
        <v>7.1979899999999999E-2</v>
      </c>
      <c r="G466" s="16">
        <v>2.4135340000000002E-2</v>
      </c>
      <c r="H466" s="16">
        <v>1.7372500000000001E-3</v>
      </c>
      <c r="I466" s="66">
        <v>1.5E-3</v>
      </c>
      <c r="J466" s="16">
        <v>107272301343</v>
      </c>
      <c r="K466" s="16">
        <v>-1.7372500000000001E-3</v>
      </c>
      <c r="L466" s="16">
        <v>2.4099140000000002E-2</v>
      </c>
    </row>
    <row r="467" spans="1:12" ht="13.2" x14ac:dyDescent="0.25">
      <c r="A467" s="13">
        <v>42930</v>
      </c>
      <c r="B467" s="54">
        <v>0.84777777777777774</v>
      </c>
      <c r="C467" s="16" t="s">
        <v>760</v>
      </c>
      <c r="D467" s="16" t="s">
        <v>761</v>
      </c>
      <c r="E467" s="16" t="s">
        <v>763</v>
      </c>
      <c r="F467" s="16">
        <v>7.1979899999999999E-2</v>
      </c>
      <c r="G467" s="16">
        <v>1.005198E-2</v>
      </c>
      <c r="H467" s="16">
        <v>7.2353999999999995E-4</v>
      </c>
      <c r="I467" s="66">
        <v>1.5E-3</v>
      </c>
      <c r="J467" s="16">
        <v>107272301343</v>
      </c>
      <c r="K467" s="16">
        <v>-7.2353999999999995E-4</v>
      </c>
      <c r="L467" s="16">
        <v>1.003691E-2</v>
      </c>
    </row>
    <row r="468" spans="1:12" ht="13.2" x14ac:dyDescent="0.25">
      <c r="A468" s="13">
        <v>42930</v>
      </c>
      <c r="B468" s="54">
        <v>0.84759259259259256</v>
      </c>
      <c r="C468" s="16" t="s">
        <v>760</v>
      </c>
      <c r="D468" s="16" t="s">
        <v>761</v>
      </c>
      <c r="E468" s="16" t="s">
        <v>763</v>
      </c>
      <c r="F468" s="16">
        <v>7.1979899999999999E-2</v>
      </c>
      <c r="G468" s="16">
        <v>3.9915440000000003E-2</v>
      </c>
      <c r="H468" s="16">
        <v>2.8731E-3</v>
      </c>
      <c r="I468" s="66">
        <v>1.5E-3</v>
      </c>
      <c r="J468" s="16">
        <v>107272301343</v>
      </c>
      <c r="K468" s="16">
        <v>-2.8731E-3</v>
      </c>
      <c r="L468" s="16">
        <v>3.985557E-2</v>
      </c>
    </row>
    <row r="469" spans="1:12" ht="13.2" x14ac:dyDescent="0.25">
      <c r="A469" s="13">
        <v>42930</v>
      </c>
      <c r="B469" s="54">
        <v>0.84521990740740738</v>
      </c>
      <c r="C469" s="16" t="s">
        <v>760</v>
      </c>
      <c r="D469" s="16" t="s">
        <v>761</v>
      </c>
      <c r="E469" s="16" t="s">
        <v>763</v>
      </c>
      <c r="F469" s="16">
        <v>7.2094130000000006E-2</v>
      </c>
      <c r="G469" s="16">
        <v>0.28763644999999999</v>
      </c>
      <c r="H469" s="16">
        <v>2.0736890000000001E-2</v>
      </c>
      <c r="I469" s="66">
        <v>2.5000000000000001E-3</v>
      </c>
      <c r="J469" s="16">
        <v>107272315329</v>
      </c>
      <c r="K469" s="16">
        <v>-2.0736890000000001E-2</v>
      </c>
      <c r="L469" s="16">
        <v>0.28691736000000001</v>
      </c>
    </row>
    <row r="470" spans="1:12" ht="13.2" x14ac:dyDescent="0.25">
      <c r="A470" s="13">
        <v>42930</v>
      </c>
      <c r="B470" s="54">
        <v>0.84505787037037039</v>
      </c>
      <c r="C470" s="16" t="s">
        <v>760</v>
      </c>
      <c r="D470" s="16" t="s">
        <v>761</v>
      </c>
      <c r="E470" s="16" t="s">
        <v>763</v>
      </c>
      <c r="F470" s="16">
        <v>7.1979899999999999E-2</v>
      </c>
      <c r="G470" s="16">
        <v>9.4399999999999994E-6</v>
      </c>
      <c r="H470" s="16">
        <v>6.7000000000000004E-7</v>
      </c>
      <c r="I470" s="66">
        <v>1.5E-3</v>
      </c>
      <c r="J470" s="16">
        <v>107272301343</v>
      </c>
      <c r="K470" s="16">
        <v>-6.7000000000000004E-7</v>
      </c>
      <c r="L470" s="16">
        <v>9.4299999999999995E-6</v>
      </c>
    </row>
    <row r="471" spans="1:12" ht="13.2" x14ac:dyDescent="0.25">
      <c r="A471" s="13">
        <v>42930</v>
      </c>
      <c r="B471" s="54">
        <v>0.84501157407407412</v>
      </c>
      <c r="C471" s="16" t="s">
        <v>760</v>
      </c>
      <c r="D471" s="16" t="s">
        <v>761</v>
      </c>
      <c r="E471" s="16" t="s">
        <v>763</v>
      </c>
      <c r="F471" s="16">
        <v>7.1979299999999996E-2</v>
      </c>
      <c r="G471" s="16">
        <v>1.021274E-2</v>
      </c>
      <c r="H471" s="16">
        <v>7.3510000000000003E-4</v>
      </c>
      <c r="I471" s="66">
        <v>1.5E-3</v>
      </c>
      <c r="J471" s="16">
        <v>107272287357</v>
      </c>
      <c r="K471" s="16">
        <v>-7.3510000000000003E-4</v>
      </c>
      <c r="L471" s="16">
        <v>1.019743E-2</v>
      </c>
    </row>
    <row r="472" spans="1:12" ht="13.2" x14ac:dyDescent="0.25">
      <c r="A472" s="13">
        <v>42930</v>
      </c>
      <c r="B472" s="54">
        <v>0.84494212962962967</v>
      </c>
      <c r="C472" s="16" t="s">
        <v>760</v>
      </c>
      <c r="D472" s="16" t="s">
        <v>761</v>
      </c>
      <c r="E472" s="16" t="s">
        <v>763</v>
      </c>
      <c r="F472" s="16">
        <v>7.1979299999999996E-2</v>
      </c>
      <c r="G472" s="16">
        <v>8.2640400000000003E-3</v>
      </c>
      <c r="H472" s="16">
        <v>5.9482999999999997E-4</v>
      </c>
      <c r="I472" s="66">
        <v>1.5E-3</v>
      </c>
      <c r="J472" s="16">
        <v>107272287357</v>
      </c>
      <c r="K472" s="16">
        <v>-5.9482999999999997E-4</v>
      </c>
      <c r="L472" s="16">
        <v>8.2516499999999993E-3</v>
      </c>
    </row>
    <row r="473" spans="1:12" ht="13.2" x14ac:dyDescent="0.25">
      <c r="A473" s="13">
        <v>42930</v>
      </c>
      <c r="B473" s="54">
        <v>0.84334490740740742</v>
      </c>
      <c r="C473" s="16" t="s">
        <v>760</v>
      </c>
      <c r="D473" s="16" t="s">
        <v>761</v>
      </c>
      <c r="E473" s="16" t="s">
        <v>762</v>
      </c>
      <c r="F473" s="16">
        <v>7.1927069999999996E-2</v>
      </c>
      <c r="G473" s="16">
        <v>0.26835806000000001</v>
      </c>
      <c r="H473" s="16">
        <v>1.9302199999999999E-2</v>
      </c>
      <c r="I473" s="66">
        <v>2.5000000000000001E-3</v>
      </c>
      <c r="J473" s="16">
        <v>107272143501</v>
      </c>
      <c r="K473" s="16">
        <v>1.9253949999999999E-2</v>
      </c>
      <c r="L473" s="16">
        <v>-0.26835806000000001</v>
      </c>
    </row>
    <row r="474" spans="1:12" ht="13.2" x14ac:dyDescent="0.25">
      <c r="A474" s="13">
        <v>42930</v>
      </c>
      <c r="B474" s="54">
        <v>0.84334490740740742</v>
      </c>
      <c r="C474" s="16" t="s">
        <v>760</v>
      </c>
      <c r="D474" s="16" t="s">
        <v>761</v>
      </c>
      <c r="E474" s="16" t="s">
        <v>762</v>
      </c>
      <c r="F474" s="16">
        <v>7.1928000000000006E-2</v>
      </c>
      <c r="G474" s="16">
        <v>0.24823767999999999</v>
      </c>
      <c r="H474" s="16">
        <v>1.785523E-2</v>
      </c>
      <c r="I474" s="66">
        <v>2.5000000000000001E-3</v>
      </c>
      <c r="J474" s="16">
        <v>107272143501</v>
      </c>
      <c r="K474" s="16">
        <v>1.7810599999999999E-2</v>
      </c>
      <c r="L474" s="16">
        <v>-0.24823767999999999</v>
      </c>
    </row>
    <row r="475" spans="1:12" ht="13.2" x14ac:dyDescent="0.25">
      <c r="A475" s="13">
        <v>42930</v>
      </c>
      <c r="B475" s="54">
        <v>0.84334490740740742</v>
      </c>
      <c r="C475" s="16" t="s">
        <v>760</v>
      </c>
      <c r="D475" s="16" t="s">
        <v>761</v>
      </c>
      <c r="E475" s="16" t="s">
        <v>762</v>
      </c>
      <c r="F475" s="16">
        <v>7.1928019999999995E-2</v>
      </c>
      <c r="G475" s="16">
        <v>19.170000000000002</v>
      </c>
      <c r="H475" s="16">
        <v>1.37886014</v>
      </c>
      <c r="I475" s="66">
        <v>2.5000000000000001E-3</v>
      </c>
      <c r="J475" s="16">
        <v>107272143501</v>
      </c>
      <c r="K475" s="16">
        <v>1.3754129900000001</v>
      </c>
      <c r="L475" s="16">
        <v>-19.170000000000002</v>
      </c>
    </row>
    <row r="476" spans="1:12" ht="13.2" x14ac:dyDescent="0.25">
      <c r="A476" s="13">
        <v>42930</v>
      </c>
      <c r="B476" s="54">
        <v>0.84334490740740742</v>
      </c>
      <c r="C476" s="16" t="s">
        <v>760</v>
      </c>
      <c r="D476" s="16" t="s">
        <v>761</v>
      </c>
      <c r="E476" s="16" t="s">
        <v>762</v>
      </c>
      <c r="F476" s="16">
        <v>7.195E-2</v>
      </c>
      <c r="G476" s="16">
        <v>0.30710744000000001</v>
      </c>
      <c r="H476" s="16">
        <v>2.2096379999999999E-2</v>
      </c>
      <c r="I476" s="66">
        <v>2.5000000000000001E-3</v>
      </c>
      <c r="J476" s="16">
        <v>107272143501</v>
      </c>
      <c r="K476" s="16">
        <v>2.2041140000000001E-2</v>
      </c>
      <c r="L476" s="16">
        <v>-0.30710744000000001</v>
      </c>
    </row>
    <row r="477" spans="1:12" ht="13.2" x14ac:dyDescent="0.25">
      <c r="A477" s="13">
        <v>42930</v>
      </c>
      <c r="B477" s="54">
        <v>0.84334490740740742</v>
      </c>
      <c r="C477" s="16" t="s">
        <v>760</v>
      </c>
      <c r="D477" s="16" t="s">
        <v>761</v>
      </c>
      <c r="E477" s="16" t="s">
        <v>762</v>
      </c>
      <c r="F477" s="16">
        <v>7.1989990000000004E-2</v>
      </c>
      <c r="G477" s="16">
        <v>9.2103339700000006</v>
      </c>
      <c r="H477" s="16">
        <v>0.66305185</v>
      </c>
      <c r="I477" s="66">
        <v>2.5000000000000001E-3</v>
      </c>
      <c r="J477" s="16">
        <v>107272143501</v>
      </c>
      <c r="K477" s="16">
        <v>0.66139422999999997</v>
      </c>
      <c r="L477" s="16">
        <v>-9.2103339700000006</v>
      </c>
    </row>
    <row r="478" spans="1:12" ht="13.2" x14ac:dyDescent="0.25">
      <c r="A478" s="13">
        <v>42930</v>
      </c>
      <c r="B478" s="54">
        <v>0.84334490740740742</v>
      </c>
      <c r="C478" s="16" t="s">
        <v>760</v>
      </c>
      <c r="D478" s="16" t="s">
        <v>761</v>
      </c>
      <c r="E478" s="16" t="s">
        <v>762</v>
      </c>
      <c r="F478" s="16">
        <v>7.1989999999999998E-2</v>
      </c>
      <c r="G478" s="16">
        <v>1.79751551</v>
      </c>
      <c r="H478" s="16">
        <v>0.12940314</v>
      </c>
      <c r="I478" s="66">
        <v>2.5000000000000001E-3</v>
      </c>
      <c r="J478" s="16">
        <v>107272143501</v>
      </c>
      <c r="K478" s="16">
        <v>0.12907964</v>
      </c>
      <c r="L478" s="16">
        <v>-1.79751551</v>
      </c>
    </row>
    <row r="479" spans="1:12" ht="13.2" x14ac:dyDescent="0.25">
      <c r="A479" s="13">
        <v>42930</v>
      </c>
      <c r="B479" s="54">
        <v>0.84334490740740742</v>
      </c>
      <c r="C479" s="16" t="s">
        <v>760</v>
      </c>
      <c r="D479" s="16" t="s">
        <v>761</v>
      </c>
      <c r="E479" s="16" t="s">
        <v>762</v>
      </c>
      <c r="F479" s="16">
        <v>7.1990100000000001E-2</v>
      </c>
      <c r="G479" s="16">
        <v>1.111263E-2</v>
      </c>
      <c r="H479" s="16">
        <v>7.9998999999999999E-4</v>
      </c>
      <c r="I479" s="66">
        <v>2.5000000000000001E-3</v>
      </c>
      <c r="J479" s="16">
        <v>107272143501</v>
      </c>
      <c r="K479" s="16">
        <v>7.9799999999999999E-4</v>
      </c>
      <c r="L479" s="16">
        <v>-1.111263E-2</v>
      </c>
    </row>
    <row r="480" spans="1:12" ht="13.2" x14ac:dyDescent="0.25">
      <c r="A480" s="13">
        <v>42930</v>
      </c>
      <c r="B480" s="54">
        <v>0.84334490740740742</v>
      </c>
      <c r="C480" s="16" t="s">
        <v>760</v>
      </c>
      <c r="D480" s="16" t="s">
        <v>761</v>
      </c>
      <c r="E480" s="16" t="s">
        <v>762</v>
      </c>
      <c r="F480" s="16">
        <v>7.1990100000000001E-2</v>
      </c>
      <c r="G480" s="16">
        <v>1.04035689</v>
      </c>
      <c r="H480" s="16">
        <v>7.4895390000000006E-2</v>
      </c>
      <c r="I480" s="66">
        <v>2.5000000000000001E-3</v>
      </c>
      <c r="J480" s="16">
        <v>107272143501</v>
      </c>
      <c r="K480" s="16">
        <v>7.4708159999999996E-2</v>
      </c>
      <c r="L480" s="16">
        <v>-1.04035689</v>
      </c>
    </row>
    <row r="481" spans="1:12" ht="13.2" hidden="1" x14ac:dyDescent="0.25">
      <c r="A481" s="13">
        <v>42930</v>
      </c>
      <c r="B481" s="54">
        <v>0.83601851851851849</v>
      </c>
      <c r="C481" s="16" t="s">
        <v>778</v>
      </c>
      <c r="D481" s="16" t="s">
        <v>761</v>
      </c>
      <c r="E481" s="16" t="s">
        <v>763</v>
      </c>
      <c r="F481" s="16">
        <v>8.6127500000000006E-3</v>
      </c>
      <c r="G481" s="16">
        <v>57.728071389999997</v>
      </c>
      <c r="H481" s="16">
        <v>0.49719743999999999</v>
      </c>
      <c r="I481" s="66">
        <v>2.5000000000000001E-3</v>
      </c>
      <c r="J481" s="16">
        <v>113966550543</v>
      </c>
      <c r="K481" s="16">
        <v>-0.49719743999999999</v>
      </c>
      <c r="L481" s="16">
        <v>57.583751220000003</v>
      </c>
    </row>
    <row r="482" spans="1:12" ht="13.2" hidden="1" x14ac:dyDescent="0.25">
      <c r="A482" s="13">
        <v>42930</v>
      </c>
      <c r="B482" s="54">
        <v>0.83601851851851849</v>
      </c>
      <c r="C482" s="16" t="s">
        <v>778</v>
      </c>
      <c r="D482" s="16" t="s">
        <v>761</v>
      </c>
      <c r="E482" s="16" t="s">
        <v>763</v>
      </c>
      <c r="F482" s="16">
        <v>8.5951399999999994E-3</v>
      </c>
      <c r="G482" s="16">
        <v>1.33076409</v>
      </c>
      <c r="H482" s="16">
        <v>1.14381E-2</v>
      </c>
      <c r="I482" s="66">
        <v>2.5000000000000001E-3</v>
      </c>
      <c r="J482" s="16">
        <v>113966550543</v>
      </c>
      <c r="K482" s="16">
        <v>-1.14381E-2</v>
      </c>
      <c r="L482" s="16">
        <v>1.32743718</v>
      </c>
    </row>
    <row r="483" spans="1:12" ht="13.2" hidden="1" x14ac:dyDescent="0.25">
      <c r="A483" s="13">
        <v>42930</v>
      </c>
      <c r="B483" s="54">
        <v>0.83575231481481482</v>
      </c>
      <c r="C483" s="16" t="s">
        <v>778</v>
      </c>
      <c r="D483" s="16" t="s">
        <v>761</v>
      </c>
      <c r="E483" s="16" t="s">
        <v>763</v>
      </c>
      <c r="F483" s="16">
        <v>8.5939699999999994E-3</v>
      </c>
      <c r="G483" s="16">
        <v>2.3226995700000002</v>
      </c>
      <c r="H483" s="16">
        <v>1.996121E-2</v>
      </c>
      <c r="I483" s="66">
        <v>2.5000000000000001E-3</v>
      </c>
      <c r="J483" s="16">
        <v>113966497596</v>
      </c>
      <c r="K483" s="16">
        <v>-1.996121E-2</v>
      </c>
      <c r="L483" s="16">
        <v>2.31689283</v>
      </c>
    </row>
    <row r="484" spans="1:12" ht="13.2" hidden="1" x14ac:dyDescent="0.25">
      <c r="A484" s="13">
        <v>42930</v>
      </c>
      <c r="B484" s="54">
        <v>0.83575231481481482</v>
      </c>
      <c r="C484" s="16" t="s">
        <v>778</v>
      </c>
      <c r="D484" s="16" t="s">
        <v>761</v>
      </c>
      <c r="E484" s="16" t="s">
        <v>763</v>
      </c>
      <c r="F484" s="16">
        <v>8.5828199999999997E-3</v>
      </c>
      <c r="G484" s="16">
        <v>1.7476769999999999E-2</v>
      </c>
      <c r="H484" s="16">
        <v>1.4998999999999999E-4</v>
      </c>
      <c r="I484" s="66">
        <v>2.5000000000000001E-3</v>
      </c>
      <c r="J484" s="16">
        <v>113966497596</v>
      </c>
      <c r="K484" s="16">
        <v>-1.4998999999999999E-4</v>
      </c>
      <c r="L484" s="16">
        <v>1.743308E-2</v>
      </c>
    </row>
    <row r="485" spans="1:12" ht="13.2" hidden="1" x14ac:dyDescent="0.25">
      <c r="A485" s="13">
        <v>42930</v>
      </c>
      <c r="B485" s="54">
        <v>0.83575231481481482</v>
      </c>
      <c r="C485" s="16" t="s">
        <v>778</v>
      </c>
      <c r="D485" s="16" t="s">
        <v>761</v>
      </c>
      <c r="E485" s="16" t="s">
        <v>763</v>
      </c>
      <c r="F485" s="16">
        <v>8.5828099999999997E-3</v>
      </c>
      <c r="G485" s="16">
        <v>0.11641074</v>
      </c>
      <c r="H485" s="16">
        <v>9.9912999999999998E-4</v>
      </c>
      <c r="I485" s="66">
        <v>2.5000000000000001E-3</v>
      </c>
      <c r="J485" s="16">
        <v>113966497596</v>
      </c>
      <c r="K485" s="16">
        <v>-9.9912999999999998E-4</v>
      </c>
      <c r="L485" s="16">
        <v>0.11611972</v>
      </c>
    </row>
    <row r="486" spans="1:12" ht="13.2" hidden="1" x14ac:dyDescent="0.25">
      <c r="A486" s="13">
        <v>42930</v>
      </c>
      <c r="B486" s="54">
        <v>0.83575231481481482</v>
      </c>
      <c r="C486" s="16" t="s">
        <v>778</v>
      </c>
      <c r="D486" s="16" t="s">
        <v>761</v>
      </c>
      <c r="E486" s="16" t="s">
        <v>763</v>
      </c>
      <c r="F486" s="16">
        <v>8.5828099999999997E-3</v>
      </c>
      <c r="G486" s="16">
        <v>2.7041958099999999</v>
      </c>
      <c r="H486" s="16">
        <v>2.3209589999999999E-2</v>
      </c>
      <c r="I486" s="66">
        <v>2.5000000000000001E-3</v>
      </c>
      <c r="J486" s="16">
        <v>113966497596</v>
      </c>
      <c r="K486" s="16">
        <v>-2.3209589999999999E-2</v>
      </c>
      <c r="L486" s="16">
        <v>2.6974353299999998</v>
      </c>
    </row>
    <row r="487" spans="1:12" ht="13.2" hidden="1" x14ac:dyDescent="0.25">
      <c r="A487" s="13">
        <v>42930</v>
      </c>
      <c r="B487" s="54">
        <v>0.83575231481481482</v>
      </c>
      <c r="C487" s="16" t="s">
        <v>778</v>
      </c>
      <c r="D487" s="16" t="s">
        <v>761</v>
      </c>
      <c r="E487" s="16" t="s">
        <v>763</v>
      </c>
      <c r="F487" s="16">
        <v>8.5598800000000006E-3</v>
      </c>
      <c r="G487" s="16">
        <v>0.21360000000000001</v>
      </c>
      <c r="H487" s="16">
        <v>1.82839E-3</v>
      </c>
      <c r="I487" s="66">
        <v>2.5000000000000001E-3</v>
      </c>
      <c r="J487" s="16">
        <v>113966497596</v>
      </c>
      <c r="K487" s="16">
        <v>-1.82839E-3</v>
      </c>
      <c r="L487" s="16">
        <v>0.21306600000000001</v>
      </c>
    </row>
    <row r="488" spans="1:12" ht="13.2" hidden="1" x14ac:dyDescent="0.25">
      <c r="A488" s="13">
        <v>42930</v>
      </c>
      <c r="B488" s="54">
        <v>0.83575231481481482</v>
      </c>
      <c r="C488" s="16" t="s">
        <v>778</v>
      </c>
      <c r="D488" s="16" t="s">
        <v>761</v>
      </c>
      <c r="E488" s="16" t="s">
        <v>763</v>
      </c>
      <c r="F488" s="16">
        <v>8.5457099999999998E-3</v>
      </c>
      <c r="G488" s="16">
        <v>45.472682740000003</v>
      </c>
      <c r="H488" s="16">
        <v>0.38859634999999998</v>
      </c>
      <c r="I488" s="66">
        <v>2.5000000000000001E-3</v>
      </c>
      <c r="J488" s="16">
        <v>113966497596</v>
      </c>
      <c r="K488" s="16">
        <v>-0.38859634999999998</v>
      </c>
      <c r="L488" s="16">
        <v>45.359001040000003</v>
      </c>
    </row>
    <row r="489" spans="1:12" ht="13.2" x14ac:dyDescent="0.25">
      <c r="A489" s="13">
        <v>42930</v>
      </c>
      <c r="B489" s="54">
        <v>0.8315393518518519</v>
      </c>
      <c r="C489" s="16" t="s">
        <v>760</v>
      </c>
      <c r="D489" s="16" t="s">
        <v>761</v>
      </c>
      <c r="E489" s="16" t="s">
        <v>763</v>
      </c>
      <c r="F489" s="16">
        <v>7.2130250000000007E-2</v>
      </c>
      <c r="G489" s="16">
        <v>1.061314E-2</v>
      </c>
      <c r="H489" s="16">
        <v>7.6552E-4</v>
      </c>
      <c r="I489" s="66">
        <v>2.5000000000000001E-3</v>
      </c>
      <c r="J489" s="16">
        <v>107270967678</v>
      </c>
      <c r="K489" s="16">
        <v>-7.6552E-4</v>
      </c>
      <c r="L489" s="16">
        <v>1.058661E-2</v>
      </c>
    </row>
    <row r="490" spans="1:12" ht="13.2" x14ac:dyDescent="0.25">
      <c r="A490" s="13">
        <v>42930</v>
      </c>
      <c r="B490" s="54">
        <v>0.8315393518518519</v>
      </c>
      <c r="C490" s="16" t="s">
        <v>760</v>
      </c>
      <c r="D490" s="16" t="s">
        <v>761</v>
      </c>
      <c r="E490" s="16" t="s">
        <v>763</v>
      </c>
      <c r="F490" s="16">
        <v>7.213E-2</v>
      </c>
      <c r="G490" s="16">
        <v>16</v>
      </c>
      <c r="H490" s="16">
        <v>1.15408</v>
      </c>
      <c r="I490" s="66">
        <v>2.5000000000000001E-3</v>
      </c>
      <c r="J490" s="16">
        <v>107270967678</v>
      </c>
      <c r="K490" s="16">
        <v>-1.15408</v>
      </c>
      <c r="L490" s="16">
        <v>15.96</v>
      </c>
    </row>
    <row r="491" spans="1:12" ht="13.2" x14ac:dyDescent="0.25">
      <c r="A491" s="13">
        <v>42930</v>
      </c>
      <c r="B491" s="54">
        <v>0.8315393518518519</v>
      </c>
      <c r="C491" s="16" t="s">
        <v>760</v>
      </c>
      <c r="D491" s="16" t="s">
        <v>761</v>
      </c>
      <c r="E491" s="16" t="s">
        <v>763</v>
      </c>
      <c r="F491" s="16">
        <v>7.2129979999999996E-2</v>
      </c>
      <c r="G491" s="16">
        <v>2</v>
      </c>
      <c r="H491" s="16">
        <v>0.14425995999999999</v>
      </c>
      <c r="I491" s="66">
        <v>2.5000000000000001E-3</v>
      </c>
      <c r="J491" s="16">
        <v>107270967678</v>
      </c>
      <c r="K491" s="16">
        <v>-0.14425995999999999</v>
      </c>
      <c r="L491" s="16">
        <v>1.9950000000000001</v>
      </c>
    </row>
    <row r="492" spans="1:12" ht="13.2" x14ac:dyDescent="0.25">
      <c r="A492" s="13">
        <v>42930</v>
      </c>
      <c r="B492" s="54">
        <v>0.8315393518518519</v>
      </c>
      <c r="C492" s="16" t="s">
        <v>760</v>
      </c>
      <c r="D492" s="16" t="s">
        <v>761</v>
      </c>
      <c r="E492" s="16" t="s">
        <v>763</v>
      </c>
      <c r="F492" s="16">
        <v>7.2129970000000002E-2</v>
      </c>
      <c r="G492" s="16">
        <v>0.33045284000000003</v>
      </c>
      <c r="H492" s="16">
        <v>2.383555E-2</v>
      </c>
      <c r="I492" s="66">
        <v>2.5000000000000001E-3</v>
      </c>
      <c r="J492" s="16">
        <v>107270967678</v>
      </c>
      <c r="K492" s="16">
        <v>-2.383555E-2</v>
      </c>
      <c r="L492" s="16">
        <v>0.32962670999999999</v>
      </c>
    </row>
    <row r="493" spans="1:12" ht="13.2" x14ac:dyDescent="0.25">
      <c r="A493" s="13">
        <v>42930</v>
      </c>
      <c r="B493" s="54">
        <v>0.72320601851851851</v>
      </c>
      <c r="C493" s="16" t="s">
        <v>760</v>
      </c>
      <c r="D493" s="16" t="s">
        <v>761</v>
      </c>
      <c r="E493" s="16" t="s">
        <v>763</v>
      </c>
      <c r="F493" s="16">
        <v>7.0900000000000005E-2</v>
      </c>
      <c r="G493" s="16">
        <v>4.8593489099999996</v>
      </c>
      <c r="H493" s="16">
        <v>0.34452782999999998</v>
      </c>
      <c r="I493" s="66">
        <v>1.5E-3</v>
      </c>
      <c r="J493" s="16">
        <v>107255735925</v>
      </c>
      <c r="K493" s="16">
        <v>-0.34452782999999998</v>
      </c>
      <c r="L493" s="16">
        <v>4.8520598899999996</v>
      </c>
    </row>
    <row r="494" spans="1:12" ht="13.2" x14ac:dyDescent="0.25">
      <c r="A494" s="13">
        <v>42930</v>
      </c>
      <c r="B494" s="54">
        <v>0.72317129629629628</v>
      </c>
      <c r="C494" s="16" t="s">
        <v>760</v>
      </c>
      <c r="D494" s="16" t="s">
        <v>761</v>
      </c>
      <c r="E494" s="16" t="s">
        <v>763</v>
      </c>
      <c r="F494" s="16">
        <v>7.0900000000000005E-2</v>
      </c>
      <c r="G494" s="16">
        <v>9.6741000000000004E-4</v>
      </c>
      <c r="H494" s="16">
        <v>6.8579999999999997E-5</v>
      </c>
      <c r="I494" s="66">
        <v>1.5E-3</v>
      </c>
      <c r="J494" s="16">
        <v>107255735925</v>
      </c>
      <c r="K494" s="16">
        <v>-6.8579999999999997E-5</v>
      </c>
      <c r="L494" s="16">
        <v>9.6595999999999997E-4</v>
      </c>
    </row>
    <row r="495" spans="1:12" ht="13.2" x14ac:dyDescent="0.25">
      <c r="A495" s="13">
        <v>42930</v>
      </c>
      <c r="B495" s="54">
        <v>0.72289351851851846</v>
      </c>
      <c r="C495" s="16" t="s">
        <v>760</v>
      </c>
      <c r="D495" s="16" t="s">
        <v>761</v>
      </c>
      <c r="E495" s="16" t="s">
        <v>763</v>
      </c>
      <c r="F495" s="16">
        <v>7.1196990000000002E-2</v>
      </c>
      <c r="G495" s="16">
        <v>4.4199363700000003</v>
      </c>
      <c r="H495" s="16">
        <v>0.31468615999999999</v>
      </c>
      <c r="I495" s="66">
        <v>2.5000000000000001E-3</v>
      </c>
      <c r="J495" s="16">
        <v>107255692968</v>
      </c>
      <c r="K495" s="16">
        <v>-0.31468615999999999</v>
      </c>
      <c r="L495" s="16">
        <v>4.4088865300000002</v>
      </c>
    </row>
    <row r="496" spans="1:12" ht="13.2" x14ac:dyDescent="0.25">
      <c r="A496" s="13">
        <v>42930</v>
      </c>
      <c r="B496" s="54">
        <v>0.72289351851851846</v>
      </c>
      <c r="C496" s="16" t="s">
        <v>760</v>
      </c>
      <c r="D496" s="16" t="s">
        <v>761</v>
      </c>
      <c r="E496" s="16" t="s">
        <v>763</v>
      </c>
      <c r="F496" s="16">
        <v>7.1196980000000007E-2</v>
      </c>
      <c r="G496" s="16">
        <v>0.44037995000000002</v>
      </c>
      <c r="H496" s="16">
        <v>3.1353720000000002E-2</v>
      </c>
      <c r="I496" s="66">
        <v>2.5000000000000001E-3</v>
      </c>
      <c r="J496" s="16">
        <v>107255692968</v>
      </c>
      <c r="K496" s="16">
        <v>-3.1353720000000002E-2</v>
      </c>
      <c r="L496" s="16">
        <v>0.43927901000000003</v>
      </c>
    </row>
    <row r="497" spans="1:12" ht="13.2" x14ac:dyDescent="0.25">
      <c r="A497" s="13">
        <v>42930</v>
      </c>
      <c r="B497" s="54">
        <v>0.72283564814814816</v>
      </c>
      <c r="C497" s="16" t="s">
        <v>760</v>
      </c>
      <c r="D497" s="16" t="s">
        <v>761</v>
      </c>
      <c r="E497" s="16" t="s">
        <v>763</v>
      </c>
      <c r="F497" s="16">
        <v>7.1196999999999996E-2</v>
      </c>
      <c r="G497" s="16">
        <v>0.36303122999999998</v>
      </c>
      <c r="H497" s="16">
        <v>2.5846729999999998E-2</v>
      </c>
      <c r="I497" s="66">
        <v>2.5000000000000001E-3</v>
      </c>
      <c r="J497" s="16">
        <v>107255682978</v>
      </c>
      <c r="K497" s="16">
        <v>-2.5846729999999998E-2</v>
      </c>
      <c r="L497" s="16">
        <v>0.36212366000000001</v>
      </c>
    </row>
    <row r="498" spans="1:12" ht="13.2" x14ac:dyDescent="0.25">
      <c r="A498" s="13">
        <v>42930</v>
      </c>
      <c r="B498" s="54">
        <v>0.72260416666666671</v>
      </c>
      <c r="C498" s="16" t="s">
        <v>760</v>
      </c>
      <c r="D498" s="16" t="s">
        <v>761</v>
      </c>
      <c r="E498" s="16" t="s">
        <v>763</v>
      </c>
      <c r="F498" s="16">
        <v>7.1196999999999996E-2</v>
      </c>
      <c r="G498" s="16">
        <v>0.25290289999999999</v>
      </c>
      <c r="H498" s="16">
        <v>1.8005920000000002E-2</v>
      </c>
      <c r="I498" s="66">
        <v>2.5000000000000001E-3</v>
      </c>
      <c r="J498" s="16">
        <v>107255653008</v>
      </c>
      <c r="K498" s="16">
        <v>-1.8005920000000002E-2</v>
      </c>
      <c r="L498" s="16">
        <v>0.25227064999999999</v>
      </c>
    </row>
    <row r="499" spans="1:12" ht="13.2" x14ac:dyDescent="0.25">
      <c r="A499" s="13">
        <v>42930</v>
      </c>
      <c r="B499" s="54">
        <v>0.72238425925925931</v>
      </c>
      <c r="C499" s="16" t="s">
        <v>760</v>
      </c>
      <c r="D499" s="16" t="s">
        <v>761</v>
      </c>
      <c r="E499" s="16" t="s">
        <v>763</v>
      </c>
      <c r="F499" s="16">
        <v>7.0999989999999999E-2</v>
      </c>
      <c r="G499" s="16">
        <v>0.16201162999999999</v>
      </c>
      <c r="H499" s="16">
        <v>1.150282E-2</v>
      </c>
      <c r="I499" s="66">
        <v>2.5000000000000001E-3</v>
      </c>
      <c r="J499" s="16">
        <v>107255617044</v>
      </c>
      <c r="K499" s="16">
        <v>-1.150282E-2</v>
      </c>
      <c r="L499" s="16">
        <v>0.16160661000000001</v>
      </c>
    </row>
    <row r="500" spans="1:12" ht="13.2" hidden="1" x14ac:dyDescent="0.25">
      <c r="A500" s="13">
        <v>42930</v>
      </c>
      <c r="B500" s="54">
        <v>0.72093750000000001</v>
      </c>
      <c r="C500" s="16" t="s">
        <v>778</v>
      </c>
      <c r="D500" s="16" t="s">
        <v>761</v>
      </c>
      <c r="E500" s="16" t="s">
        <v>762</v>
      </c>
      <c r="F500" s="16">
        <v>8.61724E-3</v>
      </c>
      <c r="G500" s="16">
        <v>1.25752116</v>
      </c>
      <c r="H500" s="16">
        <v>1.083636E-2</v>
      </c>
      <c r="I500" s="66">
        <v>2.5000000000000001E-3</v>
      </c>
      <c r="J500" s="16">
        <v>113947222890</v>
      </c>
      <c r="K500" s="16">
        <v>1.0809269999999999E-2</v>
      </c>
      <c r="L500" s="16">
        <v>-1.25752116</v>
      </c>
    </row>
    <row r="501" spans="1:12" ht="13.2" hidden="1" x14ac:dyDescent="0.25">
      <c r="A501" s="13">
        <v>42930</v>
      </c>
      <c r="B501" s="54">
        <v>0.72093750000000001</v>
      </c>
      <c r="C501" s="16" t="s">
        <v>778</v>
      </c>
      <c r="D501" s="16" t="s">
        <v>761</v>
      </c>
      <c r="E501" s="16" t="s">
        <v>762</v>
      </c>
      <c r="F501" s="16">
        <v>8.61724E-3</v>
      </c>
      <c r="G501" s="16">
        <v>0.59705145000000004</v>
      </c>
      <c r="H501" s="16">
        <v>5.1449299999999998E-3</v>
      </c>
      <c r="I501" s="66">
        <v>2.5000000000000001E-3</v>
      </c>
      <c r="J501" s="16">
        <v>113947222890</v>
      </c>
      <c r="K501" s="16">
        <v>5.1320699999999999E-3</v>
      </c>
      <c r="L501" s="16">
        <v>-0.59705145000000004</v>
      </c>
    </row>
    <row r="502" spans="1:12" ht="13.2" hidden="1" x14ac:dyDescent="0.25">
      <c r="A502" s="13">
        <v>42930</v>
      </c>
      <c r="B502" s="54">
        <v>0.71907407407407409</v>
      </c>
      <c r="C502" s="16" t="s">
        <v>783</v>
      </c>
      <c r="D502" s="16" t="s">
        <v>761</v>
      </c>
      <c r="E502" s="16" t="s">
        <v>763</v>
      </c>
      <c r="F502" s="16">
        <v>5.8330999999999997E-4</v>
      </c>
      <c r="G502" s="16">
        <v>6.1547676500000001</v>
      </c>
      <c r="H502" s="16">
        <v>3.59013E-3</v>
      </c>
      <c r="I502" s="66">
        <v>2.5000000000000001E-3</v>
      </c>
      <c r="J502" s="16">
        <v>19430248455</v>
      </c>
      <c r="K502" s="16">
        <v>-3.59013E-3</v>
      </c>
      <c r="L502" s="16">
        <v>6.13938074</v>
      </c>
    </row>
    <row r="503" spans="1:12" ht="13.2" hidden="1" x14ac:dyDescent="0.25">
      <c r="A503" s="13">
        <v>42930</v>
      </c>
      <c r="B503" s="54">
        <v>0.7164814814814815</v>
      </c>
      <c r="C503" s="16" t="s">
        <v>764</v>
      </c>
      <c r="D503" s="16" t="s">
        <v>761</v>
      </c>
      <c r="E503" s="16" t="s">
        <v>763</v>
      </c>
      <c r="F503" s="16">
        <v>1.8299800000000001E-2</v>
      </c>
      <c r="G503" s="16">
        <v>1.69251263</v>
      </c>
      <c r="H503" s="16">
        <v>3.0972639999999999E-2</v>
      </c>
      <c r="I503" s="66">
        <v>2.5000000000000001E-3</v>
      </c>
      <c r="J503" s="16">
        <v>91657412888</v>
      </c>
      <c r="K503" s="16">
        <v>-3.0972639999999999E-2</v>
      </c>
      <c r="L503" s="16">
        <v>1.68828135</v>
      </c>
    </row>
    <row r="504" spans="1:12" ht="13.2" x14ac:dyDescent="0.25">
      <c r="A504" s="13">
        <v>42930</v>
      </c>
      <c r="B504" s="54">
        <v>0.71414351851851854</v>
      </c>
      <c r="C504" s="16" t="s">
        <v>760</v>
      </c>
      <c r="D504" s="16" t="s">
        <v>761</v>
      </c>
      <c r="E504" s="16" t="s">
        <v>762</v>
      </c>
      <c r="F504" s="16">
        <v>7.0912000000000003E-2</v>
      </c>
      <c r="G504" s="16">
        <v>1.0272626499999999</v>
      </c>
      <c r="H504" s="16">
        <v>7.2845240000000006E-2</v>
      </c>
      <c r="I504" s="66">
        <v>1.5E-3</v>
      </c>
      <c r="J504" s="16">
        <v>107254314348</v>
      </c>
      <c r="K504" s="16">
        <v>7.2735980000000006E-2</v>
      </c>
      <c r="L504" s="16">
        <v>-1.0272626499999999</v>
      </c>
    </row>
    <row r="505" spans="1:12" ht="13.2" x14ac:dyDescent="0.25">
      <c r="A505" s="13">
        <v>42930</v>
      </c>
      <c r="B505" s="54">
        <v>0.71384259259259264</v>
      </c>
      <c r="C505" s="16" t="s">
        <v>760</v>
      </c>
      <c r="D505" s="16" t="s">
        <v>761</v>
      </c>
      <c r="E505" s="16" t="s">
        <v>762</v>
      </c>
      <c r="F505" s="16">
        <v>7.0912000000000003E-2</v>
      </c>
      <c r="G505" s="16">
        <v>0.10100000000000001</v>
      </c>
      <c r="H505" s="16">
        <v>7.1621100000000002E-3</v>
      </c>
      <c r="I505" s="66">
        <v>1.5E-3</v>
      </c>
      <c r="J505" s="16">
        <v>107254314348</v>
      </c>
      <c r="K505" s="16">
        <v>7.1513699999999998E-3</v>
      </c>
      <c r="L505" s="16">
        <v>-0.10100000000000001</v>
      </c>
    </row>
    <row r="506" spans="1:12" ht="13.2" x14ac:dyDescent="0.25">
      <c r="A506" s="13">
        <v>42930</v>
      </c>
      <c r="B506" s="54">
        <v>0.71381944444444445</v>
      </c>
      <c r="C506" s="16" t="s">
        <v>760</v>
      </c>
      <c r="D506" s="16" t="s">
        <v>761</v>
      </c>
      <c r="E506" s="16" t="s">
        <v>762</v>
      </c>
      <c r="F506" s="16">
        <v>7.0912000000000003E-2</v>
      </c>
      <c r="G506" s="16">
        <v>8.2578000000000003E-4</v>
      </c>
      <c r="H506" s="16">
        <v>5.855E-5</v>
      </c>
      <c r="I506" s="66">
        <v>1.5E-3</v>
      </c>
      <c r="J506" s="16">
        <v>107254314348</v>
      </c>
      <c r="K506" s="16">
        <v>5.8470000000000001E-5</v>
      </c>
      <c r="L506" s="16">
        <v>-8.2578000000000003E-4</v>
      </c>
    </row>
    <row r="507" spans="1:12" ht="13.2" x14ac:dyDescent="0.25">
      <c r="A507" s="13">
        <v>42930</v>
      </c>
      <c r="B507" s="54">
        <v>0.71380787037037041</v>
      </c>
      <c r="C507" s="16" t="s">
        <v>760</v>
      </c>
      <c r="D507" s="16" t="s">
        <v>761</v>
      </c>
      <c r="E507" s="16" t="s">
        <v>762</v>
      </c>
      <c r="F507" s="16">
        <v>7.0912000000000003E-2</v>
      </c>
      <c r="G507" s="16">
        <v>0.21123357000000001</v>
      </c>
      <c r="H507" s="16">
        <v>1.4978989999999999E-2</v>
      </c>
      <c r="I507" s="66">
        <v>1.5E-3</v>
      </c>
      <c r="J507" s="16">
        <v>107254314348</v>
      </c>
      <c r="K507" s="16">
        <v>1.4956530000000001E-2</v>
      </c>
      <c r="L507" s="16">
        <v>-0.21123357000000001</v>
      </c>
    </row>
    <row r="508" spans="1:12" ht="13.2" x14ac:dyDescent="0.25">
      <c r="A508" s="13">
        <v>42930</v>
      </c>
      <c r="B508" s="54">
        <v>0.71380787037037041</v>
      </c>
      <c r="C508" s="16" t="s">
        <v>760</v>
      </c>
      <c r="D508" s="16" t="s">
        <v>761</v>
      </c>
      <c r="E508" s="16" t="s">
        <v>762</v>
      </c>
      <c r="F508" s="16">
        <v>7.0912500000000003E-2</v>
      </c>
      <c r="G508" s="16">
        <v>1.4111900000000001E-3</v>
      </c>
      <c r="H508" s="16">
        <v>1.0007E-4</v>
      </c>
      <c r="I508" s="66">
        <v>2.5000000000000001E-3</v>
      </c>
      <c r="J508" s="16">
        <v>107254314348</v>
      </c>
      <c r="K508" s="16">
        <v>9.9820000000000003E-5</v>
      </c>
      <c r="L508" s="16">
        <v>-1.4111900000000001E-3</v>
      </c>
    </row>
    <row r="509" spans="1:12" ht="13.2" x14ac:dyDescent="0.25">
      <c r="A509" s="13">
        <v>42930</v>
      </c>
      <c r="B509" s="54">
        <v>0.71380787037037041</v>
      </c>
      <c r="C509" s="16" t="s">
        <v>760</v>
      </c>
      <c r="D509" s="16" t="s">
        <v>761</v>
      </c>
      <c r="E509" s="16" t="s">
        <v>762</v>
      </c>
      <c r="F509" s="16">
        <v>7.0938329999999994E-2</v>
      </c>
      <c r="G509" s="16">
        <v>1.4106800000000001E-3</v>
      </c>
      <c r="H509" s="16">
        <v>1.0007E-4</v>
      </c>
      <c r="I509" s="66">
        <v>2.5000000000000001E-3</v>
      </c>
      <c r="J509" s="16">
        <v>107254314348</v>
      </c>
      <c r="K509" s="16">
        <v>9.9820000000000003E-5</v>
      </c>
      <c r="L509" s="16">
        <v>-1.4106800000000001E-3</v>
      </c>
    </row>
    <row r="510" spans="1:12" ht="13.2" x14ac:dyDescent="0.25">
      <c r="A510" s="13">
        <v>42930</v>
      </c>
      <c r="B510" s="54">
        <v>0.71380787037037041</v>
      </c>
      <c r="C510" s="16" t="s">
        <v>760</v>
      </c>
      <c r="D510" s="16" t="s">
        <v>761</v>
      </c>
      <c r="E510" s="16" t="s">
        <v>762</v>
      </c>
      <c r="F510" s="16">
        <v>7.0949999999999999E-2</v>
      </c>
      <c r="G510" s="16">
        <v>30.996123619999999</v>
      </c>
      <c r="H510" s="16">
        <v>2.1991749700000001</v>
      </c>
      <c r="I510" s="66">
        <v>2.5000000000000001E-3</v>
      </c>
      <c r="J510" s="16">
        <v>107254314348</v>
      </c>
      <c r="K510" s="16">
        <v>2.1936770399999999</v>
      </c>
      <c r="L510" s="16">
        <v>-30.996123619999999</v>
      </c>
    </row>
    <row r="511" spans="1:12" ht="13.2" x14ac:dyDescent="0.25">
      <c r="A511" s="13">
        <v>42930</v>
      </c>
      <c r="B511" s="54">
        <v>0.71380787037037041</v>
      </c>
      <c r="C511" s="16" t="s">
        <v>760</v>
      </c>
      <c r="D511" s="16" t="s">
        <v>761</v>
      </c>
      <c r="E511" s="16" t="s">
        <v>762</v>
      </c>
      <c r="F511" s="16">
        <v>7.0950009999999994E-2</v>
      </c>
      <c r="G511" s="16">
        <v>0.18207659000000001</v>
      </c>
      <c r="H511" s="16">
        <v>1.291833E-2</v>
      </c>
      <c r="I511" s="66">
        <v>2.5000000000000001E-3</v>
      </c>
      <c r="J511" s="16">
        <v>107254314348</v>
      </c>
      <c r="K511" s="16">
        <v>1.288604E-2</v>
      </c>
      <c r="L511" s="16">
        <v>-0.18207659000000001</v>
      </c>
    </row>
    <row r="512" spans="1:12" ht="13.2" x14ac:dyDescent="0.25">
      <c r="A512" s="13">
        <v>42930</v>
      </c>
      <c r="B512" s="54">
        <v>0.71371527777777777</v>
      </c>
      <c r="C512" s="16" t="s">
        <v>760</v>
      </c>
      <c r="D512" s="16" t="s">
        <v>761</v>
      </c>
      <c r="E512" s="16" t="s">
        <v>763</v>
      </c>
      <c r="F512" s="16">
        <v>7.1177000000000004E-2</v>
      </c>
      <c r="G512" s="16">
        <v>1.7277049999999999E-2</v>
      </c>
      <c r="H512" s="16">
        <v>1.2297199999999999E-3</v>
      </c>
      <c r="I512" s="66">
        <v>2.5000000000000001E-3</v>
      </c>
      <c r="J512" s="16">
        <v>107254304358</v>
      </c>
      <c r="K512" s="16">
        <v>-1.2297199999999999E-3</v>
      </c>
      <c r="L512" s="16">
        <v>1.723386E-2</v>
      </c>
    </row>
    <row r="513" spans="1:12" ht="13.2" x14ac:dyDescent="0.25">
      <c r="A513" s="13">
        <v>42930</v>
      </c>
      <c r="B513" s="54">
        <v>0.71371527777777777</v>
      </c>
      <c r="C513" s="16" t="s">
        <v>760</v>
      </c>
      <c r="D513" s="16" t="s">
        <v>761</v>
      </c>
      <c r="E513" s="16" t="s">
        <v>763</v>
      </c>
      <c r="F513" s="16">
        <v>7.1176989999999996E-2</v>
      </c>
      <c r="G513" s="16">
        <v>4.8212733999999999</v>
      </c>
      <c r="H513" s="16">
        <v>0.34316372000000001</v>
      </c>
      <c r="I513" s="66">
        <v>2.5000000000000001E-3</v>
      </c>
      <c r="J513" s="16">
        <v>107254304358</v>
      </c>
      <c r="K513" s="16">
        <v>-0.34316372000000001</v>
      </c>
      <c r="L513" s="16">
        <v>4.8092202200000003</v>
      </c>
    </row>
    <row r="514" spans="1:12" ht="13.2" x14ac:dyDescent="0.25">
      <c r="A514" s="13">
        <v>42930</v>
      </c>
      <c r="B514" s="54">
        <v>0.71371527777777777</v>
      </c>
      <c r="C514" s="16" t="s">
        <v>760</v>
      </c>
      <c r="D514" s="16" t="s">
        <v>761</v>
      </c>
      <c r="E514" s="16" t="s">
        <v>763</v>
      </c>
      <c r="F514" s="16">
        <v>7.1176980000000001E-2</v>
      </c>
      <c r="G514" s="16">
        <v>3.1948879999999999E-2</v>
      </c>
      <c r="H514" s="16">
        <v>2.2740199999999999E-3</v>
      </c>
      <c r="I514" s="66">
        <v>2.5000000000000001E-3</v>
      </c>
      <c r="J514" s="16">
        <v>107254304358</v>
      </c>
      <c r="K514" s="16">
        <v>-2.2740199999999999E-3</v>
      </c>
      <c r="L514" s="16">
        <v>3.1869010000000003E-2</v>
      </c>
    </row>
    <row r="515" spans="1:12" ht="13.2" x14ac:dyDescent="0.25">
      <c r="A515" s="13">
        <v>42930</v>
      </c>
      <c r="B515" s="54">
        <v>0.71371527777777777</v>
      </c>
      <c r="C515" s="16" t="s">
        <v>760</v>
      </c>
      <c r="D515" s="16" t="s">
        <v>761</v>
      </c>
      <c r="E515" s="16" t="s">
        <v>763</v>
      </c>
      <c r="F515" s="16">
        <v>7.1176980000000001E-2</v>
      </c>
      <c r="G515" s="16">
        <v>0.90692932000000004</v>
      </c>
      <c r="H515" s="16">
        <v>6.4552490000000004E-2</v>
      </c>
      <c r="I515" s="66">
        <v>2.5000000000000001E-3</v>
      </c>
      <c r="J515" s="16">
        <v>107254304358</v>
      </c>
      <c r="K515" s="16">
        <v>-6.4552490000000004E-2</v>
      </c>
      <c r="L515" s="16">
        <v>0.90466199999999997</v>
      </c>
    </row>
    <row r="516" spans="1:12" ht="13.2" x14ac:dyDescent="0.25">
      <c r="A516" s="13">
        <v>42930</v>
      </c>
      <c r="B516" s="54">
        <v>0.71335648148148145</v>
      </c>
      <c r="C516" s="16" t="s">
        <v>760</v>
      </c>
      <c r="D516" s="16" t="s">
        <v>761</v>
      </c>
      <c r="E516" s="16" t="s">
        <v>762</v>
      </c>
      <c r="F516" s="16">
        <v>7.1177000000000004E-2</v>
      </c>
      <c r="G516" s="16">
        <v>4.1260000000000001E-5</v>
      </c>
      <c r="H516" s="16">
        <v>2.9299999999999999E-6</v>
      </c>
      <c r="I516" s="66">
        <v>1.5E-3</v>
      </c>
      <c r="J516" s="16">
        <v>107254175487</v>
      </c>
      <c r="K516" s="16">
        <v>2.9299999999999999E-6</v>
      </c>
      <c r="L516" s="16">
        <v>-4.1260000000000001E-5</v>
      </c>
    </row>
    <row r="517" spans="1:12" ht="13.2" x14ac:dyDescent="0.25">
      <c r="A517" s="13">
        <v>42930</v>
      </c>
      <c r="B517" s="54">
        <v>0.71331018518518519</v>
      </c>
      <c r="C517" s="16" t="s">
        <v>760</v>
      </c>
      <c r="D517" s="16" t="s">
        <v>761</v>
      </c>
      <c r="E517" s="16" t="s">
        <v>762</v>
      </c>
      <c r="F517" s="16">
        <v>7.1177000000000004E-2</v>
      </c>
      <c r="G517" s="16">
        <v>1.162814</v>
      </c>
      <c r="H517" s="16">
        <v>8.2765610000000003E-2</v>
      </c>
      <c r="I517" s="66">
        <v>1.5E-3</v>
      </c>
      <c r="J517" s="16">
        <v>107254175487</v>
      </c>
      <c r="K517" s="16">
        <v>8.2641469999999995E-2</v>
      </c>
      <c r="L517" s="16">
        <v>-1.162814</v>
      </c>
    </row>
    <row r="518" spans="1:12" ht="13.2" x14ac:dyDescent="0.25">
      <c r="A518" s="13">
        <v>42930</v>
      </c>
      <c r="B518" s="54">
        <v>0.71329861111111115</v>
      </c>
      <c r="C518" s="16" t="s">
        <v>760</v>
      </c>
      <c r="D518" s="16" t="s">
        <v>761</v>
      </c>
      <c r="E518" s="16" t="s">
        <v>762</v>
      </c>
      <c r="F518" s="16">
        <v>7.1177000000000004E-2</v>
      </c>
      <c r="G518" s="16">
        <v>0.51341612999999997</v>
      </c>
      <c r="H518" s="16">
        <v>3.6543409999999998E-2</v>
      </c>
      <c r="I518" s="66">
        <v>1.5E-3</v>
      </c>
      <c r="J518" s="16">
        <v>107254175487</v>
      </c>
      <c r="K518" s="16">
        <v>3.6488600000000003E-2</v>
      </c>
      <c r="L518" s="16">
        <v>-0.51341612999999997</v>
      </c>
    </row>
    <row r="519" spans="1:12" ht="13.2" x14ac:dyDescent="0.25">
      <c r="A519" s="13">
        <v>42930</v>
      </c>
      <c r="B519" s="54">
        <v>0.71329861111111115</v>
      </c>
      <c r="C519" s="16" t="s">
        <v>760</v>
      </c>
      <c r="D519" s="16" t="s">
        <v>761</v>
      </c>
      <c r="E519" s="16" t="s">
        <v>762</v>
      </c>
      <c r="F519" s="16">
        <v>7.1177000000000004E-2</v>
      </c>
      <c r="G519" s="16">
        <v>1.162814</v>
      </c>
      <c r="H519" s="16">
        <v>8.2765610000000003E-2</v>
      </c>
      <c r="I519" s="66">
        <v>1.5E-3</v>
      </c>
      <c r="J519" s="16">
        <v>107254175487</v>
      </c>
      <c r="K519" s="16">
        <v>8.2641469999999995E-2</v>
      </c>
      <c r="L519" s="16">
        <v>-1.162814</v>
      </c>
    </row>
    <row r="520" spans="1:12" ht="13.2" x14ac:dyDescent="0.25">
      <c r="A520" s="13">
        <v>42930</v>
      </c>
      <c r="B520" s="54">
        <v>0.71327546296296296</v>
      </c>
      <c r="C520" s="16" t="s">
        <v>760</v>
      </c>
      <c r="D520" s="16" t="s">
        <v>761</v>
      </c>
      <c r="E520" s="16" t="s">
        <v>762</v>
      </c>
      <c r="F520" s="16">
        <v>7.1177000000000004E-2</v>
      </c>
      <c r="G520" s="16">
        <v>3.0561530000000001</v>
      </c>
      <c r="H520" s="16">
        <v>0.21752779999999999</v>
      </c>
      <c r="I520" s="66">
        <v>1.5E-3</v>
      </c>
      <c r="J520" s="16">
        <v>107254175487</v>
      </c>
      <c r="K520" s="16">
        <v>0.21720150999999999</v>
      </c>
      <c r="L520" s="16">
        <v>-3.0561530000000001</v>
      </c>
    </row>
    <row r="521" spans="1:12" ht="13.2" x14ac:dyDescent="0.25">
      <c r="A521" s="13">
        <v>42930</v>
      </c>
      <c r="B521" s="54">
        <v>0.71324074074074073</v>
      </c>
      <c r="C521" s="16" t="s">
        <v>760</v>
      </c>
      <c r="D521" s="16" t="s">
        <v>761</v>
      </c>
      <c r="E521" s="16" t="s">
        <v>762</v>
      </c>
      <c r="F521" s="16">
        <v>7.1177000000000004E-2</v>
      </c>
      <c r="G521" s="16">
        <v>7.2654999999999997E-2</v>
      </c>
      <c r="H521" s="16">
        <v>5.1713599999999998E-3</v>
      </c>
      <c r="I521" s="66">
        <v>1.5E-3</v>
      </c>
      <c r="J521" s="16">
        <v>107254175487</v>
      </c>
      <c r="K521" s="16">
        <v>5.1636099999999999E-3</v>
      </c>
      <c r="L521" s="16">
        <v>-7.2654999999999997E-2</v>
      </c>
    </row>
    <row r="522" spans="1:12" ht="13.2" x14ac:dyDescent="0.25">
      <c r="A522" s="13">
        <v>42930</v>
      </c>
      <c r="B522" s="54">
        <v>0.71324074074074073</v>
      </c>
      <c r="C522" s="16" t="s">
        <v>760</v>
      </c>
      <c r="D522" s="16" t="s">
        <v>761</v>
      </c>
      <c r="E522" s="16" t="s">
        <v>762</v>
      </c>
      <c r="F522" s="16">
        <v>7.1177000000000004E-2</v>
      </c>
      <c r="G522" s="16">
        <v>2.6974795999999999</v>
      </c>
      <c r="H522" s="16">
        <v>0.19199849999999999</v>
      </c>
      <c r="I522" s="66">
        <v>1.5E-3</v>
      </c>
      <c r="J522" s="16">
        <v>107254175487</v>
      </c>
      <c r="K522" s="16">
        <v>0.19171051</v>
      </c>
      <c r="L522" s="16">
        <v>-2.6974795999999999</v>
      </c>
    </row>
    <row r="523" spans="1:12" ht="13.2" x14ac:dyDescent="0.25">
      <c r="A523" s="13">
        <v>42930</v>
      </c>
      <c r="B523" s="54">
        <v>0.71321759259259254</v>
      </c>
      <c r="C523" s="16" t="s">
        <v>760</v>
      </c>
      <c r="D523" s="16" t="s">
        <v>761</v>
      </c>
      <c r="E523" s="16" t="s">
        <v>762</v>
      </c>
      <c r="F523" s="16">
        <v>7.1177000000000004E-2</v>
      </c>
      <c r="G523" s="16">
        <v>3</v>
      </c>
      <c r="H523" s="16">
        <v>0.213531</v>
      </c>
      <c r="I523" s="66">
        <v>1.5E-3</v>
      </c>
      <c r="J523" s="16">
        <v>107254175487</v>
      </c>
      <c r="K523" s="16">
        <v>0.21321071</v>
      </c>
      <c r="L523" s="16">
        <v>-3</v>
      </c>
    </row>
    <row r="524" spans="1:12" ht="13.2" x14ac:dyDescent="0.25">
      <c r="A524" s="13">
        <v>42930</v>
      </c>
      <c r="B524" s="54">
        <v>0.71321759259259254</v>
      </c>
      <c r="C524" s="16" t="s">
        <v>760</v>
      </c>
      <c r="D524" s="16" t="s">
        <v>761</v>
      </c>
      <c r="E524" s="16" t="s">
        <v>762</v>
      </c>
      <c r="F524" s="16">
        <v>7.1177000000000004E-2</v>
      </c>
      <c r="G524" s="16">
        <v>1.2189669999999999</v>
      </c>
      <c r="H524" s="16">
        <v>8.6762409999999998E-2</v>
      </c>
      <c r="I524" s="66">
        <v>1.5E-3</v>
      </c>
      <c r="J524" s="16">
        <v>107254175487</v>
      </c>
      <c r="K524" s="16">
        <v>8.6632269999999997E-2</v>
      </c>
      <c r="L524" s="16">
        <v>-1.2189669999999999</v>
      </c>
    </row>
    <row r="525" spans="1:12" ht="13.2" x14ac:dyDescent="0.25">
      <c r="A525" s="13">
        <v>42930</v>
      </c>
      <c r="B525" s="54">
        <v>0.71321759259259254</v>
      </c>
      <c r="C525" s="16" t="s">
        <v>760</v>
      </c>
      <c r="D525" s="16" t="s">
        <v>761</v>
      </c>
      <c r="E525" s="16" t="s">
        <v>762</v>
      </c>
      <c r="F525" s="16">
        <v>7.1177000000000004E-2</v>
      </c>
      <c r="G525" s="16">
        <v>1.2189669999999999</v>
      </c>
      <c r="H525" s="16">
        <v>8.6762409999999998E-2</v>
      </c>
      <c r="I525" s="66">
        <v>1.5E-3</v>
      </c>
      <c r="J525" s="16">
        <v>107254175487</v>
      </c>
      <c r="K525" s="16">
        <v>8.6632269999999997E-2</v>
      </c>
      <c r="L525" s="16">
        <v>-1.2189669999999999</v>
      </c>
    </row>
    <row r="526" spans="1:12" ht="13.2" x14ac:dyDescent="0.25">
      <c r="A526" s="13">
        <v>42930</v>
      </c>
      <c r="B526" s="54">
        <v>0.7132060185185185</v>
      </c>
      <c r="C526" s="16" t="s">
        <v>760</v>
      </c>
      <c r="D526" s="16" t="s">
        <v>761</v>
      </c>
      <c r="E526" s="16" t="s">
        <v>762</v>
      </c>
      <c r="F526" s="16">
        <v>7.1177000000000004E-2</v>
      </c>
      <c r="G526" s="16">
        <v>2.0112E-4</v>
      </c>
      <c r="H526" s="16">
        <v>1.431E-5</v>
      </c>
      <c r="I526" s="66">
        <v>1.5E-3</v>
      </c>
      <c r="J526" s="16">
        <v>107254175487</v>
      </c>
      <c r="K526" s="16">
        <v>1.429E-5</v>
      </c>
      <c r="L526" s="16">
        <v>-2.0112E-4</v>
      </c>
    </row>
    <row r="527" spans="1:12" ht="13.2" x14ac:dyDescent="0.25">
      <c r="A527" s="13">
        <v>42930</v>
      </c>
      <c r="B527" s="54">
        <v>0.7132060185185185</v>
      </c>
      <c r="C527" s="16" t="s">
        <v>760</v>
      </c>
      <c r="D527" s="16" t="s">
        <v>761</v>
      </c>
      <c r="E527" s="16" t="s">
        <v>762</v>
      </c>
      <c r="F527" s="16">
        <v>7.1177149999999995E-2</v>
      </c>
      <c r="G527" s="16">
        <v>5.3283869999999997E-2</v>
      </c>
      <c r="H527" s="16">
        <v>3.7925900000000002E-3</v>
      </c>
      <c r="I527" s="66">
        <v>2.5000000000000001E-3</v>
      </c>
      <c r="J527" s="16">
        <v>107254175487</v>
      </c>
      <c r="K527" s="16">
        <v>3.7831100000000001E-3</v>
      </c>
      <c r="L527" s="16">
        <v>-5.3283869999999997E-2</v>
      </c>
    </row>
    <row r="528" spans="1:12" ht="13.2" x14ac:dyDescent="0.25">
      <c r="A528" s="13">
        <v>42930</v>
      </c>
      <c r="B528" s="54">
        <v>0.7132060185185185</v>
      </c>
      <c r="C528" s="16" t="s">
        <v>760</v>
      </c>
      <c r="D528" s="16" t="s">
        <v>761</v>
      </c>
      <c r="E528" s="16" t="s">
        <v>762</v>
      </c>
      <c r="F528" s="16">
        <v>7.1203180000000005E-2</v>
      </c>
      <c r="G528" s="16">
        <v>5</v>
      </c>
      <c r="H528" s="16">
        <v>0.3560159</v>
      </c>
      <c r="I528" s="66">
        <v>2.5000000000000001E-3</v>
      </c>
      <c r="J528" s="16">
        <v>107254175487</v>
      </c>
      <c r="K528" s="16">
        <v>0.35512587000000001</v>
      </c>
      <c r="L528" s="16">
        <v>-5</v>
      </c>
    </row>
    <row r="529" spans="1:12" ht="13.2" x14ac:dyDescent="0.25">
      <c r="A529" s="13">
        <v>42930</v>
      </c>
      <c r="B529" s="54">
        <v>0.7132060185185185</v>
      </c>
      <c r="C529" s="16" t="s">
        <v>760</v>
      </c>
      <c r="D529" s="16" t="s">
        <v>761</v>
      </c>
      <c r="E529" s="16" t="s">
        <v>762</v>
      </c>
      <c r="F529" s="16">
        <v>7.1203180000000005E-2</v>
      </c>
      <c r="G529" s="16">
        <v>0.24711448999999999</v>
      </c>
      <c r="H529" s="16">
        <v>1.7595329999999999E-2</v>
      </c>
      <c r="I529" s="66">
        <v>2.5000000000000001E-3</v>
      </c>
      <c r="J529" s="16">
        <v>107254175487</v>
      </c>
      <c r="K529" s="16">
        <v>1.755135E-2</v>
      </c>
      <c r="L529" s="16">
        <v>-0.24711448999999999</v>
      </c>
    </row>
    <row r="530" spans="1:12" ht="13.2" x14ac:dyDescent="0.25">
      <c r="A530" s="13">
        <v>42930</v>
      </c>
      <c r="B530" s="54">
        <v>0.7132060185185185</v>
      </c>
      <c r="C530" s="16" t="s">
        <v>760</v>
      </c>
      <c r="D530" s="16" t="s">
        <v>761</v>
      </c>
      <c r="E530" s="16" t="s">
        <v>762</v>
      </c>
      <c r="F530" s="16">
        <v>7.1203199999999994E-2</v>
      </c>
      <c r="G530" s="16">
        <v>4.1724165199999996</v>
      </c>
      <c r="H530" s="16">
        <v>0.2970894</v>
      </c>
      <c r="I530" s="66">
        <v>2.5000000000000001E-3</v>
      </c>
      <c r="J530" s="16">
        <v>107254175487</v>
      </c>
      <c r="K530" s="16">
        <v>0.29634667999999997</v>
      </c>
      <c r="L530" s="16">
        <v>-4.1724165199999996</v>
      </c>
    </row>
    <row r="531" spans="1:12" ht="13.2" x14ac:dyDescent="0.25">
      <c r="A531" s="13">
        <v>42930</v>
      </c>
      <c r="B531" s="54">
        <v>0.7132060185185185</v>
      </c>
      <c r="C531" s="16" t="s">
        <v>760</v>
      </c>
      <c r="D531" s="16" t="s">
        <v>761</v>
      </c>
      <c r="E531" s="16" t="s">
        <v>762</v>
      </c>
      <c r="F531" s="16">
        <v>7.1270200000000006E-2</v>
      </c>
      <c r="G531" s="16">
        <v>0.37059892999999999</v>
      </c>
      <c r="H531" s="16">
        <v>2.6412649999999999E-2</v>
      </c>
      <c r="I531" s="66">
        <v>2.5000000000000001E-3</v>
      </c>
      <c r="J531" s="16">
        <v>107254175487</v>
      </c>
      <c r="K531" s="16">
        <v>2.6346620000000001E-2</v>
      </c>
      <c r="L531" s="16">
        <v>-0.37059892999999999</v>
      </c>
    </row>
    <row r="532" spans="1:12" ht="13.2" x14ac:dyDescent="0.25">
      <c r="A532" s="13">
        <v>42930</v>
      </c>
      <c r="B532" s="54">
        <v>0.7132060185185185</v>
      </c>
      <c r="C532" s="16" t="s">
        <v>760</v>
      </c>
      <c r="D532" s="16" t="s">
        <v>761</v>
      </c>
      <c r="E532" s="16" t="s">
        <v>762</v>
      </c>
      <c r="F532" s="16">
        <v>7.1270249999999993E-2</v>
      </c>
      <c r="G532" s="16">
        <v>7.0155490000000001E-2</v>
      </c>
      <c r="H532" s="16">
        <v>4.9999900000000002E-3</v>
      </c>
      <c r="I532" s="66">
        <v>2.5000000000000001E-3</v>
      </c>
      <c r="J532" s="16">
        <v>107254175487</v>
      </c>
      <c r="K532" s="16">
        <v>4.9874999999999997E-3</v>
      </c>
      <c r="L532" s="16">
        <v>-7.0155490000000001E-2</v>
      </c>
    </row>
    <row r="533" spans="1:12" ht="13.2" x14ac:dyDescent="0.25">
      <c r="A533" s="13">
        <v>42930</v>
      </c>
      <c r="B533" s="54">
        <v>0.7132060185185185</v>
      </c>
      <c r="C533" s="16" t="s">
        <v>760</v>
      </c>
      <c r="D533" s="16" t="s">
        <v>761</v>
      </c>
      <c r="E533" s="16" t="s">
        <v>762</v>
      </c>
      <c r="F533" s="16">
        <v>7.1270269999999997E-2</v>
      </c>
      <c r="G533" s="16">
        <v>5.88</v>
      </c>
      <c r="H533" s="16">
        <v>0.41906917999999999</v>
      </c>
      <c r="I533" s="66">
        <v>2.5000000000000001E-3</v>
      </c>
      <c r="J533" s="16">
        <v>107254175487</v>
      </c>
      <c r="K533" s="16">
        <v>0.41802150999999999</v>
      </c>
      <c r="L533" s="16">
        <v>-5.88</v>
      </c>
    </row>
    <row r="534" spans="1:12" ht="13.2" x14ac:dyDescent="0.25">
      <c r="A534" s="13">
        <v>42930</v>
      </c>
      <c r="B534" s="54">
        <v>0.7132060185185185</v>
      </c>
      <c r="C534" s="16" t="s">
        <v>760</v>
      </c>
      <c r="D534" s="16" t="s">
        <v>761</v>
      </c>
      <c r="E534" s="16" t="s">
        <v>762</v>
      </c>
      <c r="F534" s="16">
        <v>7.127029E-2</v>
      </c>
      <c r="G534" s="16">
        <v>0.13135262</v>
      </c>
      <c r="H534" s="16">
        <v>9.3615299999999999E-3</v>
      </c>
      <c r="I534" s="66">
        <v>2.5000000000000001E-3</v>
      </c>
      <c r="J534" s="16">
        <v>107254175487</v>
      </c>
      <c r="K534" s="16">
        <v>9.33813E-3</v>
      </c>
      <c r="L534" s="16">
        <v>-0.13135262</v>
      </c>
    </row>
    <row r="535" spans="1:12" ht="13.2" x14ac:dyDescent="0.25">
      <c r="A535" s="13">
        <v>42930</v>
      </c>
      <c r="B535" s="54">
        <v>0.71125000000000005</v>
      </c>
      <c r="C535" s="16" t="s">
        <v>760</v>
      </c>
      <c r="D535" s="16" t="s">
        <v>761</v>
      </c>
      <c r="E535" s="16" t="s">
        <v>763</v>
      </c>
      <c r="F535" s="16">
        <v>7.1667220000000004E-2</v>
      </c>
      <c r="G535" s="16">
        <v>1.8224537999999999</v>
      </c>
      <c r="H535" s="16">
        <v>0.13061018999999999</v>
      </c>
      <c r="I535" s="66">
        <v>2.5000000000000001E-3</v>
      </c>
      <c r="J535" s="16">
        <v>107253832830</v>
      </c>
      <c r="K535" s="16">
        <v>-0.13061018999999999</v>
      </c>
      <c r="L535" s="16">
        <v>1.81789767</v>
      </c>
    </row>
    <row r="536" spans="1:12" ht="13.2" x14ac:dyDescent="0.25">
      <c r="A536" s="13">
        <v>42930</v>
      </c>
      <c r="B536" s="54">
        <v>0.71125000000000005</v>
      </c>
      <c r="C536" s="16" t="s">
        <v>760</v>
      </c>
      <c r="D536" s="16" t="s">
        <v>761</v>
      </c>
      <c r="E536" s="16" t="s">
        <v>763</v>
      </c>
      <c r="F536" s="16">
        <v>7.1667209999999995E-2</v>
      </c>
      <c r="G536" s="16">
        <v>2.9103485</v>
      </c>
      <c r="H536" s="16">
        <v>0.20857655</v>
      </c>
      <c r="I536" s="66">
        <v>2.5000000000000001E-3</v>
      </c>
      <c r="J536" s="16">
        <v>107253832830</v>
      </c>
      <c r="K536" s="16">
        <v>-0.20857655</v>
      </c>
      <c r="L536" s="16">
        <v>2.90307263</v>
      </c>
    </row>
    <row r="537" spans="1:12" ht="13.2" x14ac:dyDescent="0.25">
      <c r="A537" s="13">
        <v>42930</v>
      </c>
      <c r="B537" s="54">
        <v>0.71125000000000005</v>
      </c>
      <c r="C537" s="16" t="s">
        <v>760</v>
      </c>
      <c r="D537" s="16" t="s">
        <v>761</v>
      </c>
      <c r="E537" s="16" t="s">
        <v>763</v>
      </c>
      <c r="F537" s="16">
        <v>7.1499999999999994E-2</v>
      </c>
      <c r="G537" s="16">
        <v>1</v>
      </c>
      <c r="H537" s="16">
        <v>7.1499999999999994E-2</v>
      </c>
      <c r="I537" s="66">
        <v>2.5000000000000001E-3</v>
      </c>
      <c r="J537" s="16">
        <v>107253832830</v>
      </c>
      <c r="K537" s="16">
        <v>-7.1499999999999994E-2</v>
      </c>
      <c r="L537" s="16">
        <v>0.99750000000000005</v>
      </c>
    </row>
    <row r="538" spans="1:12" ht="13.2" x14ac:dyDescent="0.25">
      <c r="A538" s="13">
        <v>42930</v>
      </c>
      <c r="B538" s="54">
        <v>0.71125000000000005</v>
      </c>
      <c r="C538" s="16" t="s">
        <v>760</v>
      </c>
      <c r="D538" s="16" t="s">
        <v>761</v>
      </c>
      <c r="E538" s="16" t="s">
        <v>763</v>
      </c>
      <c r="F538" s="16">
        <v>7.1270040000000007E-2</v>
      </c>
      <c r="G538" s="16">
        <v>1.8E-7</v>
      </c>
      <c r="H538" s="16">
        <v>1E-8</v>
      </c>
      <c r="I538" s="66">
        <v>2.5000000000000001E-3</v>
      </c>
      <c r="J538" s="16">
        <v>107253832830</v>
      </c>
      <c r="K538" s="16">
        <v>-1E-8</v>
      </c>
      <c r="L538" s="16">
        <v>1.8E-7</v>
      </c>
    </row>
    <row r="539" spans="1:12" ht="13.2" x14ac:dyDescent="0.25">
      <c r="A539" s="13">
        <v>42930</v>
      </c>
      <c r="B539" s="54">
        <v>0.70954861111111112</v>
      </c>
      <c r="C539" s="16" t="s">
        <v>760</v>
      </c>
      <c r="D539" s="16" t="s">
        <v>761</v>
      </c>
      <c r="E539" s="16" t="s">
        <v>763</v>
      </c>
      <c r="F539" s="16">
        <v>7.145746E-2</v>
      </c>
      <c r="G539" s="16">
        <v>0.63473241000000002</v>
      </c>
      <c r="H539" s="16">
        <v>4.5356359999999998E-2</v>
      </c>
      <c r="I539" s="66">
        <v>2.5000000000000001E-3</v>
      </c>
      <c r="J539" s="16">
        <v>107253534129</v>
      </c>
      <c r="K539" s="16">
        <v>-4.5356359999999998E-2</v>
      </c>
      <c r="L539" s="16">
        <v>0.63314557999999999</v>
      </c>
    </row>
    <row r="540" spans="1:12" ht="13.2" x14ac:dyDescent="0.25">
      <c r="A540" s="13">
        <v>42930</v>
      </c>
      <c r="B540" s="54">
        <v>0.70954861111111112</v>
      </c>
      <c r="C540" s="16" t="s">
        <v>760</v>
      </c>
      <c r="D540" s="16" t="s">
        <v>761</v>
      </c>
      <c r="E540" s="16" t="s">
        <v>763</v>
      </c>
      <c r="F540" s="16">
        <v>7.1457450000000006E-2</v>
      </c>
      <c r="G540" s="16">
        <v>2.9737980000000001E-2</v>
      </c>
      <c r="H540" s="16">
        <v>2.1250000000000002E-3</v>
      </c>
      <c r="I540" s="66">
        <v>2.5000000000000001E-3</v>
      </c>
      <c r="J540" s="16">
        <v>107253534129</v>
      </c>
      <c r="K540" s="16">
        <v>-2.1250000000000002E-3</v>
      </c>
      <c r="L540" s="16">
        <v>2.9663640000000002E-2</v>
      </c>
    </row>
    <row r="541" spans="1:12" ht="13.2" x14ac:dyDescent="0.25">
      <c r="A541" s="13">
        <v>42930</v>
      </c>
      <c r="B541" s="54">
        <v>0.70954861111111112</v>
      </c>
      <c r="C541" s="16" t="s">
        <v>760</v>
      </c>
      <c r="D541" s="16" t="s">
        <v>761</v>
      </c>
      <c r="E541" s="16" t="s">
        <v>763</v>
      </c>
      <c r="F541" s="16">
        <v>7.1400000000000005E-2</v>
      </c>
      <c r="G541" s="16">
        <v>1.3359869999999999E-2</v>
      </c>
      <c r="H541" s="16">
        <v>9.5388999999999999E-4</v>
      </c>
      <c r="I541" s="66">
        <v>2.5000000000000001E-3</v>
      </c>
      <c r="J541" s="16">
        <v>107253534129</v>
      </c>
      <c r="K541" s="16">
        <v>-9.5388999999999999E-4</v>
      </c>
      <c r="L541" s="16">
        <v>1.332648E-2</v>
      </c>
    </row>
    <row r="542" spans="1:12" ht="13.2" x14ac:dyDescent="0.25">
      <c r="A542" s="13">
        <v>42930</v>
      </c>
      <c r="B542" s="54">
        <v>0.70954861111111112</v>
      </c>
      <c r="C542" s="16" t="s">
        <v>760</v>
      </c>
      <c r="D542" s="16" t="s">
        <v>761</v>
      </c>
      <c r="E542" s="16" t="s">
        <v>763</v>
      </c>
      <c r="F542" s="16">
        <v>7.1400000000000005E-2</v>
      </c>
      <c r="G542" s="16">
        <v>5.1136676599999999</v>
      </c>
      <c r="H542" s="16">
        <v>0.36511587000000001</v>
      </c>
      <c r="I542" s="66">
        <v>2.5000000000000001E-3</v>
      </c>
      <c r="J542" s="16">
        <v>107253534129</v>
      </c>
      <c r="K542" s="16">
        <v>-0.36511587000000001</v>
      </c>
      <c r="L542" s="16">
        <v>5.1008835000000001</v>
      </c>
    </row>
    <row r="543" spans="1:12" ht="13.2" x14ac:dyDescent="0.25">
      <c r="A543" s="13">
        <v>42930</v>
      </c>
      <c r="B543" s="54">
        <v>0.56623842592592588</v>
      </c>
      <c r="C543" s="16" t="s">
        <v>760</v>
      </c>
      <c r="D543" s="16" t="s">
        <v>761</v>
      </c>
      <c r="E543" s="16" t="s">
        <v>763</v>
      </c>
      <c r="F543" s="16">
        <v>7.1418999999999996E-2</v>
      </c>
      <c r="G543" s="16">
        <v>11.91043923</v>
      </c>
      <c r="H543" s="16">
        <v>0.85063164999999996</v>
      </c>
      <c r="I543" s="66">
        <v>1.5E-3</v>
      </c>
      <c r="J543" s="16">
        <v>107183146587</v>
      </c>
      <c r="K543" s="16">
        <v>-0.85063164999999996</v>
      </c>
      <c r="L543" s="16">
        <v>11.892573580000001</v>
      </c>
    </row>
    <row r="544" spans="1:12" ht="13.2" x14ac:dyDescent="0.25">
      <c r="A544" s="13">
        <v>42930</v>
      </c>
      <c r="B544" s="54">
        <v>0.56623842592592588</v>
      </c>
      <c r="C544" s="16" t="s">
        <v>760</v>
      </c>
      <c r="D544" s="16" t="s">
        <v>761</v>
      </c>
      <c r="E544" s="16" t="s">
        <v>763</v>
      </c>
      <c r="F544" s="16">
        <v>7.1418999999999996E-2</v>
      </c>
      <c r="G544" s="16">
        <v>4.45</v>
      </c>
      <c r="H544" s="16">
        <v>0.31781454999999997</v>
      </c>
      <c r="I544" s="66">
        <v>1.5E-3</v>
      </c>
      <c r="J544" s="16">
        <v>107182497237</v>
      </c>
      <c r="K544" s="16">
        <v>-0.31781454999999997</v>
      </c>
      <c r="L544" s="16">
        <v>4.4433249999999997</v>
      </c>
    </row>
    <row r="545" spans="1:12" ht="13.2" x14ac:dyDescent="0.25">
      <c r="A545" s="13">
        <v>42930</v>
      </c>
      <c r="B545" s="54">
        <v>0.54929398148148145</v>
      </c>
      <c r="C545" s="16" t="s">
        <v>760</v>
      </c>
      <c r="D545" s="16" t="s">
        <v>761</v>
      </c>
      <c r="E545" s="16" t="s">
        <v>763</v>
      </c>
      <c r="F545" s="16">
        <v>7.1706000000000006E-2</v>
      </c>
      <c r="G545" s="16">
        <v>1.8286679100000001</v>
      </c>
      <c r="H545" s="16">
        <v>0.13112646</v>
      </c>
      <c r="I545" s="66">
        <v>1.5E-3</v>
      </c>
      <c r="J545" s="16">
        <v>107183701032</v>
      </c>
      <c r="K545" s="16">
        <v>-0.13112646</v>
      </c>
      <c r="L545" s="16">
        <v>1.8259249099999999</v>
      </c>
    </row>
    <row r="546" spans="1:12" ht="13.2" hidden="1" x14ac:dyDescent="0.25">
      <c r="A546" s="13">
        <v>42930</v>
      </c>
      <c r="B546" s="54">
        <v>0.53971064814814818</v>
      </c>
      <c r="C546" s="16" t="s">
        <v>785</v>
      </c>
      <c r="D546" s="16" t="s">
        <v>761</v>
      </c>
      <c r="E546" s="16" t="s">
        <v>763</v>
      </c>
      <c r="F546" s="16">
        <v>164.06513799999999</v>
      </c>
      <c r="G546" s="16">
        <v>9.0267478000000008</v>
      </c>
      <c r="H546" s="16">
        <v>1480.9746234900001</v>
      </c>
      <c r="I546" s="66">
        <v>1.5E-3</v>
      </c>
      <c r="J546" s="16">
        <v>50990328752</v>
      </c>
      <c r="K546" s="16">
        <v>-1480.9746234900001</v>
      </c>
      <c r="L546" s="16">
        <v>9.0132076800000007</v>
      </c>
    </row>
    <row r="547" spans="1:12" ht="13.2" hidden="1" x14ac:dyDescent="0.25">
      <c r="A547" s="13">
        <v>42930</v>
      </c>
      <c r="B547" s="54">
        <v>0.51671296296296299</v>
      </c>
      <c r="C547" s="16" t="s">
        <v>783</v>
      </c>
      <c r="D547" s="16" t="s">
        <v>761</v>
      </c>
      <c r="E547" s="16" t="s">
        <v>762</v>
      </c>
      <c r="F547" s="16">
        <v>6.0599999999999998E-4</v>
      </c>
      <c r="G547" s="16">
        <v>47.097055070000003</v>
      </c>
      <c r="H547" s="16">
        <v>2.854081E-2</v>
      </c>
      <c r="I547" s="66">
        <v>1.5E-3</v>
      </c>
      <c r="J547" s="16">
        <v>19420601112</v>
      </c>
      <c r="K547" s="16">
        <v>2.8497999999999999E-2</v>
      </c>
      <c r="L547" s="16">
        <v>-47.097055070000003</v>
      </c>
    </row>
    <row r="548" spans="1:12" ht="13.2" hidden="1" x14ac:dyDescent="0.25">
      <c r="A548" s="13">
        <v>42930</v>
      </c>
      <c r="B548" s="54">
        <v>0.50796296296296295</v>
      </c>
      <c r="C548" s="16" t="s">
        <v>783</v>
      </c>
      <c r="D548" s="16" t="s">
        <v>761</v>
      </c>
      <c r="E548" s="16" t="s">
        <v>762</v>
      </c>
      <c r="F548" s="16">
        <v>6.0599999999999998E-4</v>
      </c>
      <c r="G548" s="16">
        <v>165.01648514999999</v>
      </c>
      <c r="H548" s="16">
        <v>9.9999989999999997E-2</v>
      </c>
      <c r="I548" s="66">
        <v>1.5E-3</v>
      </c>
      <c r="J548" s="16">
        <v>19420601112</v>
      </c>
      <c r="K548" s="16">
        <v>9.9849999999999994E-2</v>
      </c>
      <c r="L548" s="16">
        <v>-165.01648514999999</v>
      </c>
    </row>
    <row r="549" spans="1:12" ht="13.2" hidden="1" x14ac:dyDescent="0.25">
      <c r="A549" s="13">
        <v>42930</v>
      </c>
      <c r="B549" s="54">
        <v>0.50638888888888889</v>
      </c>
      <c r="C549" s="16" t="s">
        <v>783</v>
      </c>
      <c r="D549" s="16" t="s">
        <v>761</v>
      </c>
      <c r="E549" s="16" t="s">
        <v>762</v>
      </c>
      <c r="F549" s="16">
        <v>6.0599999999999998E-4</v>
      </c>
      <c r="G549" s="16">
        <v>24.771403629999998</v>
      </c>
      <c r="H549" s="16">
        <v>1.5011470000000001E-2</v>
      </c>
      <c r="I549" s="66">
        <v>1.5E-3</v>
      </c>
      <c r="J549" s="16">
        <v>19420601112</v>
      </c>
      <c r="K549" s="16">
        <v>1.4988960000000001E-2</v>
      </c>
      <c r="L549" s="16">
        <v>-24.771403629999998</v>
      </c>
    </row>
    <row r="550" spans="1:12" ht="13.2" hidden="1" x14ac:dyDescent="0.25">
      <c r="A550" s="13">
        <v>42930</v>
      </c>
      <c r="B550" s="54">
        <v>0.50631944444444443</v>
      </c>
      <c r="C550" s="16" t="s">
        <v>783</v>
      </c>
      <c r="D550" s="16" t="s">
        <v>761</v>
      </c>
      <c r="E550" s="16" t="s">
        <v>762</v>
      </c>
      <c r="F550" s="16">
        <v>6.0599999999999998E-4</v>
      </c>
      <c r="G550" s="16">
        <v>669.78824960999998</v>
      </c>
      <c r="H550" s="16">
        <v>0.40589166999999998</v>
      </c>
      <c r="I550" s="66">
        <v>1.5E-3</v>
      </c>
      <c r="J550" s="16">
        <v>19420601112</v>
      </c>
      <c r="K550" s="16">
        <v>0.40528283999999998</v>
      </c>
      <c r="L550" s="16">
        <v>-669.78824960999998</v>
      </c>
    </row>
    <row r="551" spans="1:12" ht="13.2" x14ac:dyDescent="0.25">
      <c r="A551" s="13">
        <v>42930</v>
      </c>
      <c r="B551" s="54">
        <v>0.48818287037037039</v>
      </c>
      <c r="C551" s="16" t="s">
        <v>760</v>
      </c>
      <c r="D551" s="16" t="s">
        <v>761</v>
      </c>
      <c r="E551" s="16" t="s">
        <v>763</v>
      </c>
      <c r="F551" s="16">
        <v>7.2983560000000003E-2</v>
      </c>
      <c r="G551" s="16">
        <v>3.1632133699999998</v>
      </c>
      <c r="H551" s="16">
        <v>0.23086256999999999</v>
      </c>
      <c r="I551" s="66">
        <v>2.5000000000000001E-3</v>
      </c>
      <c r="J551" s="16">
        <v>107223471222</v>
      </c>
      <c r="K551" s="16">
        <v>-0.23086256999999999</v>
      </c>
      <c r="L551" s="16">
        <v>3.15530534</v>
      </c>
    </row>
    <row r="552" spans="1:12" ht="13.2" hidden="1" x14ac:dyDescent="0.25">
      <c r="A552" s="13">
        <v>42930</v>
      </c>
      <c r="B552" s="54">
        <v>0.48732638888888891</v>
      </c>
      <c r="C552" s="16" t="s">
        <v>783</v>
      </c>
      <c r="D552" s="16" t="s">
        <v>761</v>
      </c>
      <c r="E552" s="16" t="s">
        <v>762</v>
      </c>
      <c r="F552" s="16">
        <v>6.0599999999999998E-4</v>
      </c>
      <c r="G552" s="16">
        <v>0.16501751000000001</v>
      </c>
      <c r="H552" s="16">
        <v>1E-4</v>
      </c>
      <c r="I552" s="66">
        <v>2.5000000000000001E-3</v>
      </c>
      <c r="J552" s="16">
        <v>19420601112</v>
      </c>
      <c r="K552" s="16">
        <v>9.9749999999999999E-5</v>
      </c>
      <c r="L552" s="16">
        <v>-0.16501751000000001</v>
      </c>
    </row>
    <row r="553" spans="1:12" ht="13.2" hidden="1" x14ac:dyDescent="0.25">
      <c r="A553" s="13">
        <v>42930</v>
      </c>
      <c r="B553" s="54">
        <v>0.48732638888888891</v>
      </c>
      <c r="C553" s="16" t="s">
        <v>783</v>
      </c>
      <c r="D553" s="16" t="s">
        <v>761</v>
      </c>
      <c r="E553" s="16" t="s">
        <v>762</v>
      </c>
      <c r="F553" s="16">
        <v>6.0625000000000002E-4</v>
      </c>
      <c r="G553" s="16">
        <v>0.16494945999999999</v>
      </c>
      <c r="H553" s="16">
        <v>1E-4</v>
      </c>
      <c r="I553" s="66">
        <v>2.5000000000000001E-3</v>
      </c>
      <c r="J553" s="16">
        <v>19420601112</v>
      </c>
      <c r="K553" s="16">
        <v>9.9749999999999999E-5</v>
      </c>
      <c r="L553" s="16">
        <v>-0.16494945999999999</v>
      </c>
    </row>
    <row r="554" spans="1:12" ht="13.2" hidden="1" x14ac:dyDescent="0.25">
      <c r="A554" s="13">
        <v>42930</v>
      </c>
      <c r="B554" s="54">
        <v>0.48732638888888891</v>
      </c>
      <c r="C554" s="16" t="s">
        <v>783</v>
      </c>
      <c r="D554" s="16" t="s">
        <v>761</v>
      </c>
      <c r="E554" s="16" t="s">
        <v>762</v>
      </c>
      <c r="F554" s="16">
        <v>6.0650000000000005E-4</v>
      </c>
      <c r="G554" s="16">
        <v>0.16488147</v>
      </c>
      <c r="H554" s="16">
        <v>1E-4</v>
      </c>
      <c r="I554" s="66">
        <v>2.5000000000000001E-3</v>
      </c>
      <c r="J554" s="16">
        <v>19420601112</v>
      </c>
      <c r="K554" s="16">
        <v>9.9749999999999999E-5</v>
      </c>
      <c r="L554" s="16">
        <v>-0.16488147</v>
      </c>
    </row>
    <row r="555" spans="1:12" ht="13.2" hidden="1" x14ac:dyDescent="0.25">
      <c r="A555" s="13">
        <v>42930</v>
      </c>
      <c r="B555" s="54">
        <v>0.48732638888888891</v>
      </c>
      <c r="C555" s="16" t="s">
        <v>783</v>
      </c>
      <c r="D555" s="16" t="s">
        <v>761</v>
      </c>
      <c r="E555" s="16" t="s">
        <v>762</v>
      </c>
      <c r="F555" s="16">
        <v>6.0654999999999997E-4</v>
      </c>
      <c r="G555" s="16">
        <v>44.766950749999999</v>
      </c>
      <c r="H555" s="16">
        <v>2.7153389999999999E-2</v>
      </c>
      <c r="I555" s="66">
        <v>2.5000000000000001E-3</v>
      </c>
      <c r="J555" s="16">
        <v>19420601112</v>
      </c>
      <c r="K555" s="16">
        <v>2.708551E-2</v>
      </c>
      <c r="L555" s="16">
        <v>-44.766950749999999</v>
      </c>
    </row>
    <row r="556" spans="1:12" ht="13.2" hidden="1" x14ac:dyDescent="0.25">
      <c r="A556" s="13">
        <v>42930</v>
      </c>
      <c r="B556" s="54">
        <v>0.48732638888888891</v>
      </c>
      <c r="C556" s="16" t="s">
        <v>783</v>
      </c>
      <c r="D556" s="16" t="s">
        <v>761</v>
      </c>
      <c r="E556" s="16" t="s">
        <v>762</v>
      </c>
      <c r="F556" s="16">
        <v>6.0654999999999997E-4</v>
      </c>
      <c r="G556" s="16">
        <v>25.514576030000001</v>
      </c>
      <c r="H556" s="16">
        <v>1.5475859999999999E-2</v>
      </c>
      <c r="I556" s="66">
        <v>2.5000000000000001E-3</v>
      </c>
      <c r="J556" s="16">
        <v>19420601112</v>
      </c>
      <c r="K556" s="16">
        <v>1.543718E-2</v>
      </c>
      <c r="L556" s="16">
        <v>-25.514576030000001</v>
      </c>
    </row>
    <row r="557" spans="1:12" ht="13.2" hidden="1" x14ac:dyDescent="0.25">
      <c r="A557" s="13">
        <v>42930</v>
      </c>
      <c r="B557" s="54">
        <v>0.48732638888888891</v>
      </c>
      <c r="C557" s="16" t="s">
        <v>783</v>
      </c>
      <c r="D557" s="16" t="s">
        <v>761</v>
      </c>
      <c r="E557" s="16" t="s">
        <v>762</v>
      </c>
      <c r="F557" s="16">
        <v>6.0654999999999997E-4</v>
      </c>
      <c r="G557" s="16">
        <v>44.083731999999998</v>
      </c>
      <c r="H557" s="16">
        <v>2.6738979999999999E-2</v>
      </c>
      <c r="I557" s="66">
        <v>2.5000000000000001E-3</v>
      </c>
      <c r="J557" s="16">
        <v>19420601112</v>
      </c>
      <c r="K557" s="16">
        <v>2.667214E-2</v>
      </c>
      <c r="L557" s="16">
        <v>-44.083731999999998</v>
      </c>
    </row>
    <row r="558" spans="1:12" ht="13.2" x14ac:dyDescent="0.25">
      <c r="A558" s="13">
        <v>42930</v>
      </c>
      <c r="B558" s="54">
        <v>0.48631944444444447</v>
      </c>
      <c r="C558" s="16" t="s">
        <v>760</v>
      </c>
      <c r="D558" s="16" t="s">
        <v>761</v>
      </c>
      <c r="E558" s="16" t="s">
        <v>763</v>
      </c>
      <c r="F558" s="16">
        <v>7.2916540000000002E-2</v>
      </c>
      <c r="G558" s="16">
        <v>1.4072390000000001E-2</v>
      </c>
      <c r="H558" s="16">
        <v>1.0261000000000001E-3</v>
      </c>
      <c r="I558" s="66">
        <v>2.5000000000000001E-3</v>
      </c>
      <c r="J558" s="16">
        <v>107223236457</v>
      </c>
      <c r="K558" s="16">
        <v>-1.0261000000000001E-3</v>
      </c>
      <c r="L558" s="16">
        <v>1.403721E-2</v>
      </c>
    </row>
    <row r="559" spans="1:12" ht="13.2" x14ac:dyDescent="0.25">
      <c r="A559" s="13">
        <v>42930</v>
      </c>
      <c r="B559" s="54">
        <v>0.48631944444444447</v>
      </c>
      <c r="C559" s="16" t="s">
        <v>760</v>
      </c>
      <c r="D559" s="16" t="s">
        <v>761</v>
      </c>
      <c r="E559" s="16" t="s">
        <v>763</v>
      </c>
      <c r="F559" s="16">
        <v>7.2900000000000006E-2</v>
      </c>
      <c r="G559" s="16">
        <v>5.9689000000000001E-3</v>
      </c>
      <c r="H559" s="16">
        <v>4.3512999999999999E-4</v>
      </c>
      <c r="I559" s="66">
        <v>2.5000000000000001E-3</v>
      </c>
      <c r="J559" s="16">
        <v>107223236457</v>
      </c>
      <c r="K559" s="16">
        <v>-4.3512999999999999E-4</v>
      </c>
      <c r="L559" s="16">
        <v>5.9539800000000002E-3</v>
      </c>
    </row>
    <row r="560" spans="1:12" ht="13.2" x14ac:dyDescent="0.25">
      <c r="A560" s="13">
        <v>42930</v>
      </c>
      <c r="B560" s="54">
        <v>0.48631944444444447</v>
      </c>
      <c r="C560" s="16" t="s">
        <v>760</v>
      </c>
      <c r="D560" s="16" t="s">
        <v>761</v>
      </c>
      <c r="E560" s="16" t="s">
        <v>763</v>
      </c>
      <c r="F560" s="16">
        <v>7.2861410000000001E-2</v>
      </c>
      <c r="G560" s="16">
        <v>3.7378090000000003E-2</v>
      </c>
      <c r="H560" s="16">
        <v>2.7234199999999998E-3</v>
      </c>
      <c r="I560" s="66">
        <v>2.5000000000000001E-3</v>
      </c>
      <c r="J560" s="16">
        <v>107223236457</v>
      </c>
      <c r="K560" s="16">
        <v>-2.7234199999999998E-3</v>
      </c>
      <c r="L560" s="16">
        <v>3.7284650000000003E-2</v>
      </c>
    </row>
    <row r="561" spans="1:12" ht="13.2" x14ac:dyDescent="0.25">
      <c r="A561" s="13">
        <v>42930</v>
      </c>
      <c r="B561" s="54">
        <v>0.48311342592592593</v>
      </c>
      <c r="C561" s="16" t="s">
        <v>760</v>
      </c>
      <c r="D561" s="16" t="s">
        <v>761</v>
      </c>
      <c r="E561" s="16" t="s">
        <v>763</v>
      </c>
      <c r="F561" s="16">
        <v>7.2860670000000002E-2</v>
      </c>
      <c r="G561" s="16">
        <v>6.9083552700000004</v>
      </c>
      <c r="H561" s="16">
        <v>0.50334738999999995</v>
      </c>
      <c r="I561" s="66">
        <v>2.5000000000000001E-3</v>
      </c>
      <c r="J561" s="16">
        <v>107222775918</v>
      </c>
      <c r="K561" s="16">
        <v>-0.50334738999999995</v>
      </c>
      <c r="L561" s="16">
        <v>6.8910843899999996</v>
      </c>
    </row>
    <row r="562" spans="1:12" ht="13.2" x14ac:dyDescent="0.25">
      <c r="A562" s="13">
        <v>42930</v>
      </c>
      <c r="B562" s="54">
        <v>0.48311342592592593</v>
      </c>
      <c r="C562" s="16" t="s">
        <v>760</v>
      </c>
      <c r="D562" s="16" t="s">
        <v>761</v>
      </c>
      <c r="E562" s="16" t="s">
        <v>763</v>
      </c>
      <c r="F562" s="16">
        <v>7.2860659999999994E-2</v>
      </c>
      <c r="G562" s="16">
        <v>2.7555376599999999</v>
      </c>
      <c r="H562" s="16">
        <v>0.20077028999999999</v>
      </c>
      <c r="I562" s="66">
        <v>2.5000000000000001E-3</v>
      </c>
      <c r="J562" s="16">
        <v>107222775918</v>
      </c>
      <c r="K562" s="16">
        <v>-0.20077028999999999</v>
      </c>
      <c r="L562" s="16">
        <v>2.7486488200000001</v>
      </c>
    </row>
    <row r="563" spans="1:12" ht="13.2" x14ac:dyDescent="0.25">
      <c r="A563" s="13">
        <v>42930</v>
      </c>
      <c r="B563" s="54">
        <v>0.48311342592592593</v>
      </c>
      <c r="C563" s="16" t="s">
        <v>760</v>
      </c>
      <c r="D563" s="16" t="s">
        <v>761</v>
      </c>
      <c r="E563" s="16" t="s">
        <v>763</v>
      </c>
      <c r="F563" s="16">
        <v>7.2860649999999999E-2</v>
      </c>
      <c r="G563" s="16">
        <v>2.8486849099999998</v>
      </c>
      <c r="H563" s="16">
        <v>0.20755703</v>
      </c>
      <c r="I563" s="66">
        <v>2.5000000000000001E-3</v>
      </c>
      <c r="J563" s="16">
        <v>107222775918</v>
      </c>
      <c r="K563" s="16">
        <v>-0.20755703</v>
      </c>
      <c r="L563" s="16">
        <v>2.8415632</v>
      </c>
    </row>
    <row r="564" spans="1:12" ht="13.2" x14ac:dyDescent="0.25">
      <c r="A564" s="13">
        <v>42930</v>
      </c>
      <c r="B564" s="54">
        <v>0.48311342592592593</v>
      </c>
      <c r="C564" s="16" t="s">
        <v>760</v>
      </c>
      <c r="D564" s="16" t="s">
        <v>761</v>
      </c>
      <c r="E564" s="16" t="s">
        <v>763</v>
      </c>
      <c r="F564" s="16">
        <v>7.2860649999999999E-2</v>
      </c>
      <c r="G564" s="16">
        <v>0.13767534000000001</v>
      </c>
      <c r="H564" s="16">
        <v>1.0031109999999999E-2</v>
      </c>
      <c r="I564" s="66">
        <v>2.5000000000000001E-3</v>
      </c>
      <c r="J564" s="16">
        <v>107222775918</v>
      </c>
      <c r="K564" s="16">
        <v>-1.0031109999999999E-2</v>
      </c>
      <c r="L564" s="16">
        <v>0.13733116000000001</v>
      </c>
    </row>
    <row r="565" spans="1:12" ht="13.2" x14ac:dyDescent="0.25">
      <c r="A565" s="13">
        <v>42930</v>
      </c>
      <c r="B565" s="54">
        <v>0.48311342592592593</v>
      </c>
      <c r="C565" s="16" t="s">
        <v>760</v>
      </c>
      <c r="D565" s="16" t="s">
        <v>761</v>
      </c>
      <c r="E565" s="16" t="s">
        <v>763</v>
      </c>
      <c r="F565" s="16">
        <v>7.2761149999999997E-2</v>
      </c>
      <c r="G565" s="16">
        <v>0.41966177999999998</v>
      </c>
      <c r="H565" s="16">
        <v>3.0535070000000001E-2</v>
      </c>
      <c r="I565" s="66">
        <v>2.5000000000000001E-3</v>
      </c>
      <c r="J565" s="16">
        <v>107222775918</v>
      </c>
      <c r="K565" s="16">
        <v>-3.0535070000000001E-2</v>
      </c>
      <c r="L565" s="16">
        <v>0.41861262999999999</v>
      </c>
    </row>
    <row r="566" spans="1:12" ht="13.2" x14ac:dyDescent="0.25">
      <c r="A566" s="13">
        <v>42930</v>
      </c>
      <c r="B566" s="54">
        <v>0.46311342592592591</v>
      </c>
      <c r="C566" s="16" t="s">
        <v>760</v>
      </c>
      <c r="D566" s="16" t="s">
        <v>761</v>
      </c>
      <c r="E566" s="16" t="s">
        <v>763</v>
      </c>
      <c r="F566" s="16">
        <v>7.2681999999999997E-2</v>
      </c>
      <c r="G566" s="16">
        <v>4.5920828800000004</v>
      </c>
      <c r="H566" s="16">
        <v>0.33376176000000002</v>
      </c>
      <c r="I566" s="66">
        <v>2.5000000000000001E-3</v>
      </c>
      <c r="J566" s="16">
        <v>107219475222</v>
      </c>
      <c r="K566" s="16">
        <v>-0.33376176000000002</v>
      </c>
      <c r="L566" s="16">
        <v>4.5806026800000001</v>
      </c>
    </row>
    <row r="567" spans="1:12" ht="13.2" x14ac:dyDescent="0.25">
      <c r="A567" s="13">
        <v>42930</v>
      </c>
      <c r="B567" s="54">
        <v>0.46311342592592591</v>
      </c>
      <c r="C567" s="16" t="s">
        <v>760</v>
      </c>
      <c r="D567" s="16" t="s">
        <v>761</v>
      </c>
      <c r="E567" s="16" t="s">
        <v>763</v>
      </c>
      <c r="F567" s="16">
        <v>7.2681990000000002E-2</v>
      </c>
      <c r="G567" s="16">
        <v>0.13758625999999999</v>
      </c>
      <c r="H567" s="16">
        <v>1.000004E-2</v>
      </c>
      <c r="I567" s="66">
        <v>2.5000000000000001E-3</v>
      </c>
      <c r="J567" s="16">
        <v>107219475222</v>
      </c>
      <c r="K567" s="16">
        <v>-1.000004E-2</v>
      </c>
      <c r="L567" s="16">
        <v>0.13724230000000001</v>
      </c>
    </row>
    <row r="568" spans="1:12" ht="13.2" x14ac:dyDescent="0.25">
      <c r="A568" s="13">
        <v>42930</v>
      </c>
      <c r="B568" s="54">
        <v>0.46311342592592591</v>
      </c>
      <c r="C568" s="16" t="s">
        <v>760</v>
      </c>
      <c r="D568" s="16" t="s">
        <v>761</v>
      </c>
      <c r="E568" s="16" t="s">
        <v>763</v>
      </c>
      <c r="F568" s="16">
        <v>7.2681930000000006E-2</v>
      </c>
      <c r="G568" s="16">
        <v>1.959346E-2</v>
      </c>
      <c r="H568" s="16">
        <v>1.42409E-3</v>
      </c>
      <c r="I568" s="66">
        <v>2.5000000000000001E-3</v>
      </c>
      <c r="J568" s="16">
        <v>107219475222</v>
      </c>
      <c r="K568" s="16">
        <v>-1.42409E-3</v>
      </c>
      <c r="L568" s="16">
        <v>1.9544479999999999E-2</v>
      </c>
    </row>
    <row r="569" spans="1:12" ht="13.2" x14ac:dyDescent="0.25">
      <c r="A569" s="13">
        <v>42930</v>
      </c>
      <c r="B569" s="54">
        <v>0.46311342592592591</v>
      </c>
      <c r="C569" s="16" t="s">
        <v>760</v>
      </c>
      <c r="D569" s="16" t="s">
        <v>761</v>
      </c>
      <c r="E569" s="16" t="s">
        <v>763</v>
      </c>
      <c r="F569" s="16">
        <v>7.2681720000000005E-2</v>
      </c>
      <c r="G569" s="16">
        <v>2.3917799999999999E-2</v>
      </c>
      <c r="H569" s="16">
        <v>1.7383800000000001E-3</v>
      </c>
      <c r="I569" s="66">
        <v>2.5000000000000001E-3</v>
      </c>
      <c r="J569" s="16">
        <v>107219475222</v>
      </c>
      <c r="K569" s="16">
        <v>-1.7383800000000001E-3</v>
      </c>
      <c r="L569" s="16">
        <v>2.3858009999999999E-2</v>
      </c>
    </row>
    <row r="570" spans="1:12" ht="13.2" x14ac:dyDescent="0.25">
      <c r="A570" s="13">
        <v>42930</v>
      </c>
      <c r="B570" s="54">
        <v>0.46144675925925926</v>
      </c>
      <c r="C570" s="16" t="s">
        <v>760</v>
      </c>
      <c r="D570" s="16" t="s">
        <v>761</v>
      </c>
      <c r="E570" s="16" t="s">
        <v>762</v>
      </c>
      <c r="F570" s="16">
        <v>7.2385000000000005E-2</v>
      </c>
      <c r="G570" s="16">
        <v>22.166217700000001</v>
      </c>
      <c r="H570" s="16">
        <v>1.6045016599999999</v>
      </c>
      <c r="I570" s="66">
        <v>1.5E-3</v>
      </c>
      <c r="J570" s="16">
        <v>107219241456</v>
      </c>
      <c r="K570" s="16">
        <v>1.6020949099999999</v>
      </c>
      <c r="L570" s="16">
        <v>-22.166217700000001</v>
      </c>
    </row>
    <row r="571" spans="1:12" ht="13.2" x14ac:dyDescent="0.25">
      <c r="A571" s="13">
        <v>42930</v>
      </c>
      <c r="B571" s="54">
        <v>0.46144675925925926</v>
      </c>
      <c r="C571" s="16" t="s">
        <v>760</v>
      </c>
      <c r="D571" s="16" t="s">
        <v>761</v>
      </c>
      <c r="E571" s="16" t="s">
        <v>762</v>
      </c>
      <c r="F571" s="16">
        <v>7.2385000000000005E-2</v>
      </c>
      <c r="G571" s="16">
        <v>7.3775240000000002</v>
      </c>
      <c r="H571" s="16">
        <v>0.53402207000000002</v>
      </c>
      <c r="I571" s="66">
        <v>1.5E-3</v>
      </c>
      <c r="J571" s="16">
        <v>107219241456</v>
      </c>
      <c r="K571" s="16">
        <v>0.53322104000000003</v>
      </c>
      <c r="L571" s="16">
        <v>-7.3775240000000002</v>
      </c>
    </row>
    <row r="572" spans="1:12" ht="13.2" x14ac:dyDescent="0.25">
      <c r="A572" s="13">
        <v>42930</v>
      </c>
      <c r="B572" s="54">
        <v>0.46143518518518517</v>
      </c>
      <c r="C572" s="16" t="s">
        <v>760</v>
      </c>
      <c r="D572" s="16" t="s">
        <v>761</v>
      </c>
      <c r="E572" s="16" t="s">
        <v>762</v>
      </c>
      <c r="F572" s="16">
        <v>7.2385550000000007E-2</v>
      </c>
      <c r="G572" s="16">
        <v>0.23370552</v>
      </c>
      <c r="H572" s="16">
        <v>1.6916899999999999E-2</v>
      </c>
      <c r="I572" s="66">
        <v>2.5000000000000001E-3</v>
      </c>
      <c r="J572" s="16">
        <v>107219241456</v>
      </c>
      <c r="K572" s="16">
        <v>1.6874610000000002E-2</v>
      </c>
      <c r="L572" s="16">
        <v>-0.23370552</v>
      </c>
    </row>
    <row r="573" spans="1:12" ht="13.2" x14ac:dyDescent="0.25">
      <c r="A573" s="13">
        <v>42930</v>
      </c>
      <c r="B573" s="54">
        <v>0.46143518518518517</v>
      </c>
      <c r="C573" s="16" t="s">
        <v>760</v>
      </c>
      <c r="D573" s="16" t="s">
        <v>761</v>
      </c>
      <c r="E573" s="16" t="s">
        <v>762</v>
      </c>
      <c r="F573" s="16">
        <v>7.2385900000000003E-2</v>
      </c>
      <c r="G573" s="16">
        <v>2.7877206499999998</v>
      </c>
      <c r="H573" s="16">
        <v>0.20179166000000001</v>
      </c>
      <c r="I573" s="66">
        <v>2.5000000000000001E-3</v>
      </c>
      <c r="J573" s="16">
        <v>107219241456</v>
      </c>
      <c r="K573" s="16">
        <v>0.20128719</v>
      </c>
      <c r="L573" s="16">
        <v>-2.7877206499999998</v>
      </c>
    </row>
    <row r="574" spans="1:12" ht="13.2" x14ac:dyDescent="0.25">
      <c r="A574" s="13">
        <v>42930</v>
      </c>
      <c r="B574" s="54">
        <v>0.46143518518518517</v>
      </c>
      <c r="C574" s="16" t="s">
        <v>760</v>
      </c>
      <c r="D574" s="16" t="s">
        <v>761</v>
      </c>
      <c r="E574" s="16" t="s">
        <v>762</v>
      </c>
      <c r="F574" s="16">
        <v>7.2531700000000005E-2</v>
      </c>
      <c r="G574" s="16">
        <v>2.5974439500000002</v>
      </c>
      <c r="H574" s="16">
        <v>0.18839702</v>
      </c>
      <c r="I574" s="66">
        <v>2.5000000000000001E-3</v>
      </c>
      <c r="J574" s="16">
        <v>107219241456</v>
      </c>
      <c r="K574" s="16">
        <v>0.18792602999999999</v>
      </c>
      <c r="L574" s="16">
        <v>-2.5974439500000002</v>
      </c>
    </row>
    <row r="575" spans="1:12" ht="13.2" x14ac:dyDescent="0.25">
      <c r="A575" s="13">
        <v>42930</v>
      </c>
      <c r="B575" s="54">
        <v>0.46143518518518517</v>
      </c>
      <c r="C575" s="16" t="s">
        <v>760</v>
      </c>
      <c r="D575" s="16" t="s">
        <v>761</v>
      </c>
      <c r="E575" s="16" t="s">
        <v>762</v>
      </c>
      <c r="F575" s="16">
        <v>7.2531730000000003E-2</v>
      </c>
      <c r="G575" s="16">
        <v>6.9870000000000001</v>
      </c>
      <c r="H575" s="16">
        <v>0.50677919000000005</v>
      </c>
      <c r="I575" s="66">
        <v>2.5000000000000001E-3</v>
      </c>
      <c r="J575" s="16">
        <v>107219241456</v>
      </c>
      <c r="K575" s="16">
        <v>0.50551225</v>
      </c>
      <c r="L575" s="16">
        <v>-6.9870000000000001</v>
      </c>
    </row>
    <row r="576" spans="1:12" ht="13.2" x14ac:dyDescent="0.25">
      <c r="A576" s="13">
        <v>42930</v>
      </c>
      <c r="B576" s="54">
        <v>0.46143518518518517</v>
      </c>
      <c r="C576" s="16" t="s">
        <v>760</v>
      </c>
      <c r="D576" s="16" t="s">
        <v>761</v>
      </c>
      <c r="E576" s="16" t="s">
        <v>762</v>
      </c>
      <c r="F576" s="16">
        <v>7.2531739999999997E-2</v>
      </c>
      <c r="G576" s="16">
        <v>4.9126720099999996</v>
      </c>
      <c r="H576" s="16">
        <v>0.35632464000000003</v>
      </c>
      <c r="I576" s="66">
        <v>2.5000000000000001E-3</v>
      </c>
      <c r="J576" s="16">
        <v>107219241456</v>
      </c>
      <c r="K576" s="16">
        <v>0.35543383000000001</v>
      </c>
      <c r="L576" s="16">
        <v>-4.9126720099999996</v>
      </c>
    </row>
    <row r="577" spans="1:12" ht="13.2" x14ac:dyDescent="0.25">
      <c r="A577" s="13">
        <v>42930</v>
      </c>
      <c r="B577" s="54">
        <v>0.46143518518518517</v>
      </c>
      <c r="C577" s="16" t="s">
        <v>760</v>
      </c>
      <c r="D577" s="16" t="s">
        <v>761</v>
      </c>
      <c r="E577" s="16" t="s">
        <v>762</v>
      </c>
      <c r="F577" s="16">
        <v>7.2681599999999999E-2</v>
      </c>
      <c r="G577" s="16">
        <v>9.1969579999999995E-2</v>
      </c>
      <c r="H577" s="16">
        <v>6.6844900000000004E-3</v>
      </c>
      <c r="I577" s="66">
        <v>2.5000000000000001E-3</v>
      </c>
      <c r="J577" s="16">
        <v>107219241456</v>
      </c>
      <c r="K577" s="16">
        <v>6.6677799999999999E-3</v>
      </c>
      <c r="L577" s="16">
        <v>-9.1969579999999995E-2</v>
      </c>
    </row>
    <row r="578" spans="1:12" ht="13.2" hidden="1" x14ac:dyDescent="0.25">
      <c r="A578" s="13">
        <v>42930</v>
      </c>
      <c r="B578" s="54">
        <v>0.46097222222222223</v>
      </c>
      <c r="C578" s="16" t="s">
        <v>783</v>
      </c>
      <c r="D578" s="16" t="s">
        <v>761</v>
      </c>
      <c r="E578" s="16" t="s">
        <v>763</v>
      </c>
      <c r="F578" s="16">
        <v>6.1892999999999996E-4</v>
      </c>
      <c r="G578" s="16">
        <v>0.8881</v>
      </c>
      <c r="H578" s="16">
        <v>5.4967000000000004E-4</v>
      </c>
      <c r="I578" s="66">
        <v>2.5000000000000001E-3</v>
      </c>
      <c r="J578" s="16">
        <v>19419321393</v>
      </c>
      <c r="K578" s="16">
        <v>-5.4967000000000004E-4</v>
      </c>
      <c r="L578" s="16">
        <v>0.88587974999999997</v>
      </c>
    </row>
    <row r="579" spans="1:12" ht="13.2" hidden="1" x14ac:dyDescent="0.25">
      <c r="A579" s="13">
        <v>42930</v>
      </c>
      <c r="B579" s="54">
        <v>0.46097222222222223</v>
      </c>
      <c r="C579" s="16" t="s">
        <v>783</v>
      </c>
      <c r="D579" s="16" t="s">
        <v>761</v>
      </c>
      <c r="E579" s="16" t="s">
        <v>763</v>
      </c>
      <c r="F579" s="16">
        <v>6.1854E-4</v>
      </c>
      <c r="G579" s="16">
        <v>13</v>
      </c>
      <c r="H579" s="16">
        <v>8.0410199999999994E-3</v>
      </c>
      <c r="I579" s="66">
        <v>2.5000000000000001E-3</v>
      </c>
      <c r="J579" s="16">
        <v>19419321393</v>
      </c>
      <c r="K579" s="16">
        <v>-8.0410199999999994E-3</v>
      </c>
      <c r="L579" s="16">
        <v>12.967499999999999</v>
      </c>
    </row>
    <row r="580" spans="1:12" ht="13.2" hidden="1" x14ac:dyDescent="0.25">
      <c r="A580" s="13">
        <v>42930</v>
      </c>
      <c r="B580" s="54">
        <v>0.46097222222222223</v>
      </c>
      <c r="C580" s="16" t="s">
        <v>783</v>
      </c>
      <c r="D580" s="16" t="s">
        <v>761</v>
      </c>
      <c r="E580" s="16" t="s">
        <v>763</v>
      </c>
      <c r="F580" s="16">
        <v>6.1854E-4</v>
      </c>
      <c r="G580" s="16">
        <v>2</v>
      </c>
      <c r="H580" s="16">
        <v>1.23708E-3</v>
      </c>
      <c r="I580" s="66">
        <v>2.5000000000000001E-3</v>
      </c>
      <c r="J580" s="16">
        <v>19419321393</v>
      </c>
      <c r="K580" s="16">
        <v>-1.23708E-3</v>
      </c>
      <c r="L580" s="16">
        <v>1.9950000000000001</v>
      </c>
    </row>
    <row r="581" spans="1:12" ht="13.2" hidden="1" x14ac:dyDescent="0.25">
      <c r="A581" s="13">
        <v>42930</v>
      </c>
      <c r="B581" s="54">
        <v>0.46097222222222223</v>
      </c>
      <c r="C581" s="16" t="s">
        <v>783</v>
      </c>
      <c r="D581" s="16" t="s">
        <v>761</v>
      </c>
      <c r="E581" s="16" t="s">
        <v>763</v>
      </c>
      <c r="F581" s="16">
        <v>6.1854E-4</v>
      </c>
      <c r="G581" s="16">
        <v>5</v>
      </c>
      <c r="H581" s="16">
        <v>3.0926999999999999E-3</v>
      </c>
      <c r="I581" s="66">
        <v>2.5000000000000001E-3</v>
      </c>
      <c r="J581" s="16">
        <v>19419321393</v>
      </c>
      <c r="K581" s="16">
        <v>-3.0926999999999999E-3</v>
      </c>
      <c r="L581" s="16">
        <v>4.9874999999999998</v>
      </c>
    </row>
    <row r="582" spans="1:12" ht="13.2" hidden="1" x14ac:dyDescent="0.25">
      <c r="A582" s="13">
        <v>42930</v>
      </c>
      <c r="B582" s="54">
        <v>0.46097222222222223</v>
      </c>
      <c r="C582" s="16" t="s">
        <v>783</v>
      </c>
      <c r="D582" s="16" t="s">
        <v>761</v>
      </c>
      <c r="E582" s="16" t="s">
        <v>763</v>
      </c>
      <c r="F582" s="16">
        <v>6.1854E-4</v>
      </c>
      <c r="G582" s="16">
        <v>38</v>
      </c>
      <c r="H582" s="16">
        <v>2.3504520000000001E-2</v>
      </c>
      <c r="I582" s="66">
        <v>2.5000000000000001E-3</v>
      </c>
      <c r="J582" s="16">
        <v>19419321393</v>
      </c>
      <c r="K582" s="16">
        <v>-2.3504520000000001E-2</v>
      </c>
      <c r="L582" s="16">
        <v>37.905000000000001</v>
      </c>
    </row>
    <row r="583" spans="1:12" ht="13.2" hidden="1" x14ac:dyDescent="0.25">
      <c r="A583" s="13">
        <v>42930</v>
      </c>
      <c r="B583" s="54">
        <v>0.46097222222222223</v>
      </c>
      <c r="C583" s="16" t="s">
        <v>783</v>
      </c>
      <c r="D583" s="16" t="s">
        <v>761</v>
      </c>
      <c r="E583" s="16" t="s">
        <v>763</v>
      </c>
      <c r="F583" s="16">
        <v>6.1854E-4</v>
      </c>
      <c r="G583" s="16">
        <v>2</v>
      </c>
      <c r="H583" s="16">
        <v>1.23708E-3</v>
      </c>
      <c r="I583" s="66">
        <v>2.5000000000000001E-3</v>
      </c>
      <c r="J583" s="16">
        <v>19419321393</v>
      </c>
      <c r="K583" s="16">
        <v>-1.23708E-3</v>
      </c>
      <c r="L583" s="16">
        <v>1.9950000000000001</v>
      </c>
    </row>
    <row r="584" spans="1:12" ht="13.2" hidden="1" x14ac:dyDescent="0.25">
      <c r="A584" s="13">
        <v>42930</v>
      </c>
      <c r="B584" s="54">
        <v>0.46097222222222223</v>
      </c>
      <c r="C584" s="16" t="s">
        <v>783</v>
      </c>
      <c r="D584" s="16" t="s">
        <v>761</v>
      </c>
      <c r="E584" s="16" t="s">
        <v>763</v>
      </c>
      <c r="F584" s="16">
        <v>6.1854E-4</v>
      </c>
      <c r="G584" s="16">
        <v>2</v>
      </c>
      <c r="H584" s="16">
        <v>1.23708E-3</v>
      </c>
      <c r="I584" s="66">
        <v>2.5000000000000001E-3</v>
      </c>
      <c r="J584" s="16">
        <v>19419321393</v>
      </c>
      <c r="K584" s="16">
        <v>-1.23708E-3</v>
      </c>
      <c r="L584" s="16">
        <v>1.9950000000000001</v>
      </c>
    </row>
    <row r="585" spans="1:12" ht="13.2" hidden="1" x14ac:dyDescent="0.25">
      <c r="A585" s="13">
        <v>42930</v>
      </c>
      <c r="B585" s="54">
        <v>0.46096064814814813</v>
      </c>
      <c r="C585" s="16" t="s">
        <v>783</v>
      </c>
      <c r="D585" s="16" t="s">
        <v>761</v>
      </c>
      <c r="E585" s="16" t="s">
        <v>763</v>
      </c>
      <c r="F585" s="16">
        <v>6.1854E-4</v>
      </c>
      <c r="G585" s="16">
        <v>16.01477727</v>
      </c>
      <c r="H585" s="16">
        <v>9.9057799999999994E-3</v>
      </c>
      <c r="I585" s="66">
        <v>2.5000000000000001E-3</v>
      </c>
      <c r="J585" s="16">
        <v>19419321393</v>
      </c>
      <c r="K585" s="16">
        <v>-9.9057799999999994E-3</v>
      </c>
      <c r="L585" s="16">
        <v>15.974740329999999</v>
      </c>
    </row>
    <row r="586" spans="1:12" ht="13.2" hidden="1" x14ac:dyDescent="0.25">
      <c r="A586" s="13">
        <v>42930</v>
      </c>
      <c r="B586" s="54">
        <v>0.46096064814814813</v>
      </c>
      <c r="C586" s="16" t="s">
        <v>783</v>
      </c>
      <c r="D586" s="16" t="s">
        <v>761</v>
      </c>
      <c r="E586" s="16" t="s">
        <v>763</v>
      </c>
      <c r="F586" s="16">
        <v>6.1854E-4</v>
      </c>
      <c r="G586" s="16">
        <v>2</v>
      </c>
      <c r="H586" s="16">
        <v>1.23708E-3</v>
      </c>
      <c r="I586" s="66">
        <v>2.5000000000000001E-3</v>
      </c>
      <c r="J586" s="16">
        <v>19419321393</v>
      </c>
      <c r="K586" s="16">
        <v>-1.23708E-3</v>
      </c>
      <c r="L586" s="16">
        <v>1.9950000000000001</v>
      </c>
    </row>
    <row r="587" spans="1:12" ht="13.2" hidden="1" x14ac:dyDescent="0.25">
      <c r="A587" s="13">
        <v>42930</v>
      </c>
      <c r="B587" s="54">
        <v>0.46096064814814813</v>
      </c>
      <c r="C587" s="16" t="s">
        <v>783</v>
      </c>
      <c r="D587" s="16" t="s">
        <v>761</v>
      </c>
      <c r="E587" s="16" t="s">
        <v>763</v>
      </c>
      <c r="F587" s="16">
        <v>6.1854E-4</v>
      </c>
      <c r="G587" s="16">
        <v>3.7324420200000001</v>
      </c>
      <c r="H587" s="16">
        <v>2.3086600000000001E-3</v>
      </c>
      <c r="I587" s="66">
        <v>2.5000000000000001E-3</v>
      </c>
      <c r="J587" s="16">
        <v>19419321393</v>
      </c>
      <c r="K587" s="16">
        <v>-2.3086600000000001E-3</v>
      </c>
      <c r="L587" s="16">
        <v>3.7231109199999999</v>
      </c>
    </row>
    <row r="588" spans="1:12" ht="13.2" hidden="1" x14ac:dyDescent="0.25">
      <c r="A588" s="13">
        <v>42930</v>
      </c>
      <c r="B588" s="54">
        <v>0.46096064814814813</v>
      </c>
      <c r="C588" s="16" t="s">
        <v>783</v>
      </c>
      <c r="D588" s="16" t="s">
        <v>761</v>
      </c>
      <c r="E588" s="16" t="s">
        <v>763</v>
      </c>
      <c r="F588" s="16">
        <v>6.1850000000000002E-4</v>
      </c>
      <c r="G588" s="16">
        <v>1.3944606100000001</v>
      </c>
      <c r="H588" s="16">
        <v>8.6246999999999995E-4</v>
      </c>
      <c r="I588" s="66">
        <v>2.5000000000000001E-3</v>
      </c>
      <c r="J588" s="16">
        <v>19419321393</v>
      </c>
      <c r="K588" s="16">
        <v>-8.6246999999999995E-4</v>
      </c>
      <c r="L588" s="16">
        <v>1.39097446</v>
      </c>
    </row>
    <row r="589" spans="1:12" ht="13.2" hidden="1" x14ac:dyDescent="0.25">
      <c r="A589" s="13">
        <v>42930</v>
      </c>
      <c r="B589" s="54">
        <v>0.46096064814814813</v>
      </c>
      <c r="C589" s="16" t="s">
        <v>783</v>
      </c>
      <c r="D589" s="16" t="s">
        <v>761</v>
      </c>
      <c r="E589" s="16" t="s">
        <v>763</v>
      </c>
      <c r="F589" s="16">
        <v>6.1824000000000004E-4</v>
      </c>
      <c r="G589" s="16">
        <v>703.71745788999999</v>
      </c>
      <c r="H589" s="16">
        <v>0.43506628000000003</v>
      </c>
      <c r="I589" s="66">
        <v>2.5000000000000001E-3</v>
      </c>
      <c r="J589" s="16">
        <v>19419321393</v>
      </c>
      <c r="K589" s="16">
        <v>-0.43506628000000003</v>
      </c>
      <c r="L589" s="16">
        <v>701.95816424999998</v>
      </c>
    </row>
    <row r="590" spans="1:12" ht="13.2" hidden="1" x14ac:dyDescent="0.25">
      <c r="A590" s="13">
        <v>42930</v>
      </c>
      <c r="B590" s="54">
        <v>0.46096064814814813</v>
      </c>
      <c r="C590" s="16" t="s">
        <v>783</v>
      </c>
      <c r="D590" s="16" t="s">
        <v>761</v>
      </c>
      <c r="E590" s="16" t="s">
        <v>763</v>
      </c>
      <c r="F590" s="16">
        <v>6.1822999999999999E-4</v>
      </c>
      <c r="G590" s="16">
        <v>11.76278623</v>
      </c>
      <c r="H590" s="16">
        <v>7.2721000000000001E-3</v>
      </c>
      <c r="I590" s="66">
        <v>2.5000000000000001E-3</v>
      </c>
      <c r="J590" s="16">
        <v>19419321393</v>
      </c>
      <c r="K590" s="16">
        <v>-7.2721000000000001E-3</v>
      </c>
      <c r="L590" s="16">
        <v>11.73337927</v>
      </c>
    </row>
    <row r="591" spans="1:12" ht="13.2" hidden="1" x14ac:dyDescent="0.25">
      <c r="A591" s="13">
        <v>42930</v>
      </c>
      <c r="B591" s="54">
        <v>0.46096064814814813</v>
      </c>
      <c r="C591" s="16" t="s">
        <v>783</v>
      </c>
      <c r="D591" s="16" t="s">
        <v>761</v>
      </c>
      <c r="E591" s="16" t="s">
        <v>763</v>
      </c>
      <c r="F591" s="16">
        <v>6.1746000000000001E-4</v>
      </c>
      <c r="G591" s="16">
        <v>0.73439136000000005</v>
      </c>
      <c r="H591" s="16">
        <v>4.5344999999999999E-4</v>
      </c>
      <c r="I591" s="66">
        <v>2.5000000000000001E-3</v>
      </c>
      <c r="J591" s="16">
        <v>19419321393</v>
      </c>
      <c r="K591" s="16">
        <v>-4.5344999999999999E-4</v>
      </c>
      <c r="L591" s="16">
        <v>0.73255539000000003</v>
      </c>
    </row>
    <row r="592" spans="1:12" ht="13.2" hidden="1" x14ac:dyDescent="0.25">
      <c r="A592" s="13">
        <v>42930</v>
      </c>
      <c r="B592" s="54">
        <v>0.46096064814814813</v>
      </c>
      <c r="C592" s="16" t="s">
        <v>783</v>
      </c>
      <c r="D592" s="16" t="s">
        <v>761</v>
      </c>
      <c r="E592" s="16" t="s">
        <v>763</v>
      </c>
      <c r="F592" s="16">
        <v>6.1742000000000003E-4</v>
      </c>
      <c r="G592" s="16">
        <v>12.29937915</v>
      </c>
      <c r="H592" s="16">
        <v>7.5938799999999999E-3</v>
      </c>
      <c r="I592" s="66">
        <v>2.5000000000000001E-3</v>
      </c>
      <c r="J592" s="16">
        <v>19419321393</v>
      </c>
      <c r="K592" s="16">
        <v>-7.5938799999999999E-3</v>
      </c>
      <c r="L592" s="16">
        <v>12.26863071</v>
      </c>
    </row>
    <row r="593" spans="1:12" ht="13.2" hidden="1" x14ac:dyDescent="0.25">
      <c r="A593" s="13">
        <v>42930</v>
      </c>
      <c r="B593" s="54">
        <v>0.46096064814814813</v>
      </c>
      <c r="C593" s="16" t="s">
        <v>783</v>
      </c>
      <c r="D593" s="16" t="s">
        <v>761</v>
      </c>
      <c r="E593" s="16" t="s">
        <v>763</v>
      </c>
      <c r="F593" s="16">
        <v>6.1598999999999996E-4</v>
      </c>
      <c r="G593" s="16">
        <v>0.50503871</v>
      </c>
      <c r="H593" s="16">
        <v>3.1108999999999998E-4</v>
      </c>
      <c r="I593" s="66">
        <v>2.5000000000000001E-3</v>
      </c>
      <c r="J593" s="16">
        <v>19419321393</v>
      </c>
      <c r="K593" s="16">
        <v>-3.1108999999999998E-4</v>
      </c>
      <c r="L593" s="16">
        <v>0.50377612000000005</v>
      </c>
    </row>
    <row r="594" spans="1:12" ht="13.2" hidden="1" x14ac:dyDescent="0.25">
      <c r="A594" s="13">
        <v>42930</v>
      </c>
      <c r="B594" s="54">
        <v>0.46096064814814813</v>
      </c>
      <c r="C594" s="16" t="s">
        <v>783</v>
      </c>
      <c r="D594" s="16" t="s">
        <v>761</v>
      </c>
      <c r="E594" s="16" t="s">
        <v>763</v>
      </c>
      <c r="F594" s="16">
        <v>6.1488000000000005E-4</v>
      </c>
      <c r="G594" s="16">
        <v>19.71608616</v>
      </c>
      <c r="H594" s="16">
        <v>1.212302E-2</v>
      </c>
      <c r="I594" s="66">
        <v>2.5000000000000001E-3</v>
      </c>
      <c r="J594" s="16">
        <v>19419321393</v>
      </c>
      <c r="K594" s="16">
        <v>-1.212302E-2</v>
      </c>
      <c r="L594" s="16">
        <v>19.666795950000001</v>
      </c>
    </row>
    <row r="595" spans="1:12" ht="13.2" hidden="1" x14ac:dyDescent="0.25">
      <c r="A595" s="13">
        <v>42930</v>
      </c>
      <c r="B595" s="54">
        <v>0.46096064814814813</v>
      </c>
      <c r="C595" s="16" t="s">
        <v>783</v>
      </c>
      <c r="D595" s="16" t="s">
        <v>761</v>
      </c>
      <c r="E595" s="16" t="s">
        <v>763</v>
      </c>
      <c r="F595" s="16">
        <v>6.1485000000000001E-4</v>
      </c>
      <c r="G595" s="16">
        <v>2.9220432000000001</v>
      </c>
      <c r="H595" s="16">
        <v>1.7966099999999999E-3</v>
      </c>
      <c r="I595" s="66">
        <v>2.5000000000000001E-3</v>
      </c>
      <c r="J595" s="16">
        <v>19419321393</v>
      </c>
      <c r="K595" s="16">
        <v>-1.7966099999999999E-3</v>
      </c>
      <c r="L595" s="16">
        <v>2.9147381000000001</v>
      </c>
    </row>
    <row r="596" spans="1:12" ht="13.2" x14ac:dyDescent="0.25">
      <c r="A596" s="13">
        <v>42930</v>
      </c>
      <c r="B596" s="54">
        <v>0.45855324074074072</v>
      </c>
      <c r="C596" s="16" t="s">
        <v>760</v>
      </c>
      <c r="D596" s="16" t="s">
        <v>761</v>
      </c>
      <c r="E596" s="16" t="s">
        <v>763</v>
      </c>
      <c r="F596" s="16">
        <v>7.2681720000000005E-2</v>
      </c>
      <c r="G596" s="16">
        <v>1.6345642</v>
      </c>
      <c r="H596" s="16">
        <v>0.11880293</v>
      </c>
      <c r="I596" s="66">
        <v>2.5000000000000001E-3</v>
      </c>
      <c r="J596" s="16">
        <v>107218880817</v>
      </c>
      <c r="K596" s="16">
        <v>-0.11880293</v>
      </c>
      <c r="L596" s="16">
        <v>1.63047779</v>
      </c>
    </row>
    <row r="597" spans="1:12" ht="13.2" x14ac:dyDescent="0.25">
      <c r="A597" s="13">
        <v>42930</v>
      </c>
      <c r="B597" s="54">
        <v>0.45855324074074072</v>
      </c>
      <c r="C597" s="16" t="s">
        <v>760</v>
      </c>
      <c r="D597" s="16" t="s">
        <v>761</v>
      </c>
      <c r="E597" s="16" t="s">
        <v>763</v>
      </c>
      <c r="F597" s="16">
        <v>7.2681709999999997E-2</v>
      </c>
      <c r="G597" s="16">
        <v>0.37818281999999998</v>
      </c>
      <c r="H597" s="16">
        <v>2.7486969999999999E-2</v>
      </c>
      <c r="I597" s="66">
        <v>2.5000000000000001E-3</v>
      </c>
      <c r="J597" s="16">
        <v>107218880817</v>
      </c>
      <c r="K597" s="16">
        <v>-2.7486969999999999E-2</v>
      </c>
      <c r="L597" s="16">
        <v>0.37723737000000002</v>
      </c>
    </row>
    <row r="598" spans="1:12" ht="13.2" x14ac:dyDescent="0.25">
      <c r="A598" s="13">
        <v>42930</v>
      </c>
      <c r="B598" s="54">
        <v>0.45855324074074072</v>
      </c>
      <c r="C598" s="16" t="s">
        <v>760</v>
      </c>
      <c r="D598" s="16" t="s">
        <v>761</v>
      </c>
      <c r="E598" s="16" t="s">
        <v>763</v>
      </c>
      <c r="F598" s="16">
        <v>7.2681700000000002E-2</v>
      </c>
      <c r="G598" s="16">
        <v>0.13124305999999999</v>
      </c>
      <c r="H598" s="16">
        <v>9.5389600000000008E-3</v>
      </c>
      <c r="I598" s="66">
        <v>2.5000000000000001E-3</v>
      </c>
      <c r="J598" s="16">
        <v>107218880817</v>
      </c>
      <c r="K598" s="16">
        <v>-9.5389600000000008E-3</v>
      </c>
      <c r="L598" s="16">
        <v>0.13091496</v>
      </c>
    </row>
    <row r="599" spans="1:12" ht="13.2" x14ac:dyDescent="0.25">
      <c r="A599" s="13">
        <v>42930</v>
      </c>
      <c r="B599" s="54">
        <v>0.45855324074074072</v>
      </c>
      <c r="C599" s="16" t="s">
        <v>760</v>
      </c>
      <c r="D599" s="16" t="s">
        <v>761</v>
      </c>
      <c r="E599" s="16" t="s">
        <v>763</v>
      </c>
      <c r="F599" s="16">
        <v>7.2681700000000002E-2</v>
      </c>
      <c r="G599" s="16">
        <v>1.959346E-2</v>
      </c>
      <c r="H599" s="16">
        <v>1.4240800000000001E-3</v>
      </c>
      <c r="I599" s="66">
        <v>2.5000000000000001E-3</v>
      </c>
      <c r="J599" s="16">
        <v>107218880817</v>
      </c>
      <c r="K599" s="16">
        <v>-1.4240800000000001E-3</v>
      </c>
      <c r="L599" s="16">
        <v>1.9544479999999999E-2</v>
      </c>
    </row>
    <row r="600" spans="1:12" ht="13.2" x14ac:dyDescent="0.25">
      <c r="A600" s="13">
        <v>42930</v>
      </c>
      <c r="B600" s="54">
        <v>0.45855324074074072</v>
      </c>
      <c r="C600" s="16" t="s">
        <v>760</v>
      </c>
      <c r="D600" s="16" t="s">
        <v>761</v>
      </c>
      <c r="E600" s="16" t="s">
        <v>763</v>
      </c>
      <c r="F600" s="16">
        <v>7.2681700000000002E-2</v>
      </c>
      <c r="G600" s="16">
        <v>8.1274599999999995E-3</v>
      </c>
      <c r="H600" s="16">
        <v>5.9071000000000004E-4</v>
      </c>
      <c r="I600" s="66">
        <v>2.5000000000000001E-3</v>
      </c>
      <c r="J600" s="16">
        <v>107218880817</v>
      </c>
      <c r="K600" s="16">
        <v>-5.9071000000000004E-4</v>
      </c>
      <c r="L600" s="16">
        <v>8.1071500000000005E-3</v>
      </c>
    </row>
    <row r="601" spans="1:12" ht="13.2" x14ac:dyDescent="0.25">
      <c r="A601" s="13">
        <v>42930</v>
      </c>
      <c r="B601" s="54">
        <v>0.37857638888888889</v>
      </c>
      <c r="C601" s="16" t="s">
        <v>760</v>
      </c>
      <c r="D601" s="16" t="s">
        <v>761</v>
      </c>
      <c r="E601" s="16" t="s">
        <v>762</v>
      </c>
      <c r="F601" s="16">
        <v>7.2674299999999997E-2</v>
      </c>
      <c r="G601" s="16">
        <v>4.9580690599999997</v>
      </c>
      <c r="H601" s="16">
        <v>0.36032418999999999</v>
      </c>
      <c r="I601" s="66">
        <v>1.5E-3</v>
      </c>
      <c r="J601" s="16">
        <v>107187567162</v>
      </c>
      <c r="K601" s="16">
        <v>0.35978370999999998</v>
      </c>
      <c r="L601" s="16">
        <v>-4.9580690599999997</v>
      </c>
    </row>
    <row r="602" spans="1:12" ht="13.2" x14ac:dyDescent="0.25">
      <c r="A602" s="13">
        <v>42930</v>
      </c>
      <c r="B602" s="54">
        <v>0.28976851851851854</v>
      </c>
      <c r="C602" s="16" t="s">
        <v>760</v>
      </c>
      <c r="D602" s="16" t="s">
        <v>761</v>
      </c>
      <c r="E602" s="16" t="s">
        <v>762</v>
      </c>
      <c r="F602" s="16">
        <v>7.2364999999999999E-2</v>
      </c>
      <c r="G602" s="16">
        <v>4.9595958900000001</v>
      </c>
      <c r="H602" s="16">
        <v>0.35890115</v>
      </c>
      <c r="I602" s="66">
        <v>1.5E-3</v>
      </c>
      <c r="J602" s="16">
        <v>107193697026</v>
      </c>
      <c r="K602" s="16">
        <v>0.35836279999999998</v>
      </c>
      <c r="L602" s="16">
        <v>-4.9595958900000001</v>
      </c>
    </row>
    <row r="603" spans="1:12" ht="13.2" x14ac:dyDescent="0.25">
      <c r="A603" s="13">
        <v>42930</v>
      </c>
      <c r="B603" s="54">
        <v>0.28908564814814813</v>
      </c>
      <c r="C603" s="16" t="s">
        <v>760</v>
      </c>
      <c r="D603" s="16" t="s">
        <v>761</v>
      </c>
      <c r="E603" s="16" t="s">
        <v>762</v>
      </c>
      <c r="F603" s="16">
        <v>7.2364999999999999E-2</v>
      </c>
      <c r="G603" s="16">
        <v>1.08083E-2</v>
      </c>
      <c r="H603" s="16">
        <v>7.8213999999999996E-4</v>
      </c>
      <c r="I603" s="66">
        <v>1.5E-3</v>
      </c>
      <c r="J603" s="16">
        <v>107193697026</v>
      </c>
      <c r="K603" s="16">
        <v>7.8096999999999997E-4</v>
      </c>
      <c r="L603" s="16">
        <v>-1.08083E-2</v>
      </c>
    </row>
    <row r="604" spans="1:12" ht="13.2" x14ac:dyDescent="0.25">
      <c r="A604" s="13">
        <v>42930</v>
      </c>
      <c r="B604" s="54">
        <v>0.28902777777777777</v>
      </c>
      <c r="C604" s="16" t="s">
        <v>760</v>
      </c>
      <c r="D604" s="16" t="s">
        <v>761</v>
      </c>
      <c r="E604" s="16" t="s">
        <v>762</v>
      </c>
      <c r="F604" s="16">
        <v>7.2364999999999999E-2</v>
      </c>
      <c r="G604" s="16">
        <v>0.11868927</v>
      </c>
      <c r="H604" s="16">
        <v>8.5889399999999998E-3</v>
      </c>
      <c r="I604" s="66">
        <v>1.5E-3</v>
      </c>
      <c r="J604" s="16">
        <v>107193697026</v>
      </c>
      <c r="K604" s="16">
        <v>8.5760599999999999E-3</v>
      </c>
      <c r="L604" s="16">
        <v>-0.11868927</v>
      </c>
    </row>
    <row r="605" spans="1:12" ht="13.2" x14ac:dyDescent="0.25">
      <c r="A605" s="13">
        <v>42930</v>
      </c>
      <c r="B605" s="54">
        <v>0.27152777777777776</v>
      </c>
      <c r="C605" s="16" t="s">
        <v>760</v>
      </c>
      <c r="D605" s="16" t="s">
        <v>761</v>
      </c>
      <c r="E605" s="16" t="s">
        <v>763</v>
      </c>
      <c r="F605" s="16">
        <v>7.2341199999999994E-2</v>
      </c>
      <c r="G605" s="16">
        <v>7.7258259999999995E-2</v>
      </c>
      <c r="H605" s="16">
        <v>5.5889499999999996E-3</v>
      </c>
      <c r="I605" s="66">
        <v>2.5000000000000001E-3</v>
      </c>
      <c r="J605" s="16">
        <v>107192836887</v>
      </c>
      <c r="K605" s="16">
        <v>-5.5889499999999996E-3</v>
      </c>
      <c r="L605" s="16">
        <v>7.7065120000000001E-2</v>
      </c>
    </row>
    <row r="606" spans="1:12" ht="13.2" hidden="1" x14ac:dyDescent="0.25">
      <c r="A606" s="13">
        <v>42930</v>
      </c>
      <c r="B606" s="54">
        <v>0.23755787037037038</v>
      </c>
      <c r="C606" s="16" t="s">
        <v>764</v>
      </c>
      <c r="D606" s="16" t="s">
        <v>761</v>
      </c>
      <c r="E606" s="16" t="s">
        <v>763</v>
      </c>
      <c r="F606" s="16">
        <v>1.9174E-2</v>
      </c>
      <c r="G606" s="16">
        <v>5.3689999999999998</v>
      </c>
      <c r="H606" s="16">
        <v>0.1029452</v>
      </c>
      <c r="I606" s="66">
        <v>1.5E-3</v>
      </c>
      <c r="J606" s="16">
        <v>91530699728</v>
      </c>
      <c r="K606" s="16">
        <v>-0.1029452</v>
      </c>
      <c r="L606" s="16">
        <v>5.3609464999999998</v>
      </c>
    </row>
    <row r="607" spans="1:12" ht="13.2" hidden="1" x14ac:dyDescent="0.25">
      <c r="A607" s="13">
        <v>42930</v>
      </c>
      <c r="B607" s="54">
        <v>0.23452546296296295</v>
      </c>
      <c r="C607" s="16" t="s">
        <v>783</v>
      </c>
      <c r="D607" s="16" t="s">
        <v>761</v>
      </c>
      <c r="E607" s="16" t="s">
        <v>763</v>
      </c>
      <c r="F607" s="16">
        <v>6.3851000000000001E-4</v>
      </c>
      <c r="G607" s="16">
        <v>356.31015975000003</v>
      </c>
      <c r="H607" s="16">
        <v>0.2275076</v>
      </c>
      <c r="I607" s="66">
        <v>2.5000000000000001E-3</v>
      </c>
      <c r="J607" s="16">
        <v>19401694038</v>
      </c>
      <c r="K607" s="16">
        <v>-0.2275076</v>
      </c>
      <c r="L607" s="16">
        <v>355.41938435999998</v>
      </c>
    </row>
    <row r="608" spans="1:12" ht="13.2" hidden="1" x14ac:dyDescent="0.25">
      <c r="A608" s="13">
        <v>42930</v>
      </c>
      <c r="B608" s="54">
        <v>0.23452546296296295</v>
      </c>
      <c r="C608" s="16" t="s">
        <v>783</v>
      </c>
      <c r="D608" s="16" t="s">
        <v>761</v>
      </c>
      <c r="E608" s="16" t="s">
        <v>763</v>
      </c>
      <c r="F608" s="16">
        <v>6.3847000000000003E-4</v>
      </c>
      <c r="G608" s="16">
        <v>0.15998335999999999</v>
      </c>
      <c r="H608" s="16">
        <v>1.0213999999999999E-4</v>
      </c>
      <c r="I608" s="66">
        <v>2.5000000000000001E-3</v>
      </c>
      <c r="J608" s="16">
        <v>19401694038</v>
      </c>
      <c r="K608" s="16">
        <v>-1.0213999999999999E-4</v>
      </c>
      <c r="L608" s="16">
        <v>0.15958341000000001</v>
      </c>
    </row>
    <row r="609" spans="1:12" ht="13.2" hidden="1" x14ac:dyDescent="0.25">
      <c r="A609" s="13">
        <v>42930</v>
      </c>
      <c r="B609" s="54">
        <v>0.23452546296296295</v>
      </c>
      <c r="C609" s="16" t="s">
        <v>783</v>
      </c>
      <c r="D609" s="16" t="s">
        <v>761</v>
      </c>
      <c r="E609" s="16" t="s">
        <v>763</v>
      </c>
      <c r="F609" s="16">
        <v>6.3840999999999995E-4</v>
      </c>
      <c r="G609" s="16">
        <v>0.79881106999999996</v>
      </c>
      <c r="H609" s="16">
        <v>5.0995999999999995E-4</v>
      </c>
      <c r="I609" s="66">
        <v>2.5000000000000001E-3</v>
      </c>
      <c r="J609" s="16">
        <v>19401694038</v>
      </c>
      <c r="K609" s="16">
        <v>-5.0995999999999995E-4</v>
      </c>
      <c r="L609" s="16">
        <v>0.79681405000000005</v>
      </c>
    </row>
    <row r="610" spans="1:12" ht="13.2" hidden="1" x14ac:dyDescent="0.25">
      <c r="A610" s="13">
        <v>42930</v>
      </c>
      <c r="B610" s="54">
        <v>0.23452546296296295</v>
      </c>
      <c r="C610" s="16" t="s">
        <v>783</v>
      </c>
      <c r="D610" s="16" t="s">
        <v>761</v>
      </c>
      <c r="E610" s="16" t="s">
        <v>763</v>
      </c>
      <c r="F610" s="16">
        <v>6.3840999999999995E-4</v>
      </c>
      <c r="G610" s="16">
        <v>0.83826648000000004</v>
      </c>
      <c r="H610" s="16">
        <v>5.3514999999999997E-4</v>
      </c>
      <c r="I610" s="66">
        <v>2.5000000000000001E-3</v>
      </c>
      <c r="J610" s="16">
        <v>19401694038</v>
      </c>
      <c r="K610" s="16">
        <v>-5.3514999999999997E-4</v>
      </c>
      <c r="L610" s="16">
        <v>0.83617081999999998</v>
      </c>
    </row>
    <row r="611" spans="1:12" ht="13.2" hidden="1" x14ac:dyDescent="0.25">
      <c r="A611" s="13">
        <v>42930</v>
      </c>
      <c r="B611" s="54">
        <v>0.23452546296296295</v>
      </c>
      <c r="C611" s="16" t="s">
        <v>783</v>
      </c>
      <c r="D611" s="16" t="s">
        <v>761</v>
      </c>
      <c r="E611" s="16" t="s">
        <v>763</v>
      </c>
      <c r="F611" s="16">
        <v>6.3834999999999999E-4</v>
      </c>
      <c r="G611" s="16">
        <v>0.28050530000000001</v>
      </c>
      <c r="H611" s="16">
        <v>1.7906000000000001E-4</v>
      </c>
      <c r="I611" s="66">
        <v>2.5000000000000001E-3</v>
      </c>
      <c r="J611" s="16">
        <v>19401694038</v>
      </c>
      <c r="K611" s="16">
        <v>-1.7906000000000001E-4</v>
      </c>
      <c r="L611" s="16">
        <v>0.27980403999999998</v>
      </c>
    </row>
    <row r="612" spans="1:12" ht="13.2" hidden="1" x14ac:dyDescent="0.25">
      <c r="A612" s="13">
        <v>42930</v>
      </c>
      <c r="B612" s="54">
        <v>0.23452546296296295</v>
      </c>
      <c r="C612" s="16" t="s">
        <v>783</v>
      </c>
      <c r="D612" s="16" t="s">
        <v>761</v>
      </c>
      <c r="E612" s="16" t="s">
        <v>763</v>
      </c>
      <c r="F612" s="16">
        <v>6.3820999999999995E-4</v>
      </c>
      <c r="G612" s="16">
        <v>0.16004752</v>
      </c>
      <c r="H612" s="16">
        <v>1.0213999999999999E-4</v>
      </c>
      <c r="I612" s="66">
        <v>2.5000000000000001E-3</v>
      </c>
      <c r="J612" s="16">
        <v>19401694038</v>
      </c>
      <c r="K612" s="16">
        <v>-1.0213999999999999E-4</v>
      </c>
      <c r="L612" s="16">
        <v>0.15964740999999999</v>
      </c>
    </row>
    <row r="613" spans="1:12" ht="13.2" hidden="1" x14ac:dyDescent="0.25">
      <c r="A613" s="13">
        <v>42930</v>
      </c>
      <c r="B613" s="54">
        <v>0.23452546296296295</v>
      </c>
      <c r="C613" s="16" t="s">
        <v>783</v>
      </c>
      <c r="D613" s="16" t="s">
        <v>761</v>
      </c>
      <c r="E613" s="16" t="s">
        <v>763</v>
      </c>
      <c r="F613" s="16">
        <v>6.3818000000000002E-4</v>
      </c>
      <c r="G613" s="16">
        <v>199.95662388</v>
      </c>
      <c r="H613" s="16">
        <v>0.12760831</v>
      </c>
      <c r="I613" s="66">
        <v>2.5000000000000001E-3</v>
      </c>
      <c r="J613" s="16">
        <v>19401694038</v>
      </c>
      <c r="K613" s="16">
        <v>-0.12760831</v>
      </c>
      <c r="L613" s="16">
        <v>199.45673232999999</v>
      </c>
    </row>
    <row r="614" spans="1:12" ht="13.2" hidden="1" x14ac:dyDescent="0.25">
      <c r="A614" s="13">
        <v>42930</v>
      </c>
      <c r="B614" s="54">
        <v>0.23452546296296295</v>
      </c>
      <c r="C614" s="16" t="s">
        <v>783</v>
      </c>
      <c r="D614" s="16" t="s">
        <v>761</v>
      </c>
      <c r="E614" s="16" t="s">
        <v>763</v>
      </c>
      <c r="F614" s="16">
        <v>6.3796000000000002E-4</v>
      </c>
      <c r="G614" s="16">
        <v>0.16011175</v>
      </c>
      <c r="H614" s="16">
        <v>1.0213999999999999E-4</v>
      </c>
      <c r="I614" s="66">
        <v>2.5000000000000001E-3</v>
      </c>
      <c r="J614" s="16">
        <v>19401694038</v>
      </c>
      <c r="K614" s="16">
        <v>-1.0213999999999999E-4</v>
      </c>
      <c r="L614" s="16">
        <v>0.15971147999999999</v>
      </c>
    </row>
    <row r="615" spans="1:12" ht="13.2" hidden="1" x14ac:dyDescent="0.25">
      <c r="A615" s="13">
        <v>42930</v>
      </c>
      <c r="B615" s="54">
        <v>0.23452546296296295</v>
      </c>
      <c r="C615" s="16" t="s">
        <v>783</v>
      </c>
      <c r="D615" s="16" t="s">
        <v>761</v>
      </c>
      <c r="E615" s="16" t="s">
        <v>763</v>
      </c>
      <c r="F615" s="16">
        <v>6.3770000000000005E-4</v>
      </c>
      <c r="G615" s="16">
        <v>0.16017603</v>
      </c>
      <c r="H615" s="16">
        <v>1.0213999999999999E-4</v>
      </c>
      <c r="I615" s="66">
        <v>2.5000000000000001E-3</v>
      </c>
      <c r="J615" s="16">
        <v>19401694038</v>
      </c>
      <c r="K615" s="16">
        <v>-1.0213999999999999E-4</v>
      </c>
      <c r="L615" s="16">
        <v>0.15977559</v>
      </c>
    </row>
    <row r="616" spans="1:12" ht="13.2" hidden="1" x14ac:dyDescent="0.25">
      <c r="A616" s="13">
        <v>42930</v>
      </c>
      <c r="B616" s="54">
        <v>0.23452546296296295</v>
      </c>
      <c r="C616" s="16" t="s">
        <v>783</v>
      </c>
      <c r="D616" s="16" t="s">
        <v>761</v>
      </c>
      <c r="E616" s="16" t="s">
        <v>763</v>
      </c>
      <c r="F616" s="16">
        <v>6.3745000000000002E-4</v>
      </c>
      <c r="G616" s="16">
        <v>0.16024036</v>
      </c>
      <c r="H616" s="16">
        <v>1.0213999999999999E-4</v>
      </c>
      <c r="I616" s="66">
        <v>2.5000000000000001E-3</v>
      </c>
      <c r="J616" s="16">
        <v>19401694038</v>
      </c>
      <c r="K616" s="16">
        <v>-1.0213999999999999E-4</v>
      </c>
      <c r="L616" s="16">
        <v>0.15983976</v>
      </c>
    </row>
    <row r="617" spans="1:12" ht="13.2" hidden="1" x14ac:dyDescent="0.25">
      <c r="A617" s="13">
        <v>42930</v>
      </c>
      <c r="B617" s="54">
        <v>0.23452546296296295</v>
      </c>
      <c r="C617" s="16" t="s">
        <v>783</v>
      </c>
      <c r="D617" s="16" t="s">
        <v>761</v>
      </c>
      <c r="E617" s="16" t="s">
        <v>763</v>
      </c>
      <c r="F617" s="16">
        <v>6.3741999999999998E-4</v>
      </c>
      <c r="G617" s="16">
        <v>0.19769908999999999</v>
      </c>
      <c r="H617" s="16">
        <v>1.2600999999999999E-4</v>
      </c>
      <c r="I617" s="66">
        <v>2.5000000000000001E-3</v>
      </c>
      <c r="J617" s="16">
        <v>19401694038</v>
      </c>
      <c r="K617" s="16">
        <v>-1.2600999999999999E-4</v>
      </c>
      <c r="L617" s="16">
        <v>0.19720484999999999</v>
      </c>
    </row>
    <row r="618" spans="1:12" ht="13.2" hidden="1" x14ac:dyDescent="0.25">
      <c r="A618" s="13">
        <v>42930</v>
      </c>
      <c r="B618" s="54">
        <v>0.23452546296296295</v>
      </c>
      <c r="C618" s="16" t="s">
        <v>783</v>
      </c>
      <c r="D618" s="16" t="s">
        <v>761</v>
      </c>
      <c r="E618" s="16" t="s">
        <v>763</v>
      </c>
      <c r="F618" s="16">
        <v>6.3741999999999998E-4</v>
      </c>
      <c r="G618" s="16">
        <v>0.3247234</v>
      </c>
      <c r="H618" s="16">
        <v>2.0698E-4</v>
      </c>
      <c r="I618" s="66">
        <v>2.5000000000000001E-3</v>
      </c>
      <c r="J618" s="16">
        <v>19401694038</v>
      </c>
      <c r="K618" s="16">
        <v>-2.0698E-4</v>
      </c>
      <c r="L618" s="16">
        <v>0.32391160000000002</v>
      </c>
    </row>
    <row r="619" spans="1:12" ht="13.2" hidden="1" x14ac:dyDescent="0.25">
      <c r="A619" s="13">
        <v>42930</v>
      </c>
      <c r="B619" s="54">
        <v>0.23452546296296295</v>
      </c>
      <c r="C619" s="16" t="s">
        <v>783</v>
      </c>
      <c r="D619" s="16" t="s">
        <v>761</v>
      </c>
      <c r="E619" s="16" t="s">
        <v>763</v>
      </c>
      <c r="F619" s="16">
        <v>6.3741999999999998E-4</v>
      </c>
      <c r="G619" s="16">
        <v>0.44908672999999999</v>
      </c>
      <c r="H619" s="16">
        <v>2.8624999999999999E-4</v>
      </c>
      <c r="I619" s="66">
        <v>2.5000000000000001E-3</v>
      </c>
      <c r="J619" s="16">
        <v>19401694038</v>
      </c>
      <c r="K619" s="16">
        <v>-2.8624999999999999E-4</v>
      </c>
      <c r="L619" s="16">
        <v>0.44796402000000002</v>
      </c>
    </row>
    <row r="620" spans="1:12" ht="13.2" hidden="1" x14ac:dyDescent="0.25">
      <c r="A620" s="13">
        <v>42930</v>
      </c>
      <c r="B620" s="54">
        <v>0.23452546296296295</v>
      </c>
      <c r="C620" s="16" t="s">
        <v>783</v>
      </c>
      <c r="D620" s="16" t="s">
        <v>761</v>
      </c>
      <c r="E620" s="16" t="s">
        <v>763</v>
      </c>
      <c r="F620" s="16">
        <v>6.3719999999999998E-4</v>
      </c>
      <c r="G620" s="16">
        <v>18.512913699999999</v>
      </c>
      <c r="H620" s="16">
        <v>1.179642E-2</v>
      </c>
      <c r="I620" s="66">
        <v>2.5000000000000001E-3</v>
      </c>
      <c r="J620" s="16">
        <v>19401694038</v>
      </c>
      <c r="K620" s="16">
        <v>-1.179642E-2</v>
      </c>
      <c r="L620" s="16">
        <v>18.466631419999999</v>
      </c>
    </row>
    <row r="621" spans="1:12" ht="13.2" hidden="1" x14ac:dyDescent="0.25">
      <c r="A621" s="13">
        <v>42930</v>
      </c>
      <c r="B621" s="54">
        <v>0.23452546296296295</v>
      </c>
      <c r="C621" s="16" t="s">
        <v>783</v>
      </c>
      <c r="D621" s="16" t="s">
        <v>761</v>
      </c>
      <c r="E621" s="16" t="s">
        <v>763</v>
      </c>
      <c r="F621" s="16">
        <v>6.3719000000000004E-4</v>
      </c>
      <c r="G621" s="16">
        <v>0.16030474</v>
      </c>
      <c r="H621" s="16">
        <v>1.0213999999999999E-4</v>
      </c>
      <c r="I621" s="66">
        <v>2.5000000000000001E-3</v>
      </c>
      <c r="J621" s="16">
        <v>19401694038</v>
      </c>
      <c r="K621" s="16">
        <v>-1.0213999999999999E-4</v>
      </c>
      <c r="L621" s="16">
        <v>0.15990398</v>
      </c>
    </row>
    <row r="622" spans="1:12" ht="13.2" hidden="1" x14ac:dyDescent="0.25">
      <c r="A622" s="13">
        <v>42930</v>
      </c>
      <c r="B622" s="54">
        <v>0.23452546296296295</v>
      </c>
      <c r="C622" s="16" t="s">
        <v>783</v>
      </c>
      <c r="D622" s="16" t="s">
        <v>761</v>
      </c>
      <c r="E622" s="16" t="s">
        <v>763</v>
      </c>
      <c r="F622" s="16">
        <v>6.3710000000000004E-4</v>
      </c>
      <c r="G622" s="16">
        <v>3.2328633899999999</v>
      </c>
      <c r="H622" s="16">
        <v>2.0596500000000001E-3</v>
      </c>
      <c r="I622" s="66">
        <v>2.5000000000000001E-3</v>
      </c>
      <c r="J622" s="16">
        <v>19401694038</v>
      </c>
      <c r="K622" s="16">
        <v>-2.0596500000000001E-3</v>
      </c>
      <c r="L622" s="16">
        <v>3.22478124</v>
      </c>
    </row>
    <row r="623" spans="1:12" ht="13.2" hidden="1" x14ac:dyDescent="0.25">
      <c r="A623" s="13">
        <v>42930</v>
      </c>
      <c r="B623" s="54">
        <v>0.23452546296296295</v>
      </c>
      <c r="C623" s="16" t="s">
        <v>783</v>
      </c>
      <c r="D623" s="16" t="s">
        <v>761</v>
      </c>
      <c r="E623" s="16" t="s">
        <v>763</v>
      </c>
      <c r="F623" s="16">
        <v>6.3692999999999996E-4</v>
      </c>
      <c r="G623" s="16">
        <v>0.16036917000000001</v>
      </c>
      <c r="H623" s="16">
        <v>1.0213999999999999E-4</v>
      </c>
      <c r="I623" s="66">
        <v>2.5000000000000001E-3</v>
      </c>
      <c r="J623" s="16">
        <v>19401694038</v>
      </c>
      <c r="K623" s="16">
        <v>-1.0213999999999999E-4</v>
      </c>
      <c r="L623" s="16">
        <v>0.15996825000000001</v>
      </c>
    </row>
    <row r="624" spans="1:12" ht="13.2" hidden="1" x14ac:dyDescent="0.25">
      <c r="A624" s="13">
        <v>42930</v>
      </c>
      <c r="B624" s="54">
        <v>0.23452546296296295</v>
      </c>
      <c r="C624" s="16" t="s">
        <v>783</v>
      </c>
      <c r="D624" s="16" t="s">
        <v>761</v>
      </c>
      <c r="E624" s="16" t="s">
        <v>763</v>
      </c>
      <c r="F624" s="16">
        <v>6.3670999999999997E-4</v>
      </c>
      <c r="G624" s="16">
        <v>0.19517925999999999</v>
      </c>
      <c r="H624" s="16">
        <v>1.2427E-4</v>
      </c>
      <c r="I624" s="66">
        <v>2.5000000000000001E-3</v>
      </c>
      <c r="J624" s="16">
        <v>19401694038</v>
      </c>
      <c r="K624" s="16">
        <v>-1.2427E-4</v>
      </c>
      <c r="L624" s="16">
        <v>0.19469132</v>
      </c>
    </row>
    <row r="625" spans="1:12" ht="13.2" hidden="1" x14ac:dyDescent="0.25">
      <c r="A625" s="13">
        <v>42930</v>
      </c>
      <c r="B625" s="54">
        <v>0.23452546296296295</v>
      </c>
      <c r="C625" s="16" t="s">
        <v>783</v>
      </c>
      <c r="D625" s="16" t="s">
        <v>761</v>
      </c>
      <c r="E625" s="16" t="s">
        <v>763</v>
      </c>
      <c r="F625" s="16">
        <v>6.3668000000000004E-4</v>
      </c>
      <c r="G625" s="16">
        <v>0.16043363999999999</v>
      </c>
      <c r="H625" s="16">
        <v>1.0213999999999999E-4</v>
      </c>
      <c r="I625" s="66">
        <v>2.5000000000000001E-3</v>
      </c>
      <c r="J625" s="16">
        <v>19401694038</v>
      </c>
      <c r="K625" s="16">
        <v>-1.0213999999999999E-4</v>
      </c>
      <c r="L625" s="16">
        <v>0.16003255999999999</v>
      </c>
    </row>
    <row r="626" spans="1:12" ht="13.2" hidden="1" x14ac:dyDescent="0.25">
      <c r="A626" s="13">
        <v>42930</v>
      </c>
      <c r="B626" s="54">
        <v>0.23452546296296295</v>
      </c>
      <c r="C626" s="16" t="s">
        <v>783</v>
      </c>
      <c r="D626" s="16" t="s">
        <v>761</v>
      </c>
      <c r="E626" s="16" t="s">
        <v>763</v>
      </c>
      <c r="F626" s="16">
        <v>6.3641999999999995E-4</v>
      </c>
      <c r="G626" s="16">
        <v>0.16049817999999999</v>
      </c>
      <c r="H626" s="16">
        <v>1.0213999999999999E-4</v>
      </c>
      <c r="I626" s="66">
        <v>2.5000000000000001E-3</v>
      </c>
      <c r="J626" s="16">
        <v>19401694038</v>
      </c>
      <c r="K626" s="16">
        <v>-1.0213999999999999E-4</v>
      </c>
      <c r="L626" s="16">
        <v>0.16009693999999999</v>
      </c>
    </row>
    <row r="627" spans="1:12" ht="13.2" hidden="1" x14ac:dyDescent="0.25">
      <c r="A627" s="13">
        <v>42930</v>
      </c>
      <c r="B627" s="54">
        <v>0.23452546296296295</v>
      </c>
      <c r="C627" s="16" t="s">
        <v>783</v>
      </c>
      <c r="D627" s="16" t="s">
        <v>761</v>
      </c>
      <c r="E627" s="16" t="s">
        <v>763</v>
      </c>
      <c r="F627" s="16">
        <v>6.3617000000000003E-4</v>
      </c>
      <c r="G627" s="16">
        <v>0.16056276999999999</v>
      </c>
      <c r="H627" s="16">
        <v>1.0213999999999999E-4</v>
      </c>
      <c r="I627" s="66">
        <v>2.5000000000000001E-3</v>
      </c>
      <c r="J627" s="16">
        <v>19401694038</v>
      </c>
      <c r="K627" s="16">
        <v>-1.0213999999999999E-4</v>
      </c>
      <c r="L627" s="16">
        <v>0.16016137</v>
      </c>
    </row>
    <row r="628" spans="1:12" ht="13.2" hidden="1" x14ac:dyDescent="0.25">
      <c r="A628" s="13">
        <v>42930</v>
      </c>
      <c r="B628" s="54">
        <v>0.23452546296296295</v>
      </c>
      <c r="C628" s="16" t="s">
        <v>783</v>
      </c>
      <c r="D628" s="16" t="s">
        <v>761</v>
      </c>
      <c r="E628" s="16" t="s">
        <v>763</v>
      </c>
      <c r="F628" s="16">
        <v>6.3590999999999995E-4</v>
      </c>
      <c r="G628" s="16">
        <v>0.16062741</v>
      </c>
      <c r="H628" s="16">
        <v>1.0213999999999999E-4</v>
      </c>
      <c r="I628" s="66">
        <v>2.5000000000000001E-3</v>
      </c>
      <c r="J628" s="16">
        <v>19401694038</v>
      </c>
      <c r="K628" s="16">
        <v>-1.0213999999999999E-4</v>
      </c>
      <c r="L628" s="16">
        <v>0.16022585</v>
      </c>
    </row>
    <row r="629" spans="1:12" ht="13.2" hidden="1" x14ac:dyDescent="0.25">
      <c r="A629" s="13">
        <v>42930</v>
      </c>
      <c r="B629" s="54">
        <v>0.23452546296296295</v>
      </c>
      <c r="C629" s="16" t="s">
        <v>783</v>
      </c>
      <c r="D629" s="16" t="s">
        <v>761</v>
      </c>
      <c r="E629" s="16" t="s">
        <v>763</v>
      </c>
      <c r="F629" s="16">
        <v>6.3564999999999997E-4</v>
      </c>
      <c r="G629" s="16">
        <v>0.16069209000000001</v>
      </c>
      <c r="H629" s="16">
        <v>1.0213999999999999E-4</v>
      </c>
      <c r="I629" s="66">
        <v>2.5000000000000001E-3</v>
      </c>
      <c r="J629" s="16">
        <v>19401694038</v>
      </c>
      <c r="K629" s="16">
        <v>-1.0213999999999999E-4</v>
      </c>
      <c r="L629" s="16">
        <v>0.16029035999999999</v>
      </c>
    </row>
    <row r="630" spans="1:12" ht="13.2" hidden="1" x14ac:dyDescent="0.25">
      <c r="A630" s="13">
        <v>42930</v>
      </c>
      <c r="B630" s="54">
        <v>0.23452546296296295</v>
      </c>
      <c r="C630" s="16" t="s">
        <v>783</v>
      </c>
      <c r="D630" s="16" t="s">
        <v>761</v>
      </c>
      <c r="E630" s="16" t="s">
        <v>763</v>
      </c>
      <c r="F630" s="16">
        <v>6.3562000000000004E-4</v>
      </c>
      <c r="G630" s="16">
        <v>3.3464547499999999</v>
      </c>
      <c r="H630" s="16">
        <v>2.12707E-3</v>
      </c>
      <c r="I630" s="66">
        <v>2.5000000000000001E-3</v>
      </c>
      <c r="J630" s="16">
        <v>19401694038</v>
      </c>
      <c r="K630" s="16">
        <v>-2.12707E-3</v>
      </c>
      <c r="L630" s="16">
        <v>3.3380886200000002</v>
      </c>
    </row>
    <row r="631" spans="1:12" ht="13.2" hidden="1" x14ac:dyDescent="0.25">
      <c r="A631" s="13">
        <v>42930</v>
      </c>
      <c r="B631" s="54">
        <v>0.23452546296296295</v>
      </c>
      <c r="C631" s="16" t="s">
        <v>783</v>
      </c>
      <c r="D631" s="16" t="s">
        <v>761</v>
      </c>
      <c r="E631" s="16" t="s">
        <v>763</v>
      </c>
      <c r="F631" s="16">
        <v>6.3540000000000005E-4</v>
      </c>
      <c r="G631" s="16">
        <v>0.16075684000000001</v>
      </c>
      <c r="H631" s="16">
        <v>1.0213999999999999E-4</v>
      </c>
      <c r="I631" s="66">
        <v>2.5000000000000001E-3</v>
      </c>
      <c r="J631" s="16">
        <v>19401694038</v>
      </c>
      <c r="K631" s="16">
        <v>-1.0213999999999999E-4</v>
      </c>
      <c r="L631" s="16">
        <v>0.16035495</v>
      </c>
    </row>
    <row r="632" spans="1:12" ht="13.2" hidden="1" x14ac:dyDescent="0.25">
      <c r="A632" s="13">
        <v>42930</v>
      </c>
      <c r="B632" s="54">
        <v>0.23452546296296295</v>
      </c>
      <c r="C632" s="16" t="s">
        <v>783</v>
      </c>
      <c r="D632" s="16" t="s">
        <v>761</v>
      </c>
      <c r="E632" s="16" t="s">
        <v>763</v>
      </c>
      <c r="F632" s="16">
        <v>6.3513999999999997E-4</v>
      </c>
      <c r="G632" s="16">
        <v>0.16082163999999999</v>
      </c>
      <c r="H632" s="16">
        <v>1.0213999999999999E-4</v>
      </c>
      <c r="I632" s="66">
        <v>2.5000000000000001E-3</v>
      </c>
      <c r="J632" s="16">
        <v>19401694038</v>
      </c>
      <c r="K632" s="16">
        <v>-1.0213999999999999E-4</v>
      </c>
      <c r="L632" s="16">
        <v>0.16041959</v>
      </c>
    </row>
    <row r="633" spans="1:12" ht="13.2" hidden="1" x14ac:dyDescent="0.25">
      <c r="A633" s="13">
        <v>42930</v>
      </c>
      <c r="B633" s="54">
        <v>0.23452546296296295</v>
      </c>
      <c r="C633" s="16" t="s">
        <v>783</v>
      </c>
      <c r="D633" s="16" t="s">
        <v>761</v>
      </c>
      <c r="E633" s="16" t="s">
        <v>763</v>
      </c>
      <c r="F633" s="16">
        <v>6.3500000000000004E-4</v>
      </c>
      <c r="G633" s="16">
        <v>137.57565252000001</v>
      </c>
      <c r="H633" s="16">
        <v>8.7360530000000006E-2</v>
      </c>
      <c r="I633" s="66">
        <v>2.5000000000000001E-3</v>
      </c>
      <c r="J633" s="16">
        <v>19401694038</v>
      </c>
      <c r="K633" s="16">
        <v>-8.7360530000000006E-2</v>
      </c>
      <c r="L633" s="16">
        <v>137.23171339000001</v>
      </c>
    </row>
    <row r="634" spans="1:12" ht="13.2" hidden="1" x14ac:dyDescent="0.25">
      <c r="A634" s="13">
        <v>42930</v>
      </c>
      <c r="B634" s="54">
        <v>0.23452546296296295</v>
      </c>
      <c r="C634" s="16" t="s">
        <v>783</v>
      </c>
      <c r="D634" s="16" t="s">
        <v>761</v>
      </c>
      <c r="E634" s="16" t="s">
        <v>763</v>
      </c>
      <c r="F634" s="16">
        <v>6.3497E-4</v>
      </c>
      <c r="G634" s="16">
        <v>0.83237130999999998</v>
      </c>
      <c r="H634" s="16">
        <v>5.2853000000000004E-4</v>
      </c>
      <c r="I634" s="66">
        <v>2.5000000000000001E-3</v>
      </c>
      <c r="J634" s="16">
        <v>19401694038</v>
      </c>
      <c r="K634" s="16">
        <v>-5.2853000000000004E-4</v>
      </c>
      <c r="L634" s="16">
        <v>0.83029039000000004</v>
      </c>
    </row>
    <row r="635" spans="1:12" ht="13.2" hidden="1" x14ac:dyDescent="0.25">
      <c r="A635" s="13">
        <v>42930</v>
      </c>
      <c r="B635" s="54">
        <v>0.23452546296296295</v>
      </c>
      <c r="C635" s="16" t="s">
        <v>783</v>
      </c>
      <c r="D635" s="16" t="s">
        <v>761</v>
      </c>
      <c r="E635" s="16" t="s">
        <v>763</v>
      </c>
      <c r="F635" s="16">
        <v>6.3497E-4</v>
      </c>
      <c r="G635" s="16">
        <v>0.35833536999999999</v>
      </c>
      <c r="H635" s="16">
        <v>2.2753000000000001E-4</v>
      </c>
      <c r="I635" s="66">
        <v>2.5000000000000001E-3</v>
      </c>
      <c r="J635" s="16">
        <v>19401694038</v>
      </c>
      <c r="K635" s="16">
        <v>-2.2753000000000001E-4</v>
      </c>
      <c r="L635" s="16">
        <v>0.35743954</v>
      </c>
    </row>
    <row r="636" spans="1:12" ht="13.2" hidden="1" x14ac:dyDescent="0.25">
      <c r="A636" s="13">
        <v>42930</v>
      </c>
      <c r="B636" s="54">
        <v>0.23452546296296295</v>
      </c>
      <c r="C636" s="16" t="s">
        <v>783</v>
      </c>
      <c r="D636" s="16" t="s">
        <v>761</v>
      </c>
      <c r="E636" s="16" t="s">
        <v>763</v>
      </c>
      <c r="F636" s="16">
        <v>6.3493999999999996E-4</v>
      </c>
      <c r="G636" s="16">
        <v>0.27716860999999998</v>
      </c>
      <c r="H636" s="16">
        <v>1.7598000000000001E-4</v>
      </c>
      <c r="I636" s="66">
        <v>2.5000000000000001E-3</v>
      </c>
      <c r="J636" s="16">
        <v>19401694038</v>
      </c>
      <c r="K636" s="16">
        <v>-1.7598000000000001E-4</v>
      </c>
      <c r="L636" s="16">
        <v>0.27647569</v>
      </c>
    </row>
    <row r="637" spans="1:12" ht="13.2" hidden="1" x14ac:dyDescent="0.25">
      <c r="A637" s="13">
        <v>42930</v>
      </c>
      <c r="B637" s="54">
        <v>0.23452546296296295</v>
      </c>
      <c r="C637" s="16" t="s">
        <v>783</v>
      </c>
      <c r="D637" s="16" t="s">
        <v>761</v>
      </c>
      <c r="E637" s="16" t="s">
        <v>763</v>
      </c>
      <c r="F637" s="16">
        <v>6.3491000000000003E-4</v>
      </c>
      <c r="G637" s="16">
        <v>0.65438826000000005</v>
      </c>
      <c r="H637" s="16">
        <v>4.1546999999999998E-4</v>
      </c>
      <c r="I637" s="66">
        <v>2.5000000000000001E-3</v>
      </c>
      <c r="J637" s="16">
        <v>19401694038</v>
      </c>
      <c r="K637" s="16">
        <v>-4.1546999999999998E-4</v>
      </c>
      <c r="L637" s="16">
        <v>0.65275229000000001</v>
      </c>
    </row>
    <row r="638" spans="1:12" ht="13.2" hidden="1" x14ac:dyDescent="0.25">
      <c r="A638" s="13">
        <v>42930</v>
      </c>
      <c r="B638" s="54">
        <v>0.23452546296296295</v>
      </c>
      <c r="C638" s="16" t="s">
        <v>783</v>
      </c>
      <c r="D638" s="16" t="s">
        <v>761</v>
      </c>
      <c r="E638" s="16" t="s">
        <v>763</v>
      </c>
      <c r="F638" s="16">
        <v>6.3491000000000003E-4</v>
      </c>
      <c r="G638" s="16">
        <v>0.25311802</v>
      </c>
      <c r="H638" s="16">
        <v>1.607E-4</v>
      </c>
      <c r="I638" s="66">
        <v>2.5000000000000001E-3</v>
      </c>
      <c r="J638" s="16">
        <v>19401694038</v>
      </c>
      <c r="K638" s="16">
        <v>-1.607E-4</v>
      </c>
      <c r="L638" s="16">
        <v>0.25248523</v>
      </c>
    </row>
    <row r="639" spans="1:12" ht="13.2" hidden="1" x14ac:dyDescent="0.25">
      <c r="A639" s="13">
        <v>42930</v>
      </c>
      <c r="B639" s="54">
        <v>0.23452546296296295</v>
      </c>
      <c r="C639" s="16" t="s">
        <v>783</v>
      </c>
      <c r="D639" s="16" t="s">
        <v>761</v>
      </c>
      <c r="E639" s="16" t="s">
        <v>763</v>
      </c>
      <c r="F639" s="16">
        <v>6.3491000000000003E-4</v>
      </c>
      <c r="G639" s="16">
        <v>0.30944958</v>
      </c>
      <c r="H639" s="16">
        <v>1.9646999999999999E-4</v>
      </c>
      <c r="I639" s="66">
        <v>2.5000000000000001E-3</v>
      </c>
      <c r="J639" s="16">
        <v>19401694038</v>
      </c>
      <c r="K639" s="16">
        <v>-1.9646999999999999E-4</v>
      </c>
      <c r="L639" s="16">
        <v>0.30867596000000003</v>
      </c>
    </row>
    <row r="640" spans="1:12" ht="13.2" hidden="1" x14ac:dyDescent="0.25">
      <c r="A640" s="13">
        <v>42930</v>
      </c>
      <c r="B640" s="54">
        <v>0.23452546296296295</v>
      </c>
      <c r="C640" s="16" t="s">
        <v>783</v>
      </c>
      <c r="D640" s="16" t="s">
        <v>761</v>
      </c>
      <c r="E640" s="16" t="s">
        <v>763</v>
      </c>
      <c r="F640" s="16">
        <v>6.3489000000000004E-4</v>
      </c>
      <c r="G640" s="16">
        <v>0.16088648</v>
      </c>
      <c r="H640" s="16">
        <v>1.0213999999999999E-4</v>
      </c>
      <c r="I640" s="66">
        <v>2.5000000000000001E-3</v>
      </c>
      <c r="J640" s="16">
        <v>19401694038</v>
      </c>
      <c r="K640" s="16">
        <v>-1.0213999999999999E-4</v>
      </c>
      <c r="L640" s="16">
        <v>0.16048427000000001</v>
      </c>
    </row>
    <row r="641" spans="1:12" ht="13.2" hidden="1" x14ac:dyDescent="0.25">
      <c r="A641" s="13">
        <v>42930</v>
      </c>
      <c r="B641" s="54">
        <v>0.23452546296296295</v>
      </c>
      <c r="C641" s="16" t="s">
        <v>783</v>
      </c>
      <c r="D641" s="16" t="s">
        <v>761</v>
      </c>
      <c r="E641" s="16" t="s">
        <v>763</v>
      </c>
      <c r="F641" s="16">
        <v>6.3487000000000005E-4</v>
      </c>
      <c r="G641" s="16">
        <v>0.28937004999999999</v>
      </c>
      <c r="H641" s="16">
        <v>1.8370999999999999E-4</v>
      </c>
      <c r="I641" s="66">
        <v>2.5000000000000001E-3</v>
      </c>
      <c r="J641" s="16">
        <v>19401694038</v>
      </c>
      <c r="K641" s="16">
        <v>-1.8370999999999999E-4</v>
      </c>
      <c r="L641" s="16">
        <v>0.28864663000000002</v>
      </c>
    </row>
    <row r="642" spans="1:12" ht="13.2" hidden="1" x14ac:dyDescent="0.25">
      <c r="A642" s="13">
        <v>42930</v>
      </c>
      <c r="B642" s="54">
        <v>0.23452546296296295</v>
      </c>
      <c r="C642" s="16" t="s">
        <v>783</v>
      </c>
      <c r="D642" s="16" t="s">
        <v>761</v>
      </c>
      <c r="E642" s="16" t="s">
        <v>763</v>
      </c>
      <c r="F642" s="16">
        <v>6.3480000000000003E-4</v>
      </c>
      <c r="G642" s="16">
        <v>27.706087709999998</v>
      </c>
      <c r="H642" s="16">
        <v>1.7587820000000001E-2</v>
      </c>
      <c r="I642" s="66">
        <v>2.5000000000000001E-3</v>
      </c>
      <c r="J642" s="16">
        <v>19401694038</v>
      </c>
      <c r="K642" s="16">
        <v>-1.7587820000000001E-2</v>
      </c>
      <c r="L642" s="16">
        <v>27.636822500000001</v>
      </c>
    </row>
    <row r="643" spans="1:12" ht="13.2" hidden="1" x14ac:dyDescent="0.25">
      <c r="A643" s="13">
        <v>42930</v>
      </c>
      <c r="B643" s="54">
        <v>0.23452546296296295</v>
      </c>
      <c r="C643" s="16" t="s">
        <v>783</v>
      </c>
      <c r="D643" s="16" t="s">
        <v>761</v>
      </c>
      <c r="E643" s="16" t="s">
        <v>763</v>
      </c>
      <c r="F643" s="16">
        <v>6.3462999999999996E-4</v>
      </c>
      <c r="G643" s="16">
        <v>0.16095138</v>
      </c>
      <c r="H643" s="16">
        <v>1.0213999999999999E-4</v>
      </c>
      <c r="I643" s="66">
        <v>2.5000000000000001E-3</v>
      </c>
      <c r="J643" s="16">
        <v>19401694038</v>
      </c>
      <c r="K643" s="16">
        <v>-1.0213999999999999E-4</v>
      </c>
      <c r="L643" s="16">
        <v>0.16054900999999999</v>
      </c>
    </row>
    <row r="644" spans="1:12" ht="13.2" hidden="1" x14ac:dyDescent="0.25">
      <c r="A644" s="13">
        <v>42930</v>
      </c>
      <c r="B644" s="54">
        <v>0.23452546296296295</v>
      </c>
      <c r="C644" s="16" t="s">
        <v>783</v>
      </c>
      <c r="D644" s="16" t="s">
        <v>761</v>
      </c>
      <c r="E644" s="16" t="s">
        <v>763</v>
      </c>
      <c r="F644" s="16">
        <v>6.3436999999999999E-4</v>
      </c>
      <c r="G644" s="16">
        <v>115.65440766</v>
      </c>
      <c r="H644" s="16">
        <v>7.3367680000000005E-2</v>
      </c>
      <c r="I644" s="66">
        <v>2.5000000000000001E-3</v>
      </c>
      <c r="J644" s="16">
        <v>19401694038</v>
      </c>
      <c r="K644" s="16">
        <v>-7.3367680000000005E-2</v>
      </c>
      <c r="L644" s="16">
        <v>115.36527165</v>
      </c>
    </row>
    <row r="645" spans="1:12" ht="13.2" hidden="1" x14ac:dyDescent="0.25">
      <c r="A645" s="13">
        <v>42930</v>
      </c>
      <c r="B645" s="54">
        <v>0.23452546296296295</v>
      </c>
      <c r="C645" s="16" t="s">
        <v>783</v>
      </c>
      <c r="D645" s="16" t="s">
        <v>761</v>
      </c>
      <c r="E645" s="16" t="s">
        <v>763</v>
      </c>
      <c r="F645" s="16">
        <v>6.3436999999999999E-4</v>
      </c>
      <c r="G645" s="16">
        <v>0.16101634000000001</v>
      </c>
      <c r="H645" s="16">
        <v>1.0213999999999999E-4</v>
      </c>
      <c r="I645" s="66">
        <v>2.5000000000000001E-3</v>
      </c>
      <c r="J645" s="16">
        <v>19401694038</v>
      </c>
      <c r="K645" s="16">
        <v>-1.0213999999999999E-4</v>
      </c>
      <c r="L645" s="16">
        <v>0.1606138</v>
      </c>
    </row>
    <row r="646" spans="1:12" ht="13.2" hidden="1" x14ac:dyDescent="0.25">
      <c r="A646" s="13">
        <v>42930</v>
      </c>
      <c r="B646" s="54">
        <v>0.23452546296296295</v>
      </c>
      <c r="C646" s="16" t="s">
        <v>783</v>
      </c>
      <c r="D646" s="16" t="s">
        <v>761</v>
      </c>
      <c r="E646" s="16" t="s">
        <v>763</v>
      </c>
      <c r="F646" s="16">
        <v>6.3411999999999995E-4</v>
      </c>
      <c r="G646" s="16">
        <v>0.16108132999999999</v>
      </c>
      <c r="H646" s="16">
        <v>1.0213999999999999E-4</v>
      </c>
      <c r="I646" s="66">
        <v>2.5000000000000001E-3</v>
      </c>
      <c r="J646" s="16">
        <v>19401694038</v>
      </c>
      <c r="K646" s="16">
        <v>-1.0213999999999999E-4</v>
      </c>
      <c r="L646" s="16">
        <v>0.16067862999999999</v>
      </c>
    </row>
    <row r="647" spans="1:12" ht="13.2" hidden="1" x14ac:dyDescent="0.25">
      <c r="A647" s="13">
        <v>42930</v>
      </c>
      <c r="B647" s="54">
        <v>0.23452546296296295</v>
      </c>
      <c r="C647" s="16" t="s">
        <v>783</v>
      </c>
      <c r="D647" s="16" t="s">
        <v>761</v>
      </c>
      <c r="E647" s="16" t="s">
        <v>763</v>
      </c>
      <c r="F647" s="16">
        <v>6.3385999999999998E-4</v>
      </c>
      <c r="G647" s="16">
        <v>0.16114639</v>
      </c>
      <c r="H647" s="16">
        <v>1.0213999999999999E-4</v>
      </c>
      <c r="I647" s="66">
        <v>2.5000000000000001E-3</v>
      </c>
      <c r="J647" s="16">
        <v>19401694038</v>
      </c>
      <c r="K647" s="16">
        <v>-1.0213999999999999E-4</v>
      </c>
      <c r="L647" s="16">
        <v>0.16074353</v>
      </c>
    </row>
    <row r="648" spans="1:12" ht="13.2" hidden="1" x14ac:dyDescent="0.25">
      <c r="A648" s="13">
        <v>42930</v>
      </c>
      <c r="B648" s="54">
        <v>0.23452546296296295</v>
      </c>
      <c r="C648" s="16" t="s">
        <v>783</v>
      </c>
      <c r="D648" s="16" t="s">
        <v>761</v>
      </c>
      <c r="E648" s="16" t="s">
        <v>763</v>
      </c>
      <c r="F648" s="16">
        <v>6.3385999999999998E-4</v>
      </c>
      <c r="G648" s="16">
        <v>5.0392800199999996</v>
      </c>
      <c r="H648" s="16">
        <v>3.19419E-3</v>
      </c>
      <c r="I648" s="66">
        <v>2.5000000000000001E-3</v>
      </c>
      <c r="J648" s="16">
        <v>19401694038</v>
      </c>
      <c r="K648" s="16">
        <v>-3.19419E-3</v>
      </c>
      <c r="L648" s="16">
        <v>5.0266818200000003</v>
      </c>
    </row>
    <row r="649" spans="1:12" ht="13.2" hidden="1" x14ac:dyDescent="0.25">
      <c r="A649" s="13">
        <v>42930</v>
      </c>
      <c r="B649" s="54">
        <v>0.23452546296296295</v>
      </c>
      <c r="C649" s="16" t="s">
        <v>783</v>
      </c>
      <c r="D649" s="16" t="s">
        <v>761</v>
      </c>
      <c r="E649" s="16" t="s">
        <v>763</v>
      </c>
      <c r="F649" s="16">
        <v>6.3360999999999995E-4</v>
      </c>
      <c r="G649" s="16">
        <v>0.16121151</v>
      </c>
      <c r="H649" s="16">
        <v>1.0213999999999999E-4</v>
      </c>
      <c r="I649" s="66">
        <v>2.5000000000000001E-3</v>
      </c>
      <c r="J649" s="16">
        <v>19401694038</v>
      </c>
      <c r="K649" s="16">
        <v>-1.0213999999999999E-4</v>
      </c>
      <c r="L649" s="16">
        <v>0.16080849</v>
      </c>
    </row>
    <row r="650" spans="1:12" ht="13.2" hidden="1" x14ac:dyDescent="0.25">
      <c r="A650" s="13">
        <v>42930</v>
      </c>
      <c r="B650" s="54">
        <v>0.23452546296296295</v>
      </c>
      <c r="C650" s="16" t="s">
        <v>783</v>
      </c>
      <c r="D650" s="16" t="s">
        <v>761</v>
      </c>
      <c r="E650" s="16" t="s">
        <v>763</v>
      </c>
      <c r="F650" s="16">
        <v>6.3334999999999997E-4</v>
      </c>
      <c r="G650" s="16">
        <v>0.16127665999999999</v>
      </c>
      <c r="H650" s="16">
        <v>1.0213999999999999E-4</v>
      </c>
      <c r="I650" s="66">
        <v>2.5000000000000001E-3</v>
      </c>
      <c r="J650" s="16">
        <v>19401694038</v>
      </c>
      <c r="K650" s="16">
        <v>-1.0213999999999999E-4</v>
      </c>
      <c r="L650" s="16">
        <v>0.16087346999999999</v>
      </c>
    </row>
    <row r="651" spans="1:12" ht="13.2" hidden="1" x14ac:dyDescent="0.25">
      <c r="A651" s="13">
        <v>42930</v>
      </c>
      <c r="B651" s="54">
        <v>0.23452546296296295</v>
      </c>
      <c r="C651" s="16" t="s">
        <v>783</v>
      </c>
      <c r="D651" s="16" t="s">
        <v>761</v>
      </c>
      <c r="E651" s="16" t="s">
        <v>763</v>
      </c>
      <c r="F651" s="16">
        <v>6.3309E-4</v>
      </c>
      <c r="G651" s="16">
        <v>0.16134187999999999</v>
      </c>
      <c r="H651" s="16">
        <v>1.0213999999999999E-4</v>
      </c>
      <c r="I651" s="66">
        <v>2.5000000000000001E-3</v>
      </c>
      <c r="J651" s="16">
        <v>19401694038</v>
      </c>
      <c r="K651" s="16">
        <v>-1.0213999999999999E-4</v>
      </c>
      <c r="L651" s="16">
        <v>0.16093853</v>
      </c>
    </row>
    <row r="652" spans="1:12" ht="13.2" hidden="1" x14ac:dyDescent="0.25">
      <c r="A652" s="13">
        <v>42930</v>
      </c>
      <c r="B652" s="54">
        <v>0.23452546296296295</v>
      </c>
      <c r="C652" s="16" t="s">
        <v>783</v>
      </c>
      <c r="D652" s="16" t="s">
        <v>761</v>
      </c>
      <c r="E652" s="16" t="s">
        <v>763</v>
      </c>
      <c r="F652" s="16">
        <v>6.3283999999999997E-4</v>
      </c>
      <c r="G652" s="16">
        <v>0.16140714</v>
      </c>
      <c r="H652" s="16">
        <v>1.0213999999999999E-4</v>
      </c>
      <c r="I652" s="66">
        <v>2.5000000000000001E-3</v>
      </c>
      <c r="J652" s="16">
        <v>19401694038</v>
      </c>
      <c r="K652" s="16">
        <v>-1.0213999999999999E-4</v>
      </c>
      <c r="L652" s="16">
        <v>0.16100363000000001</v>
      </c>
    </row>
    <row r="653" spans="1:12" ht="13.2" hidden="1" x14ac:dyDescent="0.25">
      <c r="A653" s="13">
        <v>42930</v>
      </c>
      <c r="B653" s="54">
        <v>0.23452546296296295</v>
      </c>
      <c r="C653" s="16" t="s">
        <v>783</v>
      </c>
      <c r="D653" s="16" t="s">
        <v>761</v>
      </c>
      <c r="E653" s="16" t="s">
        <v>763</v>
      </c>
      <c r="F653" s="16">
        <v>6.3257999999999999E-4</v>
      </c>
      <c r="G653" s="16">
        <v>0.16147247000000001</v>
      </c>
      <c r="H653" s="16">
        <v>1.0213999999999999E-4</v>
      </c>
      <c r="I653" s="66">
        <v>2.5000000000000001E-3</v>
      </c>
      <c r="J653" s="16">
        <v>19401694038</v>
      </c>
      <c r="K653" s="16">
        <v>-1.0213999999999999E-4</v>
      </c>
      <c r="L653" s="16">
        <v>0.16106878999999999</v>
      </c>
    </row>
    <row r="654" spans="1:12" ht="13.2" hidden="1" x14ac:dyDescent="0.25">
      <c r="A654" s="13">
        <v>42930</v>
      </c>
      <c r="B654" s="54">
        <v>0.23452546296296295</v>
      </c>
      <c r="C654" s="16" t="s">
        <v>783</v>
      </c>
      <c r="D654" s="16" t="s">
        <v>761</v>
      </c>
      <c r="E654" s="16" t="s">
        <v>763</v>
      </c>
      <c r="F654" s="16">
        <v>6.3254000000000001E-4</v>
      </c>
      <c r="G654" s="16">
        <v>12.8583415</v>
      </c>
      <c r="H654" s="16">
        <v>8.1334100000000006E-3</v>
      </c>
      <c r="I654" s="66">
        <v>2.5000000000000001E-3</v>
      </c>
      <c r="J654" s="16">
        <v>19401694038</v>
      </c>
      <c r="K654" s="16">
        <v>-8.1334100000000006E-3</v>
      </c>
      <c r="L654" s="16">
        <v>12.826195650000001</v>
      </c>
    </row>
    <row r="655" spans="1:12" ht="13.2" hidden="1" x14ac:dyDescent="0.25">
      <c r="A655" s="13">
        <v>42930</v>
      </c>
      <c r="B655" s="54">
        <v>0.23452546296296295</v>
      </c>
      <c r="C655" s="16" t="s">
        <v>783</v>
      </c>
      <c r="D655" s="16" t="s">
        <v>761</v>
      </c>
      <c r="E655" s="16" t="s">
        <v>763</v>
      </c>
      <c r="F655" s="16">
        <v>6.3232999999999996E-4</v>
      </c>
      <c r="G655" s="16">
        <v>0.16153782999999999</v>
      </c>
      <c r="H655" s="16">
        <v>1.0213999999999999E-4</v>
      </c>
      <c r="I655" s="66">
        <v>2.5000000000000001E-3</v>
      </c>
      <c r="J655" s="16">
        <v>19401694038</v>
      </c>
      <c r="K655" s="16">
        <v>-1.0213999999999999E-4</v>
      </c>
      <c r="L655" s="16">
        <v>0.16113399</v>
      </c>
    </row>
    <row r="656" spans="1:12" ht="13.2" hidden="1" x14ac:dyDescent="0.25">
      <c r="A656" s="13">
        <v>42930</v>
      </c>
      <c r="B656" s="54">
        <v>0.23452546296296295</v>
      </c>
      <c r="C656" s="16" t="s">
        <v>783</v>
      </c>
      <c r="D656" s="16" t="s">
        <v>761</v>
      </c>
      <c r="E656" s="16" t="s">
        <v>763</v>
      </c>
      <c r="F656" s="16">
        <v>6.3206999999999998E-4</v>
      </c>
      <c r="G656" s="16">
        <v>0.16160326999999999</v>
      </c>
      <c r="H656" s="16">
        <v>1.0213999999999999E-4</v>
      </c>
      <c r="I656" s="66">
        <v>2.5000000000000001E-3</v>
      </c>
      <c r="J656" s="16">
        <v>19401694038</v>
      </c>
      <c r="K656" s="16">
        <v>-1.0213999999999999E-4</v>
      </c>
      <c r="L656" s="16">
        <v>0.16119927000000001</v>
      </c>
    </row>
    <row r="657" spans="1:12" ht="13.2" hidden="1" x14ac:dyDescent="0.25">
      <c r="A657" s="13">
        <v>42930</v>
      </c>
      <c r="B657" s="54">
        <v>0.23452546296296295</v>
      </c>
      <c r="C657" s="16" t="s">
        <v>783</v>
      </c>
      <c r="D657" s="16" t="s">
        <v>761</v>
      </c>
      <c r="E657" s="16" t="s">
        <v>763</v>
      </c>
      <c r="F657" s="16">
        <v>6.3186999999999998E-4</v>
      </c>
      <c r="G657" s="16">
        <v>20.967231590000001</v>
      </c>
      <c r="H657" s="16">
        <v>1.324856E-2</v>
      </c>
      <c r="I657" s="66">
        <v>2.5000000000000001E-3</v>
      </c>
      <c r="J657" s="16">
        <v>19401694038</v>
      </c>
      <c r="K657" s="16">
        <v>-1.324856E-2</v>
      </c>
      <c r="L657" s="16">
        <v>20.914813519999999</v>
      </c>
    </row>
    <row r="658" spans="1:12" ht="13.2" hidden="1" x14ac:dyDescent="0.25">
      <c r="A658" s="13">
        <v>42930</v>
      </c>
      <c r="B658" s="54">
        <v>0.23452546296296295</v>
      </c>
      <c r="C658" s="16" t="s">
        <v>783</v>
      </c>
      <c r="D658" s="16" t="s">
        <v>761</v>
      </c>
      <c r="E658" s="16" t="s">
        <v>763</v>
      </c>
      <c r="F658" s="16">
        <v>6.3181000000000001E-4</v>
      </c>
      <c r="G658" s="16">
        <v>0.16166875</v>
      </c>
      <c r="H658" s="16">
        <v>1.0213999999999999E-4</v>
      </c>
      <c r="I658" s="66">
        <v>2.5000000000000001E-3</v>
      </c>
      <c r="J658" s="16">
        <v>19401694038</v>
      </c>
      <c r="K658" s="16">
        <v>-1.0213999999999999E-4</v>
      </c>
      <c r="L658" s="16">
        <v>0.16126457999999999</v>
      </c>
    </row>
    <row r="659" spans="1:12" ht="13.2" hidden="1" x14ac:dyDescent="0.25">
      <c r="A659" s="13">
        <v>42930</v>
      </c>
      <c r="B659" s="54">
        <v>0.23452546296296295</v>
      </c>
      <c r="C659" s="16" t="s">
        <v>783</v>
      </c>
      <c r="D659" s="16" t="s">
        <v>761</v>
      </c>
      <c r="E659" s="16" t="s">
        <v>763</v>
      </c>
      <c r="F659" s="16">
        <v>6.3155999999999998E-4</v>
      </c>
      <c r="G659" s="16">
        <v>0.16173428000000001</v>
      </c>
      <c r="H659" s="16">
        <v>1.0213999999999999E-4</v>
      </c>
      <c r="I659" s="66">
        <v>2.5000000000000001E-3</v>
      </c>
      <c r="J659" s="16">
        <v>19401694038</v>
      </c>
      <c r="K659" s="16">
        <v>-1.0213999999999999E-4</v>
      </c>
      <c r="L659" s="16">
        <v>0.16132995</v>
      </c>
    </row>
    <row r="660" spans="1:12" ht="13.2" hidden="1" x14ac:dyDescent="0.25">
      <c r="A660" s="13">
        <v>42930</v>
      </c>
      <c r="B660" s="54">
        <v>0.23452546296296295</v>
      </c>
      <c r="C660" s="16" t="s">
        <v>783</v>
      </c>
      <c r="D660" s="16" t="s">
        <v>761</v>
      </c>
      <c r="E660" s="16" t="s">
        <v>763</v>
      </c>
      <c r="F660" s="16">
        <v>6.313E-4</v>
      </c>
      <c r="G660" s="16">
        <v>0.16179987000000001</v>
      </c>
      <c r="H660" s="16">
        <v>1.0213999999999999E-4</v>
      </c>
      <c r="I660" s="66">
        <v>2.5000000000000001E-3</v>
      </c>
      <c r="J660" s="16">
        <v>19401694038</v>
      </c>
      <c r="K660" s="16">
        <v>-1.0213999999999999E-4</v>
      </c>
      <c r="L660" s="16">
        <v>0.16139538</v>
      </c>
    </row>
    <row r="661" spans="1:12" ht="13.2" hidden="1" x14ac:dyDescent="0.25">
      <c r="A661" s="13">
        <v>42930</v>
      </c>
      <c r="B661" s="54">
        <v>0.23452546296296295</v>
      </c>
      <c r="C661" s="16" t="s">
        <v>783</v>
      </c>
      <c r="D661" s="16" t="s">
        <v>761</v>
      </c>
      <c r="E661" s="16" t="s">
        <v>763</v>
      </c>
      <c r="F661" s="16">
        <v>6.3121E-4</v>
      </c>
      <c r="G661" s="16">
        <v>0.22430369999999999</v>
      </c>
      <c r="H661" s="16">
        <v>1.4158000000000001E-4</v>
      </c>
      <c r="I661" s="66">
        <v>2.5000000000000001E-3</v>
      </c>
      <c r="J661" s="16">
        <v>19401694038</v>
      </c>
      <c r="K661" s="16">
        <v>-1.4158000000000001E-4</v>
      </c>
      <c r="L661" s="16">
        <v>0.22374295</v>
      </c>
    </row>
    <row r="662" spans="1:12" ht="13.2" hidden="1" x14ac:dyDescent="0.25">
      <c r="A662" s="13">
        <v>42930</v>
      </c>
      <c r="B662" s="54">
        <v>0.23452546296296295</v>
      </c>
      <c r="C662" s="16" t="s">
        <v>783</v>
      </c>
      <c r="D662" s="16" t="s">
        <v>761</v>
      </c>
      <c r="E662" s="16" t="s">
        <v>763</v>
      </c>
      <c r="F662" s="16">
        <v>6.3121E-4</v>
      </c>
      <c r="G662" s="16">
        <v>0.91672807999999995</v>
      </c>
      <c r="H662" s="16">
        <v>5.7863999999999995E-4</v>
      </c>
      <c r="I662" s="66">
        <v>2.5000000000000001E-3</v>
      </c>
      <c r="J662" s="16">
        <v>19401694038</v>
      </c>
      <c r="K662" s="16">
        <v>-5.7863999999999995E-4</v>
      </c>
      <c r="L662" s="16">
        <v>0.91443626</v>
      </c>
    </row>
    <row r="663" spans="1:12" ht="13.2" hidden="1" x14ac:dyDescent="0.25">
      <c r="A663" s="13">
        <v>42930</v>
      </c>
      <c r="B663" s="54">
        <v>0.23452546296296295</v>
      </c>
      <c r="C663" s="16" t="s">
        <v>783</v>
      </c>
      <c r="D663" s="16" t="s">
        <v>761</v>
      </c>
      <c r="E663" s="16" t="s">
        <v>763</v>
      </c>
      <c r="F663" s="16">
        <v>6.3121E-4</v>
      </c>
      <c r="G663" s="16">
        <v>0.41387973</v>
      </c>
      <c r="H663" s="16">
        <v>2.6123999999999999E-4</v>
      </c>
      <c r="I663" s="66">
        <v>2.5000000000000001E-3</v>
      </c>
      <c r="J663" s="16">
        <v>19401694038</v>
      </c>
      <c r="K663" s="16">
        <v>-2.6123999999999999E-4</v>
      </c>
      <c r="L663" s="16">
        <v>0.41284504</v>
      </c>
    </row>
    <row r="664" spans="1:12" ht="13.2" hidden="1" x14ac:dyDescent="0.25">
      <c r="A664" s="13">
        <v>42930</v>
      </c>
      <c r="B664" s="54">
        <v>0.23452546296296295</v>
      </c>
      <c r="C664" s="16" t="s">
        <v>783</v>
      </c>
      <c r="D664" s="16" t="s">
        <v>761</v>
      </c>
      <c r="E664" s="16" t="s">
        <v>763</v>
      </c>
      <c r="F664" s="16">
        <v>6.3121E-4</v>
      </c>
      <c r="G664" s="16">
        <v>0.43571147999999998</v>
      </c>
      <c r="H664" s="16">
        <v>2.7502000000000001E-4</v>
      </c>
      <c r="I664" s="66">
        <v>2.5000000000000001E-3</v>
      </c>
      <c r="J664" s="16">
        <v>19401694038</v>
      </c>
      <c r="K664" s="16">
        <v>-2.7502000000000001E-4</v>
      </c>
      <c r="L664" s="16">
        <v>0.43462221000000001</v>
      </c>
    </row>
    <row r="665" spans="1:12" ht="13.2" hidden="1" x14ac:dyDescent="0.25">
      <c r="A665" s="13">
        <v>42930</v>
      </c>
      <c r="B665" s="54">
        <v>0.23452546296296295</v>
      </c>
      <c r="C665" s="16" t="s">
        <v>783</v>
      </c>
      <c r="D665" s="16" t="s">
        <v>761</v>
      </c>
      <c r="E665" s="16" t="s">
        <v>763</v>
      </c>
      <c r="F665" s="16">
        <v>6.3121E-4</v>
      </c>
      <c r="G665" s="16">
        <v>0.29745933000000002</v>
      </c>
      <c r="H665" s="16">
        <v>1.8775000000000001E-4</v>
      </c>
      <c r="I665" s="66">
        <v>2.5000000000000001E-3</v>
      </c>
      <c r="J665" s="16">
        <v>19401694038</v>
      </c>
      <c r="K665" s="16">
        <v>-1.8775000000000001E-4</v>
      </c>
      <c r="L665" s="16">
        <v>0.29671568999999998</v>
      </c>
    </row>
    <row r="666" spans="1:12" ht="13.2" hidden="1" x14ac:dyDescent="0.25">
      <c r="A666" s="13">
        <v>42930</v>
      </c>
      <c r="B666" s="54">
        <v>0.23452546296296295</v>
      </c>
      <c r="C666" s="16" t="s">
        <v>783</v>
      </c>
      <c r="D666" s="16" t="s">
        <v>761</v>
      </c>
      <c r="E666" s="16" t="s">
        <v>763</v>
      </c>
      <c r="F666" s="16">
        <v>6.3121E-4</v>
      </c>
      <c r="G666" s="16">
        <v>0.33674767999999999</v>
      </c>
      <c r="H666" s="16">
        <v>2.1254999999999999E-4</v>
      </c>
      <c r="I666" s="66">
        <v>2.5000000000000001E-3</v>
      </c>
      <c r="J666" s="16">
        <v>19401694038</v>
      </c>
      <c r="K666" s="16">
        <v>-2.1254999999999999E-4</v>
      </c>
      <c r="L666" s="16">
        <v>0.33590582000000002</v>
      </c>
    </row>
    <row r="667" spans="1:12" ht="13.2" hidden="1" x14ac:dyDescent="0.25">
      <c r="A667" s="13">
        <v>42930</v>
      </c>
      <c r="B667" s="54">
        <v>0.23452546296296295</v>
      </c>
      <c r="C667" s="16" t="s">
        <v>783</v>
      </c>
      <c r="D667" s="16" t="s">
        <v>761</v>
      </c>
      <c r="E667" s="16" t="s">
        <v>763</v>
      </c>
      <c r="F667" s="16">
        <v>6.3121E-4</v>
      </c>
      <c r="G667" s="16">
        <v>5.7111749200000004</v>
      </c>
      <c r="H667" s="16">
        <v>3.60495E-3</v>
      </c>
      <c r="I667" s="66">
        <v>2.5000000000000001E-3</v>
      </c>
      <c r="J667" s="16">
        <v>19401694038</v>
      </c>
      <c r="K667" s="16">
        <v>-3.60495E-3</v>
      </c>
      <c r="L667" s="16">
        <v>5.6968969899999999</v>
      </c>
    </row>
    <row r="668" spans="1:12" ht="13.2" hidden="1" x14ac:dyDescent="0.25">
      <c r="A668" s="13">
        <v>42930</v>
      </c>
      <c r="B668" s="54">
        <v>0.23452546296296295</v>
      </c>
      <c r="C668" s="16" t="s">
        <v>783</v>
      </c>
      <c r="D668" s="16" t="s">
        <v>761</v>
      </c>
      <c r="E668" s="16" t="s">
        <v>763</v>
      </c>
      <c r="F668" s="16">
        <v>6.3119000000000001E-4</v>
      </c>
      <c r="G668" s="16">
        <v>15.17094984</v>
      </c>
      <c r="H668" s="16">
        <v>9.5757499999999992E-3</v>
      </c>
      <c r="I668" s="66">
        <v>2.5000000000000001E-3</v>
      </c>
      <c r="J668" s="16">
        <v>19401694038</v>
      </c>
      <c r="K668" s="16">
        <v>-9.5757499999999992E-3</v>
      </c>
      <c r="L668" s="16">
        <v>15.13302247</v>
      </c>
    </row>
    <row r="669" spans="1:12" ht="13.2" hidden="1" x14ac:dyDescent="0.25">
      <c r="A669" s="13">
        <v>42930</v>
      </c>
      <c r="B669" s="54">
        <v>0.23452546296296295</v>
      </c>
      <c r="C669" s="16" t="s">
        <v>783</v>
      </c>
      <c r="D669" s="16" t="s">
        <v>761</v>
      </c>
      <c r="E669" s="16" t="s">
        <v>763</v>
      </c>
      <c r="F669" s="16">
        <v>6.3111999999999999E-4</v>
      </c>
      <c r="G669" s="16">
        <v>0.47272082999999998</v>
      </c>
      <c r="H669" s="16">
        <v>2.9834000000000002E-4</v>
      </c>
      <c r="I669" s="66">
        <v>2.5000000000000001E-3</v>
      </c>
      <c r="J669" s="16">
        <v>19401694038</v>
      </c>
      <c r="K669" s="16">
        <v>-2.9834000000000002E-4</v>
      </c>
      <c r="L669" s="16">
        <v>0.47153903000000003</v>
      </c>
    </row>
    <row r="670" spans="1:12" ht="13.2" hidden="1" x14ac:dyDescent="0.25">
      <c r="A670" s="13">
        <v>42930</v>
      </c>
      <c r="B670" s="54">
        <v>0.23452546296296295</v>
      </c>
      <c r="C670" s="16" t="s">
        <v>783</v>
      </c>
      <c r="D670" s="16" t="s">
        <v>761</v>
      </c>
      <c r="E670" s="16" t="s">
        <v>763</v>
      </c>
      <c r="F670" s="16">
        <v>6.3106999999999996E-4</v>
      </c>
      <c r="G670" s="16">
        <v>0.28037659999999998</v>
      </c>
      <c r="H670" s="16">
        <v>1.7693E-4</v>
      </c>
      <c r="I670" s="66">
        <v>2.5000000000000001E-3</v>
      </c>
      <c r="J670" s="16">
        <v>19401694038</v>
      </c>
      <c r="K670" s="16">
        <v>-1.7693E-4</v>
      </c>
      <c r="L670" s="16">
        <v>0.27967565999999999</v>
      </c>
    </row>
    <row r="671" spans="1:12" ht="13.2" hidden="1" x14ac:dyDescent="0.25">
      <c r="A671" s="13">
        <v>42930</v>
      </c>
      <c r="B671" s="54">
        <v>0.23452546296296295</v>
      </c>
      <c r="C671" s="16" t="s">
        <v>783</v>
      </c>
      <c r="D671" s="16" t="s">
        <v>761</v>
      </c>
      <c r="E671" s="16" t="s">
        <v>763</v>
      </c>
      <c r="F671" s="16">
        <v>6.3106999999999996E-4</v>
      </c>
      <c r="G671" s="16">
        <v>0.56385810999999997</v>
      </c>
      <c r="H671" s="16">
        <v>3.5583000000000001E-4</v>
      </c>
      <c r="I671" s="66">
        <v>2.5000000000000001E-3</v>
      </c>
      <c r="J671" s="16">
        <v>19401694038</v>
      </c>
      <c r="K671" s="16">
        <v>-3.5583000000000001E-4</v>
      </c>
      <c r="L671" s="16">
        <v>0.56244846999999998</v>
      </c>
    </row>
    <row r="672" spans="1:12" ht="13.2" hidden="1" x14ac:dyDescent="0.25">
      <c r="A672" s="13">
        <v>42930</v>
      </c>
      <c r="B672" s="54">
        <v>0.23452546296296295</v>
      </c>
      <c r="C672" s="16" t="s">
        <v>783</v>
      </c>
      <c r="D672" s="16" t="s">
        <v>761</v>
      </c>
      <c r="E672" s="16" t="s">
        <v>763</v>
      </c>
      <c r="F672" s="16">
        <v>6.3106999999999996E-4</v>
      </c>
      <c r="G672" s="16">
        <v>0.71437581999999999</v>
      </c>
      <c r="H672" s="16">
        <v>4.5082E-4</v>
      </c>
      <c r="I672" s="66">
        <v>2.5000000000000001E-3</v>
      </c>
      <c r="J672" s="16">
        <v>19401694038</v>
      </c>
      <c r="K672" s="16">
        <v>-4.5082E-4</v>
      </c>
      <c r="L672" s="16">
        <v>0.71258988999999995</v>
      </c>
    </row>
    <row r="673" spans="1:12" ht="13.2" hidden="1" x14ac:dyDescent="0.25">
      <c r="A673" s="13">
        <v>42930</v>
      </c>
      <c r="B673" s="54">
        <v>0.23452546296296295</v>
      </c>
      <c r="C673" s="16" t="s">
        <v>783</v>
      </c>
      <c r="D673" s="16" t="s">
        <v>761</v>
      </c>
      <c r="E673" s="16" t="s">
        <v>763</v>
      </c>
      <c r="F673" s="16">
        <v>6.3106999999999996E-4</v>
      </c>
      <c r="G673" s="16">
        <v>0.32109377</v>
      </c>
      <c r="H673" s="16">
        <v>2.0263E-4</v>
      </c>
      <c r="I673" s="66">
        <v>2.5000000000000001E-3</v>
      </c>
      <c r="J673" s="16">
        <v>19401694038</v>
      </c>
      <c r="K673" s="16">
        <v>-2.0263E-4</v>
      </c>
      <c r="L673" s="16">
        <v>0.32029104000000003</v>
      </c>
    </row>
    <row r="674" spans="1:12" ht="13.2" hidden="1" x14ac:dyDescent="0.25">
      <c r="A674" s="13">
        <v>42930</v>
      </c>
      <c r="B674" s="54">
        <v>0.23452546296296295</v>
      </c>
      <c r="C674" s="16" t="s">
        <v>783</v>
      </c>
      <c r="D674" s="16" t="s">
        <v>761</v>
      </c>
      <c r="E674" s="16" t="s">
        <v>763</v>
      </c>
      <c r="F674" s="16">
        <v>6.3106999999999996E-4</v>
      </c>
      <c r="G674" s="16">
        <v>0.27517298000000001</v>
      </c>
      <c r="H674" s="16">
        <v>1.7364999999999999E-4</v>
      </c>
      <c r="I674" s="66">
        <v>2.5000000000000001E-3</v>
      </c>
      <c r="J674" s="16">
        <v>19401694038</v>
      </c>
      <c r="K674" s="16">
        <v>-1.7364999999999999E-4</v>
      </c>
      <c r="L674" s="16">
        <v>0.27448505000000001</v>
      </c>
    </row>
    <row r="675" spans="1:12" ht="13.2" hidden="1" x14ac:dyDescent="0.25">
      <c r="A675" s="13">
        <v>42930</v>
      </c>
      <c r="B675" s="54">
        <v>0.23452546296296295</v>
      </c>
      <c r="C675" s="16" t="s">
        <v>783</v>
      </c>
      <c r="D675" s="16" t="s">
        <v>761</v>
      </c>
      <c r="E675" s="16" t="s">
        <v>763</v>
      </c>
      <c r="F675" s="16">
        <v>6.3106999999999996E-4</v>
      </c>
      <c r="G675" s="16">
        <v>0.61464105999999996</v>
      </c>
      <c r="H675" s="16">
        <v>3.8788000000000001E-4</v>
      </c>
      <c r="I675" s="66">
        <v>2.5000000000000001E-3</v>
      </c>
      <c r="J675" s="16">
        <v>19401694038</v>
      </c>
      <c r="K675" s="16">
        <v>-3.8788000000000001E-4</v>
      </c>
      <c r="L675" s="16">
        <v>0.61310445999999996</v>
      </c>
    </row>
    <row r="676" spans="1:12" ht="13.2" hidden="1" x14ac:dyDescent="0.25">
      <c r="A676" s="13">
        <v>42930</v>
      </c>
      <c r="B676" s="54">
        <v>0.23452546296296295</v>
      </c>
      <c r="C676" s="16" t="s">
        <v>783</v>
      </c>
      <c r="D676" s="16" t="s">
        <v>761</v>
      </c>
      <c r="E676" s="16" t="s">
        <v>763</v>
      </c>
      <c r="F676" s="16">
        <v>6.3104999999999997E-4</v>
      </c>
      <c r="G676" s="16">
        <v>0.1618655</v>
      </c>
      <c r="H676" s="16">
        <v>1.0213999999999999E-4</v>
      </c>
      <c r="I676" s="66">
        <v>2.5000000000000001E-3</v>
      </c>
      <c r="J676" s="16">
        <v>19401694038</v>
      </c>
      <c r="K676" s="16">
        <v>-1.0213999999999999E-4</v>
      </c>
      <c r="L676" s="16">
        <v>0.16146083999999999</v>
      </c>
    </row>
    <row r="677" spans="1:12" ht="13.2" hidden="1" x14ac:dyDescent="0.25">
      <c r="A677" s="13">
        <v>42930</v>
      </c>
      <c r="B677" s="54">
        <v>0.23452546296296295</v>
      </c>
      <c r="C677" s="16" t="s">
        <v>783</v>
      </c>
      <c r="D677" s="16" t="s">
        <v>761</v>
      </c>
      <c r="E677" s="16" t="s">
        <v>763</v>
      </c>
      <c r="F677" s="16">
        <v>6.3102000000000004E-4</v>
      </c>
      <c r="G677" s="16">
        <v>0.35256562000000002</v>
      </c>
      <c r="H677" s="16">
        <v>2.2247E-4</v>
      </c>
      <c r="I677" s="66">
        <v>2.5000000000000001E-3</v>
      </c>
      <c r="J677" s="16">
        <v>19401694038</v>
      </c>
      <c r="K677" s="16">
        <v>-2.2247E-4</v>
      </c>
      <c r="L677" s="16">
        <v>0.35168421</v>
      </c>
    </row>
    <row r="678" spans="1:12" ht="13.2" hidden="1" x14ac:dyDescent="0.25">
      <c r="A678" s="13">
        <v>42930</v>
      </c>
      <c r="B678" s="54">
        <v>0.23452546296296295</v>
      </c>
      <c r="C678" s="16" t="s">
        <v>783</v>
      </c>
      <c r="D678" s="16" t="s">
        <v>761</v>
      </c>
      <c r="E678" s="16" t="s">
        <v>763</v>
      </c>
      <c r="F678" s="16">
        <v>6.3102000000000004E-4</v>
      </c>
      <c r="G678" s="16">
        <v>0.83483297000000001</v>
      </c>
      <c r="H678" s="16">
        <v>5.2678999999999996E-4</v>
      </c>
      <c r="I678" s="66">
        <v>2.5000000000000001E-3</v>
      </c>
      <c r="J678" s="16">
        <v>19401694038</v>
      </c>
      <c r="K678" s="16">
        <v>-5.2678999999999996E-4</v>
      </c>
      <c r="L678" s="16">
        <v>0.83274588999999999</v>
      </c>
    </row>
    <row r="679" spans="1:12" ht="13.2" hidden="1" x14ac:dyDescent="0.25">
      <c r="A679" s="13">
        <v>42930</v>
      </c>
      <c r="B679" s="54">
        <v>0.23452546296296295</v>
      </c>
      <c r="C679" s="16" t="s">
        <v>783</v>
      </c>
      <c r="D679" s="16" t="s">
        <v>761</v>
      </c>
      <c r="E679" s="16" t="s">
        <v>763</v>
      </c>
      <c r="F679" s="16">
        <v>6.3093999999999997E-4</v>
      </c>
      <c r="G679" s="16">
        <v>0.87903520000000002</v>
      </c>
      <c r="H679" s="16">
        <v>5.5460999999999998E-4</v>
      </c>
      <c r="I679" s="66">
        <v>2.5000000000000001E-3</v>
      </c>
      <c r="J679" s="16">
        <v>19401694038</v>
      </c>
      <c r="K679" s="16">
        <v>-5.5460999999999998E-4</v>
      </c>
      <c r="L679" s="16">
        <v>0.87683761999999998</v>
      </c>
    </row>
    <row r="680" spans="1:12" ht="13.2" hidden="1" x14ac:dyDescent="0.25">
      <c r="A680" s="13">
        <v>42930</v>
      </c>
      <c r="B680" s="54">
        <v>0.23452546296296295</v>
      </c>
      <c r="C680" s="16" t="s">
        <v>783</v>
      </c>
      <c r="D680" s="16" t="s">
        <v>761</v>
      </c>
      <c r="E680" s="16" t="s">
        <v>763</v>
      </c>
      <c r="F680" s="16">
        <v>6.3091999999999998E-4</v>
      </c>
      <c r="G680" s="16">
        <v>0.23150686000000001</v>
      </c>
      <c r="H680" s="16">
        <v>1.4605999999999999E-4</v>
      </c>
      <c r="I680" s="66">
        <v>2.5000000000000001E-3</v>
      </c>
      <c r="J680" s="16">
        <v>19401694038</v>
      </c>
      <c r="K680" s="16">
        <v>-1.4605999999999999E-4</v>
      </c>
      <c r="L680" s="16">
        <v>0.2309281</v>
      </c>
    </row>
    <row r="681" spans="1:12" ht="13.2" hidden="1" x14ac:dyDescent="0.25">
      <c r="A681" s="13">
        <v>42930</v>
      </c>
      <c r="B681" s="54">
        <v>0.23452546296296295</v>
      </c>
      <c r="C681" s="16" t="s">
        <v>783</v>
      </c>
      <c r="D681" s="16" t="s">
        <v>761</v>
      </c>
      <c r="E681" s="16" t="s">
        <v>763</v>
      </c>
      <c r="F681" s="16">
        <v>6.3091999999999998E-4</v>
      </c>
      <c r="G681" s="16">
        <v>0.35560322</v>
      </c>
      <c r="H681" s="16">
        <v>2.2435000000000001E-4</v>
      </c>
      <c r="I681" s="66">
        <v>2.5000000000000001E-3</v>
      </c>
      <c r="J681" s="16">
        <v>19401694038</v>
      </c>
      <c r="K681" s="16">
        <v>-2.2435000000000001E-4</v>
      </c>
      <c r="L681" s="16">
        <v>0.35471422000000002</v>
      </c>
    </row>
    <row r="682" spans="1:12" ht="13.2" hidden="1" x14ac:dyDescent="0.25">
      <c r="A682" s="13">
        <v>42930</v>
      </c>
      <c r="B682" s="54">
        <v>0.23452546296296295</v>
      </c>
      <c r="C682" s="16" t="s">
        <v>783</v>
      </c>
      <c r="D682" s="16" t="s">
        <v>761</v>
      </c>
      <c r="E682" s="16" t="s">
        <v>763</v>
      </c>
      <c r="F682" s="16">
        <v>6.3082999999999998E-4</v>
      </c>
      <c r="G682" s="16">
        <v>0.27786037000000002</v>
      </c>
      <c r="H682" s="16">
        <v>1.7527999999999999E-4</v>
      </c>
      <c r="I682" s="66">
        <v>2.5000000000000001E-3</v>
      </c>
      <c r="J682" s="16">
        <v>19401694038</v>
      </c>
      <c r="K682" s="16">
        <v>-1.7527999999999999E-4</v>
      </c>
      <c r="L682" s="16">
        <v>0.27716572</v>
      </c>
    </row>
    <row r="683" spans="1:12" ht="13.2" hidden="1" x14ac:dyDescent="0.25">
      <c r="A683" s="13">
        <v>42930</v>
      </c>
      <c r="B683" s="54">
        <v>0.23452546296296295</v>
      </c>
      <c r="C683" s="16" t="s">
        <v>783</v>
      </c>
      <c r="D683" s="16" t="s">
        <v>761</v>
      </c>
      <c r="E683" s="16" t="s">
        <v>763</v>
      </c>
      <c r="F683" s="16">
        <v>6.3082999999999998E-4</v>
      </c>
      <c r="G683" s="16">
        <v>0.26431671000000001</v>
      </c>
      <c r="H683" s="16">
        <v>1.6673E-4</v>
      </c>
      <c r="I683" s="66">
        <v>2.5000000000000001E-3</v>
      </c>
      <c r="J683" s="16">
        <v>19401694038</v>
      </c>
      <c r="K683" s="16">
        <v>-1.6673E-4</v>
      </c>
      <c r="L683" s="16">
        <v>0.26365591999999999</v>
      </c>
    </row>
    <row r="684" spans="1:12" ht="13.2" hidden="1" x14ac:dyDescent="0.25">
      <c r="A684" s="13">
        <v>42930</v>
      </c>
      <c r="B684" s="54">
        <v>0.23452546296296295</v>
      </c>
      <c r="C684" s="16" t="s">
        <v>783</v>
      </c>
      <c r="D684" s="16" t="s">
        <v>761</v>
      </c>
      <c r="E684" s="16" t="s">
        <v>763</v>
      </c>
      <c r="F684" s="16">
        <v>6.3082999999999998E-4</v>
      </c>
      <c r="G684" s="16">
        <v>0.43949697999999998</v>
      </c>
      <c r="H684" s="16">
        <v>2.7724E-4</v>
      </c>
      <c r="I684" s="66">
        <v>2.5000000000000001E-3</v>
      </c>
      <c r="J684" s="16">
        <v>19401694038</v>
      </c>
      <c r="K684" s="16">
        <v>-2.7724E-4</v>
      </c>
      <c r="L684" s="16">
        <v>0.43839823999999999</v>
      </c>
    </row>
    <row r="685" spans="1:12" ht="13.2" hidden="1" x14ac:dyDescent="0.25">
      <c r="A685" s="13">
        <v>42930</v>
      </c>
      <c r="B685" s="54">
        <v>0.23452546296296295</v>
      </c>
      <c r="C685" s="16" t="s">
        <v>783</v>
      </c>
      <c r="D685" s="16" t="s">
        <v>761</v>
      </c>
      <c r="E685" s="16" t="s">
        <v>763</v>
      </c>
      <c r="F685" s="16">
        <v>6.3082999999999998E-4</v>
      </c>
      <c r="G685" s="16">
        <v>0.83625179999999999</v>
      </c>
      <c r="H685" s="16">
        <v>5.2753000000000001E-4</v>
      </c>
      <c r="I685" s="66">
        <v>2.5000000000000001E-3</v>
      </c>
      <c r="J685" s="16">
        <v>19401694038</v>
      </c>
      <c r="K685" s="16">
        <v>-5.2753000000000001E-4</v>
      </c>
      <c r="L685" s="16">
        <v>0.83416117999999995</v>
      </c>
    </row>
    <row r="686" spans="1:12" ht="13.2" hidden="1" x14ac:dyDescent="0.25">
      <c r="A686" s="13">
        <v>42930</v>
      </c>
      <c r="B686" s="54">
        <v>0.23452546296296295</v>
      </c>
      <c r="C686" s="16" t="s">
        <v>783</v>
      </c>
      <c r="D686" s="16" t="s">
        <v>761</v>
      </c>
      <c r="E686" s="16" t="s">
        <v>763</v>
      </c>
      <c r="F686" s="16">
        <v>6.3079E-4</v>
      </c>
      <c r="G686" s="16">
        <v>0.16193119</v>
      </c>
      <c r="H686" s="16">
        <v>1.0213999999999999E-4</v>
      </c>
      <c r="I686" s="66">
        <v>2.5000000000000001E-3</v>
      </c>
      <c r="J686" s="16">
        <v>19401694038</v>
      </c>
      <c r="K686" s="16">
        <v>-1.0213999999999999E-4</v>
      </c>
      <c r="L686" s="16">
        <v>0.16152637</v>
      </c>
    </row>
    <row r="687" spans="1:12" ht="13.2" hidden="1" x14ac:dyDescent="0.25">
      <c r="A687" s="13">
        <v>42930</v>
      </c>
      <c r="B687" s="54">
        <v>0.23452546296296295</v>
      </c>
      <c r="C687" s="16" t="s">
        <v>783</v>
      </c>
      <c r="D687" s="16" t="s">
        <v>761</v>
      </c>
      <c r="E687" s="16" t="s">
        <v>763</v>
      </c>
      <c r="F687" s="16">
        <v>6.3053000000000002E-4</v>
      </c>
      <c r="G687" s="16">
        <v>0.16199694000000001</v>
      </c>
      <c r="H687" s="16">
        <v>1.0213999999999999E-4</v>
      </c>
      <c r="I687" s="66">
        <v>2.5000000000000001E-3</v>
      </c>
      <c r="J687" s="16">
        <v>19401694038</v>
      </c>
      <c r="K687" s="16">
        <v>-1.0213999999999999E-4</v>
      </c>
      <c r="L687" s="16">
        <v>0.16159195000000001</v>
      </c>
    </row>
    <row r="688" spans="1:12" ht="13.2" hidden="1" x14ac:dyDescent="0.25">
      <c r="A688" s="13">
        <v>42930</v>
      </c>
      <c r="B688" s="54">
        <v>0.23452546296296295</v>
      </c>
      <c r="C688" s="16" t="s">
        <v>783</v>
      </c>
      <c r="D688" s="16" t="s">
        <v>761</v>
      </c>
      <c r="E688" s="16" t="s">
        <v>763</v>
      </c>
      <c r="F688" s="16">
        <v>6.3027999999999999E-4</v>
      </c>
      <c r="G688" s="16">
        <v>0.16206272999999999</v>
      </c>
      <c r="H688" s="16">
        <v>1.0213999999999999E-4</v>
      </c>
      <c r="I688" s="66">
        <v>2.5000000000000001E-3</v>
      </c>
      <c r="J688" s="16">
        <v>19401694038</v>
      </c>
      <c r="K688" s="16">
        <v>-1.0213999999999999E-4</v>
      </c>
      <c r="L688" s="16">
        <v>0.16165758</v>
      </c>
    </row>
    <row r="689" spans="1:12" ht="13.2" hidden="1" x14ac:dyDescent="0.25">
      <c r="A689" s="13">
        <v>42930</v>
      </c>
      <c r="B689" s="54">
        <v>0.23452546296296295</v>
      </c>
      <c r="C689" s="16" t="s">
        <v>783</v>
      </c>
      <c r="D689" s="16" t="s">
        <v>761</v>
      </c>
      <c r="E689" s="16" t="s">
        <v>763</v>
      </c>
      <c r="F689" s="16">
        <v>6.3002000000000002E-4</v>
      </c>
      <c r="G689" s="16">
        <v>0.16212858999999999</v>
      </c>
      <c r="H689" s="16">
        <v>1.0213999999999999E-4</v>
      </c>
      <c r="I689" s="66">
        <v>2.5000000000000001E-3</v>
      </c>
      <c r="J689" s="16">
        <v>19401694038</v>
      </c>
      <c r="K689" s="16">
        <v>-1.0213999999999999E-4</v>
      </c>
      <c r="L689" s="16">
        <v>0.16172327</v>
      </c>
    </row>
    <row r="690" spans="1:12" ht="13.2" hidden="1" x14ac:dyDescent="0.25">
      <c r="A690" s="13">
        <v>42930</v>
      </c>
      <c r="B690" s="54">
        <v>0.23452546296296295</v>
      </c>
      <c r="C690" s="16" t="s">
        <v>783</v>
      </c>
      <c r="D690" s="16" t="s">
        <v>761</v>
      </c>
      <c r="E690" s="16" t="s">
        <v>763</v>
      </c>
      <c r="F690" s="16">
        <v>6.2869E-4</v>
      </c>
      <c r="G690" s="16">
        <v>0.26665941999999998</v>
      </c>
      <c r="H690" s="16">
        <v>1.6763999999999999E-4</v>
      </c>
      <c r="I690" s="66">
        <v>2.5000000000000001E-3</v>
      </c>
      <c r="J690" s="16">
        <v>19401694038</v>
      </c>
      <c r="K690" s="16">
        <v>-1.6763999999999999E-4</v>
      </c>
      <c r="L690" s="16">
        <v>0.26599277999999998</v>
      </c>
    </row>
    <row r="691" spans="1:12" ht="13.2" hidden="1" x14ac:dyDescent="0.25">
      <c r="A691" s="13">
        <v>42930</v>
      </c>
      <c r="B691" s="54">
        <v>0.23452546296296295</v>
      </c>
      <c r="C691" s="16" t="s">
        <v>783</v>
      </c>
      <c r="D691" s="16" t="s">
        <v>761</v>
      </c>
      <c r="E691" s="16" t="s">
        <v>763</v>
      </c>
      <c r="F691" s="16">
        <v>6.2869E-4</v>
      </c>
      <c r="G691" s="16">
        <v>0.56014949999999997</v>
      </c>
      <c r="H691" s="16">
        <v>3.5216000000000002E-4</v>
      </c>
      <c r="I691" s="66">
        <v>2.5000000000000001E-3</v>
      </c>
      <c r="J691" s="16">
        <v>19401694038</v>
      </c>
      <c r="K691" s="16">
        <v>-3.5216000000000002E-4</v>
      </c>
      <c r="L691" s="16">
        <v>0.55874913000000004</v>
      </c>
    </row>
    <row r="692" spans="1:12" ht="13.2" hidden="1" x14ac:dyDescent="0.25">
      <c r="A692" s="13">
        <v>42930</v>
      </c>
      <c r="B692" s="54">
        <v>0.23452546296296295</v>
      </c>
      <c r="C692" s="16" t="s">
        <v>783</v>
      </c>
      <c r="D692" s="16" t="s">
        <v>761</v>
      </c>
      <c r="E692" s="16" t="s">
        <v>763</v>
      </c>
      <c r="F692" s="16">
        <v>6.2869E-4</v>
      </c>
      <c r="G692" s="16">
        <v>0.35552514000000002</v>
      </c>
      <c r="H692" s="16">
        <v>2.2351000000000001E-4</v>
      </c>
      <c r="I692" s="66">
        <v>2.5000000000000001E-3</v>
      </c>
      <c r="J692" s="16">
        <v>19401694038</v>
      </c>
      <c r="K692" s="16">
        <v>-2.2351000000000001E-4</v>
      </c>
      <c r="L692" s="16">
        <v>0.35463633</v>
      </c>
    </row>
    <row r="693" spans="1:12" ht="13.2" hidden="1" x14ac:dyDescent="0.25">
      <c r="A693" s="13">
        <v>42930</v>
      </c>
      <c r="B693" s="54">
        <v>0.23452546296296295</v>
      </c>
      <c r="C693" s="16" t="s">
        <v>783</v>
      </c>
      <c r="D693" s="16" t="s">
        <v>761</v>
      </c>
      <c r="E693" s="16" t="s">
        <v>763</v>
      </c>
      <c r="F693" s="16">
        <v>6.2869E-4</v>
      </c>
      <c r="G693" s="16">
        <v>0.38185982000000002</v>
      </c>
      <c r="H693" s="16">
        <v>2.4007E-4</v>
      </c>
      <c r="I693" s="66">
        <v>2.5000000000000001E-3</v>
      </c>
      <c r="J693" s="16">
        <v>19401694038</v>
      </c>
      <c r="K693" s="16">
        <v>-2.4007E-4</v>
      </c>
      <c r="L693" s="16">
        <v>0.38090518000000001</v>
      </c>
    </row>
    <row r="694" spans="1:12" ht="13.2" hidden="1" x14ac:dyDescent="0.25">
      <c r="A694" s="13">
        <v>42930</v>
      </c>
      <c r="B694" s="54">
        <v>0.23452546296296295</v>
      </c>
      <c r="C694" s="16" t="s">
        <v>783</v>
      </c>
      <c r="D694" s="16" t="s">
        <v>761</v>
      </c>
      <c r="E694" s="16" t="s">
        <v>763</v>
      </c>
      <c r="F694" s="16">
        <v>6.2869E-4</v>
      </c>
      <c r="G694" s="16">
        <v>0.81552771000000002</v>
      </c>
      <c r="H694" s="16">
        <v>5.1270999999999999E-4</v>
      </c>
      <c r="I694" s="66">
        <v>2.5000000000000001E-3</v>
      </c>
      <c r="J694" s="16">
        <v>19401694038</v>
      </c>
      <c r="K694" s="16">
        <v>-5.1270999999999999E-4</v>
      </c>
      <c r="L694" s="16">
        <v>0.81348889999999996</v>
      </c>
    </row>
    <row r="695" spans="1:12" ht="13.2" hidden="1" x14ac:dyDescent="0.25">
      <c r="A695" s="13">
        <v>42930</v>
      </c>
      <c r="B695" s="54">
        <v>0.23452546296296295</v>
      </c>
      <c r="C695" s="16" t="s">
        <v>783</v>
      </c>
      <c r="D695" s="16" t="s">
        <v>761</v>
      </c>
      <c r="E695" s="16" t="s">
        <v>763</v>
      </c>
      <c r="F695" s="16">
        <v>6.2869E-4</v>
      </c>
      <c r="G695" s="16">
        <v>1.0141493800000001</v>
      </c>
      <c r="H695" s="16">
        <v>6.3758E-4</v>
      </c>
      <c r="I695" s="66">
        <v>2.5000000000000001E-3</v>
      </c>
      <c r="J695" s="16">
        <v>19401694038</v>
      </c>
      <c r="K695" s="16">
        <v>-6.3758E-4</v>
      </c>
      <c r="L695" s="16">
        <v>1.01161401</v>
      </c>
    </row>
    <row r="696" spans="1:12" ht="13.2" hidden="1" x14ac:dyDescent="0.25">
      <c r="A696" s="13">
        <v>42930</v>
      </c>
      <c r="B696" s="54">
        <v>0.23452546296296295</v>
      </c>
      <c r="C696" s="16" t="s">
        <v>783</v>
      </c>
      <c r="D696" s="16" t="s">
        <v>761</v>
      </c>
      <c r="E696" s="16" t="s">
        <v>763</v>
      </c>
      <c r="F696" s="16">
        <v>6.2869E-4</v>
      </c>
      <c r="G696" s="16">
        <v>0.24219992000000001</v>
      </c>
      <c r="H696" s="16">
        <v>1.5226000000000001E-4</v>
      </c>
      <c r="I696" s="66">
        <v>2.5000000000000001E-3</v>
      </c>
      <c r="J696" s="16">
        <v>19401694038</v>
      </c>
      <c r="K696" s="16">
        <v>-1.5226000000000001E-4</v>
      </c>
      <c r="L696" s="16">
        <v>0.24159443</v>
      </c>
    </row>
    <row r="697" spans="1:12" ht="13.2" hidden="1" x14ac:dyDescent="0.25">
      <c r="A697" s="13">
        <v>42930</v>
      </c>
      <c r="B697" s="54">
        <v>0.23452546296296295</v>
      </c>
      <c r="C697" s="16" t="s">
        <v>783</v>
      </c>
      <c r="D697" s="16" t="s">
        <v>761</v>
      </c>
      <c r="E697" s="16" t="s">
        <v>763</v>
      </c>
      <c r="F697" s="16">
        <v>6.2869E-4</v>
      </c>
      <c r="G697" s="16">
        <v>0.85792299000000005</v>
      </c>
      <c r="H697" s="16">
        <v>5.3936000000000001E-4</v>
      </c>
      <c r="I697" s="66">
        <v>2.5000000000000001E-3</v>
      </c>
      <c r="J697" s="16">
        <v>19401694038</v>
      </c>
      <c r="K697" s="16">
        <v>-5.3936000000000001E-4</v>
      </c>
      <c r="L697" s="16">
        <v>0.85577818999999999</v>
      </c>
    </row>
    <row r="698" spans="1:12" ht="13.2" hidden="1" x14ac:dyDescent="0.25">
      <c r="A698" s="13">
        <v>42930</v>
      </c>
      <c r="B698" s="54">
        <v>0.23452546296296295</v>
      </c>
      <c r="C698" s="16" t="s">
        <v>783</v>
      </c>
      <c r="D698" s="16" t="s">
        <v>761</v>
      </c>
      <c r="E698" s="16" t="s">
        <v>763</v>
      </c>
      <c r="F698" s="16">
        <v>6.2869E-4</v>
      </c>
      <c r="G698" s="16">
        <v>0.23819686000000001</v>
      </c>
      <c r="H698" s="16">
        <v>1.4975000000000001E-4</v>
      </c>
      <c r="I698" s="66">
        <v>2.5000000000000001E-3</v>
      </c>
      <c r="J698" s="16">
        <v>19401694038</v>
      </c>
      <c r="K698" s="16">
        <v>-1.4975000000000001E-4</v>
      </c>
      <c r="L698" s="16">
        <v>0.23760137000000001</v>
      </c>
    </row>
    <row r="699" spans="1:12" ht="13.2" hidden="1" x14ac:dyDescent="0.25">
      <c r="A699" s="13">
        <v>42930</v>
      </c>
      <c r="B699" s="54">
        <v>0.23452546296296295</v>
      </c>
      <c r="C699" s="16" t="s">
        <v>783</v>
      </c>
      <c r="D699" s="16" t="s">
        <v>761</v>
      </c>
      <c r="E699" s="16" t="s">
        <v>763</v>
      </c>
      <c r="F699" s="16">
        <v>6.2869E-4</v>
      </c>
      <c r="G699" s="16">
        <v>0.73537852999999997</v>
      </c>
      <c r="H699" s="16">
        <v>4.6232000000000001E-4</v>
      </c>
      <c r="I699" s="66">
        <v>2.5000000000000001E-3</v>
      </c>
      <c r="J699" s="16">
        <v>19401694038</v>
      </c>
      <c r="K699" s="16">
        <v>-4.6232000000000001E-4</v>
      </c>
      <c r="L699" s="16">
        <v>0.73354008999999998</v>
      </c>
    </row>
    <row r="700" spans="1:12" ht="13.2" hidden="1" x14ac:dyDescent="0.25">
      <c r="A700" s="13">
        <v>42930</v>
      </c>
      <c r="B700" s="54">
        <v>0.23452546296296295</v>
      </c>
      <c r="C700" s="16" t="s">
        <v>783</v>
      </c>
      <c r="D700" s="16" t="s">
        <v>761</v>
      </c>
      <c r="E700" s="16" t="s">
        <v>763</v>
      </c>
      <c r="F700" s="16">
        <v>6.2869E-4</v>
      </c>
      <c r="G700" s="16">
        <v>0.84887645</v>
      </c>
      <c r="H700" s="16">
        <v>5.3368000000000003E-4</v>
      </c>
      <c r="I700" s="66">
        <v>2.5000000000000001E-3</v>
      </c>
      <c r="J700" s="16">
        <v>19401694038</v>
      </c>
      <c r="K700" s="16">
        <v>-5.3368000000000003E-4</v>
      </c>
      <c r="L700" s="16">
        <v>0.84675425999999998</v>
      </c>
    </row>
    <row r="701" spans="1:12" ht="13.2" hidden="1" x14ac:dyDescent="0.25">
      <c r="A701" s="13">
        <v>42930</v>
      </c>
      <c r="B701" s="54">
        <v>0.23452546296296295</v>
      </c>
      <c r="C701" s="16" t="s">
        <v>783</v>
      </c>
      <c r="D701" s="16" t="s">
        <v>761</v>
      </c>
      <c r="E701" s="16" t="s">
        <v>763</v>
      </c>
      <c r="F701" s="16">
        <v>6.2869E-4</v>
      </c>
      <c r="G701" s="16">
        <v>8.6129409199999998</v>
      </c>
      <c r="H701" s="16">
        <v>5.4148599999999996E-3</v>
      </c>
      <c r="I701" s="66">
        <v>2.5000000000000001E-3</v>
      </c>
      <c r="J701" s="16">
        <v>19401694038</v>
      </c>
      <c r="K701" s="16">
        <v>-5.4148599999999996E-3</v>
      </c>
      <c r="L701" s="16">
        <v>8.5914085700000005</v>
      </c>
    </row>
    <row r="702" spans="1:12" ht="13.2" hidden="1" x14ac:dyDescent="0.25">
      <c r="A702" s="13">
        <v>42930</v>
      </c>
      <c r="B702" s="54">
        <v>0.23452546296296295</v>
      </c>
      <c r="C702" s="16" t="s">
        <v>783</v>
      </c>
      <c r="D702" s="16" t="s">
        <v>761</v>
      </c>
      <c r="E702" s="16" t="s">
        <v>763</v>
      </c>
      <c r="F702" s="16">
        <v>6.2869E-4</v>
      </c>
      <c r="G702" s="16">
        <v>0.62121985999999996</v>
      </c>
      <c r="H702" s="16">
        <v>3.9054999999999998E-4</v>
      </c>
      <c r="I702" s="66">
        <v>2.5000000000000001E-3</v>
      </c>
      <c r="J702" s="16">
        <v>19401694038</v>
      </c>
      <c r="K702" s="16">
        <v>-3.9054999999999998E-4</v>
      </c>
      <c r="L702" s="16">
        <v>0.61966681999999995</v>
      </c>
    </row>
    <row r="703" spans="1:12" ht="13.2" hidden="1" x14ac:dyDescent="0.25">
      <c r="A703" s="13">
        <v>42930</v>
      </c>
      <c r="B703" s="54">
        <v>0.23452546296296295</v>
      </c>
      <c r="C703" s="16" t="s">
        <v>783</v>
      </c>
      <c r="D703" s="16" t="s">
        <v>761</v>
      </c>
      <c r="E703" s="16" t="s">
        <v>763</v>
      </c>
      <c r="F703" s="16">
        <v>6.2867999999999995E-4</v>
      </c>
      <c r="G703" s="16">
        <v>0.55907295000000001</v>
      </c>
      <c r="H703" s="16">
        <v>3.5146999999999999E-4</v>
      </c>
      <c r="I703" s="66">
        <v>2.5000000000000001E-3</v>
      </c>
      <c r="J703" s="16">
        <v>19401694038</v>
      </c>
      <c r="K703" s="16">
        <v>-3.5146999999999999E-4</v>
      </c>
      <c r="L703" s="16">
        <v>0.55767526999999995</v>
      </c>
    </row>
    <row r="704" spans="1:12" ht="13.2" hidden="1" x14ac:dyDescent="0.25">
      <c r="A704" s="13">
        <v>42930</v>
      </c>
      <c r="B704" s="54">
        <v>0.23452546296296295</v>
      </c>
      <c r="C704" s="16" t="s">
        <v>783</v>
      </c>
      <c r="D704" s="16" t="s">
        <v>761</v>
      </c>
      <c r="E704" s="16" t="s">
        <v>763</v>
      </c>
      <c r="F704" s="16">
        <v>6.2867999999999995E-4</v>
      </c>
      <c r="G704" s="16">
        <v>0.21224327000000001</v>
      </c>
      <c r="H704" s="16">
        <v>1.3343E-4</v>
      </c>
      <c r="I704" s="66">
        <v>2.5000000000000001E-3</v>
      </c>
      <c r="J704" s="16">
        <v>19401694038</v>
      </c>
      <c r="K704" s="16">
        <v>-1.3343E-4</v>
      </c>
      <c r="L704" s="16">
        <v>0.21171266999999999</v>
      </c>
    </row>
    <row r="705" spans="1:12" ht="13.2" hidden="1" x14ac:dyDescent="0.25">
      <c r="A705" s="13">
        <v>42930</v>
      </c>
      <c r="B705" s="54">
        <v>0.23452546296296295</v>
      </c>
      <c r="C705" s="16" t="s">
        <v>783</v>
      </c>
      <c r="D705" s="16" t="s">
        <v>761</v>
      </c>
      <c r="E705" s="16" t="s">
        <v>763</v>
      </c>
      <c r="F705" s="16">
        <v>6.2867999999999995E-4</v>
      </c>
      <c r="G705" s="16">
        <v>0.32880419999999999</v>
      </c>
      <c r="H705" s="16">
        <v>2.0671E-4</v>
      </c>
      <c r="I705" s="66">
        <v>2.5000000000000001E-3</v>
      </c>
      <c r="J705" s="16">
        <v>19401694038</v>
      </c>
      <c r="K705" s="16">
        <v>-2.0671E-4</v>
      </c>
      <c r="L705" s="16">
        <v>0.32798219000000001</v>
      </c>
    </row>
    <row r="706" spans="1:12" ht="13.2" hidden="1" x14ac:dyDescent="0.25">
      <c r="A706" s="13">
        <v>42930</v>
      </c>
      <c r="B706" s="54">
        <v>0.23452546296296295</v>
      </c>
      <c r="C706" s="16" t="s">
        <v>783</v>
      </c>
      <c r="D706" s="16" t="s">
        <v>761</v>
      </c>
      <c r="E706" s="16" t="s">
        <v>763</v>
      </c>
      <c r="F706" s="16">
        <v>6.2867999999999995E-4</v>
      </c>
      <c r="G706" s="16">
        <v>0.95705856</v>
      </c>
      <c r="H706" s="16">
        <v>6.0168000000000005E-4</v>
      </c>
      <c r="I706" s="66">
        <v>2.5000000000000001E-3</v>
      </c>
      <c r="J706" s="16">
        <v>19401694038</v>
      </c>
      <c r="K706" s="16">
        <v>-6.0168000000000005E-4</v>
      </c>
      <c r="L706" s="16">
        <v>0.95466591999999995</v>
      </c>
    </row>
    <row r="707" spans="1:12" ht="13.2" hidden="1" x14ac:dyDescent="0.25">
      <c r="A707" s="13">
        <v>42930</v>
      </c>
      <c r="B707" s="54">
        <v>0.23452546296296295</v>
      </c>
      <c r="C707" s="16" t="s">
        <v>783</v>
      </c>
      <c r="D707" s="16" t="s">
        <v>761</v>
      </c>
      <c r="E707" s="16" t="s">
        <v>763</v>
      </c>
      <c r="F707" s="16">
        <v>6.2867999999999995E-4</v>
      </c>
      <c r="G707" s="16">
        <v>0.83239300999999999</v>
      </c>
      <c r="H707" s="16">
        <v>5.2329999999999998E-4</v>
      </c>
      <c r="I707" s="66">
        <v>2.5000000000000001E-3</v>
      </c>
      <c r="J707" s="16">
        <v>19401694038</v>
      </c>
      <c r="K707" s="16">
        <v>-5.2329999999999998E-4</v>
      </c>
      <c r="L707" s="16">
        <v>0.83031202999999998</v>
      </c>
    </row>
    <row r="708" spans="1:12" ht="13.2" hidden="1" x14ac:dyDescent="0.25">
      <c r="A708" s="13">
        <v>42930</v>
      </c>
      <c r="B708" s="54">
        <v>0.23452546296296295</v>
      </c>
      <c r="C708" s="16" t="s">
        <v>783</v>
      </c>
      <c r="D708" s="16" t="s">
        <v>761</v>
      </c>
      <c r="E708" s="16" t="s">
        <v>763</v>
      </c>
      <c r="F708" s="16">
        <v>6.2867999999999995E-4</v>
      </c>
      <c r="G708" s="16">
        <v>0.87964178999999998</v>
      </c>
      <c r="H708" s="16">
        <v>5.5301000000000005E-4</v>
      </c>
      <c r="I708" s="66">
        <v>2.5000000000000001E-3</v>
      </c>
      <c r="J708" s="16">
        <v>19401694038</v>
      </c>
      <c r="K708" s="16">
        <v>-5.5301000000000005E-4</v>
      </c>
      <c r="L708" s="16">
        <v>0.87744268999999997</v>
      </c>
    </row>
    <row r="709" spans="1:12" ht="13.2" hidden="1" x14ac:dyDescent="0.25">
      <c r="A709" s="13">
        <v>42930</v>
      </c>
      <c r="B709" s="54">
        <v>0.23452546296296295</v>
      </c>
      <c r="C709" s="16" t="s">
        <v>783</v>
      </c>
      <c r="D709" s="16" t="s">
        <v>761</v>
      </c>
      <c r="E709" s="16" t="s">
        <v>763</v>
      </c>
      <c r="F709" s="16">
        <v>6.2867999999999995E-4</v>
      </c>
      <c r="G709" s="16">
        <v>0.62126554</v>
      </c>
      <c r="H709" s="16">
        <v>3.9057000000000002E-4</v>
      </c>
      <c r="I709" s="66">
        <v>2.5000000000000001E-3</v>
      </c>
      <c r="J709" s="16">
        <v>19401694038</v>
      </c>
      <c r="K709" s="16">
        <v>-3.9057000000000002E-4</v>
      </c>
      <c r="L709" s="16">
        <v>0.61971237999999995</v>
      </c>
    </row>
    <row r="710" spans="1:12" ht="13.2" hidden="1" x14ac:dyDescent="0.25">
      <c r="A710" s="13">
        <v>42930</v>
      </c>
      <c r="B710" s="54">
        <v>0.23452546296296295</v>
      </c>
      <c r="C710" s="16" t="s">
        <v>783</v>
      </c>
      <c r="D710" s="16" t="s">
        <v>761</v>
      </c>
      <c r="E710" s="16" t="s">
        <v>763</v>
      </c>
      <c r="F710" s="16">
        <v>6.2867999999999995E-4</v>
      </c>
      <c r="G710" s="16">
        <v>0.27036852</v>
      </c>
      <c r="H710" s="16">
        <v>1.6997E-4</v>
      </c>
      <c r="I710" s="66">
        <v>2.5000000000000001E-3</v>
      </c>
      <c r="J710" s="16">
        <v>19401694038</v>
      </c>
      <c r="K710" s="16">
        <v>-1.6997E-4</v>
      </c>
      <c r="L710" s="16">
        <v>0.2696926</v>
      </c>
    </row>
    <row r="711" spans="1:12" ht="13.2" hidden="1" x14ac:dyDescent="0.25">
      <c r="A711" s="13">
        <v>42930</v>
      </c>
      <c r="B711" s="54">
        <v>0.23452546296296295</v>
      </c>
      <c r="C711" s="16" t="s">
        <v>783</v>
      </c>
      <c r="D711" s="16" t="s">
        <v>761</v>
      </c>
      <c r="E711" s="16" t="s">
        <v>763</v>
      </c>
      <c r="F711" s="16">
        <v>6.2867999999999995E-4</v>
      </c>
      <c r="G711" s="16">
        <v>0.91357277999999997</v>
      </c>
      <c r="H711" s="16">
        <v>5.7434000000000001E-4</v>
      </c>
      <c r="I711" s="66">
        <v>2.5000000000000001E-3</v>
      </c>
      <c r="J711" s="16">
        <v>19401694038</v>
      </c>
      <c r="K711" s="16">
        <v>-5.7434000000000001E-4</v>
      </c>
      <c r="L711" s="16">
        <v>0.91128885000000004</v>
      </c>
    </row>
    <row r="712" spans="1:12" ht="13.2" hidden="1" x14ac:dyDescent="0.25">
      <c r="A712" s="13">
        <v>42930</v>
      </c>
      <c r="B712" s="54">
        <v>0.23452546296296295</v>
      </c>
      <c r="C712" s="16" t="s">
        <v>783</v>
      </c>
      <c r="D712" s="16" t="s">
        <v>761</v>
      </c>
      <c r="E712" s="16" t="s">
        <v>763</v>
      </c>
      <c r="F712" s="16">
        <v>6.2867999999999995E-4</v>
      </c>
      <c r="G712" s="16">
        <v>2</v>
      </c>
      <c r="H712" s="16">
        <v>1.2573599999999999E-3</v>
      </c>
      <c r="I712" s="66">
        <v>2.5000000000000001E-3</v>
      </c>
      <c r="J712" s="16">
        <v>19401694038</v>
      </c>
      <c r="K712" s="16">
        <v>-1.2573599999999999E-3</v>
      </c>
      <c r="L712" s="16">
        <v>1.9950000000000001</v>
      </c>
    </row>
    <row r="713" spans="1:12" ht="13.2" hidden="1" x14ac:dyDescent="0.25">
      <c r="A713" s="13">
        <v>42930</v>
      </c>
      <c r="B713" s="54">
        <v>0.23452546296296295</v>
      </c>
      <c r="C713" s="16" t="s">
        <v>783</v>
      </c>
      <c r="D713" s="16" t="s">
        <v>761</v>
      </c>
      <c r="E713" s="16" t="s">
        <v>763</v>
      </c>
      <c r="F713" s="16">
        <v>6.2867999999999995E-4</v>
      </c>
      <c r="G713" s="16">
        <v>0.53930834999999999</v>
      </c>
      <c r="H713" s="16">
        <v>3.3904999999999997E-4</v>
      </c>
      <c r="I713" s="66">
        <v>2.5000000000000001E-3</v>
      </c>
      <c r="J713" s="16">
        <v>19401694038</v>
      </c>
      <c r="K713" s="16">
        <v>-3.3904999999999997E-4</v>
      </c>
      <c r="L713" s="16">
        <v>0.53796007999999995</v>
      </c>
    </row>
    <row r="714" spans="1:12" ht="13.2" hidden="1" x14ac:dyDescent="0.25">
      <c r="A714" s="13">
        <v>42930</v>
      </c>
      <c r="B714" s="54">
        <v>0.23452546296296295</v>
      </c>
      <c r="C714" s="16" t="s">
        <v>783</v>
      </c>
      <c r="D714" s="16" t="s">
        <v>761</v>
      </c>
      <c r="E714" s="16" t="s">
        <v>763</v>
      </c>
      <c r="F714" s="16">
        <v>6.2867999999999995E-4</v>
      </c>
      <c r="G714" s="16">
        <v>0.17092204999999999</v>
      </c>
      <c r="H714" s="16">
        <v>1.0745E-4</v>
      </c>
      <c r="I714" s="66">
        <v>2.5000000000000001E-3</v>
      </c>
      <c r="J714" s="16">
        <v>19401694038</v>
      </c>
      <c r="K714" s="16">
        <v>-1.0745E-4</v>
      </c>
      <c r="L714" s="16">
        <v>0.17049475</v>
      </c>
    </row>
    <row r="715" spans="1:12" ht="13.2" hidden="1" x14ac:dyDescent="0.25">
      <c r="A715" s="13">
        <v>42930</v>
      </c>
      <c r="B715" s="54">
        <v>0.23452546296296295</v>
      </c>
      <c r="C715" s="16" t="s">
        <v>783</v>
      </c>
      <c r="D715" s="16" t="s">
        <v>761</v>
      </c>
      <c r="E715" s="16" t="s">
        <v>763</v>
      </c>
      <c r="F715" s="16">
        <v>6.2867999999999995E-4</v>
      </c>
      <c r="G715" s="16">
        <v>0.24641565000000001</v>
      </c>
      <c r="H715" s="16">
        <v>1.5490999999999999E-4</v>
      </c>
      <c r="I715" s="66">
        <v>2.5000000000000001E-3</v>
      </c>
      <c r="J715" s="16">
        <v>19401694038</v>
      </c>
      <c r="K715" s="16">
        <v>-1.5490999999999999E-4</v>
      </c>
      <c r="L715" s="16">
        <v>0.24579962</v>
      </c>
    </row>
    <row r="716" spans="1:12" ht="13.2" hidden="1" x14ac:dyDescent="0.25">
      <c r="A716" s="13">
        <v>42930</v>
      </c>
      <c r="B716" s="54">
        <v>0.23452546296296295</v>
      </c>
      <c r="C716" s="16" t="s">
        <v>783</v>
      </c>
      <c r="D716" s="16" t="s">
        <v>761</v>
      </c>
      <c r="E716" s="16" t="s">
        <v>763</v>
      </c>
      <c r="F716" s="16">
        <v>6.2867999999999995E-4</v>
      </c>
      <c r="G716" s="16">
        <v>0.37164167999999997</v>
      </c>
      <c r="H716" s="16">
        <v>2.3363999999999999E-4</v>
      </c>
      <c r="I716" s="66">
        <v>2.5000000000000001E-3</v>
      </c>
      <c r="J716" s="16">
        <v>19401694038</v>
      </c>
      <c r="K716" s="16">
        <v>-2.3363999999999999E-4</v>
      </c>
      <c r="L716" s="16">
        <v>0.37071258000000001</v>
      </c>
    </row>
    <row r="717" spans="1:12" ht="13.2" hidden="1" x14ac:dyDescent="0.25">
      <c r="A717" s="13">
        <v>42930</v>
      </c>
      <c r="B717" s="54">
        <v>0.23452546296296295</v>
      </c>
      <c r="C717" s="16" t="s">
        <v>783</v>
      </c>
      <c r="D717" s="16" t="s">
        <v>761</v>
      </c>
      <c r="E717" s="16" t="s">
        <v>763</v>
      </c>
      <c r="F717" s="16">
        <v>6.2867999999999995E-4</v>
      </c>
      <c r="G717" s="16">
        <v>3</v>
      </c>
      <c r="H717" s="16">
        <v>1.8860400000000001E-3</v>
      </c>
      <c r="I717" s="66">
        <v>2.5000000000000001E-3</v>
      </c>
      <c r="J717" s="16">
        <v>19401694038</v>
      </c>
      <c r="K717" s="16">
        <v>-1.8860400000000001E-3</v>
      </c>
      <c r="L717" s="16">
        <v>2.9925000000000002</v>
      </c>
    </row>
    <row r="718" spans="1:12" ht="13.2" hidden="1" x14ac:dyDescent="0.25">
      <c r="A718" s="13">
        <v>42930</v>
      </c>
      <c r="B718" s="54">
        <v>0.23452546296296295</v>
      </c>
      <c r="C718" s="16" t="s">
        <v>783</v>
      </c>
      <c r="D718" s="16" t="s">
        <v>761</v>
      </c>
      <c r="E718" s="16" t="s">
        <v>763</v>
      </c>
      <c r="F718" s="16">
        <v>6.2867999999999995E-4</v>
      </c>
      <c r="G718" s="16">
        <v>0.27834699000000002</v>
      </c>
      <c r="H718" s="16">
        <v>1.7499E-4</v>
      </c>
      <c r="I718" s="66">
        <v>2.5000000000000001E-3</v>
      </c>
      <c r="J718" s="16">
        <v>19401694038</v>
      </c>
      <c r="K718" s="16">
        <v>-1.7499E-4</v>
      </c>
      <c r="L718" s="16">
        <v>0.27765113000000002</v>
      </c>
    </row>
    <row r="719" spans="1:12" ht="13.2" hidden="1" x14ac:dyDescent="0.25">
      <c r="A719" s="13">
        <v>42930</v>
      </c>
      <c r="B719" s="54">
        <v>0.23452546296296295</v>
      </c>
      <c r="C719" s="16" t="s">
        <v>783</v>
      </c>
      <c r="D719" s="16" t="s">
        <v>761</v>
      </c>
      <c r="E719" s="16" t="s">
        <v>763</v>
      </c>
      <c r="F719" s="16">
        <v>6.2867999999999995E-4</v>
      </c>
      <c r="G719" s="16">
        <v>0.23259388</v>
      </c>
      <c r="H719" s="16">
        <v>1.4621999999999999E-4</v>
      </c>
      <c r="I719" s="66">
        <v>2.5000000000000001E-3</v>
      </c>
      <c r="J719" s="16">
        <v>19401694038</v>
      </c>
      <c r="K719" s="16">
        <v>-1.4621999999999999E-4</v>
      </c>
      <c r="L719" s="16">
        <v>0.23201240000000001</v>
      </c>
    </row>
    <row r="720" spans="1:12" ht="13.2" hidden="1" x14ac:dyDescent="0.25">
      <c r="A720" s="13">
        <v>42930</v>
      </c>
      <c r="B720" s="54">
        <v>0.23452546296296295</v>
      </c>
      <c r="C720" s="16" t="s">
        <v>783</v>
      </c>
      <c r="D720" s="16" t="s">
        <v>761</v>
      </c>
      <c r="E720" s="16" t="s">
        <v>763</v>
      </c>
      <c r="F720" s="16">
        <v>6.2867999999999995E-4</v>
      </c>
      <c r="G720" s="16">
        <v>3</v>
      </c>
      <c r="H720" s="16">
        <v>1.8860400000000001E-3</v>
      </c>
      <c r="I720" s="66">
        <v>2.5000000000000001E-3</v>
      </c>
      <c r="J720" s="16">
        <v>19401694038</v>
      </c>
      <c r="K720" s="16">
        <v>-1.8860400000000001E-3</v>
      </c>
      <c r="L720" s="16">
        <v>2.9925000000000002</v>
      </c>
    </row>
    <row r="721" spans="1:12" ht="13.2" hidden="1" x14ac:dyDescent="0.25">
      <c r="A721" s="13">
        <v>42930</v>
      </c>
      <c r="B721" s="54">
        <v>0.23452546296296295</v>
      </c>
      <c r="C721" s="16" t="s">
        <v>783</v>
      </c>
      <c r="D721" s="16" t="s">
        <v>761</v>
      </c>
      <c r="E721" s="16" t="s">
        <v>763</v>
      </c>
      <c r="F721" s="16">
        <v>6.2867999999999995E-4</v>
      </c>
      <c r="G721" s="16">
        <v>0.51394697</v>
      </c>
      <c r="H721" s="16">
        <v>3.2309999999999999E-4</v>
      </c>
      <c r="I721" s="66">
        <v>2.5000000000000001E-3</v>
      </c>
      <c r="J721" s="16">
        <v>19401694038</v>
      </c>
      <c r="K721" s="16">
        <v>-3.2309999999999999E-4</v>
      </c>
      <c r="L721" s="16">
        <v>0.51266210999999995</v>
      </c>
    </row>
    <row r="722" spans="1:12" ht="13.2" hidden="1" x14ac:dyDescent="0.25">
      <c r="A722" s="13">
        <v>42930</v>
      </c>
      <c r="B722" s="54">
        <v>0.23452546296296295</v>
      </c>
      <c r="C722" s="16" t="s">
        <v>783</v>
      </c>
      <c r="D722" s="16" t="s">
        <v>761</v>
      </c>
      <c r="E722" s="16" t="s">
        <v>763</v>
      </c>
      <c r="F722" s="16">
        <v>6.2867999999999995E-4</v>
      </c>
      <c r="G722" s="16">
        <v>25</v>
      </c>
      <c r="H722" s="16">
        <v>1.5716999999999998E-2</v>
      </c>
      <c r="I722" s="66">
        <v>2.5000000000000001E-3</v>
      </c>
      <c r="J722" s="16">
        <v>19401694038</v>
      </c>
      <c r="K722" s="16">
        <v>-1.5716999999999998E-2</v>
      </c>
      <c r="L722" s="16">
        <v>24.9375</v>
      </c>
    </row>
    <row r="723" spans="1:12" ht="13.2" hidden="1" x14ac:dyDescent="0.25">
      <c r="A723" s="13">
        <v>42930</v>
      </c>
      <c r="B723" s="54">
        <v>0.23452546296296295</v>
      </c>
      <c r="C723" s="16" t="s">
        <v>783</v>
      </c>
      <c r="D723" s="16" t="s">
        <v>761</v>
      </c>
      <c r="E723" s="16" t="s">
        <v>763</v>
      </c>
      <c r="F723" s="16">
        <v>6.2867999999999995E-4</v>
      </c>
      <c r="G723" s="16">
        <v>4</v>
      </c>
      <c r="H723" s="16">
        <v>2.5147199999999998E-3</v>
      </c>
      <c r="I723" s="66">
        <v>2.5000000000000001E-3</v>
      </c>
      <c r="J723" s="16">
        <v>19401694038</v>
      </c>
      <c r="K723" s="16">
        <v>-2.5147199999999998E-3</v>
      </c>
      <c r="L723" s="16">
        <v>3.99</v>
      </c>
    </row>
    <row r="724" spans="1:12" ht="13.2" hidden="1" x14ac:dyDescent="0.25">
      <c r="A724" s="13">
        <v>42930</v>
      </c>
      <c r="B724" s="54">
        <v>0.23452546296296295</v>
      </c>
      <c r="C724" s="16" t="s">
        <v>783</v>
      </c>
      <c r="D724" s="16" t="s">
        <v>761</v>
      </c>
      <c r="E724" s="16" t="s">
        <v>763</v>
      </c>
      <c r="F724" s="16">
        <v>6.2867999999999995E-4</v>
      </c>
      <c r="G724" s="16">
        <v>2</v>
      </c>
      <c r="H724" s="16">
        <v>1.2573599999999999E-3</v>
      </c>
      <c r="I724" s="66">
        <v>2.5000000000000001E-3</v>
      </c>
      <c r="J724" s="16">
        <v>19401694038</v>
      </c>
      <c r="K724" s="16">
        <v>-1.2573599999999999E-3</v>
      </c>
      <c r="L724" s="16">
        <v>1.9950000000000001</v>
      </c>
    </row>
    <row r="725" spans="1:12" ht="13.2" hidden="1" x14ac:dyDescent="0.25">
      <c r="A725" s="13">
        <v>42930</v>
      </c>
      <c r="B725" s="54">
        <v>0.23452546296296295</v>
      </c>
      <c r="C725" s="16" t="s">
        <v>783</v>
      </c>
      <c r="D725" s="16" t="s">
        <v>761</v>
      </c>
      <c r="E725" s="16" t="s">
        <v>763</v>
      </c>
      <c r="F725" s="16">
        <v>6.2867999999999995E-4</v>
      </c>
      <c r="G725" s="16">
        <v>4</v>
      </c>
      <c r="H725" s="16">
        <v>2.5147199999999998E-3</v>
      </c>
      <c r="I725" s="66">
        <v>2.5000000000000001E-3</v>
      </c>
      <c r="J725" s="16">
        <v>19401694038</v>
      </c>
      <c r="K725" s="16">
        <v>-2.5147199999999998E-3</v>
      </c>
      <c r="L725" s="16">
        <v>3.99</v>
      </c>
    </row>
    <row r="726" spans="1:12" ht="13.2" hidden="1" x14ac:dyDescent="0.25">
      <c r="A726" s="13">
        <v>42930</v>
      </c>
      <c r="B726" s="54">
        <v>0.23452546296296295</v>
      </c>
      <c r="C726" s="16" t="s">
        <v>783</v>
      </c>
      <c r="D726" s="16" t="s">
        <v>761</v>
      </c>
      <c r="E726" s="16" t="s">
        <v>763</v>
      </c>
      <c r="F726" s="16">
        <v>6.2867999999999995E-4</v>
      </c>
      <c r="G726" s="16">
        <v>2</v>
      </c>
      <c r="H726" s="16">
        <v>1.2573599999999999E-3</v>
      </c>
      <c r="I726" s="66">
        <v>2.5000000000000001E-3</v>
      </c>
      <c r="J726" s="16">
        <v>19401694038</v>
      </c>
      <c r="K726" s="16">
        <v>-1.2573599999999999E-3</v>
      </c>
      <c r="L726" s="16">
        <v>1.9950000000000001</v>
      </c>
    </row>
    <row r="727" spans="1:12" ht="13.2" hidden="1" x14ac:dyDescent="0.25">
      <c r="A727" s="13">
        <v>42930</v>
      </c>
      <c r="B727" s="54">
        <v>0.23452546296296295</v>
      </c>
      <c r="C727" s="16" t="s">
        <v>783</v>
      </c>
      <c r="D727" s="16" t="s">
        <v>761</v>
      </c>
      <c r="E727" s="16" t="s">
        <v>763</v>
      </c>
      <c r="F727" s="16">
        <v>6.2867999999999995E-4</v>
      </c>
      <c r="G727" s="16">
        <v>2</v>
      </c>
      <c r="H727" s="16">
        <v>1.2573599999999999E-3</v>
      </c>
      <c r="I727" s="66">
        <v>2.5000000000000001E-3</v>
      </c>
      <c r="J727" s="16">
        <v>19401694038</v>
      </c>
      <c r="K727" s="16">
        <v>-1.2573599999999999E-3</v>
      </c>
      <c r="L727" s="16">
        <v>1.9950000000000001</v>
      </c>
    </row>
    <row r="728" spans="1:12" ht="13.2" hidden="1" x14ac:dyDescent="0.25">
      <c r="A728" s="13">
        <v>42930</v>
      </c>
      <c r="B728" s="54">
        <v>0.23452546296296295</v>
      </c>
      <c r="C728" s="16" t="s">
        <v>783</v>
      </c>
      <c r="D728" s="16" t="s">
        <v>761</v>
      </c>
      <c r="E728" s="16" t="s">
        <v>763</v>
      </c>
      <c r="F728" s="16">
        <v>6.2867999999999995E-4</v>
      </c>
      <c r="G728" s="16">
        <v>3</v>
      </c>
      <c r="H728" s="16">
        <v>1.8860400000000001E-3</v>
      </c>
      <c r="I728" s="66">
        <v>2.5000000000000001E-3</v>
      </c>
      <c r="J728" s="16">
        <v>19401694038</v>
      </c>
      <c r="K728" s="16">
        <v>-1.8860400000000001E-3</v>
      </c>
      <c r="L728" s="16">
        <v>2.9925000000000002</v>
      </c>
    </row>
    <row r="729" spans="1:12" ht="13.2" hidden="1" x14ac:dyDescent="0.25">
      <c r="A729" s="13">
        <v>42930</v>
      </c>
      <c r="B729" s="54">
        <v>0.23452546296296295</v>
      </c>
      <c r="C729" s="16" t="s">
        <v>783</v>
      </c>
      <c r="D729" s="16" t="s">
        <v>761</v>
      </c>
      <c r="E729" s="16" t="s">
        <v>763</v>
      </c>
      <c r="F729" s="16">
        <v>6.2867999999999995E-4</v>
      </c>
      <c r="G729" s="16">
        <v>6</v>
      </c>
      <c r="H729" s="16">
        <v>3.7720800000000001E-3</v>
      </c>
      <c r="I729" s="66">
        <v>2.5000000000000001E-3</v>
      </c>
      <c r="J729" s="16">
        <v>19401694038</v>
      </c>
      <c r="K729" s="16">
        <v>-3.7720800000000001E-3</v>
      </c>
      <c r="L729" s="16">
        <v>5.9850000000000003</v>
      </c>
    </row>
    <row r="730" spans="1:12" ht="13.2" hidden="1" x14ac:dyDescent="0.25">
      <c r="A730" s="13">
        <v>42930</v>
      </c>
      <c r="B730" s="54">
        <v>0.23452546296296295</v>
      </c>
      <c r="C730" s="16" t="s">
        <v>783</v>
      </c>
      <c r="D730" s="16" t="s">
        <v>761</v>
      </c>
      <c r="E730" s="16" t="s">
        <v>763</v>
      </c>
      <c r="F730" s="16">
        <v>6.2867999999999995E-4</v>
      </c>
      <c r="G730" s="16">
        <v>3</v>
      </c>
      <c r="H730" s="16">
        <v>1.8860400000000001E-3</v>
      </c>
      <c r="I730" s="66">
        <v>2.5000000000000001E-3</v>
      </c>
      <c r="J730" s="16">
        <v>19401694038</v>
      </c>
      <c r="K730" s="16">
        <v>-1.8860400000000001E-3</v>
      </c>
      <c r="L730" s="16">
        <v>2.9925000000000002</v>
      </c>
    </row>
    <row r="731" spans="1:12" ht="13.2" hidden="1" x14ac:dyDescent="0.25">
      <c r="A731" s="13">
        <v>42930</v>
      </c>
      <c r="B731" s="54">
        <v>0.23452546296296295</v>
      </c>
      <c r="C731" s="16" t="s">
        <v>783</v>
      </c>
      <c r="D731" s="16" t="s">
        <v>761</v>
      </c>
      <c r="E731" s="16" t="s">
        <v>763</v>
      </c>
      <c r="F731" s="16">
        <v>6.2867999999999995E-4</v>
      </c>
      <c r="G731" s="16">
        <v>0.98039414999999996</v>
      </c>
      <c r="H731" s="16">
        <v>6.1634999999999999E-4</v>
      </c>
      <c r="I731" s="66">
        <v>2.5000000000000001E-3</v>
      </c>
      <c r="J731" s="16">
        <v>19401694038</v>
      </c>
      <c r="K731" s="16">
        <v>-6.1634999999999999E-4</v>
      </c>
      <c r="L731" s="16">
        <v>0.97794316999999997</v>
      </c>
    </row>
    <row r="732" spans="1:12" ht="13.2" hidden="1" x14ac:dyDescent="0.25">
      <c r="A732" s="13">
        <v>42930</v>
      </c>
      <c r="B732" s="54">
        <v>0.23452546296296295</v>
      </c>
      <c r="C732" s="16" t="s">
        <v>783</v>
      </c>
      <c r="D732" s="16" t="s">
        <v>761</v>
      </c>
      <c r="E732" s="16" t="s">
        <v>763</v>
      </c>
      <c r="F732" s="16">
        <v>6.2867999999999995E-4</v>
      </c>
      <c r="G732" s="16">
        <v>0.24333563999999999</v>
      </c>
      <c r="H732" s="16">
        <v>1.5297999999999999E-4</v>
      </c>
      <c r="I732" s="66">
        <v>2.5000000000000001E-3</v>
      </c>
      <c r="J732" s="16">
        <v>19401694038</v>
      </c>
      <c r="K732" s="16">
        <v>-1.5297999999999999E-4</v>
      </c>
      <c r="L732" s="16">
        <v>0.24272731</v>
      </c>
    </row>
    <row r="733" spans="1:12" ht="13.2" hidden="1" x14ac:dyDescent="0.25">
      <c r="A733" s="13">
        <v>42930</v>
      </c>
      <c r="B733" s="54">
        <v>0.23452546296296295</v>
      </c>
      <c r="C733" s="16" t="s">
        <v>783</v>
      </c>
      <c r="D733" s="16" t="s">
        <v>761</v>
      </c>
      <c r="E733" s="16" t="s">
        <v>763</v>
      </c>
      <c r="F733" s="16">
        <v>6.2867999999999995E-4</v>
      </c>
      <c r="G733" s="16">
        <v>0.44147921000000001</v>
      </c>
      <c r="H733" s="16">
        <v>2.7754E-4</v>
      </c>
      <c r="I733" s="66">
        <v>2.5000000000000001E-3</v>
      </c>
      <c r="J733" s="16">
        <v>19401694038</v>
      </c>
      <c r="K733" s="16">
        <v>-2.7754E-4</v>
      </c>
      <c r="L733" s="16">
        <v>0.44037552000000002</v>
      </c>
    </row>
    <row r="734" spans="1:12" ht="13.2" hidden="1" x14ac:dyDescent="0.25">
      <c r="A734" s="13">
        <v>42930</v>
      </c>
      <c r="B734" s="54">
        <v>0.23452546296296295</v>
      </c>
      <c r="C734" s="16" t="s">
        <v>783</v>
      </c>
      <c r="D734" s="16" t="s">
        <v>761</v>
      </c>
      <c r="E734" s="16" t="s">
        <v>763</v>
      </c>
      <c r="F734" s="16">
        <v>6.2867999999999995E-4</v>
      </c>
      <c r="G734" s="16">
        <v>0.22185213000000001</v>
      </c>
      <c r="H734" s="16">
        <v>1.3946999999999999E-4</v>
      </c>
      <c r="I734" s="66">
        <v>2.5000000000000001E-3</v>
      </c>
      <c r="J734" s="16">
        <v>19401694038</v>
      </c>
      <c r="K734" s="16">
        <v>-1.3946999999999999E-4</v>
      </c>
      <c r="L734" s="16">
        <v>0.22129750000000001</v>
      </c>
    </row>
    <row r="735" spans="1:12" ht="13.2" hidden="1" x14ac:dyDescent="0.25">
      <c r="A735" s="13">
        <v>42930</v>
      </c>
      <c r="B735" s="54">
        <v>0.23452546296296295</v>
      </c>
      <c r="C735" s="16" t="s">
        <v>783</v>
      </c>
      <c r="D735" s="16" t="s">
        <v>761</v>
      </c>
      <c r="E735" s="16" t="s">
        <v>763</v>
      </c>
      <c r="F735" s="16">
        <v>6.2867999999999995E-4</v>
      </c>
      <c r="G735" s="16">
        <v>0.29603144999999997</v>
      </c>
      <c r="H735" s="16">
        <v>1.861E-4</v>
      </c>
      <c r="I735" s="66">
        <v>2.5000000000000001E-3</v>
      </c>
      <c r="J735" s="16">
        <v>19401694038</v>
      </c>
      <c r="K735" s="16">
        <v>-1.861E-4</v>
      </c>
      <c r="L735" s="16">
        <v>0.29529137999999999</v>
      </c>
    </row>
    <row r="736" spans="1:12" ht="13.2" hidden="1" x14ac:dyDescent="0.25">
      <c r="A736" s="13">
        <v>42930</v>
      </c>
      <c r="B736" s="54">
        <v>0.23452546296296295</v>
      </c>
      <c r="C736" s="16" t="s">
        <v>783</v>
      </c>
      <c r="D736" s="16" t="s">
        <v>761</v>
      </c>
      <c r="E736" s="16" t="s">
        <v>763</v>
      </c>
      <c r="F736" s="16">
        <v>6.2867999999999995E-4</v>
      </c>
      <c r="G736" s="16">
        <v>0.37211924000000002</v>
      </c>
      <c r="H736" s="16">
        <v>2.3394E-4</v>
      </c>
      <c r="I736" s="66">
        <v>2.5000000000000001E-3</v>
      </c>
      <c r="J736" s="16">
        <v>19401694038</v>
      </c>
      <c r="K736" s="16">
        <v>-2.3394E-4</v>
      </c>
      <c r="L736" s="16">
        <v>0.37118895000000002</v>
      </c>
    </row>
    <row r="737" spans="1:12" ht="13.2" hidden="1" x14ac:dyDescent="0.25">
      <c r="A737" s="13">
        <v>42930</v>
      </c>
      <c r="B737" s="54">
        <v>0.23452546296296295</v>
      </c>
      <c r="C737" s="16" t="s">
        <v>783</v>
      </c>
      <c r="D737" s="16" t="s">
        <v>761</v>
      </c>
      <c r="E737" s="16" t="s">
        <v>763</v>
      </c>
      <c r="F737" s="16">
        <v>6.2867999999999995E-4</v>
      </c>
      <c r="G737" s="16">
        <v>0.79495291999999995</v>
      </c>
      <c r="H737" s="16">
        <v>4.9976999999999997E-4</v>
      </c>
      <c r="I737" s="66">
        <v>2.5000000000000001E-3</v>
      </c>
      <c r="J737" s="16">
        <v>19401694038</v>
      </c>
      <c r="K737" s="16">
        <v>-4.9976999999999997E-4</v>
      </c>
      <c r="L737" s="16">
        <v>0.79296553999999997</v>
      </c>
    </row>
    <row r="738" spans="1:12" ht="13.2" hidden="1" x14ac:dyDescent="0.25">
      <c r="A738" s="13">
        <v>42930</v>
      </c>
      <c r="B738" s="54">
        <v>0.23452546296296295</v>
      </c>
      <c r="C738" s="16" t="s">
        <v>783</v>
      </c>
      <c r="D738" s="16" t="s">
        <v>761</v>
      </c>
      <c r="E738" s="16" t="s">
        <v>763</v>
      </c>
      <c r="F738" s="16">
        <v>6.2867999999999995E-4</v>
      </c>
      <c r="G738" s="16">
        <v>0.35709257</v>
      </c>
      <c r="H738" s="16">
        <v>2.2448999999999999E-4</v>
      </c>
      <c r="I738" s="66">
        <v>2.5000000000000001E-3</v>
      </c>
      <c r="J738" s="16">
        <v>19401694038</v>
      </c>
      <c r="K738" s="16">
        <v>-2.2448999999999999E-4</v>
      </c>
      <c r="L738" s="16">
        <v>0.35619983999999999</v>
      </c>
    </row>
    <row r="739" spans="1:12" ht="13.2" hidden="1" x14ac:dyDescent="0.25">
      <c r="A739" s="13">
        <v>42930</v>
      </c>
      <c r="B739" s="54">
        <v>0.23452546296296295</v>
      </c>
      <c r="C739" s="16" t="s">
        <v>783</v>
      </c>
      <c r="D739" s="16" t="s">
        <v>761</v>
      </c>
      <c r="E739" s="16" t="s">
        <v>763</v>
      </c>
      <c r="F739" s="16">
        <v>6.2867999999999995E-4</v>
      </c>
      <c r="G739" s="16">
        <v>0.40492240000000002</v>
      </c>
      <c r="H739" s="16">
        <v>2.5455999999999998E-4</v>
      </c>
      <c r="I739" s="66">
        <v>2.5000000000000001E-3</v>
      </c>
      <c r="J739" s="16">
        <v>19401694038</v>
      </c>
      <c r="K739" s="16">
        <v>-2.5455999999999998E-4</v>
      </c>
      <c r="L739" s="16">
        <v>0.40391009999999999</v>
      </c>
    </row>
    <row r="740" spans="1:12" ht="13.2" hidden="1" x14ac:dyDescent="0.25">
      <c r="A740" s="13">
        <v>42930</v>
      </c>
      <c r="B740" s="54">
        <v>0.23452546296296295</v>
      </c>
      <c r="C740" s="16" t="s">
        <v>783</v>
      </c>
      <c r="D740" s="16" t="s">
        <v>761</v>
      </c>
      <c r="E740" s="16" t="s">
        <v>763</v>
      </c>
      <c r="F740" s="16">
        <v>6.2867999999999995E-4</v>
      </c>
      <c r="G740" s="16">
        <v>0.76533706999999995</v>
      </c>
      <c r="H740" s="16">
        <v>4.8115000000000001E-4</v>
      </c>
      <c r="I740" s="66">
        <v>2.5000000000000001E-3</v>
      </c>
      <c r="J740" s="16">
        <v>19401694038</v>
      </c>
      <c r="K740" s="16">
        <v>-4.8115000000000001E-4</v>
      </c>
      <c r="L740" s="16">
        <v>0.76342372999999997</v>
      </c>
    </row>
    <row r="741" spans="1:12" ht="13.2" hidden="1" x14ac:dyDescent="0.25">
      <c r="A741" s="13">
        <v>42930</v>
      </c>
      <c r="B741" s="54">
        <v>0.23452546296296295</v>
      </c>
      <c r="C741" s="16" t="s">
        <v>783</v>
      </c>
      <c r="D741" s="16" t="s">
        <v>761</v>
      </c>
      <c r="E741" s="16" t="s">
        <v>763</v>
      </c>
      <c r="F741" s="16">
        <v>6.2867999999999995E-4</v>
      </c>
      <c r="G741" s="16">
        <v>0.34438626999999999</v>
      </c>
      <c r="H741" s="16">
        <v>2.165E-4</v>
      </c>
      <c r="I741" s="66">
        <v>2.5000000000000001E-3</v>
      </c>
      <c r="J741" s="16">
        <v>19401694038</v>
      </c>
      <c r="K741" s="16">
        <v>-2.165E-4</v>
      </c>
      <c r="L741" s="16">
        <v>0.34352530999999997</v>
      </c>
    </row>
    <row r="742" spans="1:12" ht="13.2" hidden="1" x14ac:dyDescent="0.25">
      <c r="A742" s="13">
        <v>42930</v>
      </c>
      <c r="B742" s="54">
        <v>0.23452546296296295</v>
      </c>
      <c r="C742" s="16" t="s">
        <v>783</v>
      </c>
      <c r="D742" s="16" t="s">
        <v>761</v>
      </c>
      <c r="E742" s="16" t="s">
        <v>763</v>
      </c>
      <c r="F742" s="16">
        <v>6.2867999999999995E-4</v>
      </c>
      <c r="G742" s="16">
        <v>0.37057423</v>
      </c>
      <c r="H742" s="16">
        <v>2.3296999999999999E-4</v>
      </c>
      <c r="I742" s="66">
        <v>2.5000000000000001E-3</v>
      </c>
      <c r="J742" s="16">
        <v>19401694038</v>
      </c>
      <c r="K742" s="16">
        <v>-2.3296999999999999E-4</v>
      </c>
      <c r="L742" s="16">
        <v>0.36964780000000003</v>
      </c>
    </row>
    <row r="743" spans="1:12" ht="13.2" hidden="1" x14ac:dyDescent="0.25">
      <c r="A743" s="13">
        <v>42930</v>
      </c>
      <c r="B743" s="54">
        <v>0.23452546296296295</v>
      </c>
      <c r="C743" s="16" t="s">
        <v>783</v>
      </c>
      <c r="D743" s="16" t="s">
        <v>761</v>
      </c>
      <c r="E743" s="16" t="s">
        <v>763</v>
      </c>
      <c r="F743" s="16">
        <v>6.2867999999999995E-4</v>
      </c>
      <c r="G743" s="16">
        <v>0.30951812000000001</v>
      </c>
      <c r="H743" s="16">
        <v>1.9458E-4</v>
      </c>
      <c r="I743" s="66">
        <v>2.5000000000000001E-3</v>
      </c>
      <c r="J743" s="16">
        <v>19401694038</v>
      </c>
      <c r="K743" s="16">
        <v>-1.9458E-4</v>
      </c>
      <c r="L743" s="16">
        <v>0.30874433000000001</v>
      </c>
    </row>
    <row r="744" spans="1:12" ht="13.2" hidden="1" x14ac:dyDescent="0.25">
      <c r="A744" s="13">
        <v>42930</v>
      </c>
      <c r="B744" s="54">
        <v>0.23452546296296295</v>
      </c>
      <c r="C744" s="16" t="s">
        <v>783</v>
      </c>
      <c r="D744" s="16" t="s">
        <v>761</v>
      </c>
      <c r="E744" s="16" t="s">
        <v>763</v>
      </c>
      <c r="F744" s="16">
        <v>6.2867999999999995E-4</v>
      </c>
      <c r="G744" s="16">
        <v>0.27008534000000001</v>
      </c>
      <c r="H744" s="16">
        <v>1.6979000000000001E-4</v>
      </c>
      <c r="I744" s="66">
        <v>2.5000000000000001E-3</v>
      </c>
      <c r="J744" s="16">
        <v>19401694038</v>
      </c>
      <c r="K744" s="16">
        <v>-1.6979000000000001E-4</v>
      </c>
      <c r="L744" s="16">
        <v>0.26941013000000003</v>
      </c>
    </row>
    <row r="745" spans="1:12" ht="13.2" hidden="1" x14ac:dyDescent="0.25">
      <c r="A745" s="13">
        <v>42930</v>
      </c>
      <c r="B745" s="54">
        <v>0.23452546296296295</v>
      </c>
      <c r="C745" s="16" t="s">
        <v>783</v>
      </c>
      <c r="D745" s="16" t="s">
        <v>761</v>
      </c>
      <c r="E745" s="16" t="s">
        <v>763</v>
      </c>
      <c r="F745" s="16">
        <v>6.2867999999999995E-4</v>
      </c>
      <c r="G745" s="16">
        <v>0.40779177999999999</v>
      </c>
      <c r="H745" s="16">
        <v>2.5637000000000001E-4</v>
      </c>
      <c r="I745" s="66">
        <v>2.5000000000000001E-3</v>
      </c>
      <c r="J745" s="16">
        <v>19401694038</v>
      </c>
      <c r="K745" s="16">
        <v>-2.5637000000000001E-4</v>
      </c>
      <c r="L745" s="16">
        <v>0.40677231000000003</v>
      </c>
    </row>
    <row r="746" spans="1:12" ht="13.2" hidden="1" x14ac:dyDescent="0.25">
      <c r="A746" s="13">
        <v>42930</v>
      </c>
      <c r="B746" s="54">
        <v>0.23452546296296295</v>
      </c>
      <c r="C746" s="16" t="s">
        <v>783</v>
      </c>
      <c r="D746" s="16" t="s">
        <v>761</v>
      </c>
      <c r="E746" s="16" t="s">
        <v>763</v>
      </c>
      <c r="F746" s="16">
        <v>6.2867999999999995E-4</v>
      </c>
      <c r="G746" s="16">
        <v>0.93624302000000004</v>
      </c>
      <c r="H746" s="16">
        <v>5.8858999999999995E-4</v>
      </c>
      <c r="I746" s="66">
        <v>2.5000000000000001E-3</v>
      </c>
      <c r="J746" s="16">
        <v>19401694038</v>
      </c>
      <c r="K746" s="16">
        <v>-5.8858999999999995E-4</v>
      </c>
      <c r="L746" s="16">
        <v>0.93390242000000001</v>
      </c>
    </row>
    <row r="747" spans="1:12" ht="13.2" hidden="1" x14ac:dyDescent="0.25">
      <c r="A747" s="13">
        <v>42930</v>
      </c>
      <c r="B747" s="54">
        <v>0.23452546296296295</v>
      </c>
      <c r="C747" s="16" t="s">
        <v>783</v>
      </c>
      <c r="D747" s="16" t="s">
        <v>761</v>
      </c>
      <c r="E747" s="16" t="s">
        <v>763</v>
      </c>
      <c r="F747" s="16">
        <v>6.2867999999999995E-4</v>
      </c>
      <c r="G747" s="16">
        <v>0.85154118999999995</v>
      </c>
      <c r="H747" s="16">
        <v>5.3534000000000003E-4</v>
      </c>
      <c r="I747" s="66">
        <v>2.5000000000000001E-3</v>
      </c>
      <c r="J747" s="16">
        <v>19401694038</v>
      </c>
      <c r="K747" s="16">
        <v>-5.3534000000000003E-4</v>
      </c>
      <c r="L747" s="16">
        <v>0.84941233999999999</v>
      </c>
    </row>
    <row r="748" spans="1:12" ht="13.2" hidden="1" x14ac:dyDescent="0.25">
      <c r="A748" s="13">
        <v>42930</v>
      </c>
      <c r="B748" s="54">
        <v>0.23452546296296295</v>
      </c>
      <c r="C748" s="16" t="s">
        <v>783</v>
      </c>
      <c r="D748" s="16" t="s">
        <v>761</v>
      </c>
      <c r="E748" s="16" t="s">
        <v>763</v>
      </c>
      <c r="F748" s="16">
        <v>6.2867999999999995E-4</v>
      </c>
      <c r="G748" s="16">
        <v>0.35737119000000001</v>
      </c>
      <c r="H748" s="16">
        <v>2.2467E-4</v>
      </c>
      <c r="I748" s="66">
        <v>2.5000000000000001E-3</v>
      </c>
      <c r="J748" s="16">
        <v>19401694038</v>
      </c>
      <c r="K748" s="16">
        <v>-2.2467E-4</v>
      </c>
      <c r="L748" s="16">
        <v>0.35647777000000003</v>
      </c>
    </row>
    <row r="749" spans="1:12" ht="13.2" hidden="1" x14ac:dyDescent="0.25">
      <c r="A749" s="13">
        <v>42930</v>
      </c>
      <c r="B749" s="54">
        <v>0.23452546296296295</v>
      </c>
      <c r="C749" s="16" t="s">
        <v>783</v>
      </c>
      <c r="D749" s="16" t="s">
        <v>761</v>
      </c>
      <c r="E749" s="16" t="s">
        <v>763</v>
      </c>
      <c r="F749" s="16">
        <v>6.2867999999999995E-4</v>
      </c>
      <c r="G749" s="16">
        <v>0.31301506000000001</v>
      </c>
      <c r="H749" s="16">
        <v>1.9678E-4</v>
      </c>
      <c r="I749" s="66">
        <v>2.5000000000000001E-3</v>
      </c>
      <c r="J749" s="16">
        <v>19401694038</v>
      </c>
      <c r="K749" s="16">
        <v>-1.9678E-4</v>
      </c>
      <c r="L749" s="16">
        <v>0.31223253000000001</v>
      </c>
    </row>
    <row r="750" spans="1:12" ht="13.2" hidden="1" x14ac:dyDescent="0.25">
      <c r="A750" s="13">
        <v>42930</v>
      </c>
      <c r="B750" s="54">
        <v>0.23452546296296295</v>
      </c>
      <c r="C750" s="16" t="s">
        <v>783</v>
      </c>
      <c r="D750" s="16" t="s">
        <v>761</v>
      </c>
      <c r="E750" s="16" t="s">
        <v>763</v>
      </c>
      <c r="F750" s="16">
        <v>6.2867999999999995E-4</v>
      </c>
      <c r="G750" s="16">
        <v>2</v>
      </c>
      <c r="H750" s="16">
        <v>1.2573599999999999E-3</v>
      </c>
      <c r="I750" s="66">
        <v>2.5000000000000001E-3</v>
      </c>
      <c r="J750" s="16">
        <v>19401694038</v>
      </c>
      <c r="K750" s="16">
        <v>-1.2573599999999999E-3</v>
      </c>
      <c r="L750" s="16">
        <v>1.9950000000000001</v>
      </c>
    </row>
    <row r="751" spans="1:12" ht="13.2" hidden="1" x14ac:dyDescent="0.25">
      <c r="A751" s="13">
        <v>42930</v>
      </c>
      <c r="B751" s="54">
        <v>0.23452546296296295</v>
      </c>
      <c r="C751" s="16" t="s">
        <v>783</v>
      </c>
      <c r="D751" s="16" t="s">
        <v>761</v>
      </c>
      <c r="E751" s="16" t="s">
        <v>763</v>
      </c>
      <c r="F751" s="16">
        <v>6.2867999999999995E-4</v>
      </c>
      <c r="G751" s="16">
        <v>2</v>
      </c>
      <c r="H751" s="16">
        <v>1.2573599999999999E-3</v>
      </c>
      <c r="I751" s="66">
        <v>2.5000000000000001E-3</v>
      </c>
      <c r="J751" s="16">
        <v>19401694038</v>
      </c>
      <c r="K751" s="16">
        <v>-1.2573599999999999E-3</v>
      </c>
      <c r="L751" s="16">
        <v>1.9950000000000001</v>
      </c>
    </row>
    <row r="752" spans="1:12" ht="13.2" hidden="1" x14ac:dyDescent="0.25">
      <c r="A752" s="13">
        <v>42930</v>
      </c>
      <c r="B752" s="54">
        <v>0.23452546296296295</v>
      </c>
      <c r="C752" s="16" t="s">
        <v>783</v>
      </c>
      <c r="D752" s="16" t="s">
        <v>761</v>
      </c>
      <c r="E752" s="16" t="s">
        <v>763</v>
      </c>
      <c r="F752" s="16">
        <v>6.2867999999999995E-4</v>
      </c>
      <c r="G752" s="16">
        <v>2</v>
      </c>
      <c r="H752" s="16">
        <v>1.2573599999999999E-3</v>
      </c>
      <c r="I752" s="66">
        <v>2.5000000000000001E-3</v>
      </c>
      <c r="J752" s="16">
        <v>19401694038</v>
      </c>
      <c r="K752" s="16">
        <v>-1.2573599999999999E-3</v>
      </c>
      <c r="L752" s="16">
        <v>1.9950000000000001</v>
      </c>
    </row>
    <row r="753" spans="1:12" ht="13.2" hidden="1" x14ac:dyDescent="0.25">
      <c r="A753" s="13">
        <v>42930</v>
      </c>
      <c r="B753" s="54">
        <v>0.23452546296296295</v>
      </c>
      <c r="C753" s="16" t="s">
        <v>783</v>
      </c>
      <c r="D753" s="16" t="s">
        <v>761</v>
      </c>
      <c r="E753" s="16" t="s">
        <v>763</v>
      </c>
      <c r="F753" s="16">
        <v>6.2867999999999995E-4</v>
      </c>
      <c r="G753" s="16">
        <v>2</v>
      </c>
      <c r="H753" s="16">
        <v>1.2573599999999999E-3</v>
      </c>
      <c r="I753" s="66">
        <v>2.5000000000000001E-3</v>
      </c>
      <c r="J753" s="16">
        <v>19401694038</v>
      </c>
      <c r="K753" s="16">
        <v>-1.2573599999999999E-3</v>
      </c>
      <c r="L753" s="16">
        <v>1.9950000000000001</v>
      </c>
    </row>
    <row r="754" spans="1:12" ht="13.2" hidden="1" x14ac:dyDescent="0.25">
      <c r="A754" s="13">
        <v>42930</v>
      </c>
      <c r="B754" s="54">
        <v>0.23452546296296295</v>
      </c>
      <c r="C754" s="16" t="s">
        <v>783</v>
      </c>
      <c r="D754" s="16" t="s">
        <v>761</v>
      </c>
      <c r="E754" s="16" t="s">
        <v>763</v>
      </c>
      <c r="F754" s="16">
        <v>6.2867999999999995E-4</v>
      </c>
      <c r="G754" s="16">
        <v>4</v>
      </c>
      <c r="H754" s="16">
        <v>2.5147199999999998E-3</v>
      </c>
      <c r="I754" s="66">
        <v>2.5000000000000001E-3</v>
      </c>
      <c r="J754" s="16">
        <v>19401694038</v>
      </c>
      <c r="K754" s="16">
        <v>-2.5147199999999998E-3</v>
      </c>
      <c r="L754" s="16">
        <v>3.99</v>
      </c>
    </row>
    <row r="755" spans="1:12" ht="13.2" hidden="1" x14ac:dyDescent="0.25">
      <c r="A755" s="13">
        <v>42930</v>
      </c>
      <c r="B755" s="54">
        <v>0.23452546296296295</v>
      </c>
      <c r="C755" s="16" t="s">
        <v>783</v>
      </c>
      <c r="D755" s="16" t="s">
        <v>761</v>
      </c>
      <c r="E755" s="16" t="s">
        <v>763</v>
      </c>
      <c r="F755" s="16">
        <v>6.2867999999999995E-4</v>
      </c>
      <c r="G755" s="16">
        <v>2</v>
      </c>
      <c r="H755" s="16">
        <v>1.2573599999999999E-3</v>
      </c>
      <c r="I755" s="66">
        <v>2.5000000000000001E-3</v>
      </c>
      <c r="J755" s="16">
        <v>19401694038</v>
      </c>
      <c r="K755" s="16">
        <v>-1.2573599999999999E-3</v>
      </c>
      <c r="L755" s="16">
        <v>1.9950000000000001</v>
      </c>
    </row>
    <row r="756" spans="1:12" ht="13.2" hidden="1" x14ac:dyDescent="0.25">
      <c r="A756" s="13">
        <v>42930</v>
      </c>
      <c r="B756" s="54">
        <v>0.23452546296296295</v>
      </c>
      <c r="C756" s="16" t="s">
        <v>783</v>
      </c>
      <c r="D756" s="16" t="s">
        <v>761</v>
      </c>
      <c r="E756" s="16" t="s">
        <v>763</v>
      </c>
      <c r="F756" s="16">
        <v>6.2867999999999995E-4</v>
      </c>
      <c r="G756" s="16">
        <v>8</v>
      </c>
      <c r="H756" s="16">
        <v>5.0294399999999996E-3</v>
      </c>
      <c r="I756" s="66">
        <v>2.5000000000000001E-3</v>
      </c>
      <c r="J756" s="16">
        <v>19401694038</v>
      </c>
      <c r="K756" s="16">
        <v>-5.0294399999999996E-3</v>
      </c>
      <c r="L756" s="16">
        <v>7.98</v>
      </c>
    </row>
    <row r="757" spans="1:12" ht="13.2" hidden="1" x14ac:dyDescent="0.25">
      <c r="A757" s="13">
        <v>42930</v>
      </c>
      <c r="B757" s="54">
        <v>0.23452546296296295</v>
      </c>
      <c r="C757" s="16" t="s">
        <v>783</v>
      </c>
      <c r="D757" s="16" t="s">
        <v>761</v>
      </c>
      <c r="E757" s="16" t="s">
        <v>763</v>
      </c>
      <c r="F757" s="16">
        <v>6.2867999999999995E-4</v>
      </c>
      <c r="G757" s="16">
        <v>2</v>
      </c>
      <c r="H757" s="16">
        <v>1.2573599999999999E-3</v>
      </c>
      <c r="I757" s="66">
        <v>2.5000000000000001E-3</v>
      </c>
      <c r="J757" s="16">
        <v>19401694038</v>
      </c>
      <c r="K757" s="16">
        <v>-1.2573599999999999E-3</v>
      </c>
      <c r="L757" s="16">
        <v>1.9950000000000001</v>
      </c>
    </row>
    <row r="758" spans="1:12" ht="13.2" hidden="1" x14ac:dyDescent="0.25">
      <c r="A758" s="13">
        <v>42930</v>
      </c>
      <c r="B758" s="54">
        <v>0.23452546296296295</v>
      </c>
      <c r="C758" s="16" t="s">
        <v>783</v>
      </c>
      <c r="D758" s="16" t="s">
        <v>761</v>
      </c>
      <c r="E758" s="16" t="s">
        <v>763</v>
      </c>
      <c r="F758" s="16">
        <v>6.2867999999999995E-4</v>
      </c>
      <c r="G758" s="16">
        <v>2</v>
      </c>
      <c r="H758" s="16">
        <v>1.2573599999999999E-3</v>
      </c>
      <c r="I758" s="66">
        <v>2.5000000000000001E-3</v>
      </c>
      <c r="J758" s="16">
        <v>19401694038</v>
      </c>
      <c r="K758" s="16">
        <v>-1.2573599999999999E-3</v>
      </c>
      <c r="L758" s="16">
        <v>1.9950000000000001</v>
      </c>
    </row>
    <row r="759" spans="1:12" ht="13.2" hidden="1" x14ac:dyDescent="0.25">
      <c r="A759" s="13">
        <v>42930</v>
      </c>
      <c r="B759" s="54">
        <v>0.23452546296296295</v>
      </c>
      <c r="C759" s="16" t="s">
        <v>783</v>
      </c>
      <c r="D759" s="16" t="s">
        <v>761</v>
      </c>
      <c r="E759" s="16" t="s">
        <v>763</v>
      </c>
      <c r="F759" s="16">
        <v>6.2867999999999995E-4</v>
      </c>
      <c r="G759" s="16">
        <v>6</v>
      </c>
      <c r="H759" s="16">
        <v>3.7720800000000001E-3</v>
      </c>
      <c r="I759" s="66">
        <v>2.5000000000000001E-3</v>
      </c>
      <c r="J759" s="16">
        <v>19401694038</v>
      </c>
      <c r="K759" s="16">
        <v>-3.7720800000000001E-3</v>
      </c>
      <c r="L759" s="16">
        <v>5.9850000000000003</v>
      </c>
    </row>
    <row r="760" spans="1:12" ht="13.2" hidden="1" x14ac:dyDescent="0.25">
      <c r="A760" s="13">
        <v>42930</v>
      </c>
      <c r="B760" s="54">
        <v>0.23452546296296295</v>
      </c>
      <c r="C760" s="16" t="s">
        <v>783</v>
      </c>
      <c r="D760" s="16" t="s">
        <v>761</v>
      </c>
      <c r="E760" s="16" t="s">
        <v>763</v>
      </c>
      <c r="F760" s="16">
        <v>6.2867999999999995E-4</v>
      </c>
      <c r="G760" s="16">
        <v>2</v>
      </c>
      <c r="H760" s="16">
        <v>1.2573599999999999E-3</v>
      </c>
      <c r="I760" s="66">
        <v>2.5000000000000001E-3</v>
      </c>
      <c r="J760" s="16">
        <v>19401694038</v>
      </c>
      <c r="K760" s="16">
        <v>-1.2573599999999999E-3</v>
      </c>
      <c r="L760" s="16">
        <v>1.9950000000000001</v>
      </c>
    </row>
    <row r="761" spans="1:12" ht="13.2" hidden="1" x14ac:dyDescent="0.25">
      <c r="A761" s="13">
        <v>42930</v>
      </c>
      <c r="B761" s="54">
        <v>0.23452546296296295</v>
      </c>
      <c r="C761" s="16" t="s">
        <v>783</v>
      </c>
      <c r="D761" s="16" t="s">
        <v>761</v>
      </c>
      <c r="E761" s="16" t="s">
        <v>763</v>
      </c>
      <c r="F761" s="16">
        <v>6.2867999999999995E-4</v>
      </c>
      <c r="G761" s="16">
        <v>5</v>
      </c>
      <c r="H761" s="16">
        <v>3.1434000000000002E-3</v>
      </c>
      <c r="I761" s="66">
        <v>2.5000000000000001E-3</v>
      </c>
      <c r="J761" s="16">
        <v>19401694038</v>
      </c>
      <c r="K761" s="16">
        <v>-3.1434000000000002E-3</v>
      </c>
      <c r="L761" s="16">
        <v>4.9874999999999998</v>
      </c>
    </row>
    <row r="762" spans="1:12" ht="13.2" hidden="1" x14ac:dyDescent="0.25">
      <c r="A762" s="13">
        <v>42930</v>
      </c>
      <c r="B762" s="54">
        <v>0.23452546296296295</v>
      </c>
      <c r="C762" s="16" t="s">
        <v>783</v>
      </c>
      <c r="D762" s="16" t="s">
        <v>761</v>
      </c>
      <c r="E762" s="16" t="s">
        <v>763</v>
      </c>
      <c r="F762" s="16">
        <v>6.2867999999999995E-4</v>
      </c>
      <c r="G762" s="16">
        <v>9</v>
      </c>
      <c r="H762" s="16">
        <v>5.65812E-3</v>
      </c>
      <c r="I762" s="66">
        <v>2.5000000000000001E-3</v>
      </c>
      <c r="J762" s="16">
        <v>19401694038</v>
      </c>
      <c r="K762" s="16">
        <v>-5.65812E-3</v>
      </c>
      <c r="L762" s="16">
        <v>8.9774999999999991</v>
      </c>
    </row>
    <row r="763" spans="1:12" ht="13.2" hidden="1" x14ac:dyDescent="0.25">
      <c r="A763" s="13">
        <v>42930</v>
      </c>
      <c r="B763" s="54">
        <v>0.23452546296296295</v>
      </c>
      <c r="C763" s="16" t="s">
        <v>783</v>
      </c>
      <c r="D763" s="16" t="s">
        <v>761</v>
      </c>
      <c r="E763" s="16" t="s">
        <v>763</v>
      </c>
      <c r="F763" s="16">
        <v>6.2867999999999995E-4</v>
      </c>
      <c r="G763" s="16">
        <v>2</v>
      </c>
      <c r="H763" s="16">
        <v>1.2573599999999999E-3</v>
      </c>
      <c r="I763" s="66">
        <v>2.5000000000000001E-3</v>
      </c>
      <c r="J763" s="16">
        <v>19401694038</v>
      </c>
      <c r="K763" s="16">
        <v>-1.2573599999999999E-3</v>
      </c>
      <c r="L763" s="16">
        <v>1.9950000000000001</v>
      </c>
    </row>
    <row r="764" spans="1:12" ht="13.2" hidden="1" x14ac:dyDescent="0.25">
      <c r="A764" s="13">
        <v>42930</v>
      </c>
      <c r="B764" s="54">
        <v>0.23452546296296295</v>
      </c>
      <c r="C764" s="16" t="s">
        <v>783</v>
      </c>
      <c r="D764" s="16" t="s">
        <v>761</v>
      </c>
      <c r="E764" s="16" t="s">
        <v>763</v>
      </c>
      <c r="F764" s="16">
        <v>6.2867999999999995E-4</v>
      </c>
      <c r="G764" s="16">
        <v>2</v>
      </c>
      <c r="H764" s="16">
        <v>1.2573599999999999E-3</v>
      </c>
      <c r="I764" s="66">
        <v>2.5000000000000001E-3</v>
      </c>
      <c r="J764" s="16">
        <v>19401694038</v>
      </c>
      <c r="K764" s="16">
        <v>-1.2573599999999999E-3</v>
      </c>
      <c r="L764" s="16">
        <v>1.9950000000000001</v>
      </c>
    </row>
    <row r="765" spans="1:12" ht="13.2" hidden="1" x14ac:dyDescent="0.25">
      <c r="A765" s="13">
        <v>42930</v>
      </c>
      <c r="B765" s="54">
        <v>0.23452546296296295</v>
      </c>
      <c r="C765" s="16" t="s">
        <v>783</v>
      </c>
      <c r="D765" s="16" t="s">
        <v>761</v>
      </c>
      <c r="E765" s="16" t="s">
        <v>763</v>
      </c>
      <c r="F765" s="16">
        <v>6.2867999999999995E-4</v>
      </c>
      <c r="G765" s="16">
        <v>3</v>
      </c>
      <c r="H765" s="16">
        <v>1.8860400000000001E-3</v>
      </c>
      <c r="I765" s="66">
        <v>2.5000000000000001E-3</v>
      </c>
      <c r="J765" s="16">
        <v>19401694038</v>
      </c>
      <c r="K765" s="16">
        <v>-1.8860400000000001E-3</v>
      </c>
      <c r="L765" s="16">
        <v>2.9925000000000002</v>
      </c>
    </row>
    <row r="766" spans="1:12" ht="13.2" hidden="1" x14ac:dyDescent="0.25">
      <c r="A766" s="13">
        <v>42930</v>
      </c>
      <c r="B766" s="54">
        <v>0.23452546296296295</v>
      </c>
      <c r="C766" s="16" t="s">
        <v>783</v>
      </c>
      <c r="D766" s="16" t="s">
        <v>761</v>
      </c>
      <c r="E766" s="16" t="s">
        <v>763</v>
      </c>
      <c r="F766" s="16">
        <v>6.2867999999999995E-4</v>
      </c>
      <c r="G766" s="16">
        <v>43</v>
      </c>
      <c r="H766" s="16">
        <v>2.703324E-2</v>
      </c>
      <c r="I766" s="66">
        <v>2.5000000000000001E-3</v>
      </c>
      <c r="J766" s="16">
        <v>19401694038</v>
      </c>
      <c r="K766" s="16">
        <v>-2.703324E-2</v>
      </c>
      <c r="L766" s="16">
        <v>42.892499999999998</v>
      </c>
    </row>
    <row r="767" spans="1:12" ht="13.2" hidden="1" x14ac:dyDescent="0.25">
      <c r="A767" s="13">
        <v>42930</v>
      </c>
      <c r="B767" s="54">
        <v>0.23452546296296295</v>
      </c>
      <c r="C767" s="16" t="s">
        <v>783</v>
      </c>
      <c r="D767" s="16" t="s">
        <v>761</v>
      </c>
      <c r="E767" s="16" t="s">
        <v>763</v>
      </c>
      <c r="F767" s="16">
        <v>6.2867999999999995E-4</v>
      </c>
      <c r="G767" s="16">
        <v>15</v>
      </c>
      <c r="H767" s="16">
        <v>9.4301999999999997E-3</v>
      </c>
      <c r="I767" s="66">
        <v>2.5000000000000001E-3</v>
      </c>
      <c r="J767" s="16">
        <v>19401694038</v>
      </c>
      <c r="K767" s="16">
        <v>-9.4301999999999997E-3</v>
      </c>
      <c r="L767" s="16">
        <v>14.9625</v>
      </c>
    </row>
    <row r="768" spans="1:12" ht="13.2" hidden="1" x14ac:dyDescent="0.25">
      <c r="A768" s="13">
        <v>42930</v>
      </c>
      <c r="B768" s="54">
        <v>0.23452546296296295</v>
      </c>
      <c r="C768" s="16" t="s">
        <v>783</v>
      </c>
      <c r="D768" s="16" t="s">
        <v>761</v>
      </c>
      <c r="E768" s="16" t="s">
        <v>763</v>
      </c>
      <c r="F768" s="16">
        <v>6.2867999999999995E-4</v>
      </c>
      <c r="G768" s="16">
        <v>2</v>
      </c>
      <c r="H768" s="16">
        <v>1.2573599999999999E-3</v>
      </c>
      <c r="I768" s="66">
        <v>2.5000000000000001E-3</v>
      </c>
      <c r="J768" s="16">
        <v>19401694038</v>
      </c>
      <c r="K768" s="16">
        <v>-1.2573599999999999E-3</v>
      </c>
      <c r="L768" s="16">
        <v>1.9950000000000001</v>
      </c>
    </row>
    <row r="769" spans="1:12" ht="13.2" hidden="1" x14ac:dyDescent="0.25">
      <c r="A769" s="13">
        <v>42930</v>
      </c>
      <c r="B769" s="54">
        <v>0.23452546296296295</v>
      </c>
      <c r="C769" s="16" t="s">
        <v>783</v>
      </c>
      <c r="D769" s="16" t="s">
        <v>761</v>
      </c>
      <c r="E769" s="16" t="s">
        <v>763</v>
      </c>
      <c r="F769" s="16">
        <v>6.2867999999999995E-4</v>
      </c>
      <c r="G769" s="16">
        <v>9</v>
      </c>
      <c r="H769" s="16">
        <v>5.65812E-3</v>
      </c>
      <c r="I769" s="66">
        <v>2.5000000000000001E-3</v>
      </c>
      <c r="J769" s="16">
        <v>19401694038</v>
      </c>
      <c r="K769" s="16">
        <v>-5.65812E-3</v>
      </c>
      <c r="L769" s="16">
        <v>8.9774999999999991</v>
      </c>
    </row>
    <row r="770" spans="1:12" ht="13.2" hidden="1" x14ac:dyDescent="0.25">
      <c r="A770" s="13">
        <v>42930</v>
      </c>
      <c r="B770" s="54">
        <v>0.23452546296296295</v>
      </c>
      <c r="C770" s="16" t="s">
        <v>783</v>
      </c>
      <c r="D770" s="16" t="s">
        <v>761</v>
      </c>
      <c r="E770" s="16" t="s">
        <v>763</v>
      </c>
      <c r="F770" s="16">
        <v>6.2867999999999995E-4</v>
      </c>
      <c r="G770" s="16">
        <v>19</v>
      </c>
      <c r="H770" s="16">
        <v>1.1944919999999999E-2</v>
      </c>
      <c r="I770" s="66">
        <v>2.5000000000000001E-3</v>
      </c>
      <c r="J770" s="16">
        <v>19401694038</v>
      </c>
      <c r="K770" s="16">
        <v>-1.1944919999999999E-2</v>
      </c>
      <c r="L770" s="16">
        <v>18.952500000000001</v>
      </c>
    </row>
    <row r="771" spans="1:12" ht="13.2" hidden="1" x14ac:dyDescent="0.25">
      <c r="A771" s="13">
        <v>42930</v>
      </c>
      <c r="B771" s="54">
        <v>0.23452546296296295</v>
      </c>
      <c r="C771" s="16" t="s">
        <v>783</v>
      </c>
      <c r="D771" s="16" t="s">
        <v>761</v>
      </c>
      <c r="E771" s="16" t="s">
        <v>763</v>
      </c>
      <c r="F771" s="16">
        <v>6.2867999999999995E-4</v>
      </c>
      <c r="G771" s="16">
        <v>2</v>
      </c>
      <c r="H771" s="16">
        <v>1.2573599999999999E-3</v>
      </c>
      <c r="I771" s="66">
        <v>2.5000000000000001E-3</v>
      </c>
      <c r="J771" s="16">
        <v>19401694038</v>
      </c>
      <c r="K771" s="16">
        <v>-1.2573599999999999E-3</v>
      </c>
      <c r="L771" s="16">
        <v>1.9950000000000001</v>
      </c>
    </row>
    <row r="772" spans="1:12" ht="13.2" hidden="1" x14ac:dyDescent="0.25">
      <c r="A772" s="13">
        <v>42930</v>
      </c>
      <c r="B772" s="54">
        <v>0.23452546296296295</v>
      </c>
      <c r="C772" s="16" t="s">
        <v>783</v>
      </c>
      <c r="D772" s="16" t="s">
        <v>761</v>
      </c>
      <c r="E772" s="16" t="s">
        <v>763</v>
      </c>
      <c r="F772" s="16">
        <v>6.2867999999999995E-4</v>
      </c>
      <c r="G772" s="16">
        <v>3</v>
      </c>
      <c r="H772" s="16">
        <v>1.8860400000000001E-3</v>
      </c>
      <c r="I772" s="66">
        <v>2.5000000000000001E-3</v>
      </c>
      <c r="J772" s="16">
        <v>19401694038</v>
      </c>
      <c r="K772" s="16">
        <v>-1.8860400000000001E-3</v>
      </c>
      <c r="L772" s="16">
        <v>2.9925000000000002</v>
      </c>
    </row>
    <row r="773" spans="1:12" ht="13.2" hidden="1" x14ac:dyDescent="0.25">
      <c r="A773" s="13">
        <v>42930</v>
      </c>
      <c r="B773" s="54">
        <v>0.23452546296296295</v>
      </c>
      <c r="C773" s="16" t="s">
        <v>783</v>
      </c>
      <c r="D773" s="16" t="s">
        <v>761</v>
      </c>
      <c r="E773" s="16" t="s">
        <v>763</v>
      </c>
      <c r="F773" s="16">
        <v>6.2867999999999995E-4</v>
      </c>
      <c r="G773" s="16">
        <v>2</v>
      </c>
      <c r="H773" s="16">
        <v>1.2573599999999999E-3</v>
      </c>
      <c r="I773" s="66">
        <v>2.5000000000000001E-3</v>
      </c>
      <c r="J773" s="16">
        <v>19401694038</v>
      </c>
      <c r="K773" s="16">
        <v>-1.2573599999999999E-3</v>
      </c>
      <c r="L773" s="16">
        <v>1.9950000000000001</v>
      </c>
    </row>
    <row r="774" spans="1:12" ht="13.2" hidden="1" x14ac:dyDescent="0.25">
      <c r="A774" s="13">
        <v>42930</v>
      </c>
      <c r="B774" s="54">
        <v>0.23452546296296295</v>
      </c>
      <c r="C774" s="16" t="s">
        <v>783</v>
      </c>
      <c r="D774" s="16" t="s">
        <v>761</v>
      </c>
      <c r="E774" s="16" t="s">
        <v>763</v>
      </c>
      <c r="F774" s="16">
        <v>6.2867999999999995E-4</v>
      </c>
      <c r="G774" s="16">
        <v>10</v>
      </c>
      <c r="H774" s="16">
        <v>6.2868000000000004E-3</v>
      </c>
      <c r="I774" s="66">
        <v>2.5000000000000001E-3</v>
      </c>
      <c r="J774" s="16">
        <v>19401694038</v>
      </c>
      <c r="K774" s="16">
        <v>-6.2868000000000004E-3</v>
      </c>
      <c r="L774" s="16">
        <v>9.9749999999999996</v>
      </c>
    </row>
    <row r="775" spans="1:12" ht="13.2" hidden="1" x14ac:dyDescent="0.25">
      <c r="A775" s="13">
        <v>42930</v>
      </c>
      <c r="B775" s="54">
        <v>0.23452546296296295</v>
      </c>
      <c r="C775" s="16" t="s">
        <v>783</v>
      </c>
      <c r="D775" s="16" t="s">
        <v>761</v>
      </c>
      <c r="E775" s="16" t="s">
        <v>763</v>
      </c>
      <c r="F775" s="16">
        <v>6.2867999999999995E-4</v>
      </c>
      <c r="G775" s="16">
        <v>6</v>
      </c>
      <c r="H775" s="16">
        <v>3.7720800000000001E-3</v>
      </c>
      <c r="I775" s="66">
        <v>2.5000000000000001E-3</v>
      </c>
      <c r="J775" s="16">
        <v>19401694038</v>
      </c>
      <c r="K775" s="16">
        <v>-3.7720800000000001E-3</v>
      </c>
      <c r="L775" s="16">
        <v>5.9850000000000003</v>
      </c>
    </row>
    <row r="776" spans="1:12" ht="13.2" hidden="1" x14ac:dyDescent="0.25">
      <c r="A776" s="13">
        <v>42930</v>
      </c>
      <c r="B776" s="54">
        <v>0.23452546296296295</v>
      </c>
      <c r="C776" s="16" t="s">
        <v>783</v>
      </c>
      <c r="D776" s="16" t="s">
        <v>761</v>
      </c>
      <c r="E776" s="16" t="s">
        <v>763</v>
      </c>
      <c r="F776" s="16">
        <v>6.2867999999999995E-4</v>
      </c>
      <c r="G776" s="16">
        <v>3</v>
      </c>
      <c r="H776" s="16">
        <v>1.8860400000000001E-3</v>
      </c>
      <c r="I776" s="66">
        <v>2.5000000000000001E-3</v>
      </c>
      <c r="J776" s="16">
        <v>19401694038</v>
      </c>
      <c r="K776" s="16">
        <v>-1.8860400000000001E-3</v>
      </c>
      <c r="L776" s="16">
        <v>2.9925000000000002</v>
      </c>
    </row>
    <row r="777" spans="1:12" ht="13.2" hidden="1" x14ac:dyDescent="0.25">
      <c r="A777" s="13">
        <v>42930</v>
      </c>
      <c r="B777" s="54">
        <v>0.23451388888888888</v>
      </c>
      <c r="C777" s="16" t="s">
        <v>783</v>
      </c>
      <c r="D777" s="16" t="s">
        <v>761</v>
      </c>
      <c r="E777" s="16" t="s">
        <v>763</v>
      </c>
      <c r="F777" s="16">
        <v>6.2867999999999995E-4</v>
      </c>
      <c r="G777" s="16">
        <v>2</v>
      </c>
      <c r="H777" s="16">
        <v>1.2573599999999999E-3</v>
      </c>
      <c r="I777" s="66">
        <v>2.5000000000000001E-3</v>
      </c>
      <c r="J777" s="16">
        <v>19401694038</v>
      </c>
      <c r="K777" s="16">
        <v>-1.2573599999999999E-3</v>
      </c>
      <c r="L777" s="16">
        <v>1.9950000000000001</v>
      </c>
    </row>
    <row r="778" spans="1:12" ht="13.2" hidden="1" x14ac:dyDescent="0.25">
      <c r="A778" s="13">
        <v>42930</v>
      </c>
      <c r="B778" s="54">
        <v>0.23451388888888888</v>
      </c>
      <c r="C778" s="16" t="s">
        <v>783</v>
      </c>
      <c r="D778" s="16" t="s">
        <v>761</v>
      </c>
      <c r="E778" s="16" t="s">
        <v>763</v>
      </c>
      <c r="F778" s="16">
        <v>6.2867999999999995E-4</v>
      </c>
      <c r="G778" s="16">
        <v>2</v>
      </c>
      <c r="H778" s="16">
        <v>1.2573599999999999E-3</v>
      </c>
      <c r="I778" s="66">
        <v>2.5000000000000001E-3</v>
      </c>
      <c r="J778" s="16">
        <v>19401694038</v>
      </c>
      <c r="K778" s="16">
        <v>-1.2573599999999999E-3</v>
      </c>
      <c r="L778" s="16">
        <v>1.9950000000000001</v>
      </c>
    </row>
    <row r="779" spans="1:12" ht="13.2" hidden="1" x14ac:dyDescent="0.25">
      <c r="A779" s="13">
        <v>42930</v>
      </c>
      <c r="B779" s="54">
        <v>0.23451388888888888</v>
      </c>
      <c r="C779" s="16" t="s">
        <v>783</v>
      </c>
      <c r="D779" s="16" t="s">
        <v>761</v>
      </c>
      <c r="E779" s="16" t="s">
        <v>763</v>
      </c>
      <c r="F779" s="16">
        <v>6.2867999999999995E-4</v>
      </c>
      <c r="G779" s="16">
        <v>2</v>
      </c>
      <c r="H779" s="16">
        <v>1.2573599999999999E-3</v>
      </c>
      <c r="I779" s="66">
        <v>2.5000000000000001E-3</v>
      </c>
      <c r="J779" s="16">
        <v>19401694038</v>
      </c>
      <c r="K779" s="16">
        <v>-1.2573599999999999E-3</v>
      </c>
      <c r="L779" s="16">
        <v>1.9950000000000001</v>
      </c>
    </row>
    <row r="780" spans="1:12" ht="13.2" hidden="1" x14ac:dyDescent="0.25">
      <c r="A780" s="13">
        <v>42930</v>
      </c>
      <c r="B780" s="54">
        <v>0.23451388888888888</v>
      </c>
      <c r="C780" s="16" t="s">
        <v>783</v>
      </c>
      <c r="D780" s="16" t="s">
        <v>761</v>
      </c>
      <c r="E780" s="16" t="s">
        <v>763</v>
      </c>
      <c r="F780" s="16">
        <v>6.2867999999999995E-4</v>
      </c>
      <c r="G780" s="16">
        <v>13</v>
      </c>
      <c r="H780" s="16">
        <v>8.1728400000000007E-3</v>
      </c>
      <c r="I780" s="66">
        <v>2.5000000000000001E-3</v>
      </c>
      <c r="J780" s="16">
        <v>19401694038</v>
      </c>
      <c r="K780" s="16">
        <v>-8.1728400000000007E-3</v>
      </c>
      <c r="L780" s="16">
        <v>12.967499999999999</v>
      </c>
    </row>
    <row r="781" spans="1:12" ht="13.2" hidden="1" x14ac:dyDescent="0.25">
      <c r="A781" s="13">
        <v>42930</v>
      </c>
      <c r="B781" s="54">
        <v>0.23451388888888888</v>
      </c>
      <c r="C781" s="16" t="s">
        <v>783</v>
      </c>
      <c r="D781" s="16" t="s">
        <v>761</v>
      </c>
      <c r="E781" s="16" t="s">
        <v>763</v>
      </c>
      <c r="F781" s="16">
        <v>6.2867999999999995E-4</v>
      </c>
      <c r="G781" s="16">
        <v>2</v>
      </c>
      <c r="H781" s="16">
        <v>1.2573599999999999E-3</v>
      </c>
      <c r="I781" s="66">
        <v>2.5000000000000001E-3</v>
      </c>
      <c r="J781" s="16">
        <v>19401694038</v>
      </c>
      <c r="K781" s="16">
        <v>-1.2573599999999999E-3</v>
      </c>
      <c r="L781" s="16">
        <v>1.9950000000000001</v>
      </c>
    </row>
    <row r="782" spans="1:12" ht="13.2" hidden="1" x14ac:dyDescent="0.25">
      <c r="A782" s="13">
        <v>42930</v>
      </c>
      <c r="B782" s="54">
        <v>0.23451388888888888</v>
      </c>
      <c r="C782" s="16" t="s">
        <v>783</v>
      </c>
      <c r="D782" s="16" t="s">
        <v>761</v>
      </c>
      <c r="E782" s="16" t="s">
        <v>763</v>
      </c>
      <c r="F782" s="16">
        <v>6.2867999999999995E-4</v>
      </c>
      <c r="G782" s="16">
        <v>11</v>
      </c>
      <c r="H782" s="16">
        <v>6.9154799999999999E-3</v>
      </c>
      <c r="I782" s="66">
        <v>2.5000000000000001E-3</v>
      </c>
      <c r="J782" s="16">
        <v>19401694038</v>
      </c>
      <c r="K782" s="16">
        <v>-6.9154799999999999E-3</v>
      </c>
      <c r="L782" s="16">
        <v>10.9725</v>
      </c>
    </row>
    <row r="783" spans="1:12" ht="13.2" hidden="1" x14ac:dyDescent="0.25">
      <c r="A783" s="13">
        <v>42930</v>
      </c>
      <c r="B783" s="54">
        <v>0.23451388888888888</v>
      </c>
      <c r="C783" s="16" t="s">
        <v>783</v>
      </c>
      <c r="D783" s="16" t="s">
        <v>761</v>
      </c>
      <c r="E783" s="16" t="s">
        <v>763</v>
      </c>
      <c r="F783" s="16">
        <v>6.2867999999999995E-4</v>
      </c>
      <c r="G783" s="16">
        <v>2</v>
      </c>
      <c r="H783" s="16">
        <v>1.2573599999999999E-3</v>
      </c>
      <c r="I783" s="66">
        <v>2.5000000000000001E-3</v>
      </c>
      <c r="J783" s="16">
        <v>19401694038</v>
      </c>
      <c r="K783" s="16">
        <v>-1.2573599999999999E-3</v>
      </c>
      <c r="L783" s="16">
        <v>1.9950000000000001</v>
      </c>
    </row>
    <row r="784" spans="1:12" ht="13.2" hidden="1" x14ac:dyDescent="0.25">
      <c r="A784" s="13">
        <v>42930</v>
      </c>
      <c r="B784" s="54">
        <v>0.23451388888888888</v>
      </c>
      <c r="C784" s="16" t="s">
        <v>783</v>
      </c>
      <c r="D784" s="16" t="s">
        <v>761</v>
      </c>
      <c r="E784" s="16" t="s">
        <v>763</v>
      </c>
      <c r="F784" s="16">
        <v>6.2867999999999995E-4</v>
      </c>
      <c r="G784" s="16">
        <v>4</v>
      </c>
      <c r="H784" s="16">
        <v>2.5147199999999998E-3</v>
      </c>
      <c r="I784" s="66">
        <v>2.5000000000000001E-3</v>
      </c>
      <c r="J784" s="16">
        <v>19401694038</v>
      </c>
      <c r="K784" s="16">
        <v>-2.5147199999999998E-3</v>
      </c>
      <c r="L784" s="16">
        <v>3.99</v>
      </c>
    </row>
    <row r="785" spans="1:12" ht="13.2" hidden="1" x14ac:dyDescent="0.25">
      <c r="A785" s="13">
        <v>42930</v>
      </c>
      <c r="B785" s="54">
        <v>0.23451388888888888</v>
      </c>
      <c r="C785" s="16" t="s">
        <v>783</v>
      </c>
      <c r="D785" s="16" t="s">
        <v>761</v>
      </c>
      <c r="E785" s="16" t="s">
        <v>763</v>
      </c>
      <c r="F785" s="16">
        <v>6.2867999999999995E-4</v>
      </c>
      <c r="G785" s="16">
        <v>2</v>
      </c>
      <c r="H785" s="16">
        <v>1.2573599999999999E-3</v>
      </c>
      <c r="I785" s="66">
        <v>2.5000000000000001E-3</v>
      </c>
      <c r="J785" s="16">
        <v>19401694038</v>
      </c>
      <c r="K785" s="16">
        <v>-1.2573599999999999E-3</v>
      </c>
      <c r="L785" s="16">
        <v>1.9950000000000001</v>
      </c>
    </row>
    <row r="786" spans="1:12" ht="13.2" hidden="1" x14ac:dyDescent="0.25">
      <c r="A786" s="13">
        <v>42930</v>
      </c>
      <c r="B786" s="54">
        <v>0.23451388888888888</v>
      </c>
      <c r="C786" s="16" t="s">
        <v>783</v>
      </c>
      <c r="D786" s="16" t="s">
        <v>761</v>
      </c>
      <c r="E786" s="16" t="s">
        <v>763</v>
      </c>
      <c r="F786" s="16">
        <v>6.2867999999999995E-4</v>
      </c>
      <c r="G786" s="16">
        <v>2</v>
      </c>
      <c r="H786" s="16">
        <v>1.2573599999999999E-3</v>
      </c>
      <c r="I786" s="66">
        <v>2.5000000000000001E-3</v>
      </c>
      <c r="J786" s="16">
        <v>19401694038</v>
      </c>
      <c r="K786" s="16">
        <v>-1.2573599999999999E-3</v>
      </c>
      <c r="L786" s="16">
        <v>1.9950000000000001</v>
      </c>
    </row>
    <row r="787" spans="1:12" ht="13.2" hidden="1" x14ac:dyDescent="0.25">
      <c r="A787" s="13">
        <v>42930</v>
      </c>
      <c r="B787" s="54">
        <v>0.23451388888888888</v>
      </c>
      <c r="C787" s="16" t="s">
        <v>783</v>
      </c>
      <c r="D787" s="16" t="s">
        <v>761</v>
      </c>
      <c r="E787" s="16" t="s">
        <v>763</v>
      </c>
      <c r="F787" s="16">
        <v>6.2867999999999995E-4</v>
      </c>
      <c r="G787" s="16">
        <v>7.2631936699999997</v>
      </c>
      <c r="H787" s="16">
        <v>4.5662200000000002E-3</v>
      </c>
      <c r="I787" s="66">
        <v>2.5000000000000001E-3</v>
      </c>
      <c r="J787" s="16">
        <v>19401694038</v>
      </c>
      <c r="K787" s="16">
        <v>-4.5662200000000002E-3</v>
      </c>
      <c r="L787" s="16">
        <v>7.2450356899999999</v>
      </c>
    </row>
    <row r="788" spans="1:12" ht="13.2" hidden="1" x14ac:dyDescent="0.25">
      <c r="A788" s="13">
        <v>42930</v>
      </c>
      <c r="B788" s="54">
        <v>0.23451388888888888</v>
      </c>
      <c r="C788" s="16" t="s">
        <v>783</v>
      </c>
      <c r="D788" s="16" t="s">
        <v>761</v>
      </c>
      <c r="E788" s="16" t="s">
        <v>763</v>
      </c>
      <c r="F788" s="16">
        <v>6.2867999999999995E-4</v>
      </c>
      <c r="G788" s="16">
        <v>33.268658459999997</v>
      </c>
      <c r="H788" s="16">
        <v>2.0915340000000001E-2</v>
      </c>
      <c r="I788" s="66">
        <v>2.5000000000000001E-3</v>
      </c>
      <c r="J788" s="16">
        <v>19401694038</v>
      </c>
      <c r="K788" s="16">
        <v>-2.0915340000000001E-2</v>
      </c>
      <c r="L788" s="16">
        <v>33.185486820000001</v>
      </c>
    </row>
    <row r="789" spans="1:12" ht="13.2" hidden="1" x14ac:dyDescent="0.25">
      <c r="A789" s="13">
        <v>42930</v>
      </c>
      <c r="B789" s="54">
        <v>0.23451388888888888</v>
      </c>
      <c r="C789" s="16" t="s">
        <v>783</v>
      </c>
      <c r="D789" s="16" t="s">
        <v>761</v>
      </c>
      <c r="E789" s="16" t="s">
        <v>763</v>
      </c>
      <c r="F789" s="16">
        <v>6.2867999999999995E-4</v>
      </c>
      <c r="G789" s="16">
        <v>4</v>
      </c>
      <c r="H789" s="16">
        <v>2.5147199999999998E-3</v>
      </c>
      <c r="I789" s="66">
        <v>2.5000000000000001E-3</v>
      </c>
      <c r="J789" s="16">
        <v>19401694038</v>
      </c>
      <c r="K789" s="16">
        <v>-2.5147199999999998E-3</v>
      </c>
      <c r="L789" s="16">
        <v>3.99</v>
      </c>
    </row>
    <row r="790" spans="1:12" ht="13.2" hidden="1" x14ac:dyDescent="0.25">
      <c r="A790" s="13">
        <v>42930</v>
      </c>
      <c r="B790" s="54">
        <v>0.23451388888888888</v>
      </c>
      <c r="C790" s="16" t="s">
        <v>783</v>
      </c>
      <c r="D790" s="16" t="s">
        <v>761</v>
      </c>
      <c r="E790" s="16" t="s">
        <v>763</v>
      </c>
      <c r="F790" s="16">
        <v>6.2867999999999995E-4</v>
      </c>
      <c r="G790" s="16">
        <v>5</v>
      </c>
      <c r="H790" s="16">
        <v>3.1434000000000002E-3</v>
      </c>
      <c r="I790" s="66">
        <v>2.5000000000000001E-3</v>
      </c>
      <c r="J790" s="16">
        <v>19401694038</v>
      </c>
      <c r="K790" s="16">
        <v>-3.1434000000000002E-3</v>
      </c>
      <c r="L790" s="16">
        <v>4.9874999999999998</v>
      </c>
    </row>
    <row r="791" spans="1:12" ht="13.2" hidden="1" x14ac:dyDescent="0.25">
      <c r="A791" s="13">
        <v>42930</v>
      </c>
      <c r="B791" s="54">
        <v>0.23451388888888888</v>
      </c>
      <c r="C791" s="16" t="s">
        <v>783</v>
      </c>
      <c r="D791" s="16" t="s">
        <v>761</v>
      </c>
      <c r="E791" s="16" t="s">
        <v>763</v>
      </c>
      <c r="F791" s="16">
        <v>6.2867999999999995E-4</v>
      </c>
      <c r="G791" s="16">
        <v>2</v>
      </c>
      <c r="H791" s="16">
        <v>1.2573599999999999E-3</v>
      </c>
      <c r="I791" s="66">
        <v>2.5000000000000001E-3</v>
      </c>
      <c r="J791" s="16">
        <v>19401694038</v>
      </c>
      <c r="K791" s="16">
        <v>-1.2573599999999999E-3</v>
      </c>
      <c r="L791" s="16">
        <v>1.9950000000000001</v>
      </c>
    </row>
    <row r="792" spans="1:12" ht="13.2" hidden="1" x14ac:dyDescent="0.25">
      <c r="A792" s="13">
        <v>42930</v>
      </c>
      <c r="B792" s="54">
        <v>0.23451388888888888</v>
      </c>
      <c r="C792" s="16" t="s">
        <v>783</v>
      </c>
      <c r="D792" s="16" t="s">
        <v>761</v>
      </c>
      <c r="E792" s="16" t="s">
        <v>763</v>
      </c>
      <c r="F792" s="16">
        <v>6.2867999999999995E-4</v>
      </c>
      <c r="G792" s="16">
        <v>5</v>
      </c>
      <c r="H792" s="16">
        <v>3.1434000000000002E-3</v>
      </c>
      <c r="I792" s="66">
        <v>2.5000000000000001E-3</v>
      </c>
      <c r="J792" s="16">
        <v>19401694038</v>
      </c>
      <c r="K792" s="16">
        <v>-3.1434000000000002E-3</v>
      </c>
      <c r="L792" s="16">
        <v>4.9874999999999998</v>
      </c>
    </row>
    <row r="793" spans="1:12" ht="13.2" hidden="1" x14ac:dyDescent="0.25">
      <c r="A793" s="13">
        <v>42930</v>
      </c>
      <c r="B793" s="54">
        <v>0.23451388888888888</v>
      </c>
      <c r="C793" s="16" t="s">
        <v>783</v>
      </c>
      <c r="D793" s="16" t="s">
        <v>761</v>
      </c>
      <c r="E793" s="16" t="s">
        <v>763</v>
      </c>
      <c r="F793" s="16">
        <v>6.2867999999999995E-4</v>
      </c>
      <c r="G793" s="16">
        <v>4</v>
      </c>
      <c r="H793" s="16">
        <v>2.5147199999999998E-3</v>
      </c>
      <c r="I793" s="66">
        <v>2.5000000000000001E-3</v>
      </c>
      <c r="J793" s="16">
        <v>19401694038</v>
      </c>
      <c r="K793" s="16">
        <v>-2.5147199999999998E-3</v>
      </c>
      <c r="L793" s="16">
        <v>3.99</v>
      </c>
    </row>
    <row r="794" spans="1:12" ht="13.2" hidden="1" x14ac:dyDescent="0.25">
      <c r="A794" s="13">
        <v>42930</v>
      </c>
      <c r="B794" s="54">
        <v>0.23451388888888888</v>
      </c>
      <c r="C794" s="16" t="s">
        <v>783</v>
      </c>
      <c r="D794" s="16" t="s">
        <v>761</v>
      </c>
      <c r="E794" s="16" t="s">
        <v>763</v>
      </c>
      <c r="F794" s="16">
        <v>6.2867999999999995E-4</v>
      </c>
      <c r="G794" s="16">
        <v>2</v>
      </c>
      <c r="H794" s="16">
        <v>1.2573599999999999E-3</v>
      </c>
      <c r="I794" s="66">
        <v>2.5000000000000001E-3</v>
      </c>
      <c r="J794" s="16">
        <v>19401694038</v>
      </c>
      <c r="K794" s="16">
        <v>-1.2573599999999999E-3</v>
      </c>
      <c r="L794" s="16">
        <v>1.9950000000000001</v>
      </c>
    </row>
    <row r="795" spans="1:12" ht="13.2" hidden="1" x14ac:dyDescent="0.25">
      <c r="A795" s="13">
        <v>42930</v>
      </c>
      <c r="B795" s="54">
        <v>0.23451388888888888</v>
      </c>
      <c r="C795" s="16" t="s">
        <v>783</v>
      </c>
      <c r="D795" s="16" t="s">
        <v>761</v>
      </c>
      <c r="E795" s="16" t="s">
        <v>763</v>
      </c>
      <c r="F795" s="16">
        <v>6.2867999999999995E-4</v>
      </c>
      <c r="G795" s="16">
        <v>2</v>
      </c>
      <c r="H795" s="16">
        <v>1.2573599999999999E-3</v>
      </c>
      <c r="I795" s="66">
        <v>2.5000000000000001E-3</v>
      </c>
      <c r="J795" s="16">
        <v>19401694038</v>
      </c>
      <c r="K795" s="16">
        <v>-1.2573599999999999E-3</v>
      </c>
      <c r="L795" s="16">
        <v>1.9950000000000001</v>
      </c>
    </row>
    <row r="796" spans="1:12" ht="13.2" hidden="1" x14ac:dyDescent="0.25">
      <c r="A796" s="13">
        <v>42930</v>
      </c>
      <c r="B796" s="54">
        <v>0.23451388888888888</v>
      </c>
      <c r="C796" s="16" t="s">
        <v>783</v>
      </c>
      <c r="D796" s="16" t="s">
        <v>761</v>
      </c>
      <c r="E796" s="16" t="s">
        <v>763</v>
      </c>
      <c r="F796" s="16">
        <v>6.2867999999999995E-4</v>
      </c>
      <c r="G796" s="16">
        <v>37</v>
      </c>
      <c r="H796" s="16">
        <v>2.3261159999999999E-2</v>
      </c>
      <c r="I796" s="66">
        <v>2.5000000000000001E-3</v>
      </c>
      <c r="J796" s="16">
        <v>19401694038</v>
      </c>
      <c r="K796" s="16">
        <v>-2.3261159999999999E-2</v>
      </c>
      <c r="L796" s="16">
        <v>36.907499999999999</v>
      </c>
    </row>
    <row r="797" spans="1:12" ht="13.2" hidden="1" x14ac:dyDescent="0.25">
      <c r="A797" s="13">
        <v>42930</v>
      </c>
      <c r="B797" s="54">
        <v>0.23451388888888888</v>
      </c>
      <c r="C797" s="16" t="s">
        <v>783</v>
      </c>
      <c r="D797" s="16" t="s">
        <v>761</v>
      </c>
      <c r="E797" s="16" t="s">
        <v>763</v>
      </c>
      <c r="F797" s="16">
        <v>6.2867999999999995E-4</v>
      </c>
      <c r="G797" s="16">
        <v>2</v>
      </c>
      <c r="H797" s="16">
        <v>1.2573599999999999E-3</v>
      </c>
      <c r="I797" s="66">
        <v>2.5000000000000001E-3</v>
      </c>
      <c r="J797" s="16">
        <v>19401694038</v>
      </c>
      <c r="K797" s="16">
        <v>-1.2573599999999999E-3</v>
      </c>
      <c r="L797" s="16">
        <v>1.9950000000000001</v>
      </c>
    </row>
    <row r="798" spans="1:12" ht="13.2" hidden="1" x14ac:dyDescent="0.25">
      <c r="A798" s="13">
        <v>42930</v>
      </c>
      <c r="B798" s="54">
        <v>0.23451388888888888</v>
      </c>
      <c r="C798" s="16" t="s">
        <v>783</v>
      </c>
      <c r="D798" s="16" t="s">
        <v>761</v>
      </c>
      <c r="E798" s="16" t="s">
        <v>763</v>
      </c>
      <c r="F798" s="16">
        <v>6.2867999999999995E-4</v>
      </c>
      <c r="G798" s="16">
        <v>5</v>
      </c>
      <c r="H798" s="16">
        <v>3.1434000000000002E-3</v>
      </c>
      <c r="I798" s="66">
        <v>2.5000000000000001E-3</v>
      </c>
      <c r="J798" s="16">
        <v>19401694038</v>
      </c>
      <c r="K798" s="16">
        <v>-3.1434000000000002E-3</v>
      </c>
      <c r="L798" s="16">
        <v>4.9874999999999998</v>
      </c>
    </row>
    <row r="799" spans="1:12" ht="13.2" hidden="1" x14ac:dyDescent="0.25">
      <c r="A799" s="13">
        <v>42930</v>
      </c>
      <c r="B799" s="54">
        <v>0.23451388888888888</v>
      </c>
      <c r="C799" s="16" t="s">
        <v>783</v>
      </c>
      <c r="D799" s="16" t="s">
        <v>761</v>
      </c>
      <c r="E799" s="16" t="s">
        <v>763</v>
      </c>
      <c r="F799" s="16">
        <v>6.2867999999999995E-4</v>
      </c>
      <c r="G799" s="16">
        <v>2</v>
      </c>
      <c r="H799" s="16">
        <v>1.2573599999999999E-3</v>
      </c>
      <c r="I799" s="66">
        <v>2.5000000000000001E-3</v>
      </c>
      <c r="J799" s="16">
        <v>19401694038</v>
      </c>
      <c r="K799" s="16">
        <v>-1.2573599999999999E-3</v>
      </c>
      <c r="L799" s="16">
        <v>1.9950000000000001</v>
      </c>
    </row>
    <row r="800" spans="1:12" ht="13.2" hidden="1" x14ac:dyDescent="0.25">
      <c r="A800" s="13">
        <v>42930</v>
      </c>
      <c r="B800" s="54">
        <v>0.23451388888888888</v>
      </c>
      <c r="C800" s="16" t="s">
        <v>783</v>
      </c>
      <c r="D800" s="16" t="s">
        <v>761</v>
      </c>
      <c r="E800" s="16" t="s">
        <v>763</v>
      </c>
      <c r="F800" s="16">
        <v>6.2867999999999995E-4</v>
      </c>
      <c r="G800" s="16">
        <v>2</v>
      </c>
      <c r="H800" s="16">
        <v>1.2573599999999999E-3</v>
      </c>
      <c r="I800" s="66">
        <v>2.5000000000000001E-3</v>
      </c>
      <c r="J800" s="16">
        <v>19401694038</v>
      </c>
      <c r="K800" s="16">
        <v>-1.2573599999999999E-3</v>
      </c>
      <c r="L800" s="16">
        <v>1.9950000000000001</v>
      </c>
    </row>
    <row r="801" spans="1:12" ht="13.2" hidden="1" x14ac:dyDescent="0.25">
      <c r="A801" s="13">
        <v>42930</v>
      </c>
      <c r="B801" s="54">
        <v>0.23451388888888888</v>
      </c>
      <c r="C801" s="16" t="s">
        <v>783</v>
      </c>
      <c r="D801" s="16" t="s">
        <v>761</v>
      </c>
      <c r="E801" s="16" t="s">
        <v>763</v>
      </c>
      <c r="F801" s="16">
        <v>6.2867999999999995E-4</v>
      </c>
      <c r="G801" s="16">
        <v>6</v>
      </c>
      <c r="H801" s="16">
        <v>3.7720800000000001E-3</v>
      </c>
      <c r="I801" s="66">
        <v>2.5000000000000001E-3</v>
      </c>
      <c r="J801" s="16">
        <v>19401694038</v>
      </c>
      <c r="K801" s="16">
        <v>-3.7720800000000001E-3</v>
      </c>
      <c r="L801" s="16">
        <v>5.9850000000000003</v>
      </c>
    </row>
    <row r="802" spans="1:12" ht="13.2" hidden="1" x14ac:dyDescent="0.25">
      <c r="A802" s="13">
        <v>42930</v>
      </c>
      <c r="B802" s="54">
        <v>0.23451388888888888</v>
      </c>
      <c r="C802" s="16" t="s">
        <v>783</v>
      </c>
      <c r="D802" s="16" t="s">
        <v>761</v>
      </c>
      <c r="E802" s="16" t="s">
        <v>763</v>
      </c>
      <c r="F802" s="16">
        <v>6.2867999999999995E-4</v>
      </c>
      <c r="G802" s="16">
        <v>6</v>
      </c>
      <c r="H802" s="16">
        <v>3.7720800000000001E-3</v>
      </c>
      <c r="I802" s="66">
        <v>2.5000000000000001E-3</v>
      </c>
      <c r="J802" s="16">
        <v>19401694038</v>
      </c>
      <c r="K802" s="16">
        <v>-3.7720800000000001E-3</v>
      </c>
      <c r="L802" s="16">
        <v>5.9850000000000003</v>
      </c>
    </row>
    <row r="803" spans="1:12" ht="13.2" hidden="1" x14ac:dyDescent="0.25">
      <c r="A803" s="13">
        <v>42930</v>
      </c>
      <c r="B803" s="54">
        <v>0.23451388888888888</v>
      </c>
      <c r="C803" s="16" t="s">
        <v>783</v>
      </c>
      <c r="D803" s="16" t="s">
        <v>761</v>
      </c>
      <c r="E803" s="16" t="s">
        <v>763</v>
      </c>
      <c r="F803" s="16">
        <v>6.2867999999999995E-4</v>
      </c>
      <c r="G803" s="16">
        <v>9</v>
      </c>
      <c r="H803" s="16">
        <v>5.65812E-3</v>
      </c>
      <c r="I803" s="66">
        <v>2.5000000000000001E-3</v>
      </c>
      <c r="J803" s="16">
        <v>19401694038</v>
      </c>
      <c r="K803" s="16">
        <v>-5.65812E-3</v>
      </c>
      <c r="L803" s="16">
        <v>8.9774999999999991</v>
      </c>
    </row>
    <row r="804" spans="1:12" ht="13.2" hidden="1" x14ac:dyDescent="0.25">
      <c r="A804" s="13">
        <v>42930</v>
      </c>
      <c r="B804" s="54">
        <v>0.23451388888888888</v>
      </c>
      <c r="C804" s="16" t="s">
        <v>783</v>
      </c>
      <c r="D804" s="16" t="s">
        <v>761</v>
      </c>
      <c r="E804" s="16" t="s">
        <v>763</v>
      </c>
      <c r="F804" s="16">
        <v>6.2867999999999995E-4</v>
      </c>
      <c r="G804" s="16">
        <v>2</v>
      </c>
      <c r="H804" s="16">
        <v>1.2573599999999999E-3</v>
      </c>
      <c r="I804" s="66">
        <v>2.5000000000000001E-3</v>
      </c>
      <c r="J804" s="16">
        <v>19401694038</v>
      </c>
      <c r="K804" s="16">
        <v>-1.2573599999999999E-3</v>
      </c>
      <c r="L804" s="16">
        <v>1.9950000000000001</v>
      </c>
    </row>
    <row r="805" spans="1:12" ht="13.2" hidden="1" x14ac:dyDescent="0.25">
      <c r="A805" s="13">
        <v>42930</v>
      </c>
      <c r="B805" s="54">
        <v>0.23451388888888888</v>
      </c>
      <c r="C805" s="16" t="s">
        <v>783</v>
      </c>
      <c r="D805" s="16" t="s">
        <v>761</v>
      </c>
      <c r="E805" s="16" t="s">
        <v>763</v>
      </c>
      <c r="F805" s="16">
        <v>6.2867999999999995E-4</v>
      </c>
      <c r="G805" s="16">
        <v>2</v>
      </c>
      <c r="H805" s="16">
        <v>1.2573599999999999E-3</v>
      </c>
      <c r="I805" s="66">
        <v>2.5000000000000001E-3</v>
      </c>
      <c r="J805" s="16">
        <v>19401694038</v>
      </c>
      <c r="K805" s="16">
        <v>-1.2573599999999999E-3</v>
      </c>
      <c r="L805" s="16">
        <v>1.9950000000000001</v>
      </c>
    </row>
    <row r="806" spans="1:12" ht="13.2" hidden="1" x14ac:dyDescent="0.25">
      <c r="A806" s="13">
        <v>42930</v>
      </c>
      <c r="B806" s="54">
        <v>0.23451388888888888</v>
      </c>
      <c r="C806" s="16" t="s">
        <v>783</v>
      </c>
      <c r="D806" s="16" t="s">
        <v>761</v>
      </c>
      <c r="E806" s="16" t="s">
        <v>763</v>
      </c>
      <c r="F806" s="16">
        <v>6.2867999999999995E-4</v>
      </c>
      <c r="G806" s="16">
        <v>2</v>
      </c>
      <c r="H806" s="16">
        <v>1.2573599999999999E-3</v>
      </c>
      <c r="I806" s="66">
        <v>2.5000000000000001E-3</v>
      </c>
      <c r="J806" s="16">
        <v>19401694038</v>
      </c>
      <c r="K806" s="16">
        <v>-1.2573599999999999E-3</v>
      </c>
      <c r="L806" s="16">
        <v>1.9950000000000001</v>
      </c>
    </row>
    <row r="807" spans="1:12" ht="13.2" hidden="1" x14ac:dyDescent="0.25">
      <c r="A807" s="13">
        <v>42930</v>
      </c>
      <c r="B807" s="54">
        <v>0.23451388888888888</v>
      </c>
      <c r="C807" s="16" t="s">
        <v>783</v>
      </c>
      <c r="D807" s="16" t="s">
        <v>761</v>
      </c>
      <c r="E807" s="16" t="s">
        <v>763</v>
      </c>
      <c r="F807" s="16">
        <v>6.2867999999999995E-4</v>
      </c>
      <c r="G807" s="16">
        <v>3</v>
      </c>
      <c r="H807" s="16">
        <v>1.8860400000000001E-3</v>
      </c>
      <c r="I807" s="66">
        <v>2.5000000000000001E-3</v>
      </c>
      <c r="J807" s="16">
        <v>19401694038</v>
      </c>
      <c r="K807" s="16">
        <v>-1.8860400000000001E-3</v>
      </c>
      <c r="L807" s="16">
        <v>2.9925000000000002</v>
      </c>
    </row>
    <row r="808" spans="1:12" ht="13.2" hidden="1" x14ac:dyDescent="0.25">
      <c r="A808" s="13">
        <v>42930</v>
      </c>
      <c r="B808" s="54">
        <v>0.23451388888888888</v>
      </c>
      <c r="C808" s="16" t="s">
        <v>783</v>
      </c>
      <c r="D808" s="16" t="s">
        <v>761</v>
      </c>
      <c r="E808" s="16" t="s">
        <v>763</v>
      </c>
      <c r="F808" s="16">
        <v>6.2867999999999995E-4</v>
      </c>
      <c r="G808" s="16">
        <v>2</v>
      </c>
      <c r="H808" s="16">
        <v>1.2573599999999999E-3</v>
      </c>
      <c r="I808" s="66">
        <v>2.5000000000000001E-3</v>
      </c>
      <c r="J808" s="16">
        <v>19401694038</v>
      </c>
      <c r="K808" s="16">
        <v>-1.2573599999999999E-3</v>
      </c>
      <c r="L808" s="16">
        <v>1.9950000000000001</v>
      </c>
    </row>
    <row r="809" spans="1:12" ht="13.2" hidden="1" x14ac:dyDescent="0.25">
      <c r="A809" s="13">
        <v>42930</v>
      </c>
      <c r="B809" s="54">
        <v>0.23451388888888888</v>
      </c>
      <c r="C809" s="16" t="s">
        <v>783</v>
      </c>
      <c r="D809" s="16" t="s">
        <v>761</v>
      </c>
      <c r="E809" s="16" t="s">
        <v>763</v>
      </c>
      <c r="F809" s="16">
        <v>6.2867999999999995E-4</v>
      </c>
      <c r="G809" s="16">
        <v>2</v>
      </c>
      <c r="H809" s="16">
        <v>1.2573599999999999E-3</v>
      </c>
      <c r="I809" s="66">
        <v>2.5000000000000001E-3</v>
      </c>
      <c r="J809" s="16">
        <v>19401694038</v>
      </c>
      <c r="K809" s="16">
        <v>-1.2573599999999999E-3</v>
      </c>
      <c r="L809" s="16">
        <v>1.9950000000000001</v>
      </c>
    </row>
    <row r="810" spans="1:12" ht="13.2" hidden="1" x14ac:dyDescent="0.25">
      <c r="A810" s="13">
        <v>42930</v>
      </c>
      <c r="B810" s="54">
        <v>0.23451388888888888</v>
      </c>
      <c r="C810" s="16" t="s">
        <v>783</v>
      </c>
      <c r="D810" s="16" t="s">
        <v>761</v>
      </c>
      <c r="E810" s="16" t="s">
        <v>763</v>
      </c>
      <c r="F810" s="16">
        <v>6.2867999999999995E-4</v>
      </c>
      <c r="G810" s="16">
        <v>19</v>
      </c>
      <c r="H810" s="16">
        <v>1.1944919999999999E-2</v>
      </c>
      <c r="I810" s="66">
        <v>2.5000000000000001E-3</v>
      </c>
      <c r="J810" s="16">
        <v>19401694038</v>
      </c>
      <c r="K810" s="16">
        <v>-1.1944919999999999E-2</v>
      </c>
      <c r="L810" s="16">
        <v>18.952500000000001</v>
      </c>
    </row>
    <row r="811" spans="1:12" ht="13.2" hidden="1" x14ac:dyDescent="0.25">
      <c r="A811" s="13">
        <v>42930</v>
      </c>
      <c r="B811" s="54">
        <v>0.23451388888888888</v>
      </c>
      <c r="C811" s="16" t="s">
        <v>783</v>
      </c>
      <c r="D811" s="16" t="s">
        <v>761</v>
      </c>
      <c r="E811" s="16" t="s">
        <v>763</v>
      </c>
      <c r="F811" s="16">
        <v>6.2867999999999995E-4</v>
      </c>
      <c r="G811" s="16">
        <v>3</v>
      </c>
      <c r="H811" s="16">
        <v>1.8860400000000001E-3</v>
      </c>
      <c r="I811" s="66">
        <v>2.5000000000000001E-3</v>
      </c>
      <c r="J811" s="16">
        <v>19401694038</v>
      </c>
      <c r="K811" s="16">
        <v>-1.8860400000000001E-3</v>
      </c>
      <c r="L811" s="16">
        <v>2.9925000000000002</v>
      </c>
    </row>
    <row r="812" spans="1:12" ht="13.2" hidden="1" x14ac:dyDescent="0.25">
      <c r="A812" s="13">
        <v>42930</v>
      </c>
      <c r="B812" s="54">
        <v>0.23451388888888888</v>
      </c>
      <c r="C812" s="16" t="s">
        <v>783</v>
      </c>
      <c r="D812" s="16" t="s">
        <v>761</v>
      </c>
      <c r="E812" s="16" t="s">
        <v>763</v>
      </c>
      <c r="F812" s="16">
        <v>6.2867999999999995E-4</v>
      </c>
      <c r="G812" s="16">
        <v>2</v>
      </c>
      <c r="H812" s="16">
        <v>1.2573599999999999E-3</v>
      </c>
      <c r="I812" s="66">
        <v>2.5000000000000001E-3</v>
      </c>
      <c r="J812" s="16">
        <v>19401694038</v>
      </c>
      <c r="K812" s="16">
        <v>-1.2573599999999999E-3</v>
      </c>
      <c r="L812" s="16">
        <v>1.9950000000000001</v>
      </c>
    </row>
    <row r="813" spans="1:12" ht="13.2" hidden="1" x14ac:dyDescent="0.25">
      <c r="A813" s="13">
        <v>42930</v>
      </c>
      <c r="B813" s="54">
        <v>0.23451388888888888</v>
      </c>
      <c r="C813" s="16" t="s">
        <v>783</v>
      </c>
      <c r="D813" s="16" t="s">
        <v>761</v>
      </c>
      <c r="E813" s="16" t="s">
        <v>763</v>
      </c>
      <c r="F813" s="16">
        <v>6.2746999999999998E-4</v>
      </c>
      <c r="G813" s="16">
        <v>6.0503104199999997</v>
      </c>
      <c r="H813" s="16">
        <v>3.7963799999999998E-3</v>
      </c>
      <c r="I813" s="66">
        <v>2.5000000000000001E-3</v>
      </c>
      <c r="J813" s="16">
        <v>19401694038</v>
      </c>
      <c r="K813" s="16">
        <v>-3.7963799999999998E-3</v>
      </c>
      <c r="L813" s="16">
        <v>6.0351846499999997</v>
      </c>
    </row>
    <row r="814" spans="1:12" ht="13.2" hidden="1" x14ac:dyDescent="0.25">
      <c r="A814" s="13">
        <v>42930</v>
      </c>
      <c r="B814" s="54">
        <v>0.23451388888888888</v>
      </c>
      <c r="C814" s="16" t="s">
        <v>783</v>
      </c>
      <c r="D814" s="16" t="s">
        <v>761</v>
      </c>
      <c r="E814" s="16" t="s">
        <v>763</v>
      </c>
      <c r="F814" s="16">
        <v>6.2746999999999998E-4</v>
      </c>
      <c r="G814" s="16">
        <v>22.432015379999999</v>
      </c>
      <c r="H814" s="16">
        <v>1.407541E-2</v>
      </c>
      <c r="I814" s="66">
        <v>2.5000000000000001E-3</v>
      </c>
      <c r="J814" s="16">
        <v>19401694038</v>
      </c>
      <c r="K814" s="16">
        <v>-1.407541E-2</v>
      </c>
      <c r="L814" s="16">
        <v>22.375935349999999</v>
      </c>
    </row>
    <row r="815" spans="1:12" ht="13.2" hidden="1" x14ac:dyDescent="0.25">
      <c r="A815" s="13">
        <v>42930</v>
      </c>
      <c r="B815" s="54">
        <v>0.23451388888888888</v>
      </c>
      <c r="C815" s="16" t="s">
        <v>783</v>
      </c>
      <c r="D815" s="16" t="s">
        <v>761</v>
      </c>
      <c r="E815" s="16" t="s">
        <v>763</v>
      </c>
      <c r="F815" s="16">
        <v>6.2746999999999998E-4</v>
      </c>
      <c r="G815" s="16">
        <v>9.1111905899999996</v>
      </c>
      <c r="H815" s="16">
        <v>5.7169899999999999E-3</v>
      </c>
      <c r="I815" s="66">
        <v>2.5000000000000001E-3</v>
      </c>
      <c r="J815" s="16">
        <v>19401694038</v>
      </c>
      <c r="K815" s="16">
        <v>-5.7169899999999999E-3</v>
      </c>
      <c r="L815" s="16">
        <v>9.0884126199999997</v>
      </c>
    </row>
    <row r="816" spans="1:12" ht="13.2" hidden="1" x14ac:dyDescent="0.25">
      <c r="A816" s="13">
        <v>42930</v>
      </c>
      <c r="B816" s="54">
        <v>0.23451388888888888</v>
      </c>
      <c r="C816" s="16" t="s">
        <v>783</v>
      </c>
      <c r="D816" s="16" t="s">
        <v>761</v>
      </c>
      <c r="E816" s="16" t="s">
        <v>763</v>
      </c>
      <c r="F816" s="16">
        <v>6.2717999999999997E-4</v>
      </c>
      <c r="G816" s="16">
        <v>0.91439999999999999</v>
      </c>
      <c r="H816" s="16">
        <v>5.7348999999999996E-4</v>
      </c>
      <c r="I816" s="66">
        <v>2.5000000000000001E-3</v>
      </c>
      <c r="J816" s="16">
        <v>19401694038</v>
      </c>
      <c r="K816" s="16">
        <v>-5.7348999999999996E-4</v>
      </c>
      <c r="L816" s="16">
        <v>0.91211399999999998</v>
      </c>
    </row>
    <row r="817" spans="1:12" ht="13.2" hidden="1" x14ac:dyDescent="0.25">
      <c r="A817" s="13">
        <v>42930</v>
      </c>
      <c r="B817" s="54">
        <v>0.23451388888888888</v>
      </c>
      <c r="C817" s="16" t="s">
        <v>783</v>
      </c>
      <c r="D817" s="16" t="s">
        <v>761</v>
      </c>
      <c r="E817" s="16" t="s">
        <v>763</v>
      </c>
      <c r="F817" s="16">
        <v>6.2717999999999997E-4</v>
      </c>
      <c r="G817" s="16">
        <v>0.91439999999999999</v>
      </c>
      <c r="H817" s="16">
        <v>5.7348999999999996E-4</v>
      </c>
      <c r="I817" s="66">
        <v>2.5000000000000001E-3</v>
      </c>
      <c r="J817" s="16">
        <v>19401694038</v>
      </c>
      <c r="K817" s="16">
        <v>-5.7348999999999996E-4</v>
      </c>
      <c r="L817" s="16">
        <v>0.91211399999999998</v>
      </c>
    </row>
    <row r="818" spans="1:12" ht="13.2" hidden="1" x14ac:dyDescent="0.25">
      <c r="A818" s="13">
        <v>42930</v>
      </c>
      <c r="B818" s="54">
        <v>0.23451388888888888</v>
      </c>
      <c r="C818" s="16" t="s">
        <v>783</v>
      </c>
      <c r="D818" s="16" t="s">
        <v>761</v>
      </c>
      <c r="E818" s="16" t="s">
        <v>763</v>
      </c>
      <c r="F818" s="16">
        <v>6.2717999999999997E-4</v>
      </c>
      <c r="G818" s="16">
        <v>76.330297299999998</v>
      </c>
      <c r="H818" s="16">
        <v>4.7872829999999998E-2</v>
      </c>
      <c r="I818" s="66">
        <v>2.5000000000000001E-3</v>
      </c>
      <c r="J818" s="16">
        <v>19401694038</v>
      </c>
      <c r="K818" s="16">
        <v>-4.7872829999999998E-2</v>
      </c>
      <c r="L818" s="16">
        <v>76.139471560000004</v>
      </c>
    </row>
    <row r="819" spans="1:12" ht="13.2" hidden="1" x14ac:dyDescent="0.25">
      <c r="A819" s="13">
        <v>42930</v>
      </c>
      <c r="B819" s="54">
        <v>0.23451388888888888</v>
      </c>
      <c r="C819" s="16" t="s">
        <v>783</v>
      </c>
      <c r="D819" s="16" t="s">
        <v>761</v>
      </c>
      <c r="E819" s="16" t="s">
        <v>763</v>
      </c>
      <c r="F819" s="16">
        <v>6.2717000000000003E-4</v>
      </c>
      <c r="G819" s="16">
        <v>9.8932630600000007</v>
      </c>
      <c r="H819" s="16">
        <v>6.2047500000000002E-3</v>
      </c>
      <c r="I819" s="66">
        <v>2.5000000000000001E-3</v>
      </c>
      <c r="J819" s="16">
        <v>19401694038</v>
      </c>
      <c r="K819" s="16">
        <v>-6.2047500000000002E-3</v>
      </c>
      <c r="L819" s="16">
        <v>9.8685299099999995</v>
      </c>
    </row>
    <row r="820" spans="1:12" ht="13.2" x14ac:dyDescent="0.25">
      <c r="A820" s="13">
        <v>42930</v>
      </c>
      <c r="B820" s="54">
        <v>0.22413194444444445</v>
      </c>
      <c r="C820" s="16" t="s">
        <v>760</v>
      </c>
      <c r="D820" s="16" t="s">
        <v>761</v>
      </c>
      <c r="E820" s="16" t="s">
        <v>763</v>
      </c>
      <c r="F820" s="16">
        <v>7.2141129999999998E-2</v>
      </c>
      <c r="G820" s="16">
        <v>1.3861699999999999E-3</v>
      </c>
      <c r="H820" s="16">
        <v>9.9989999999999996E-5</v>
      </c>
      <c r="I820" s="66">
        <v>2.5000000000000001E-3</v>
      </c>
      <c r="J820" s="16">
        <v>107185292439</v>
      </c>
      <c r="K820" s="16">
        <v>-9.9989999999999996E-5</v>
      </c>
      <c r="L820" s="16">
        <v>1.3827100000000001E-3</v>
      </c>
    </row>
    <row r="821" spans="1:12" ht="13.2" x14ac:dyDescent="0.25">
      <c r="A821" s="13">
        <v>42930</v>
      </c>
      <c r="B821" s="54">
        <v>0.22413194444444445</v>
      </c>
      <c r="C821" s="16" t="s">
        <v>760</v>
      </c>
      <c r="D821" s="16" t="s">
        <v>761</v>
      </c>
      <c r="E821" s="16" t="s">
        <v>763</v>
      </c>
      <c r="F821" s="16">
        <v>7.21411E-2</v>
      </c>
      <c r="G821" s="16">
        <v>1.959346E-2</v>
      </c>
      <c r="H821" s="16">
        <v>1.4134900000000001E-3</v>
      </c>
      <c r="I821" s="66">
        <v>2.5000000000000001E-3</v>
      </c>
      <c r="J821" s="16">
        <v>107185292439</v>
      </c>
      <c r="K821" s="16">
        <v>-1.4134900000000001E-3</v>
      </c>
      <c r="L821" s="16">
        <v>1.9544479999999999E-2</v>
      </c>
    </row>
    <row r="822" spans="1:12" ht="13.2" x14ac:dyDescent="0.25">
      <c r="A822" s="13">
        <v>42930</v>
      </c>
      <c r="B822" s="54">
        <v>0.22413194444444445</v>
      </c>
      <c r="C822" s="16" t="s">
        <v>760</v>
      </c>
      <c r="D822" s="16" t="s">
        <v>761</v>
      </c>
      <c r="E822" s="16" t="s">
        <v>763</v>
      </c>
      <c r="F822" s="16">
        <v>7.2141029999999995E-2</v>
      </c>
      <c r="G822" s="16">
        <v>2.945619E-2</v>
      </c>
      <c r="H822" s="16">
        <v>2.1249900000000002E-3</v>
      </c>
      <c r="I822" s="66">
        <v>2.5000000000000001E-3</v>
      </c>
      <c r="J822" s="16">
        <v>107185292439</v>
      </c>
      <c r="K822" s="16">
        <v>-2.1249900000000002E-3</v>
      </c>
      <c r="L822" s="16">
        <v>2.938255E-2</v>
      </c>
    </row>
    <row r="823" spans="1:12" ht="13.2" x14ac:dyDescent="0.25">
      <c r="A823" s="13">
        <v>42930</v>
      </c>
      <c r="B823" s="54">
        <v>0.22413194444444445</v>
      </c>
      <c r="C823" s="16" t="s">
        <v>760</v>
      </c>
      <c r="D823" s="16" t="s">
        <v>761</v>
      </c>
      <c r="E823" s="16" t="s">
        <v>763</v>
      </c>
      <c r="F823" s="16">
        <v>7.2140960000000004E-2</v>
      </c>
      <c r="G823" s="16">
        <v>5.3209227300000004</v>
      </c>
      <c r="H823" s="16">
        <v>0.38385647000000001</v>
      </c>
      <c r="I823" s="66">
        <v>2.5000000000000001E-3</v>
      </c>
      <c r="J823" s="16">
        <v>107185292439</v>
      </c>
      <c r="K823" s="16">
        <v>-0.38385647000000001</v>
      </c>
      <c r="L823" s="16">
        <v>5.3076204300000001</v>
      </c>
    </row>
    <row r="824" spans="1:12" ht="13.2" x14ac:dyDescent="0.25">
      <c r="A824" s="13">
        <v>42930</v>
      </c>
      <c r="B824" s="54">
        <v>0.22413194444444445</v>
      </c>
      <c r="C824" s="16" t="s">
        <v>760</v>
      </c>
      <c r="D824" s="16" t="s">
        <v>761</v>
      </c>
      <c r="E824" s="16" t="s">
        <v>763</v>
      </c>
      <c r="F824" s="16">
        <v>7.2140949999999995E-2</v>
      </c>
      <c r="G824" s="16">
        <v>0.13894497</v>
      </c>
      <c r="H824" s="16">
        <v>1.002362E-2</v>
      </c>
      <c r="I824" s="66">
        <v>2.5000000000000001E-3</v>
      </c>
      <c r="J824" s="16">
        <v>107185292439</v>
      </c>
      <c r="K824" s="16">
        <v>-1.002362E-2</v>
      </c>
      <c r="L824" s="16">
        <v>0.13859761000000001</v>
      </c>
    </row>
    <row r="825" spans="1:12" ht="13.2" x14ac:dyDescent="0.25">
      <c r="A825" s="13">
        <v>42930</v>
      </c>
      <c r="B825" s="54">
        <v>0.21725694444444443</v>
      </c>
      <c r="C825" s="16" t="s">
        <v>760</v>
      </c>
      <c r="D825" s="16" t="s">
        <v>761</v>
      </c>
      <c r="E825" s="16" t="s">
        <v>763</v>
      </c>
      <c r="F825" s="16">
        <v>7.2161000000000003E-2</v>
      </c>
      <c r="G825" s="16">
        <v>3.4141100000000001E-2</v>
      </c>
      <c r="H825" s="16">
        <v>2.46365E-3</v>
      </c>
      <c r="I825" s="66">
        <v>1.5E-3</v>
      </c>
      <c r="J825" s="16">
        <v>107184156576</v>
      </c>
      <c r="K825" s="16">
        <v>-2.46365E-3</v>
      </c>
      <c r="L825" s="16">
        <v>3.4089889999999998E-2</v>
      </c>
    </row>
    <row r="826" spans="1:12" ht="13.2" x14ac:dyDescent="0.25">
      <c r="A826" s="13">
        <v>42930</v>
      </c>
      <c r="B826" s="54">
        <v>0.21725694444444443</v>
      </c>
      <c r="C826" s="16" t="s">
        <v>760</v>
      </c>
      <c r="D826" s="16" t="s">
        <v>761</v>
      </c>
      <c r="E826" s="16" t="s">
        <v>763</v>
      </c>
      <c r="F826" s="16">
        <v>7.216032E-2</v>
      </c>
      <c r="G826" s="16">
        <v>1.959346E-2</v>
      </c>
      <c r="H826" s="16">
        <v>1.41387E-3</v>
      </c>
      <c r="I826" s="66">
        <v>2.5000000000000001E-3</v>
      </c>
      <c r="J826" s="16">
        <v>107184156576</v>
      </c>
      <c r="K826" s="16">
        <v>-1.41387E-3</v>
      </c>
      <c r="L826" s="16">
        <v>1.9544479999999999E-2</v>
      </c>
    </row>
    <row r="827" spans="1:12" ht="13.2" x14ac:dyDescent="0.25">
      <c r="A827" s="13">
        <v>42930</v>
      </c>
      <c r="B827" s="54">
        <v>0.21725694444444443</v>
      </c>
      <c r="C827" s="16" t="s">
        <v>760</v>
      </c>
      <c r="D827" s="16" t="s">
        <v>761</v>
      </c>
      <c r="E827" s="16" t="s">
        <v>763</v>
      </c>
      <c r="F827" s="16">
        <v>7.2160310000000005E-2</v>
      </c>
      <c r="G827" s="16">
        <v>1.3906669999999999E-2</v>
      </c>
      <c r="H827" s="16">
        <v>1.0035000000000001E-3</v>
      </c>
      <c r="I827" s="66">
        <v>2.5000000000000001E-3</v>
      </c>
      <c r="J827" s="16">
        <v>107184156576</v>
      </c>
      <c r="K827" s="16">
        <v>-1.0035000000000001E-3</v>
      </c>
      <c r="L827" s="16">
        <v>1.3871909999999999E-2</v>
      </c>
    </row>
    <row r="828" spans="1:12" ht="13.2" x14ac:dyDescent="0.25">
      <c r="A828" s="13">
        <v>42930</v>
      </c>
      <c r="B828" s="54">
        <v>0.21725694444444443</v>
      </c>
      <c r="C828" s="16" t="s">
        <v>760</v>
      </c>
      <c r="D828" s="16" t="s">
        <v>761</v>
      </c>
      <c r="E828" s="16" t="s">
        <v>763</v>
      </c>
      <c r="F828" s="16">
        <v>7.2150409999999998E-2</v>
      </c>
      <c r="G828" s="16">
        <v>0.1185505</v>
      </c>
      <c r="H828" s="16">
        <v>8.5534600000000006E-3</v>
      </c>
      <c r="I828" s="66">
        <v>2.5000000000000001E-3</v>
      </c>
      <c r="J828" s="16">
        <v>107184156576</v>
      </c>
      <c r="K828" s="16">
        <v>-8.5534600000000006E-3</v>
      </c>
      <c r="L828" s="16">
        <v>0.11825413</v>
      </c>
    </row>
    <row r="829" spans="1:12" ht="13.2" x14ac:dyDescent="0.25">
      <c r="A829" s="13">
        <v>42930</v>
      </c>
      <c r="B829" s="54">
        <v>0.21725694444444443</v>
      </c>
      <c r="C829" s="16" t="s">
        <v>760</v>
      </c>
      <c r="D829" s="16" t="s">
        <v>761</v>
      </c>
      <c r="E829" s="16" t="s">
        <v>763</v>
      </c>
      <c r="F829" s="16">
        <v>7.2131340000000002E-2</v>
      </c>
      <c r="G829" s="16">
        <v>9.3671799999999993E-3</v>
      </c>
      <c r="H829" s="16">
        <v>6.7566000000000002E-4</v>
      </c>
      <c r="I829" s="66">
        <v>2.5000000000000001E-3</v>
      </c>
      <c r="J829" s="16">
        <v>107184156576</v>
      </c>
      <c r="K829" s="16">
        <v>-6.7566000000000002E-4</v>
      </c>
      <c r="L829" s="16">
        <v>9.3437699999999995E-3</v>
      </c>
    </row>
    <row r="830" spans="1:12" ht="13.2" x14ac:dyDescent="0.25">
      <c r="A830" s="13">
        <v>42930</v>
      </c>
      <c r="B830" s="54">
        <v>0.21725694444444443</v>
      </c>
      <c r="C830" s="16" t="s">
        <v>760</v>
      </c>
      <c r="D830" s="16" t="s">
        <v>761</v>
      </c>
      <c r="E830" s="16" t="s">
        <v>763</v>
      </c>
      <c r="F830" s="16">
        <v>7.2129540000000006E-2</v>
      </c>
      <c r="G830" s="16">
        <v>9.7665900000000003E-3</v>
      </c>
      <c r="H830" s="16">
        <v>7.0445000000000002E-4</v>
      </c>
      <c r="I830" s="66">
        <v>2.5000000000000001E-3</v>
      </c>
      <c r="J830" s="16">
        <v>107184156576</v>
      </c>
      <c r="K830" s="16">
        <v>-7.0445000000000002E-4</v>
      </c>
      <c r="L830" s="16">
        <v>9.7421799999999996E-3</v>
      </c>
    </row>
    <row r="831" spans="1:12" ht="13.2" x14ac:dyDescent="0.25">
      <c r="A831" s="13">
        <v>42930</v>
      </c>
      <c r="B831" s="54">
        <v>0.21725694444444443</v>
      </c>
      <c r="C831" s="16" t="s">
        <v>760</v>
      </c>
      <c r="D831" s="16" t="s">
        <v>761</v>
      </c>
      <c r="E831" s="16" t="s">
        <v>763</v>
      </c>
      <c r="F831" s="16">
        <v>7.2099999999999997E-2</v>
      </c>
      <c r="G831" s="16">
        <v>1.959346E-2</v>
      </c>
      <c r="H831" s="16">
        <v>1.4126799999999999E-3</v>
      </c>
      <c r="I831" s="66">
        <v>2.5000000000000001E-3</v>
      </c>
      <c r="J831" s="16">
        <v>107184156576</v>
      </c>
      <c r="K831" s="16">
        <v>-1.4126799999999999E-3</v>
      </c>
      <c r="L831" s="16">
        <v>1.9544479999999999E-2</v>
      </c>
    </row>
    <row r="832" spans="1:12" ht="13.2" x14ac:dyDescent="0.25">
      <c r="A832" s="13">
        <v>42930</v>
      </c>
      <c r="B832" s="54">
        <v>0.21725694444444443</v>
      </c>
      <c r="C832" s="16" t="s">
        <v>760</v>
      </c>
      <c r="D832" s="16" t="s">
        <v>761</v>
      </c>
      <c r="E832" s="16" t="s">
        <v>763</v>
      </c>
      <c r="F832" s="16">
        <v>7.2099919999999998E-2</v>
      </c>
      <c r="G832" s="16">
        <v>0.13194279</v>
      </c>
      <c r="H832" s="16">
        <v>9.5130600000000003E-3</v>
      </c>
      <c r="I832" s="66">
        <v>2.5000000000000001E-3</v>
      </c>
      <c r="J832" s="16">
        <v>107184156576</v>
      </c>
      <c r="K832" s="16">
        <v>-9.5130600000000003E-3</v>
      </c>
      <c r="L832" s="16">
        <v>0.13161294000000001</v>
      </c>
    </row>
    <row r="833" spans="1:12" ht="13.2" x14ac:dyDescent="0.25">
      <c r="A833" s="13">
        <v>42930</v>
      </c>
      <c r="B833" s="54">
        <v>0.21725694444444443</v>
      </c>
      <c r="C833" s="16" t="s">
        <v>760</v>
      </c>
      <c r="D833" s="16" t="s">
        <v>761</v>
      </c>
      <c r="E833" s="16" t="s">
        <v>763</v>
      </c>
      <c r="F833" s="16">
        <v>7.209989E-2</v>
      </c>
      <c r="G833" s="16">
        <v>0.13882707</v>
      </c>
      <c r="H833" s="16">
        <v>1.000941E-2</v>
      </c>
      <c r="I833" s="66">
        <v>2.5000000000000001E-3</v>
      </c>
      <c r="J833" s="16">
        <v>107184156576</v>
      </c>
      <c r="K833" s="16">
        <v>-1.000941E-2</v>
      </c>
      <c r="L833" s="16">
        <v>0.13848000999999999</v>
      </c>
    </row>
    <row r="834" spans="1:12" ht="13.2" x14ac:dyDescent="0.25">
      <c r="A834" s="13">
        <v>42930</v>
      </c>
      <c r="B834" s="54">
        <v>0.21706018518518519</v>
      </c>
      <c r="C834" s="16" t="s">
        <v>760</v>
      </c>
      <c r="D834" s="16" t="s">
        <v>761</v>
      </c>
      <c r="E834" s="16" t="s">
        <v>763</v>
      </c>
      <c r="F834" s="16">
        <v>7.2099930000000007E-2</v>
      </c>
      <c r="G834" s="16">
        <v>0.21565889999999999</v>
      </c>
      <c r="H834" s="16">
        <v>1.554899E-2</v>
      </c>
      <c r="I834" s="66">
        <v>2.5000000000000001E-3</v>
      </c>
      <c r="J834" s="16">
        <v>107184117615</v>
      </c>
      <c r="K834" s="16">
        <v>-1.554899E-2</v>
      </c>
      <c r="L834" s="16">
        <v>0.21511975999999999</v>
      </c>
    </row>
    <row r="835" spans="1:12" ht="13.2" x14ac:dyDescent="0.25">
      <c r="A835" s="13">
        <v>42930</v>
      </c>
      <c r="B835" s="54">
        <v>0.21706018518518519</v>
      </c>
      <c r="C835" s="16" t="s">
        <v>760</v>
      </c>
      <c r="D835" s="16" t="s">
        <v>761</v>
      </c>
      <c r="E835" s="16" t="s">
        <v>763</v>
      </c>
      <c r="F835" s="16">
        <v>7.2099930000000007E-2</v>
      </c>
      <c r="G835" s="16">
        <v>0.13882702999999999</v>
      </c>
      <c r="H835" s="16">
        <v>1.000941E-2</v>
      </c>
      <c r="I835" s="66">
        <v>2.5000000000000001E-3</v>
      </c>
      <c r="J835" s="16">
        <v>107184117615</v>
      </c>
      <c r="K835" s="16">
        <v>-1.000941E-2</v>
      </c>
      <c r="L835" s="16">
        <v>0.13847997000000001</v>
      </c>
    </row>
    <row r="836" spans="1:12" ht="13.2" x14ac:dyDescent="0.25">
      <c r="A836" s="13">
        <v>42930</v>
      </c>
      <c r="B836" s="54">
        <v>0.21659722222222222</v>
      </c>
      <c r="C836" s="16" t="s">
        <v>760</v>
      </c>
      <c r="D836" s="16" t="s">
        <v>761</v>
      </c>
      <c r="E836" s="16" t="s">
        <v>763</v>
      </c>
      <c r="F836" s="16">
        <v>7.2048000000000001E-2</v>
      </c>
      <c r="G836" s="16">
        <v>3.6797087999999998</v>
      </c>
      <c r="H836" s="16">
        <v>0.26511564999999998</v>
      </c>
      <c r="I836" s="66">
        <v>1.5E-3</v>
      </c>
      <c r="J836" s="16">
        <v>107183778954</v>
      </c>
      <c r="K836" s="16">
        <v>-0.26511564999999998</v>
      </c>
      <c r="L836" s="16">
        <v>3.67418924</v>
      </c>
    </row>
    <row r="837" spans="1:12" ht="13.2" x14ac:dyDescent="0.25">
      <c r="A837" s="13">
        <v>42930</v>
      </c>
      <c r="B837" s="54">
        <v>0.21609953703703705</v>
      </c>
      <c r="C837" s="16" t="s">
        <v>760</v>
      </c>
      <c r="D837" s="16" t="s">
        <v>761</v>
      </c>
      <c r="E837" s="16" t="s">
        <v>763</v>
      </c>
      <c r="F837" s="16">
        <v>7.2048000000000001E-2</v>
      </c>
      <c r="G837" s="16">
        <v>0.82927017999999997</v>
      </c>
      <c r="H837" s="16">
        <v>5.9747250000000002E-2</v>
      </c>
      <c r="I837" s="66">
        <v>1.5E-3</v>
      </c>
      <c r="J837" s="16">
        <v>107183778954</v>
      </c>
      <c r="K837" s="16">
        <v>-5.9747250000000002E-2</v>
      </c>
      <c r="L837" s="16">
        <v>0.82802628</v>
      </c>
    </row>
    <row r="838" spans="1:12" ht="13.2" x14ac:dyDescent="0.25">
      <c r="A838" s="13">
        <v>42930</v>
      </c>
      <c r="B838" s="54">
        <v>0.21604166666666666</v>
      </c>
      <c r="C838" s="16" t="s">
        <v>760</v>
      </c>
      <c r="D838" s="16" t="s">
        <v>761</v>
      </c>
      <c r="E838" s="16" t="s">
        <v>763</v>
      </c>
      <c r="F838" s="16">
        <v>7.2048000000000001E-2</v>
      </c>
      <c r="G838" s="16">
        <v>0.01</v>
      </c>
      <c r="H838" s="16">
        <v>7.2048000000000001E-4</v>
      </c>
      <c r="I838" s="66">
        <v>1.5E-3</v>
      </c>
      <c r="J838" s="16">
        <v>107183778954</v>
      </c>
      <c r="K838" s="16">
        <v>-7.2048000000000001E-4</v>
      </c>
      <c r="L838" s="16">
        <v>9.9850000000000008E-3</v>
      </c>
    </row>
    <row r="839" spans="1:12" ht="13.2" x14ac:dyDescent="0.25">
      <c r="A839" s="13">
        <v>42930</v>
      </c>
      <c r="B839" s="54">
        <v>0.21592592592592594</v>
      </c>
      <c r="C839" s="16" t="s">
        <v>760</v>
      </c>
      <c r="D839" s="16" t="s">
        <v>761</v>
      </c>
      <c r="E839" s="16" t="s">
        <v>763</v>
      </c>
      <c r="F839" s="16">
        <v>7.2048000000000001E-2</v>
      </c>
      <c r="G839" s="16">
        <v>5</v>
      </c>
      <c r="H839" s="16">
        <v>0.36024</v>
      </c>
      <c r="I839" s="66">
        <v>1.5E-3</v>
      </c>
      <c r="J839" s="16">
        <v>107183778954</v>
      </c>
      <c r="K839" s="16">
        <v>-0.36024</v>
      </c>
      <c r="L839" s="16">
        <v>4.9924999999999997</v>
      </c>
    </row>
    <row r="840" spans="1:12" ht="13.2" x14ac:dyDescent="0.25">
      <c r="A840" s="13">
        <v>42930</v>
      </c>
      <c r="B840" s="54">
        <v>0.21523148148148147</v>
      </c>
      <c r="C840" s="16" t="s">
        <v>760</v>
      </c>
      <c r="D840" s="16" t="s">
        <v>761</v>
      </c>
      <c r="E840" s="16" t="s">
        <v>763</v>
      </c>
      <c r="F840" s="16">
        <v>7.2048000000000001E-2</v>
      </c>
      <c r="G840" s="16">
        <v>2.1288499999999998E-3</v>
      </c>
      <c r="H840" s="16">
        <v>1.5337E-4</v>
      </c>
      <c r="I840" s="66">
        <v>1.5E-3</v>
      </c>
      <c r="J840" s="16">
        <v>107183778954</v>
      </c>
      <c r="K840" s="16">
        <v>-1.5337E-4</v>
      </c>
      <c r="L840" s="16">
        <v>2.1256600000000001E-3</v>
      </c>
    </row>
    <row r="841" spans="1:12" ht="13.2" x14ac:dyDescent="0.25">
      <c r="A841" s="13">
        <v>42930</v>
      </c>
      <c r="B841" s="54">
        <v>0.21503472222222222</v>
      </c>
      <c r="C841" s="16" t="s">
        <v>760</v>
      </c>
      <c r="D841" s="16" t="s">
        <v>761</v>
      </c>
      <c r="E841" s="16" t="s">
        <v>763</v>
      </c>
      <c r="F841" s="16">
        <v>7.2047399999999998E-2</v>
      </c>
      <c r="G841" s="16">
        <v>0.18786143999999999</v>
      </c>
      <c r="H841" s="16">
        <v>1.3534920000000001E-2</v>
      </c>
      <c r="I841" s="66">
        <v>2.5000000000000001E-3</v>
      </c>
      <c r="J841" s="16">
        <v>107183778954</v>
      </c>
      <c r="K841" s="16">
        <v>-1.3534920000000001E-2</v>
      </c>
      <c r="L841" s="16">
        <v>0.18739179</v>
      </c>
    </row>
    <row r="842" spans="1:12" ht="13.2" x14ac:dyDescent="0.25">
      <c r="A842" s="13">
        <v>42930</v>
      </c>
      <c r="B842" s="54">
        <v>0.21503472222222222</v>
      </c>
      <c r="C842" s="16" t="s">
        <v>760</v>
      </c>
      <c r="D842" s="16" t="s">
        <v>761</v>
      </c>
      <c r="E842" s="16" t="s">
        <v>763</v>
      </c>
      <c r="F842" s="16">
        <v>7.2036340000000004E-2</v>
      </c>
      <c r="G842" s="16">
        <v>1.4273199999999999E-3</v>
      </c>
      <c r="H842" s="16">
        <v>1.0281E-4</v>
      </c>
      <c r="I842" s="66">
        <v>2.5000000000000001E-3</v>
      </c>
      <c r="J842" s="16">
        <v>107183778954</v>
      </c>
      <c r="K842" s="16">
        <v>-1.0281E-4</v>
      </c>
      <c r="L842" s="16">
        <v>1.42376E-3</v>
      </c>
    </row>
    <row r="843" spans="1:12" ht="13.2" x14ac:dyDescent="0.25">
      <c r="A843" s="13">
        <v>42930</v>
      </c>
      <c r="B843" s="54">
        <v>0.21503472222222222</v>
      </c>
      <c r="C843" s="16" t="s">
        <v>760</v>
      </c>
      <c r="D843" s="16" t="s">
        <v>761</v>
      </c>
      <c r="E843" s="16" t="s">
        <v>763</v>
      </c>
      <c r="F843" s="16">
        <v>7.2036329999999996E-2</v>
      </c>
      <c r="G843" s="16">
        <v>0.47889217000000001</v>
      </c>
      <c r="H843" s="16">
        <v>3.4497630000000001E-2</v>
      </c>
      <c r="I843" s="66">
        <v>2.5000000000000001E-3</v>
      </c>
      <c r="J843" s="16">
        <v>107183778954</v>
      </c>
      <c r="K843" s="16">
        <v>-3.4497630000000001E-2</v>
      </c>
      <c r="L843" s="16">
        <v>0.47769494000000001</v>
      </c>
    </row>
    <row r="844" spans="1:12" ht="13.2" x14ac:dyDescent="0.25">
      <c r="A844" s="13">
        <v>42930</v>
      </c>
      <c r="B844" s="54">
        <v>0.21486111111111111</v>
      </c>
      <c r="C844" s="16" t="s">
        <v>760</v>
      </c>
      <c r="D844" s="16" t="s">
        <v>761</v>
      </c>
      <c r="E844" s="16" t="s">
        <v>763</v>
      </c>
      <c r="F844" s="16">
        <v>7.2005459999999993E-2</v>
      </c>
      <c r="G844" s="16">
        <v>8.1600000000000006E-2</v>
      </c>
      <c r="H844" s="16">
        <v>5.8756399999999997E-3</v>
      </c>
      <c r="I844" s="66">
        <v>2.5000000000000001E-3</v>
      </c>
      <c r="J844" s="16">
        <v>107183741991</v>
      </c>
      <c r="K844" s="16">
        <v>-5.8756399999999997E-3</v>
      </c>
      <c r="L844" s="16">
        <v>8.1395999999999996E-2</v>
      </c>
    </row>
    <row r="845" spans="1:12" ht="13.2" x14ac:dyDescent="0.25">
      <c r="A845" s="13">
        <v>42930</v>
      </c>
      <c r="B845" s="54">
        <v>0.21486111111111111</v>
      </c>
      <c r="C845" s="16" t="s">
        <v>760</v>
      </c>
      <c r="D845" s="16" t="s">
        <v>761</v>
      </c>
      <c r="E845" s="16" t="s">
        <v>763</v>
      </c>
      <c r="F845" s="16">
        <v>7.2005459999999993E-2</v>
      </c>
      <c r="G845" s="16">
        <v>7.46E-2</v>
      </c>
      <c r="H845" s="16">
        <v>5.3715999999999998E-3</v>
      </c>
      <c r="I845" s="66">
        <v>2.5000000000000001E-3</v>
      </c>
      <c r="J845" s="16">
        <v>107183741991</v>
      </c>
      <c r="K845" s="16">
        <v>-5.3715999999999998E-3</v>
      </c>
      <c r="L845" s="16">
        <v>7.4413499999999994E-2</v>
      </c>
    </row>
    <row r="846" spans="1:12" ht="13.2" x14ac:dyDescent="0.25">
      <c r="A846" s="13">
        <v>42930</v>
      </c>
      <c r="B846" s="54">
        <v>0.21486111111111111</v>
      </c>
      <c r="C846" s="16" t="s">
        <v>760</v>
      </c>
      <c r="D846" s="16" t="s">
        <v>761</v>
      </c>
      <c r="E846" s="16" t="s">
        <v>763</v>
      </c>
      <c r="F846" s="16">
        <v>7.2005459999999993E-2</v>
      </c>
      <c r="G846" s="16">
        <v>0.1046</v>
      </c>
      <c r="H846" s="16">
        <v>7.5317700000000001E-3</v>
      </c>
      <c r="I846" s="66">
        <v>2.5000000000000001E-3</v>
      </c>
      <c r="J846" s="16">
        <v>107183741991</v>
      </c>
      <c r="K846" s="16">
        <v>-7.5317700000000001E-3</v>
      </c>
      <c r="L846" s="16">
        <v>0.1043385</v>
      </c>
    </row>
    <row r="847" spans="1:12" ht="13.2" x14ac:dyDescent="0.25">
      <c r="A847" s="13">
        <v>42930</v>
      </c>
      <c r="B847" s="54">
        <v>0.21486111111111111</v>
      </c>
      <c r="C847" s="16" t="s">
        <v>760</v>
      </c>
      <c r="D847" s="16" t="s">
        <v>761</v>
      </c>
      <c r="E847" s="16" t="s">
        <v>763</v>
      </c>
      <c r="F847" s="16">
        <v>7.2005459999999993E-2</v>
      </c>
      <c r="G847" s="16">
        <v>0.1003</v>
      </c>
      <c r="H847" s="16">
        <v>7.2221400000000002E-3</v>
      </c>
      <c r="I847" s="66">
        <v>2.5000000000000001E-3</v>
      </c>
      <c r="J847" s="16">
        <v>107183741991</v>
      </c>
      <c r="K847" s="16">
        <v>-7.2221400000000002E-3</v>
      </c>
      <c r="L847" s="16">
        <v>0.10004925000000001</v>
      </c>
    </row>
    <row r="848" spans="1:12" ht="13.2" x14ac:dyDescent="0.25">
      <c r="A848" s="13">
        <v>42930</v>
      </c>
      <c r="B848" s="54">
        <v>0.21486111111111111</v>
      </c>
      <c r="C848" s="16" t="s">
        <v>760</v>
      </c>
      <c r="D848" s="16" t="s">
        <v>761</v>
      </c>
      <c r="E848" s="16" t="s">
        <v>763</v>
      </c>
      <c r="F848" s="16">
        <v>7.1999999999999995E-2</v>
      </c>
      <c r="G848" s="16">
        <v>1.38889E-3</v>
      </c>
      <c r="H848" s="16">
        <v>1E-4</v>
      </c>
      <c r="I848" s="66">
        <v>2.5000000000000001E-3</v>
      </c>
      <c r="J848" s="16">
        <v>107183741991</v>
      </c>
      <c r="K848" s="16">
        <v>-1E-4</v>
      </c>
      <c r="L848" s="16">
        <v>1.3854200000000001E-3</v>
      </c>
    </row>
    <row r="849" spans="1:12" ht="13.2" x14ac:dyDescent="0.25">
      <c r="A849" s="13">
        <v>42930</v>
      </c>
      <c r="B849" s="54">
        <v>0.21486111111111111</v>
      </c>
      <c r="C849" s="16" t="s">
        <v>760</v>
      </c>
      <c r="D849" s="16" t="s">
        <v>761</v>
      </c>
      <c r="E849" s="16" t="s">
        <v>763</v>
      </c>
      <c r="F849" s="16">
        <v>7.1999999999999995E-2</v>
      </c>
      <c r="G849" s="16">
        <v>2.8763426999999999</v>
      </c>
      <c r="H849" s="16">
        <v>0.20709667000000001</v>
      </c>
      <c r="I849" s="66">
        <v>2.5000000000000001E-3</v>
      </c>
      <c r="J849" s="16">
        <v>107183741991</v>
      </c>
      <c r="K849" s="16">
        <v>-0.20709667000000001</v>
      </c>
      <c r="L849" s="16">
        <v>2.8691518500000002</v>
      </c>
    </row>
    <row r="850" spans="1:12" ht="13.2" x14ac:dyDescent="0.25">
      <c r="A850" s="13">
        <v>42930</v>
      </c>
      <c r="B850" s="54">
        <v>0.21486111111111111</v>
      </c>
      <c r="C850" s="16" t="s">
        <v>760</v>
      </c>
      <c r="D850" s="16" t="s">
        <v>761</v>
      </c>
      <c r="E850" s="16" t="s">
        <v>763</v>
      </c>
      <c r="F850" s="16">
        <v>7.1999999999999995E-2</v>
      </c>
      <c r="G850" s="16">
        <v>11.01254625</v>
      </c>
      <c r="H850" s="16">
        <v>0.79290333000000002</v>
      </c>
      <c r="I850" s="66">
        <v>2.5000000000000001E-3</v>
      </c>
      <c r="J850" s="16">
        <v>107183741991</v>
      </c>
      <c r="K850" s="16">
        <v>-0.79290333000000002</v>
      </c>
      <c r="L850" s="16">
        <v>10.98501489</v>
      </c>
    </row>
    <row r="851" spans="1:12" ht="13.2" x14ac:dyDescent="0.25">
      <c r="A851" s="13">
        <v>42930</v>
      </c>
      <c r="B851" s="54">
        <v>0.21486111111111111</v>
      </c>
      <c r="C851" s="16" t="s">
        <v>760</v>
      </c>
      <c r="D851" s="16" t="s">
        <v>761</v>
      </c>
      <c r="E851" s="16" t="s">
        <v>763</v>
      </c>
      <c r="F851" s="16">
        <v>7.1999999999999995E-2</v>
      </c>
      <c r="G851" s="16">
        <v>5.1097221599999996</v>
      </c>
      <c r="H851" s="16">
        <v>0.36789999000000001</v>
      </c>
      <c r="I851" s="66">
        <v>2.5000000000000001E-3</v>
      </c>
      <c r="J851" s="16">
        <v>107183741991</v>
      </c>
      <c r="K851" s="16">
        <v>-0.36789999000000001</v>
      </c>
      <c r="L851" s="16">
        <v>5.0969478600000002</v>
      </c>
    </row>
    <row r="852" spans="1:12" ht="13.2" x14ac:dyDescent="0.25">
      <c r="A852" s="13">
        <v>42930</v>
      </c>
      <c r="B852" s="54">
        <v>0.21486111111111111</v>
      </c>
      <c r="C852" s="16" t="s">
        <v>760</v>
      </c>
      <c r="D852" s="16" t="s">
        <v>761</v>
      </c>
      <c r="E852" s="16" t="s">
        <v>763</v>
      </c>
      <c r="F852" s="16">
        <v>7.199999E-2</v>
      </c>
      <c r="G852" s="16">
        <v>1.38889E-3</v>
      </c>
      <c r="H852" s="16">
        <v>1E-4</v>
      </c>
      <c r="I852" s="66">
        <v>2.5000000000000001E-3</v>
      </c>
      <c r="J852" s="16">
        <v>107183741991</v>
      </c>
      <c r="K852" s="16">
        <v>-1E-4</v>
      </c>
      <c r="L852" s="16">
        <v>1.3854200000000001E-3</v>
      </c>
    </row>
    <row r="853" spans="1:12" ht="13.2" x14ac:dyDescent="0.25">
      <c r="A853" s="13">
        <v>42930</v>
      </c>
      <c r="B853" s="54">
        <v>0.21486111111111111</v>
      </c>
      <c r="C853" s="16" t="s">
        <v>760</v>
      </c>
      <c r="D853" s="16" t="s">
        <v>761</v>
      </c>
      <c r="E853" s="16" t="s">
        <v>763</v>
      </c>
      <c r="F853" s="16">
        <v>7.1999960000000002E-2</v>
      </c>
      <c r="G853" s="16">
        <v>1.38889E-3</v>
      </c>
      <c r="H853" s="16">
        <v>1E-4</v>
      </c>
      <c r="I853" s="66">
        <v>2.5000000000000001E-3</v>
      </c>
      <c r="J853" s="16">
        <v>107183741991</v>
      </c>
      <c r="K853" s="16">
        <v>-1E-4</v>
      </c>
      <c r="L853" s="16">
        <v>1.3854200000000001E-3</v>
      </c>
    </row>
    <row r="854" spans="1:12" ht="13.2" x14ac:dyDescent="0.25">
      <c r="A854" s="13">
        <v>42930</v>
      </c>
      <c r="B854" s="54">
        <v>0.21486111111111111</v>
      </c>
      <c r="C854" s="16" t="s">
        <v>760</v>
      </c>
      <c r="D854" s="16" t="s">
        <v>761</v>
      </c>
      <c r="E854" s="16" t="s">
        <v>763</v>
      </c>
      <c r="F854" s="16">
        <v>7.1999949999999993E-2</v>
      </c>
      <c r="G854" s="16">
        <v>1.38889E-3</v>
      </c>
      <c r="H854" s="16">
        <v>1E-4</v>
      </c>
      <c r="I854" s="66">
        <v>2.5000000000000001E-3</v>
      </c>
      <c r="J854" s="16">
        <v>107183741991</v>
      </c>
      <c r="K854" s="16">
        <v>-1E-4</v>
      </c>
      <c r="L854" s="16">
        <v>1.3854200000000001E-3</v>
      </c>
    </row>
    <row r="855" spans="1:12" ht="13.2" x14ac:dyDescent="0.25">
      <c r="A855" s="13">
        <v>42930</v>
      </c>
      <c r="B855" s="54">
        <v>0.21486111111111111</v>
      </c>
      <c r="C855" s="16" t="s">
        <v>760</v>
      </c>
      <c r="D855" s="16" t="s">
        <v>761</v>
      </c>
      <c r="E855" s="16" t="s">
        <v>763</v>
      </c>
      <c r="F855" s="16">
        <v>7.1999949999999993E-2</v>
      </c>
      <c r="G855" s="16">
        <v>1.38889E-3</v>
      </c>
      <c r="H855" s="16">
        <v>1E-4</v>
      </c>
      <c r="I855" s="66">
        <v>2.5000000000000001E-3</v>
      </c>
      <c r="J855" s="16">
        <v>107183741991</v>
      </c>
      <c r="K855" s="16">
        <v>-1E-4</v>
      </c>
      <c r="L855" s="16">
        <v>1.3854200000000001E-3</v>
      </c>
    </row>
    <row r="856" spans="1:12" ht="13.2" x14ac:dyDescent="0.25">
      <c r="A856" s="13">
        <v>42930</v>
      </c>
      <c r="B856" s="54">
        <v>0.21486111111111111</v>
      </c>
      <c r="C856" s="16" t="s">
        <v>760</v>
      </c>
      <c r="D856" s="16" t="s">
        <v>761</v>
      </c>
      <c r="E856" s="16" t="s">
        <v>763</v>
      </c>
      <c r="F856" s="16">
        <v>7.1999939999999998E-2</v>
      </c>
      <c r="G856" s="16">
        <v>1.3889E-3</v>
      </c>
      <c r="H856" s="16">
        <v>1E-4</v>
      </c>
      <c r="I856" s="66">
        <v>2.5000000000000001E-3</v>
      </c>
      <c r="J856" s="16">
        <v>107183741991</v>
      </c>
      <c r="K856" s="16">
        <v>-1E-4</v>
      </c>
      <c r="L856" s="16">
        <v>1.38543E-3</v>
      </c>
    </row>
    <row r="857" spans="1:12" ht="13.2" x14ac:dyDescent="0.25">
      <c r="A857" s="13">
        <v>42930</v>
      </c>
      <c r="B857" s="54">
        <v>0.21486111111111111</v>
      </c>
      <c r="C857" s="16" t="s">
        <v>760</v>
      </c>
      <c r="D857" s="16" t="s">
        <v>761</v>
      </c>
      <c r="E857" s="16" t="s">
        <v>763</v>
      </c>
      <c r="F857" s="16">
        <v>7.1999939999999998E-2</v>
      </c>
      <c r="G857" s="16">
        <v>0.13908209999999999</v>
      </c>
      <c r="H857" s="16">
        <v>1.0013899999999999E-2</v>
      </c>
      <c r="I857" s="66">
        <v>2.5000000000000001E-3</v>
      </c>
      <c r="J857" s="16">
        <v>107183741991</v>
      </c>
      <c r="K857" s="16">
        <v>-1.0013899999999999E-2</v>
      </c>
      <c r="L857" s="16">
        <v>0.13873440000000001</v>
      </c>
    </row>
    <row r="858" spans="1:12" ht="13.2" x14ac:dyDescent="0.25">
      <c r="A858" s="13">
        <v>42930</v>
      </c>
      <c r="B858" s="54">
        <v>0.21247685185185186</v>
      </c>
      <c r="C858" s="16" t="s">
        <v>760</v>
      </c>
      <c r="D858" s="16" t="s">
        <v>761</v>
      </c>
      <c r="E858" s="16" t="s">
        <v>763</v>
      </c>
      <c r="F858" s="16">
        <v>7.1999999999999995E-2</v>
      </c>
      <c r="G858" s="16">
        <v>0.53319461999999995</v>
      </c>
      <c r="H858" s="16">
        <v>3.8390010000000002E-2</v>
      </c>
      <c r="I858" s="66">
        <v>2.5000000000000001E-3</v>
      </c>
      <c r="J858" s="16">
        <v>107183405328</v>
      </c>
      <c r="K858" s="16">
        <v>-3.8390010000000002E-2</v>
      </c>
      <c r="L858" s="16">
        <v>0.53186164000000002</v>
      </c>
    </row>
    <row r="859" spans="1:12" ht="13.2" x14ac:dyDescent="0.25">
      <c r="A859" s="13">
        <v>42930</v>
      </c>
      <c r="B859" s="54">
        <v>0.21247685185185186</v>
      </c>
      <c r="C859" s="16" t="s">
        <v>760</v>
      </c>
      <c r="D859" s="16" t="s">
        <v>761</v>
      </c>
      <c r="E859" s="16" t="s">
        <v>763</v>
      </c>
      <c r="F859" s="16">
        <v>7.199999E-2</v>
      </c>
      <c r="G859" s="16">
        <v>1.38889E-3</v>
      </c>
      <c r="H859" s="16">
        <v>1E-4</v>
      </c>
      <c r="I859" s="66">
        <v>2.5000000000000001E-3</v>
      </c>
      <c r="J859" s="16">
        <v>107183405328</v>
      </c>
      <c r="K859" s="16">
        <v>-1E-4</v>
      </c>
      <c r="L859" s="16">
        <v>1.3854200000000001E-3</v>
      </c>
    </row>
    <row r="860" spans="1:12" ht="13.2" x14ac:dyDescent="0.25">
      <c r="A860" s="13">
        <v>42930</v>
      </c>
      <c r="B860" s="54">
        <v>0.21247685185185186</v>
      </c>
      <c r="C860" s="16" t="s">
        <v>760</v>
      </c>
      <c r="D860" s="16" t="s">
        <v>761</v>
      </c>
      <c r="E860" s="16" t="s">
        <v>763</v>
      </c>
      <c r="F860" s="16">
        <v>7.199999E-2</v>
      </c>
      <c r="G860" s="16">
        <v>1.38889E-3</v>
      </c>
      <c r="H860" s="16">
        <v>1E-4</v>
      </c>
      <c r="I860" s="66">
        <v>2.5000000000000001E-3</v>
      </c>
      <c r="J860" s="16">
        <v>107183405328</v>
      </c>
      <c r="K860" s="16">
        <v>-1E-4</v>
      </c>
      <c r="L860" s="16">
        <v>1.3854200000000001E-3</v>
      </c>
    </row>
    <row r="861" spans="1:12" ht="13.2" x14ac:dyDescent="0.25">
      <c r="A861" s="13">
        <v>42930</v>
      </c>
      <c r="B861" s="54">
        <v>0.21247685185185186</v>
      </c>
      <c r="C861" s="16" t="s">
        <v>760</v>
      </c>
      <c r="D861" s="16" t="s">
        <v>761</v>
      </c>
      <c r="E861" s="16" t="s">
        <v>763</v>
      </c>
      <c r="F861" s="16">
        <v>7.1999980000000005E-2</v>
      </c>
      <c r="G861" s="16">
        <v>0.23018477000000001</v>
      </c>
      <c r="H861" s="16">
        <v>1.6573290000000001E-2</v>
      </c>
      <c r="I861" s="66">
        <v>2.5000000000000001E-3</v>
      </c>
      <c r="J861" s="16">
        <v>107183405328</v>
      </c>
      <c r="K861" s="16">
        <v>-1.6573290000000001E-2</v>
      </c>
      <c r="L861" s="16">
        <v>0.22960931000000001</v>
      </c>
    </row>
    <row r="862" spans="1:12" ht="13.2" x14ac:dyDescent="0.25">
      <c r="A862" s="13">
        <v>42930</v>
      </c>
      <c r="B862" s="54">
        <v>0.21128472222222222</v>
      </c>
      <c r="C862" s="16" t="s">
        <v>760</v>
      </c>
      <c r="D862" s="16" t="s">
        <v>761</v>
      </c>
      <c r="E862" s="16" t="s">
        <v>763</v>
      </c>
      <c r="F862" s="16">
        <v>7.1999999999999995E-2</v>
      </c>
      <c r="G862" s="16">
        <v>5.3030509199999996</v>
      </c>
      <c r="H862" s="16">
        <v>0.38181966000000001</v>
      </c>
      <c r="I862" s="66">
        <v>2.5000000000000001E-3</v>
      </c>
      <c r="J862" s="16">
        <v>107183220513</v>
      </c>
      <c r="K862" s="16">
        <v>-0.38181966000000001</v>
      </c>
      <c r="L862" s="16">
        <v>5.2897933000000004</v>
      </c>
    </row>
    <row r="863" spans="1:12" ht="13.2" x14ac:dyDescent="0.25">
      <c r="A863" s="13">
        <v>42930</v>
      </c>
      <c r="B863" s="54">
        <v>0.21086805555555554</v>
      </c>
      <c r="C863" s="16" t="s">
        <v>760</v>
      </c>
      <c r="D863" s="16" t="s">
        <v>761</v>
      </c>
      <c r="E863" s="16" t="s">
        <v>763</v>
      </c>
      <c r="F863" s="16">
        <v>7.1973120000000002E-2</v>
      </c>
      <c r="G863" s="16">
        <v>1.38941E-3</v>
      </c>
      <c r="H863" s="16">
        <v>1E-4</v>
      </c>
      <c r="I863" s="66">
        <v>2.5000000000000001E-3</v>
      </c>
      <c r="J863" s="16">
        <v>107183171562</v>
      </c>
      <c r="K863" s="16">
        <v>-1E-4</v>
      </c>
      <c r="L863" s="16">
        <v>1.38594E-3</v>
      </c>
    </row>
    <row r="864" spans="1:12" ht="13.2" x14ac:dyDescent="0.25">
      <c r="A864" s="13">
        <v>42930</v>
      </c>
      <c r="B864" s="54">
        <v>0.21086805555555554</v>
      </c>
      <c r="C864" s="16" t="s">
        <v>760</v>
      </c>
      <c r="D864" s="16" t="s">
        <v>761</v>
      </c>
      <c r="E864" s="16" t="s">
        <v>763</v>
      </c>
      <c r="F864" s="16">
        <v>7.1973120000000002E-2</v>
      </c>
      <c r="G864" s="16">
        <v>9.0809200000000007E-2</v>
      </c>
      <c r="H864" s="16">
        <v>6.5358200000000003E-3</v>
      </c>
      <c r="I864" s="66">
        <v>2.5000000000000001E-3</v>
      </c>
      <c r="J864" s="16">
        <v>107183171562</v>
      </c>
      <c r="K864" s="16">
        <v>-6.5358200000000003E-3</v>
      </c>
      <c r="L864" s="16">
        <v>9.0582179999999998E-2</v>
      </c>
    </row>
    <row r="865" spans="1:12" ht="13.2" x14ac:dyDescent="0.25">
      <c r="A865" s="13">
        <v>42930</v>
      </c>
      <c r="B865" s="54">
        <v>0.21086805555555554</v>
      </c>
      <c r="C865" s="16" t="s">
        <v>760</v>
      </c>
      <c r="D865" s="16" t="s">
        <v>761</v>
      </c>
      <c r="E865" s="16" t="s">
        <v>763</v>
      </c>
      <c r="F865" s="16">
        <v>7.1973110000000007E-2</v>
      </c>
      <c r="G865" s="16">
        <v>1.93306406</v>
      </c>
      <c r="H865" s="16">
        <v>0.13912863</v>
      </c>
      <c r="I865" s="66">
        <v>2.5000000000000001E-3</v>
      </c>
      <c r="J865" s="16">
        <v>107183171562</v>
      </c>
      <c r="K865" s="16">
        <v>-0.13912863</v>
      </c>
      <c r="L865" s="16">
        <v>1.9282314</v>
      </c>
    </row>
    <row r="866" spans="1:12" ht="13.2" x14ac:dyDescent="0.25">
      <c r="A866" s="13">
        <v>42930</v>
      </c>
      <c r="B866" s="54">
        <v>0.21006944444444445</v>
      </c>
      <c r="C866" s="16" t="s">
        <v>760</v>
      </c>
      <c r="D866" s="16" t="s">
        <v>761</v>
      </c>
      <c r="E866" s="16" t="s">
        <v>763</v>
      </c>
      <c r="F866" s="16">
        <v>7.1958469999999997E-2</v>
      </c>
      <c r="G866" s="16">
        <v>1.172052E-2</v>
      </c>
      <c r="H866" s="16">
        <v>8.4338999999999996E-4</v>
      </c>
      <c r="I866" s="66">
        <v>2.5000000000000001E-3</v>
      </c>
      <c r="J866" s="16">
        <v>107183097636</v>
      </c>
      <c r="K866" s="16">
        <v>-8.4338999999999996E-4</v>
      </c>
      <c r="L866" s="16">
        <v>1.169122E-2</v>
      </c>
    </row>
    <row r="867" spans="1:12" ht="13.2" x14ac:dyDescent="0.25">
      <c r="A867" s="13">
        <v>42930</v>
      </c>
      <c r="B867" s="54">
        <v>0.21006944444444445</v>
      </c>
      <c r="C867" s="16" t="s">
        <v>760</v>
      </c>
      <c r="D867" s="16" t="s">
        <v>761</v>
      </c>
      <c r="E867" s="16" t="s">
        <v>763</v>
      </c>
      <c r="F867" s="16">
        <v>7.1930800000000003E-2</v>
      </c>
      <c r="G867" s="16">
        <v>2.17644E-2</v>
      </c>
      <c r="H867" s="16">
        <v>1.5655300000000001E-3</v>
      </c>
      <c r="I867" s="66">
        <v>2.5000000000000001E-3</v>
      </c>
      <c r="J867" s="16">
        <v>107183097636</v>
      </c>
      <c r="K867" s="16">
        <v>-1.5655300000000001E-3</v>
      </c>
      <c r="L867" s="16">
        <v>2.1709989999999998E-2</v>
      </c>
    </row>
    <row r="868" spans="1:12" ht="13.2" x14ac:dyDescent="0.25">
      <c r="A868" s="13">
        <v>42930</v>
      </c>
      <c r="B868" s="54">
        <v>0.21006944444444445</v>
      </c>
      <c r="C868" s="16" t="s">
        <v>760</v>
      </c>
      <c r="D868" s="16" t="s">
        <v>761</v>
      </c>
      <c r="E868" s="16" t="s">
        <v>763</v>
      </c>
      <c r="F868" s="16">
        <v>7.1897470000000005E-2</v>
      </c>
      <c r="G868" s="16">
        <v>4.209856E-2</v>
      </c>
      <c r="H868" s="16">
        <v>3.0267699999999998E-3</v>
      </c>
      <c r="I868" s="66">
        <v>2.5000000000000001E-3</v>
      </c>
      <c r="J868" s="16">
        <v>107183097636</v>
      </c>
      <c r="K868" s="16">
        <v>-3.0267699999999998E-3</v>
      </c>
      <c r="L868" s="16">
        <v>4.1993320000000001E-2</v>
      </c>
    </row>
    <row r="869" spans="1:12" ht="13.2" x14ac:dyDescent="0.25">
      <c r="A869" s="13">
        <v>42930</v>
      </c>
      <c r="B869" s="54">
        <v>0.21006944444444445</v>
      </c>
      <c r="C869" s="16" t="s">
        <v>760</v>
      </c>
      <c r="D869" s="16" t="s">
        <v>761</v>
      </c>
      <c r="E869" s="16" t="s">
        <v>763</v>
      </c>
      <c r="F869" s="16">
        <v>7.1882950000000001E-2</v>
      </c>
      <c r="G869" s="16">
        <v>1.391063E-2</v>
      </c>
      <c r="H869" s="16">
        <v>9.9993E-4</v>
      </c>
      <c r="I869" s="66">
        <v>2.5000000000000001E-3</v>
      </c>
      <c r="J869" s="16">
        <v>107183097636</v>
      </c>
      <c r="K869" s="16">
        <v>-9.9993E-4</v>
      </c>
      <c r="L869" s="16">
        <v>1.387586E-2</v>
      </c>
    </row>
    <row r="870" spans="1:12" ht="13.2" x14ac:dyDescent="0.25">
      <c r="A870" s="13">
        <v>42930</v>
      </c>
      <c r="B870" s="54">
        <v>0.21006944444444445</v>
      </c>
      <c r="C870" s="16" t="s">
        <v>760</v>
      </c>
      <c r="D870" s="16" t="s">
        <v>761</v>
      </c>
      <c r="E870" s="16" t="s">
        <v>763</v>
      </c>
      <c r="F870" s="16">
        <v>7.1861410000000001E-2</v>
      </c>
      <c r="G870" s="16">
        <v>1.959346E-2</v>
      </c>
      <c r="H870" s="16">
        <v>1.4080099999999999E-3</v>
      </c>
      <c r="I870" s="66">
        <v>2.5000000000000001E-3</v>
      </c>
      <c r="J870" s="16">
        <v>107183097636</v>
      </c>
      <c r="K870" s="16">
        <v>-1.4080099999999999E-3</v>
      </c>
      <c r="L870" s="16">
        <v>1.9544479999999999E-2</v>
      </c>
    </row>
    <row r="871" spans="1:12" ht="13.2" x14ac:dyDescent="0.25">
      <c r="A871" s="13">
        <v>42930</v>
      </c>
      <c r="B871" s="54">
        <v>0.21006944444444445</v>
      </c>
      <c r="C871" s="16" t="s">
        <v>760</v>
      </c>
      <c r="D871" s="16" t="s">
        <v>761</v>
      </c>
      <c r="E871" s="16" t="s">
        <v>763</v>
      </c>
      <c r="F871" s="16">
        <v>7.1861289999999994E-2</v>
      </c>
      <c r="G871" s="16">
        <v>1.959346E-2</v>
      </c>
      <c r="H871" s="16">
        <v>1.4080099999999999E-3</v>
      </c>
      <c r="I871" s="66">
        <v>2.5000000000000001E-3</v>
      </c>
      <c r="J871" s="16">
        <v>107183097636</v>
      </c>
      <c r="K871" s="16">
        <v>-1.4080099999999999E-3</v>
      </c>
      <c r="L871" s="16">
        <v>1.9544479999999999E-2</v>
      </c>
    </row>
    <row r="872" spans="1:12" ht="13.2" x14ac:dyDescent="0.25">
      <c r="A872" s="13">
        <v>42930</v>
      </c>
      <c r="B872" s="54">
        <v>0.21006944444444445</v>
      </c>
      <c r="C872" s="16" t="s">
        <v>760</v>
      </c>
      <c r="D872" s="16" t="s">
        <v>761</v>
      </c>
      <c r="E872" s="16" t="s">
        <v>763</v>
      </c>
      <c r="F872" s="16">
        <v>7.1859480000000003E-2</v>
      </c>
      <c r="G872" s="16">
        <v>3.9663500000000004E-3</v>
      </c>
      <c r="H872" s="16">
        <v>2.8500999999999998E-4</v>
      </c>
      <c r="I872" s="66">
        <v>2.5000000000000001E-3</v>
      </c>
      <c r="J872" s="16">
        <v>107183097636</v>
      </c>
      <c r="K872" s="16">
        <v>-2.8500999999999998E-4</v>
      </c>
      <c r="L872" s="16">
        <v>3.9564400000000003E-3</v>
      </c>
    </row>
    <row r="873" spans="1:12" ht="13.2" x14ac:dyDescent="0.25">
      <c r="A873" s="13">
        <v>42930</v>
      </c>
      <c r="B873" s="54">
        <v>0.20997685185185186</v>
      </c>
      <c r="C873" s="16" t="s">
        <v>760</v>
      </c>
      <c r="D873" s="16" t="s">
        <v>761</v>
      </c>
      <c r="E873" s="16" t="s">
        <v>763</v>
      </c>
      <c r="F873" s="16">
        <v>7.1859000000000006E-2</v>
      </c>
      <c r="G873" s="16">
        <v>2.7891999999999999E-3</v>
      </c>
      <c r="H873" s="16">
        <v>2.0042000000000001E-4</v>
      </c>
      <c r="I873" s="66">
        <v>1.5E-3</v>
      </c>
      <c r="J873" s="16">
        <v>107183067666</v>
      </c>
      <c r="K873" s="16">
        <v>-2.0042000000000001E-4</v>
      </c>
      <c r="L873" s="16">
        <v>2.78502E-3</v>
      </c>
    </row>
    <row r="874" spans="1:12" ht="13.2" x14ac:dyDescent="0.25">
      <c r="A874" s="13">
        <v>42930</v>
      </c>
      <c r="B874" s="54">
        <v>0.20986111111111111</v>
      </c>
      <c r="C874" s="16" t="s">
        <v>760</v>
      </c>
      <c r="D874" s="16" t="s">
        <v>761</v>
      </c>
      <c r="E874" s="16" t="s">
        <v>763</v>
      </c>
      <c r="F874" s="16">
        <v>7.1859000000000006E-2</v>
      </c>
      <c r="G874" s="16">
        <v>0.95714012999999998</v>
      </c>
      <c r="H874" s="16">
        <v>6.8779129999999994E-2</v>
      </c>
      <c r="I874" s="66">
        <v>1.5E-3</v>
      </c>
      <c r="J874" s="16">
        <v>107183067666</v>
      </c>
      <c r="K874" s="16">
        <v>-6.8779129999999994E-2</v>
      </c>
      <c r="L874" s="16">
        <v>0.95570442</v>
      </c>
    </row>
    <row r="875" spans="1:12" ht="13.2" x14ac:dyDescent="0.25">
      <c r="A875" s="13">
        <v>42930</v>
      </c>
      <c r="B875" s="54">
        <v>0.20984953703703704</v>
      </c>
      <c r="C875" s="16" t="s">
        <v>760</v>
      </c>
      <c r="D875" s="16" t="s">
        <v>761</v>
      </c>
      <c r="E875" s="16" t="s">
        <v>763</v>
      </c>
      <c r="F875" s="16">
        <v>7.1858710000000006E-2</v>
      </c>
      <c r="G875" s="16">
        <v>0.12274537000000001</v>
      </c>
      <c r="H875" s="16">
        <v>8.8203199999999995E-3</v>
      </c>
      <c r="I875" s="66">
        <v>2.5000000000000001E-3</v>
      </c>
      <c r="J875" s="16">
        <v>107183067666</v>
      </c>
      <c r="K875" s="16">
        <v>-8.8203199999999995E-3</v>
      </c>
      <c r="L875" s="16">
        <v>0.12243851</v>
      </c>
    </row>
    <row r="876" spans="1:12" ht="13.2" x14ac:dyDescent="0.25">
      <c r="A876" s="13">
        <v>42930</v>
      </c>
      <c r="B876" s="54">
        <v>0.20984953703703704</v>
      </c>
      <c r="C876" s="16" t="s">
        <v>760</v>
      </c>
      <c r="D876" s="16" t="s">
        <v>761</v>
      </c>
      <c r="E876" s="16" t="s">
        <v>763</v>
      </c>
      <c r="F876" s="16">
        <v>7.1858459999999999E-2</v>
      </c>
      <c r="G876" s="16">
        <v>1.39163E-3</v>
      </c>
      <c r="H876" s="16">
        <v>1E-4</v>
      </c>
      <c r="I876" s="66">
        <v>2.5000000000000001E-3</v>
      </c>
      <c r="J876" s="16">
        <v>107183067666</v>
      </c>
      <c r="K876" s="16">
        <v>-1E-4</v>
      </c>
      <c r="L876" s="16">
        <v>1.38816E-3</v>
      </c>
    </row>
    <row r="877" spans="1:12" ht="13.2" x14ac:dyDescent="0.25">
      <c r="A877" s="13">
        <v>42930</v>
      </c>
      <c r="B877" s="54">
        <v>0.20984953703703704</v>
      </c>
      <c r="C877" s="16" t="s">
        <v>760</v>
      </c>
      <c r="D877" s="16" t="s">
        <v>761</v>
      </c>
      <c r="E877" s="16" t="s">
        <v>763</v>
      </c>
      <c r="F877" s="16">
        <v>7.1858459999999999E-2</v>
      </c>
      <c r="G877" s="16">
        <v>1.39163E-3</v>
      </c>
      <c r="H877" s="16">
        <v>1E-4</v>
      </c>
      <c r="I877" s="66">
        <v>2.5000000000000001E-3</v>
      </c>
      <c r="J877" s="16">
        <v>107183067666</v>
      </c>
      <c r="K877" s="16">
        <v>-1E-4</v>
      </c>
      <c r="L877" s="16">
        <v>1.38816E-3</v>
      </c>
    </row>
    <row r="878" spans="1:12" ht="13.2" x14ac:dyDescent="0.25">
      <c r="A878" s="13">
        <v>42930</v>
      </c>
      <c r="B878" s="54">
        <v>0.20984953703703704</v>
      </c>
      <c r="C878" s="16" t="s">
        <v>760</v>
      </c>
      <c r="D878" s="16" t="s">
        <v>761</v>
      </c>
      <c r="E878" s="16" t="s">
        <v>763</v>
      </c>
      <c r="F878" s="16">
        <v>7.1858459999999999E-2</v>
      </c>
      <c r="G878" s="16">
        <v>1.39163E-3</v>
      </c>
      <c r="H878" s="16">
        <v>1E-4</v>
      </c>
      <c r="I878" s="66">
        <v>2.5000000000000001E-3</v>
      </c>
      <c r="J878" s="16">
        <v>107183067666</v>
      </c>
      <c r="K878" s="16">
        <v>-1E-4</v>
      </c>
      <c r="L878" s="16">
        <v>1.38816E-3</v>
      </c>
    </row>
    <row r="879" spans="1:12" ht="13.2" x14ac:dyDescent="0.25">
      <c r="A879" s="13">
        <v>42930</v>
      </c>
      <c r="B879" s="54">
        <v>0.20984953703703704</v>
      </c>
      <c r="C879" s="16" t="s">
        <v>760</v>
      </c>
      <c r="D879" s="16" t="s">
        <v>761</v>
      </c>
      <c r="E879" s="16" t="s">
        <v>763</v>
      </c>
      <c r="F879" s="16">
        <v>7.1858450000000004E-2</v>
      </c>
      <c r="G879" s="16">
        <v>1.959346E-2</v>
      </c>
      <c r="H879" s="16">
        <v>1.40795E-3</v>
      </c>
      <c r="I879" s="66">
        <v>2.5000000000000001E-3</v>
      </c>
      <c r="J879" s="16">
        <v>107183067666</v>
      </c>
      <c r="K879" s="16">
        <v>-1.40795E-3</v>
      </c>
      <c r="L879" s="16">
        <v>1.9544479999999999E-2</v>
      </c>
    </row>
    <row r="880" spans="1:12" ht="13.2" x14ac:dyDescent="0.25">
      <c r="A880" s="13">
        <v>42930</v>
      </c>
      <c r="B880" s="54">
        <v>0.20984953703703704</v>
      </c>
      <c r="C880" s="16" t="s">
        <v>760</v>
      </c>
      <c r="D880" s="16" t="s">
        <v>761</v>
      </c>
      <c r="E880" s="16" t="s">
        <v>763</v>
      </c>
      <c r="F880" s="16">
        <v>7.1819999999999995E-2</v>
      </c>
      <c r="G880" s="16">
        <v>4.9924999999999997</v>
      </c>
      <c r="H880" s="16">
        <v>0.35856135</v>
      </c>
      <c r="I880" s="66">
        <v>2.5000000000000001E-3</v>
      </c>
      <c r="J880" s="16">
        <v>107183067666</v>
      </c>
      <c r="K880" s="16">
        <v>-0.35856135</v>
      </c>
      <c r="L880" s="16">
        <v>4.9800187500000002</v>
      </c>
    </row>
    <row r="881" spans="1:12" ht="13.2" x14ac:dyDescent="0.25">
      <c r="A881" s="13">
        <v>42930</v>
      </c>
      <c r="B881" s="54">
        <v>0.20984953703703704</v>
      </c>
      <c r="C881" s="16" t="s">
        <v>760</v>
      </c>
      <c r="D881" s="16" t="s">
        <v>761</v>
      </c>
      <c r="E881" s="16" t="s">
        <v>763</v>
      </c>
      <c r="F881" s="16">
        <v>7.1819919999999995E-2</v>
      </c>
      <c r="G881" s="16">
        <v>0.13973515</v>
      </c>
      <c r="H881" s="16">
        <v>1.0035759999999999E-2</v>
      </c>
      <c r="I881" s="66">
        <v>2.5000000000000001E-3</v>
      </c>
      <c r="J881" s="16">
        <v>107183067666</v>
      </c>
      <c r="K881" s="16">
        <v>-1.0035759999999999E-2</v>
      </c>
      <c r="L881" s="16">
        <v>0.13938581999999999</v>
      </c>
    </row>
    <row r="882" spans="1:12" ht="13.2" x14ac:dyDescent="0.25">
      <c r="A882" s="13">
        <v>42930</v>
      </c>
      <c r="B882" s="54">
        <v>0.20984953703703704</v>
      </c>
      <c r="C882" s="16" t="s">
        <v>760</v>
      </c>
      <c r="D882" s="16" t="s">
        <v>761</v>
      </c>
      <c r="E882" s="16" t="s">
        <v>763</v>
      </c>
      <c r="F882" s="16">
        <v>7.1819910000000001E-2</v>
      </c>
      <c r="G882" s="16">
        <v>2.9077471300000002</v>
      </c>
      <c r="H882" s="16">
        <v>0.20883413000000001</v>
      </c>
      <c r="I882" s="66">
        <v>2.5000000000000001E-3</v>
      </c>
      <c r="J882" s="16">
        <v>107183067666</v>
      </c>
      <c r="K882" s="16">
        <v>-0.20883413000000001</v>
      </c>
      <c r="L882" s="16">
        <v>2.9004777700000002</v>
      </c>
    </row>
    <row r="883" spans="1:12" ht="13.2" x14ac:dyDescent="0.25">
      <c r="A883" s="13">
        <v>42930</v>
      </c>
      <c r="B883" s="54">
        <v>0.20984953703703704</v>
      </c>
      <c r="C883" s="16" t="s">
        <v>760</v>
      </c>
      <c r="D883" s="16" t="s">
        <v>761</v>
      </c>
      <c r="E883" s="16" t="s">
        <v>763</v>
      </c>
      <c r="F883" s="16">
        <v>7.1705309999999994E-2</v>
      </c>
      <c r="G883" s="16">
        <v>0.14608491000000001</v>
      </c>
      <c r="H883" s="16">
        <v>1.047506E-2</v>
      </c>
      <c r="I883" s="66">
        <v>2.5000000000000001E-3</v>
      </c>
      <c r="J883" s="16">
        <v>107183067666</v>
      </c>
      <c r="K883" s="16">
        <v>-1.047506E-2</v>
      </c>
      <c r="L883" s="16">
        <v>0.14571970000000001</v>
      </c>
    </row>
    <row r="884" spans="1:12" ht="13.2" x14ac:dyDescent="0.25">
      <c r="A884" s="13">
        <v>42930</v>
      </c>
      <c r="B884" s="54">
        <v>0.20664351851851853</v>
      </c>
      <c r="C884" s="16" t="s">
        <v>760</v>
      </c>
      <c r="D884" s="16" t="s">
        <v>761</v>
      </c>
      <c r="E884" s="16" t="s">
        <v>762</v>
      </c>
      <c r="F884" s="16">
        <v>7.1452000000000002E-2</v>
      </c>
      <c r="G884" s="16">
        <v>1.2429880799999999</v>
      </c>
      <c r="H884" s="16">
        <v>8.8813980000000001E-2</v>
      </c>
      <c r="I884" s="66">
        <v>1.5E-3</v>
      </c>
      <c r="J884" s="16">
        <v>107182072662</v>
      </c>
      <c r="K884" s="16">
        <v>8.8680759999999997E-2</v>
      </c>
      <c r="L884" s="16">
        <v>-1.2429880799999999</v>
      </c>
    </row>
    <row r="885" spans="1:12" ht="13.2" x14ac:dyDescent="0.25">
      <c r="A885" s="13">
        <v>42930</v>
      </c>
      <c r="B885" s="54">
        <v>0.2064236111111111</v>
      </c>
      <c r="C885" s="16" t="s">
        <v>760</v>
      </c>
      <c r="D885" s="16" t="s">
        <v>761</v>
      </c>
      <c r="E885" s="16" t="s">
        <v>762</v>
      </c>
      <c r="F885" s="16">
        <v>7.1452000000000002E-2</v>
      </c>
      <c r="G885" s="16">
        <v>5.7120000000000002E-5</v>
      </c>
      <c r="H885" s="16">
        <v>4.0799999999999999E-6</v>
      </c>
      <c r="I885" s="66">
        <v>1.5E-3</v>
      </c>
      <c r="J885" s="16">
        <v>107182072662</v>
      </c>
      <c r="K885" s="16">
        <v>4.0799999999999999E-6</v>
      </c>
      <c r="L885" s="16">
        <v>-5.7120000000000002E-5</v>
      </c>
    </row>
    <row r="886" spans="1:12" ht="13.2" x14ac:dyDescent="0.25">
      <c r="A886" s="13">
        <v>42930</v>
      </c>
      <c r="B886" s="54">
        <v>0.20627314814814815</v>
      </c>
      <c r="C886" s="16" t="s">
        <v>760</v>
      </c>
      <c r="D886" s="16" t="s">
        <v>761</v>
      </c>
      <c r="E886" s="16" t="s">
        <v>762</v>
      </c>
      <c r="F886" s="16">
        <v>7.1452000000000002E-2</v>
      </c>
      <c r="G886" s="16">
        <v>1.8E-7</v>
      </c>
      <c r="H886" s="16">
        <v>1E-8</v>
      </c>
      <c r="I886" s="66">
        <v>1.5E-3</v>
      </c>
      <c r="J886" s="16">
        <v>107182072662</v>
      </c>
      <c r="K886" s="16">
        <v>1E-8</v>
      </c>
      <c r="L886" s="16">
        <v>-1.8E-7</v>
      </c>
    </row>
    <row r="887" spans="1:12" ht="13.2" x14ac:dyDescent="0.25">
      <c r="A887" s="13">
        <v>42930</v>
      </c>
      <c r="B887" s="54">
        <v>0.2058912037037037</v>
      </c>
      <c r="C887" s="16" t="s">
        <v>760</v>
      </c>
      <c r="D887" s="16" t="s">
        <v>761</v>
      </c>
      <c r="E887" s="16" t="s">
        <v>762</v>
      </c>
      <c r="F887" s="16">
        <v>7.1452000000000002E-2</v>
      </c>
      <c r="G887" s="16">
        <v>5.9999999999999995E-8</v>
      </c>
      <c r="H887" s="16">
        <v>0</v>
      </c>
      <c r="I887" s="66">
        <v>1.5E-3</v>
      </c>
      <c r="J887" s="16">
        <v>107182072662</v>
      </c>
      <c r="K887" s="16">
        <v>0</v>
      </c>
      <c r="L887" s="16">
        <v>-5.9999999999999995E-8</v>
      </c>
    </row>
    <row r="888" spans="1:12" ht="13.2" hidden="1" x14ac:dyDescent="0.25">
      <c r="A888" s="13">
        <v>42930</v>
      </c>
      <c r="B888" s="54">
        <v>0.20571759259259259</v>
      </c>
      <c r="C888" s="16" t="s">
        <v>780</v>
      </c>
      <c r="D888" s="16" t="s">
        <v>761</v>
      </c>
      <c r="E888" s="16" t="s">
        <v>763</v>
      </c>
      <c r="F888" s="16">
        <v>3.2200000000000001E-6</v>
      </c>
      <c r="G888" s="16">
        <v>200384.58814241999</v>
      </c>
      <c r="H888" s="16">
        <v>0.64523836999999995</v>
      </c>
      <c r="I888" s="66">
        <v>2.5000000000000001E-3</v>
      </c>
      <c r="J888" s="16">
        <v>10530775833</v>
      </c>
      <c r="K888" s="16">
        <v>-0.64523836999999995</v>
      </c>
      <c r="L888" s="16">
        <v>199883.62667207001</v>
      </c>
    </row>
    <row r="889" spans="1:12" ht="13.2" hidden="1" x14ac:dyDescent="0.25">
      <c r="A889" s="13">
        <v>42930</v>
      </c>
      <c r="B889" s="54">
        <v>0.20571759259259259</v>
      </c>
      <c r="C889" s="16" t="s">
        <v>780</v>
      </c>
      <c r="D889" s="16" t="s">
        <v>761</v>
      </c>
      <c r="E889" s="16" t="s">
        <v>763</v>
      </c>
      <c r="F889" s="16">
        <v>3.2200000000000001E-6</v>
      </c>
      <c r="G889" s="16">
        <v>150</v>
      </c>
      <c r="H889" s="16">
        <v>4.8299999999999998E-4</v>
      </c>
      <c r="I889" s="66">
        <v>2.5000000000000001E-3</v>
      </c>
      <c r="J889" s="16">
        <v>10530775833</v>
      </c>
      <c r="K889" s="16">
        <v>-4.8299999999999998E-4</v>
      </c>
      <c r="L889" s="16">
        <v>149.625</v>
      </c>
    </row>
    <row r="890" spans="1:12" ht="13.2" hidden="1" x14ac:dyDescent="0.25">
      <c r="A890" s="13">
        <v>42930</v>
      </c>
      <c r="B890" s="54">
        <v>0.20571759259259259</v>
      </c>
      <c r="C890" s="16" t="s">
        <v>780</v>
      </c>
      <c r="D890" s="16" t="s">
        <v>761</v>
      </c>
      <c r="E890" s="16" t="s">
        <v>763</v>
      </c>
      <c r="F890" s="16">
        <v>3.2200000000000001E-6</v>
      </c>
      <c r="G890" s="16">
        <v>378.39685758000002</v>
      </c>
      <c r="H890" s="16">
        <v>1.2184299999999999E-3</v>
      </c>
      <c r="I890" s="66">
        <v>2.5000000000000001E-3</v>
      </c>
      <c r="J890" s="16">
        <v>10530775833</v>
      </c>
      <c r="K890" s="16">
        <v>-1.2184299999999999E-3</v>
      </c>
      <c r="L890" s="16">
        <v>377.45086543999997</v>
      </c>
    </row>
    <row r="891" spans="1:12" ht="13.2" x14ac:dyDescent="0.25">
      <c r="A891" s="13">
        <v>42930</v>
      </c>
      <c r="B891" s="54">
        <v>0.20385416666666667</v>
      </c>
      <c r="C891" s="16" t="s">
        <v>760</v>
      </c>
      <c r="D891" s="16" t="s">
        <v>761</v>
      </c>
      <c r="E891" s="16" t="s">
        <v>762</v>
      </c>
      <c r="F891" s="16">
        <v>7.1452000000000002E-2</v>
      </c>
      <c r="G891" s="16">
        <v>0.113</v>
      </c>
      <c r="H891" s="16">
        <v>8.0740699999999992E-3</v>
      </c>
      <c r="I891" s="66">
        <v>1.5E-3</v>
      </c>
      <c r="J891" s="16">
        <v>107182072662</v>
      </c>
      <c r="K891" s="16">
        <v>8.06196E-3</v>
      </c>
      <c r="L891" s="16">
        <v>-0.113</v>
      </c>
    </row>
    <row r="892" spans="1:12" ht="13.2" x14ac:dyDescent="0.25">
      <c r="A892" s="13">
        <v>42930</v>
      </c>
      <c r="B892" s="54">
        <v>0.2038425925925926</v>
      </c>
      <c r="C892" s="16" t="s">
        <v>760</v>
      </c>
      <c r="D892" s="16" t="s">
        <v>761</v>
      </c>
      <c r="E892" s="16" t="s">
        <v>762</v>
      </c>
      <c r="F892" s="16">
        <v>7.1452000000000002E-2</v>
      </c>
      <c r="G892" s="16">
        <v>14.691509</v>
      </c>
      <c r="H892" s="16">
        <v>1.0497377000000001</v>
      </c>
      <c r="I892" s="66">
        <v>1.5E-3</v>
      </c>
      <c r="J892" s="16">
        <v>107182072662</v>
      </c>
      <c r="K892" s="16">
        <v>1.0481631</v>
      </c>
      <c r="L892" s="16">
        <v>-14.691509</v>
      </c>
    </row>
    <row r="893" spans="1:12" ht="13.2" x14ac:dyDescent="0.25">
      <c r="A893" s="13">
        <v>42930</v>
      </c>
      <c r="B893" s="54">
        <v>0.2038425925925926</v>
      </c>
      <c r="C893" s="16" t="s">
        <v>760</v>
      </c>
      <c r="D893" s="16" t="s">
        <v>761</v>
      </c>
      <c r="E893" s="16" t="s">
        <v>762</v>
      </c>
      <c r="F893" s="16">
        <v>7.1452000000000002E-2</v>
      </c>
      <c r="G893" s="16">
        <v>4.5527000000000002E-4</v>
      </c>
      <c r="H893" s="16">
        <v>3.252E-5</v>
      </c>
      <c r="I893" s="66">
        <v>1.5E-3</v>
      </c>
      <c r="J893" s="16">
        <v>107182072662</v>
      </c>
      <c r="K893" s="16">
        <v>3.2480000000000001E-5</v>
      </c>
      <c r="L893" s="16">
        <v>-4.5527000000000002E-4</v>
      </c>
    </row>
    <row r="894" spans="1:12" ht="13.2" x14ac:dyDescent="0.25">
      <c r="A894" s="13">
        <v>42930</v>
      </c>
      <c r="B894" s="54">
        <v>0.2038425925925926</v>
      </c>
      <c r="C894" s="16" t="s">
        <v>760</v>
      </c>
      <c r="D894" s="16" t="s">
        <v>761</v>
      </c>
      <c r="E894" s="16" t="s">
        <v>762</v>
      </c>
      <c r="F894" s="16">
        <v>7.1452000000000002E-2</v>
      </c>
      <c r="G894" s="16">
        <v>6.1414400000000002</v>
      </c>
      <c r="H894" s="16">
        <v>0.43881817000000001</v>
      </c>
      <c r="I894" s="66">
        <v>1.5E-3</v>
      </c>
      <c r="J894" s="16">
        <v>107182072662</v>
      </c>
      <c r="K894" s="16">
        <v>0.43815995000000002</v>
      </c>
      <c r="L894" s="16">
        <v>-6.1414400000000002</v>
      </c>
    </row>
    <row r="895" spans="1:12" ht="13.2" x14ac:dyDescent="0.25">
      <c r="A895" s="13">
        <v>42930</v>
      </c>
      <c r="B895" s="54">
        <v>0.2038425925925926</v>
      </c>
      <c r="C895" s="16" t="s">
        <v>760</v>
      </c>
      <c r="D895" s="16" t="s">
        <v>761</v>
      </c>
      <c r="E895" s="16" t="s">
        <v>762</v>
      </c>
      <c r="F895" s="16">
        <v>7.1452000000000002E-2</v>
      </c>
      <c r="G895" s="16">
        <v>0.41584035000000003</v>
      </c>
      <c r="H895" s="16">
        <v>2.9712619999999999E-2</v>
      </c>
      <c r="I895" s="66">
        <v>1.5E-3</v>
      </c>
      <c r="J895" s="16">
        <v>107182072662</v>
      </c>
      <c r="K895" s="16">
        <v>2.966806E-2</v>
      </c>
      <c r="L895" s="16">
        <v>-0.41584035000000003</v>
      </c>
    </row>
    <row r="896" spans="1:12" ht="13.2" x14ac:dyDescent="0.25">
      <c r="A896" s="13">
        <v>42930</v>
      </c>
      <c r="B896" s="54">
        <v>0.20383101851851851</v>
      </c>
      <c r="C896" s="16" t="s">
        <v>760</v>
      </c>
      <c r="D896" s="16" t="s">
        <v>761</v>
      </c>
      <c r="E896" s="16" t="s">
        <v>762</v>
      </c>
      <c r="F896" s="16">
        <v>7.1452000000000002E-2</v>
      </c>
      <c r="G896" s="16">
        <v>3.14E-6</v>
      </c>
      <c r="H896" s="16">
        <v>2.2000000000000001E-7</v>
      </c>
      <c r="I896" s="66">
        <v>1.5E-3</v>
      </c>
      <c r="J896" s="16">
        <v>107182072662</v>
      </c>
      <c r="K896" s="16">
        <v>2.2000000000000001E-7</v>
      </c>
      <c r="L896" s="16">
        <v>-3.14E-6</v>
      </c>
    </row>
    <row r="897" spans="1:12" ht="13.2" x14ac:dyDescent="0.25">
      <c r="A897" s="13">
        <v>42930</v>
      </c>
      <c r="B897" s="54">
        <v>0.20383101851851851</v>
      </c>
      <c r="C897" s="16" t="s">
        <v>760</v>
      </c>
      <c r="D897" s="16" t="s">
        <v>761</v>
      </c>
      <c r="E897" s="16" t="s">
        <v>762</v>
      </c>
      <c r="F897" s="16">
        <v>7.1452879999999996E-2</v>
      </c>
      <c r="G897" s="16">
        <v>1.146581E-2</v>
      </c>
      <c r="H897" s="16">
        <v>8.1926000000000004E-4</v>
      </c>
      <c r="I897" s="66">
        <v>2.5000000000000001E-3</v>
      </c>
      <c r="J897" s="16">
        <v>107182072662</v>
      </c>
      <c r="K897" s="16">
        <v>8.1722000000000001E-4</v>
      </c>
      <c r="L897" s="16">
        <v>-1.146581E-2</v>
      </c>
    </row>
    <row r="898" spans="1:12" ht="13.2" x14ac:dyDescent="0.25">
      <c r="A898" s="13">
        <v>42930</v>
      </c>
      <c r="B898" s="54">
        <v>0.20383101851851851</v>
      </c>
      <c r="C898" s="16" t="s">
        <v>760</v>
      </c>
      <c r="D898" s="16" t="s">
        <v>761</v>
      </c>
      <c r="E898" s="16" t="s">
        <v>762</v>
      </c>
      <c r="F898" s="16">
        <v>7.1454669999999998E-2</v>
      </c>
      <c r="G898" s="16">
        <v>1.21475E-2</v>
      </c>
      <c r="H898" s="16">
        <v>8.6799000000000002E-4</v>
      </c>
      <c r="I898" s="66">
        <v>2.5000000000000001E-3</v>
      </c>
      <c r="J898" s="16">
        <v>107182072662</v>
      </c>
      <c r="K898" s="16">
        <v>8.6583000000000005E-4</v>
      </c>
      <c r="L898" s="16">
        <v>-1.21475E-2</v>
      </c>
    </row>
    <row r="899" spans="1:12" ht="13.2" x14ac:dyDescent="0.25">
      <c r="A899" s="13">
        <v>42930</v>
      </c>
      <c r="B899" s="54">
        <v>0.20383101851851851</v>
      </c>
      <c r="C899" s="16" t="s">
        <v>760</v>
      </c>
      <c r="D899" s="16" t="s">
        <v>761</v>
      </c>
      <c r="E899" s="16" t="s">
        <v>762</v>
      </c>
      <c r="F899" s="16">
        <v>7.1455000000000005E-2</v>
      </c>
      <c r="G899" s="16">
        <v>1.4004899999999999E-3</v>
      </c>
      <c r="H899" s="16">
        <v>1.0007E-4</v>
      </c>
      <c r="I899" s="66">
        <v>2.5000000000000001E-3</v>
      </c>
      <c r="J899" s="16">
        <v>107182072662</v>
      </c>
      <c r="K899" s="16">
        <v>9.9820000000000003E-5</v>
      </c>
      <c r="L899" s="16">
        <v>-1.4004899999999999E-3</v>
      </c>
    </row>
    <row r="900" spans="1:12" ht="13.2" x14ac:dyDescent="0.25">
      <c r="A900" s="13">
        <v>42930</v>
      </c>
      <c r="B900" s="54">
        <v>0.20383101851851851</v>
      </c>
      <c r="C900" s="16" t="s">
        <v>760</v>
      </c>
      <c r="D900" s="16" t="s">
        <v>761</v>
      </c>
      <c r="E900" s="16" t="s">
        <v>762</v>
      </c>
      <c r="F900" s="16">
        <v>7.1468649999999995E-2</v>
      </c>
      <c r="G900" s="16">
        <v>4.2204020000000002E-2</v>
      </c>
      <c r="H900" s="16">
        <v>3.0162600000000002E-3</v>
      </c>
      <c r="I900" s="66">
        <v>2.5000000000000001E-3</v>
      </c>
      <c r="J900" s="16">
        <v>107182072662</v>
      </c>
      <c r="K900" s="16">
        <v>3.0087199999999999E-3</v>
      </c>
      <c r="L900" s="16">
        <v>-4.2204020000000002E-2</v>
      </c>
    </row>
    <row r="901" spans="1:12" ht="13.2" x14ac:dyDescent="0.25">
      <c r="A901" s="13">
        <v>42930</v>
      </c>
      <c r="B901" s="54">
        <v>0.20383101851851851</v>
      </c>
      <c r="C901" s="16" t="s">
        <v>760</v>
      </c>
      <c r="D901" s="16" t="s">
        <v>761</v>
      </c>
      <c r="E901" s="16" t="s">
        <v>762</v>
      </c>
      <c r="F901" s="16">
        <v>7.1480829999999995E-2</v>
      </c>
      <c r="G901" s="16">
        <v>1.3999800000000001E-3</v>
      </c>
      <c r="H901" s="16">
        <v>1.0007E-4</v>
      </c>
      <c r="I901" s="66">
        <v>2.5000000000000001E-3</v>
      </c>
      <c r="J901" s="16">
        <v>107182072662</v>
      </c>
      <c r="K901" s="16">
        <v>9.9820000000000003E-5</v>
      </c>
      <c r="L901" s="16">
        <v>-1.3999800000000001E-3</v>
      </c>
    </row>
    <row r="902" spans="1:12" ht="13.2" x14ac:dyDescent="0.25">
      <c r="A902" s="13">
        <v>42930</v>
      </c>
      <c r="B902" s="54">
        <v>0.20383101851851851</v>
      </c>
      <c r="C902" s="16" t="s">
        <v>760</v>
      </c>
      <c r="D902" s="16" t="s">
        <v>761</v>
      </c>
      <c r="E902" s="16" t="s">
        <v>762</v>
      </c>
      <c r="F902" s="16">
        <v>7.1495989999999995E-2</v>
      </c>
      <c r="G902" s="16">
        <v>0.10556606</v>
      </c>
      <c r="H902" s="16">
        <v>7.5475400000000002E-3</v>
      </c>
      <c r="I902" s="66">
        <v>2.5000000000000001E-3</v>
      </c>
      <c r="J902" s="16">
        <v>107182072662</v>
      </c>
      <c r="K902" s="16">
        <v>7.5286800000000003E-3</v>
      </c>
      <c r="L902" s="16">
        <v>-0.10556606</v>
      </c>
    </row>
    <row r="903" spans="1:12" ht="13.2" x14ac:dyDescent="0.25">
      <c r="A903" s="13">
        <v>42930</v>
      </c>
      <c r="B903" s="54">
        <v>0.20383101851851851</v>
      </c>
      <c r="C903" s="16" t="s">
        <v>760</v>
      </c>
      <c r="D903" s="16" t="s">
        <v>761</v>
      </c>
      <c r="E903" s="16" t="s">
        <v>762</v>
      </c>
      <c r="F903" s="16">
        <v>7.1496000000000004E-2</v>
      </c>
      <c r="G903" s="16">
        <v>27.973592920000002</v>
      </c>
      <c r="H903" s="16">
        <v>1.9999999900000001</v>
      </c>
      <c r="I903" s="66">
        <v>2.5000000000000001E-3</v>
      </c>
      <c r="J903" s="16">
        <v>107182072662</v>
      </c>
      <c r="K903" s="16">
        <v>1.9950000000000001</v>
      </c>
      <c r="L903" s="16">
        <v>-27.973592920000002</v>
      </c>
    </row>
    <row r="904" spans="1:12" ht="13.2" x14ac:dyDescent="0.25">
      <c r="A904" s="13">
        <v>42930</v>
      </c>
      <c r="B904" s="54">
        <v>0.20383101851851851</v>
      </c>
      <c r="C904" s="16" t="s">
        <v>760</v>
      </c>
      <c r="D904" s="16" t="s">
        <v>761</v>
      </c>
      <c r="E904" s="16" t="s">
        <v>762</v>
      </c>
      <c r="F904" s="16">
        <v>7.1496000000000004E-2</v>
      </c>
      <c r="G904" s="16">
        <v>1.39868E-3</v>
      </c>
      <c r="H904" s="16">
        <v>1E-4</v>
      </c>
      <c r="I904" s="66">
        <v>2.5000000000000001E-3</v>
      </c>
      <c r="J904" s="16">
        <v>107182072662</v>
      </c>
      <c r="K904" s="16">
        <v>9.9749999999999999E-5</v>
      </c>
      <c r="L904" s="16">
        <v>-1.39868E-3</v>
      </c>
    </row>
    <row r="905" spans="1:12" ht="13.2" x14ac:dyDescent="0.25">
      <c r="A905" s="13">
        <v>42930</v>
      </c>
      <c r="B905" s="54">
        <v>0.20383101851851851</v>
      </c>
      <c r="C905" s="16" t="s">
        <v>760</v>
      </c>
      <c r="D905" s="16" t="s">
        <v>761</v>
      </c>
      <c r="E905" s="16" t="s">
        <v>762</v>
      </c>
      <c r="F905" s="16">
        <v>7.1496009999999999E-2</v>
      </c>
      <c r="G905" s="16">
        <v>9.8884161699999993</v>
      </c>
      <c r="H905" s="16">
        <v>0.70698229999999995</v>
      </c>
      <c r="I905" s="66">
        <v>2.5000000000000001E-3</v>
      </c>
      <c r="J905" s="16">
        <v>107182072662</v>
      </c>
      <c r="K905" s="16">
        <v>0.70521484999999995</v>
      </c>
      <c r="L905" s="16">
        <v>-9.8884161699999993</v>
      </c>
    </row>
    <row r="906" spans="1:12" ht="13.2" x14ac:dyDescent="0.25">
      <c r="A906" s="13">
        <v>42930</v>
      </c>
      <c r="B906" s="54">
        <v>0.20383101851851851</v>
      </c>
      <c r="C906" s="16" t="s">
        <v>760</v>
      </c>
      <c r="D906" s="16" t="s">
        <v>761</v>
      </c>
      <c r="E906" s="16" t="s">
        <v>762</v>
      </c>
      <c r="F906" s="16">
        <v>7.1499999999999994E-2</v>
      </c>
      <c r="G906" s="16">
        <v>1.5540490899999999</v>
      </c>
      <c r="H906" s="16">
        <v>0.1111145</v>
      </c>
      <c r="I906" s="66">
        <v>2.5000000000000001E-3</v>
      </c>
      <c r="J906" s="16">
        <v>107182072662</v>
      </c>
      <c r="K906" s="16">
        <v>0.11083672</v>
      </c>
      <c r="L906" s="16">
        <v>-1.5540490899999999</v>
      </c>
    </row>
    <row r="907" spans="1:12" ht="13.2" x14ac:dyDescent="0.25">
      <c r="A907" s="13">
        <v>42930</v>
      </c>
      <c r="B907" s="54">
        <v>0.20383101851851851</v>
      </c>
      <c r="C907" s="16" t="s">
        <v>760</v>
      </c>
      <c r="D907" s="16" t="s">
        <v>761</v>
      </c>
      <c r="E907" s="16" t="s">
        <v>762</v>
      </c>
      <c r="F907" s="16">
        <v>7.1499999999999994E-2</v>
      </c>
      <c r="G907" s="16">
        <v>0.35664335000000003</v>
      </c>
      <c r="H907" s="16">
        <v>2.549999E-2</v>
      </c>
      <c r="I907" s="66">
        <v>2.5000000000000001E-3</v>
      </c>
      <c r="J907" s="16">
        <v>107182072662</v>
      </c>
      <c r="K907" s="16">
        <v>2.5436250000000001E-2</v>
      </c>
      <c r="L907" s="16">
        <v>-0.35664335000000003</v>
      </c>
    </row>
    <row r="908" spans="1:12" ht="13.2" x14ac:dyDescent="0.25">
      <c r="A908" s="13">
        <v>42930</v>
      </c>
      <c r="B908" s="54">
        <v>0.20383101851851851</v>
      </c>
      <c r="C908" s="16" t="s">
        <v>760</v>
      </c>
      <c r="D908" s="16" t="s">
        <v>761</v>
      </c>
      <c r="E908" s="16" t="s">
        <v>762</v>
      </c>
      <c r="F908" s="16">
        <v>7.1499999999999994E-2</v>
      </c>
      <c r="G908" s="16">
        <v>1.39861E-3</v>
      </c>
      <c r="H908" s="16">
        <v>1E-4</v>
      </c>
      <c r="I908" s="66">
        <v>2.5000000000000001E-3</v>
      </c>
      <c r="J908" s="16">
        <v>107182072662</v>
      </c>
      <c r="K908" s="16">
        <v>9.9749999999999999E-5</v>
      </c>
      <c r="L908" s="16">
        <v>-1.39861E-3</v>
      </c>
    </row>
    <row r="909" spans="1:12" ht="13.2" x14ac:dyDescent="0.25">
      <c r="A909" s="13">
        <v>42930</v>
      </c>
      <c r="B909" s="54">
        <v>0.20383101851851851</v>
      </c>
      <c r="C909" s="16" t="s">
        <v>760</v>
      </c>
      <c r="D909" s="16" t="s">
        <v>761</v>
      </c>
      <c r="E909" s="16" t="s">
        <v>762</v>
      </c>
      <c r="F909" s="16">
        <v>7.1500010000000003E-2</v>
      </c>
      <c r="G909" s="16">
        <v>1.39861E-3</v>
      </c>
      <c r="H909" s="16">
        <v>1E-4</v>
      </c>
      <c r="I909" s="66">
        <v>2.5000000000000001E-3</v>
      </c>
      <c r="J909" s="16">
        <v>107182072662</v>
      </c>
      <c r="K909" s="16">
        <v>9.9749999999999999E-5</v>
      </c>
      <c r="L909" s="16">
        <v>-1.39861E-3</v>
      </c>
    </row>
    <row r="910" spans="1:12" ht="13.2" x14ac:dyDescent="0.25">
      <c r="A910" s="13">
        <v>42930</v>
      </c>
      <c r="B910" s="54">
        <v>0.20383101851851851</v>
      </c>
      <c r="C910" s="16" t="s">
        <v>760</v>
      </c>
      <c r="D910" s="16" t="s">
        <v>761</v>
      </c>
      <c r="E910" s="16" t="s">
        <v>762</v>
      </c>
      <c r="F910" s="16">
        <v>7.1500030000000006E-2</v>
      </c>
      <c r="G910" s="16">
        <v>1.39861E-3</v>
      </c>
      <c r="H910" s="16">
        <v>1E-4</v>
      </c>
      <c r="I910" s="66">
        <v>2.5000000000000001E-3</v>
      </c>
      <c r="J910" s="16">
        <v>107182072662</v>
      </c>
      <c r="K910" s="16">
        <v>9.9749999999999999E-5</v>
      </c>
      <c r="L910" s="16">
        <v>-1.39861E-3</v>
      </c>
    </row>
    <row r="911" spans="1:12" ht="13.2" x14ac:dyDescent="0.25">
      <c r="A911" s="13">
        <v>42930</v>
      </c>
      <c r="B911" s="54">
        <v>0.20383101851851851</v>
      </c>
      <c r="C911" s="16" t="s">
        <v>760</v>
      </c>
      <c r="D911" s="16" t="s">
        <v>761</v>
      </c>
      <c r="E911" s="16" t="s">
        <v>762</v>
      </c>
      <c r="F911" s="16">
        <v>7.1500049999999996E-2</v>
      </c>
      <c r="G911" s="16">
        <v>1.39861E-3</v>
      </c>
      <c r="H911" s="16">
        <v>1E-4</v>
      </c>
      <c r="I911" s="66">
        <v>2.5000000000000001E-3</v>
      </c>
      <c r="J911" s="16">
        <v>107182072662</v>
      </c>
      <c r="K911" s="16">
        <v>9.9749999999999999E-5</v>
      </c>
      <c r="L911" s="16">
        <v>-1.39861E-3</v>
      </c>
    </row>
    <row r="912" spans="1:12" ht="13.2" x14ac:dyDescent="0.25">
      <c r="A912" s="13">
        <v>42930</v>
      </c>
      <c r="B912" s="54">
        <v>0.20383101851851851</v>
      </c>
      <c r="C912" s="16" t="s">
        <v>760</v>
      </c>
      <c r="D912" s="16" t="s">
        <v>761</v>
      </c>
      <c r="E912" s="16" t="s">
        <v>762</v>
      </c>
      <c r="F912" s="16">
        <v>7.1500060000000004E-2</v>
      </c>
      <c r="G912" s="16">
        <v>1.39861E-3</v>
      </c>
      <c r="H912" s="16">
        <v>1E-4</v>
      </c>
      <c r="I912" s="66">
        <v>2.5000000000000001E-3</v>
      </c>
      <c r="J912" s="16">
        <v>107182072662</v>
      </c>
      <c r="K912" s="16">
        <v>9.9749999999999999E-5</v>
      </c>
      <c r="L912" s="16">
        <v>-1.39861E-3</v>
      </c>
    </row>
    <row r="913" spans="1:12" ht="13.2" x14ac:dyDescent="0.25">
      <c r="A913" s="13">
        <v>42930</v>
      </c>
      <c r="B913" s="54">
        <v>0.20383101851851851</v>
      </c>
      <c r="C913" s="16" t="s">
        <v>760</v>
      </c>
      <c r="D913" s="16" t="s">
        <v>761</v>
      </c>
      <c r="E913" s="16" t="s">
        <v>762</v>
      </c>
      <c r="F913" s="16">
        <v>7.1500090000000002E-2</v>
      </c>
      <c r="G913" s="16">
        <v>1.3986000000000001E-3</v>
      </c>
      <c r="H913" s="16">
        <v>1E-4</v>
      </c>
      <c r="I913" s="66">
        <v>2.5000000000000001E-3</v>
      </c>
      <c r="J913" s="16">
        <v>107182072662</v>
      </c>
      <c r="K913" s="16">
        <v>9.9749999999999999E-5</v>
      </c>
      <c r="L913" s="16">
        <v>-1.3986000000000001E-3</v>
      </c>
    </row>
    <row r="914" spans="1:12" ht="13.2" x14ac:dyDescent="0.25">
      <c r="A914" s="13">
        <v>42930</v>
      </c>
      <c r="B914" s="54">
        <v>0.20383101851851851</v>
      </c>
      <c r="C914" s="16" t="s">
        <v>760</v>
      </c>
      <c r="D914" s="16" t="s">
        <v>761</v>
      </c>
      <c r="E914" s="16" t="s">
        <v>762</v>
      </c>
      <c r="F914" s="16">
        <v>7.1500090000000002E-2</v>
      </c>
      <c r="G914" s="16">
        <v>1.3986000000000001E-3</v>
      </c>
      <c r="H914" s="16">
        <v>1E-4</v>
      </c>
      <c r="I914" s="66">
        <v>2.5000000000000001E-3</v>
      </c>
      <c r="J914" s="16">
        <v>107182072662</v>
      </c>
      <c r="K914" s="16">
        <v>9.9749999999999999E-5</v>
      </c>
      <c r="L914" s="16">
        <v>-1.3986000000000001E-3</v>
      </c>
    </row>
    <row r="915" spans="1:12" ht="13.2" x14ac:dyDescent="0.25">
      <c r="A915" s="13">
        <v>42930</v>
      </c>
      <c r="B915" s="54">
        <v>0.20383101851851851</v>
      </c>
      <c r="C915" s="16" t="s">
        <v>760</v>
      </c>
      <c r="D915" s="16" t="s">
        <v>761</v>
      </c>
      <c r="E915" s="16" t="s">
        <v>762</v>
      </c>
      <c r="F915" s="16">
        <v>7.1500140000000004E-2</v>
      </c>
      <c r="G915" s="16">
        <v>1.398599E-2</v>
      </c>
      <c r="H915" s="16">
        <v>1E-3</v>
      </c>
      <c r="I915" s="66">
        <v>2.5000000000000001E-3</v>
      </c>
      <c r="J915" s="16">
        <v>107182072662</v>
      </c>
      <c r="K915" s="16">
        <v>9.9749999999999991E-4</v>
      </c>
      <c r="L915" s="16">
        <v>-1.398599E-2</v>
      </c>
    </row>
    <row r="916" spans="1:12" ht="13.2" x14ac:dyDescent="0.25">
      <c r="A916" s="13">
        <v>42930</v>
      </c>
      <c r="B916" s="54">
        <v>0.20381944444444444</v>
      </c>
      <c r="C916" s="16" t="s">
        <v>760</v>
      </c>
      <c r="D916" s="16" t="s">
        <v>761</v>
      </c>
      <c r="E916" s="16" t="s">
        <v>762</v>
      </c>
      <c r="F916" s="16">
        <v>7.1501220000000004E-2</v>
      </c>
      <c r="G916" s="16">
        <v>1.768607</v>
      </c>
      <c r="H916" s="16">
        <v>0.12645755</v>
      </c>
      <c r="I916" s="66">
        <v>2.5000000000000001E-3</v>
      </c>
      <c r="J916" s="16">
        <v>107182072662</v>
      </c>
      <c r="K916" s="16">
        <v>0.12614141000000001</v>
      </c>
      <c r="L916" s="16">
        <v>-1.768607</v>
      </c>
    </row>
    <row r="917" spans="1:12" ht="13.2" x14ac:dyDescent="0.25">
      <c r="A917" s="13">
        <v>42930</v>
      </c>
      <c r="B917" s="54">
        <v>0.20381944444444444</v>
      </c>
      <c r="C917" s="16" t="s">
        <v>760</v>
      </c>
      <c r="D917" s="16" t="s">
        <v>761</v>
      </c>
      <c r="E917" s="16" t="s">
        <v>762</v>
      </c>
      <c r="F917" s="16">
        <v>7.1501229999999999E-2</v>
      </c>
      <c r="G917" s="16">
        <v>1.0421390699999999</v>
      </c>
      <c r="H917" s="16">
        <v>7.4514220000000006E-2</v>
      </c>
      <c r="I917" s="66">
        <v>2.5000000000000001E-3</v>
      </c>
      <c r="J917" s="16">
        <v>107182072662</v>
      </c>
      <c r="K917" s="16">
        <v>7.4327939999999995E-2</v>
      </c>
      <c r="L917" s="16">
        <v>-1.0421390699999999</v>
      </c>
    </row>
    <row r="918" spans="1:12" ht="13.2" x14ac:dyDescent="0.25">
      <c r="A918" s="13">
        <v>42930</v>
      </c>
      <c r="B918" s="54">
        <v>0.20381944444444444</v>
      </c>
      <c r="C918" s="16" t="s">
        <v>760</v>
      </c>
      <c r="D918" s="16" t="s">
        <v>761</v>
      </c>
      <c r="E918" s="16" t="s">
        <v>762</v>
      </c>
      <c r="F918" s="16">
        <v>7.1501239999999994E-2</v>
      </c>
      <c r="G918" s="16">
        <v>1.39858E-3</v>
      </c>
      <c r="H918" s="16">
        <v>1E-4</v>
      </c>
      <c r="I918" s="66">
        <v>2.5000000000000001E-3</v>
      </c>
      <c r="J918" s="16">
        <v>107182072662</v>
      </c>
      <c r="K918" s="16">
        <v>9.9749999999999999E-5</v>
      </c>
      <c r="L918" s="16">
        <v>-1.39858E-3</v>
      </c>
    </row>
    <row r="919" spans="1:12" ht="13.2" x14ac:dyDescent="0.25">
      <c r="A919" s="13">
        <v>42930</v>
      </c>
      <c r="B919" s="54">
        <v>0.20381944444444444</v>
      </c>
      <c r="C919" s="16" t="s">
        <v>760</v>
      </c>
      <c r="D919" s="16" t="s">
        <v>761</v>
      </c>
      <c r="E919" s="16" t="s">
        <v>762</v>
      </c>
      <c r="F919" s="16">
        <v>7.1501309999999998E-2</v>
      </c>
      <c r="G919" s="16">
        <v>1.39858E-3</v>
      </c>
      <c r="H919" s="16">
        <v>1E-4</v>
      </c>
      <c r="I919" s="66">
        <v>2.5000000000000001E-3</v>
      </c>
      <c r="J919" s="16">
        <v>107182072662</v>
      </c>
      <c r="K919" s="16">
        <v>9.9749999999999999E-5</v>
      </c>
      <c r="L919" s="16">
        <v>-1.39858E-3</v>
      </c>
    </row>
    <row r="920" spans="1:12" ht="13.2" x14ac:dyDescent="0.25">
      <c r="A920" s="13">
        <v>42930</v>
      </c>
      <c r="B920" s="54">
        <v>0.20381944444444444</v>
      </c>
      <c r="C920" s="16" t="s">
        <v>760</v>
      </c>
      <c r="D920" s="16" t="s">
        <v>761</v>
      </c>
      <c r="E920" s="16" t="s">
        <v>762</v>
      </c>
      <c r="F920" s="16">
        <v>7.1501380000000003E-2</v>
      </c>
      <c r="G920" s="16">
        <v>1.39858E-3</v>
      </c>
      <c r="H920" s="16">
        <v>1E-4</v>
      </c>
      <c r="I920" s="66">
        <v>2.5000000000000001E-3</v>
      </c>
      <c r="J920" s="16">
        <v>107182072662</v>
      </c>
      <c r="K920" s="16">
        <v>9.9749999999999999E-5</v>
      </c>
      <c r="L920" s="16">
        <v>-1.39858E-3</v>
      </c>
    </row>
    <row r="921" spans="1:12" ht="13.2" x14ac:dyDescent="0.25">
      <c r="A921" s="13">
        <v>42930</v>
      </c>
      <c r="B921" s="54">
        <v>0.20381944444444444</v>
      </c>
      <c r="C921" s="16" t="s">
        <v>760</v>
      </c>
      <c r="D921" s="16" t="s">
        <v>761</v>
      </c>
      <c r="E921" s="16" t="s">
        <v>762</v>
      </c>
      <c r="F921" s="16">
        <v>7.1501969999999998E-2</v>
      </c>
      <c r="G921" s="16">
        <v>3.9465200000000002E-3</v>
      </c>
      <c r="H921" s="16">
        <v>2.8217999999999999E-4</v>
      </c>
      <c r="I921" s="66">
        <v>2.5000000000000001E-3</v>
      </c>
      <c r="J921" s="16">
        <v>107182072662</v>
      </c>
      <c r="K921" s="16">
        <v>2.8148000000000002E-4</v>
      </c>
      <c r="L921" s="16">
        <v>-3.9465200000000002E-3</v>
      </c>
    </row>
    <row r="922" spans="1:12" ht="13.2" x14ac:dyDescent="0.25">
      <c r="A922" s="13">
        <v>42930</v>
      </c>
      <c r="B922" s="54">
        <v>0.20381944444444444</v>
      </c>
      <c r="C922" s="16" t="s">
        <v>760</v>
      </c>
      <c r="D922" s="16" t="s">
        <v>761</v>
      </c>
      <c r="E922" s="16" t="s">
        <v>762</v>
      </c>
      <c r="F922" s="16">
        <v>7.1501969999999998E-2</v>
      </c>
      <c r="G922" s="16">
        <v>3.9507099999999996E-3</v>
      </c>
      <c r="H922" s="16">
        <v>2.8247999999999999E-4</v>
      </c>
      <c r="I922" s="66">
        <v>2.5000000000000001E-3</v>
      </c>
      <c r="J922" s="16">
        <v>107182072662</v>
      </c>
      <c r="K922" s="16">
        <v>2.8177999999999998E-4</v>
      </c>
      <c r="L922" s="16">
        <v>-3.9507099999999996E-3</v>
      </c>
    </row>
    <row r="923" spans="1:12" ht="13.2" x14ac:dyDescent="0.25">
      <c r="A923" s="13">
        <v>42930</v>
      </c>
      <c r="B923" s="54">
        <v>0.20381944444444444</v>
      </c>
      <c r="C923" s="16" t="s">
        <v>760</v>
      </c>
      <c r="D923" s="16" t="s">
        <v>761</v>
      </c>
      <c r="E923" s="16" t="s">
        <v>762</v>
      </c>
      <c r="F923" s="16">
        <v>7.1510000000000004E-2</v>
      </c>
      <c r="G923" s="16">
        <v>29.979762699999998</v>
      </c>
      <c r="H923" s="16">
        <v>2.1438528300000002</v>
      </c>
      <c r="I923" s="66">
        <v>2.5000000000000001E-3</v>
      </c>
      <c r="J923" s="16">
        <v>107182072662</v>
      </c>
      <c r="K923" s="16">
        <v>2.1384932000000001</v>
      </c>
      <c r="L923" s="16">
        <v>-29.979762699999998</v>
      </c>
    </row>
    <row r="924" spans="1:12" ht="13.2" x14ac:dyDescent="0.25">
      <c r="A924" s="13">
        <v>42930</v>
      </c>
      <c r="B924" s="54">
        <v>0.20381944444444444</v>
      </c>
      <c r="C924" s="16" t="s">
        <v>760</v>
      </c>
      <c r="D924" s="16" t="s">
        <v>761</v>
      </c>
      <c r="E924" s="16" t="s">
        <v>762</v>
      </c>
      <c r="F924" s="16">
        <v>7.1510000000000004E-2</v>
      </c>
      <c r="G924" s="16">
        <v>1.3984100000000001E-3</v>
      </c>
      <c r="H924" s="16">
        <v>1E-4</v>
      </c>
      <c r="I924" s="66">
        <v>2.5000000000000001E-3</v>
      </c>
      <c r="J924" s="16">
        <v>107182072662</v>
      </c>
      <c r="K924" s="16">
        <v>9.9749999999999999E-5</v>
      </c>
      <c r="L924" s="16">
        <v>-1.3984100000000001E-3</v>
      </c>
    </row>
    <row r="925" spans="1:12" ht="13.2" x14ac:dyDescent="0.25">
      <c r="A925" s="13">
        <v>42930</v>
      </c>
      <c r="B925" s="54">
        <v>0.20381944444444444</v>
      </c>
      <c r="C925" s="16" t="s">
        <v>760</v>
      </c>
      <c r="D925" s="16" t="s">
        <v>761</v>
      </c>
      <c r="E925" s="16" t="s">
        <v>762</v>
      </c>
      <c r="F925" s="16">
        <v>7.1629999999999999E-2</v>
      </c>
      <c r="G925" s="16">
        <v>0.61531999999999998</v>
      </c>
      <c r="H925" s="16">
        <v>4.4075370000000003E-2</v>
      </c>
      <c r="I925" s="66">
        <v>2.5000000000000001E-3</v>
      </c>
      <c r="J925" s="16">
        <v>107182072662</v>
      </c>
      <c r="K925" s="16">
        <v>4.3965190000000001E-2</v>
      </c>
      <c r="L925" s="16">
        <v>-0.61531999999999998</v>
      </c>
    </row>
    <row r="926" spans="1:12" ht="13.2" x14ac:dyDescent="0.25">
      <c r="A926" s="13">
        <v>42930</v>
      </c>
      <c r="B926" s="54">
        <v>0.20381944444444444</v>
      </c>
      <c r="C926" s="16" t="s">
        <v>760</v>
      </c>
      <c r="D926" s="16" t="s">
        <v>761</v>
      </c>
      <c r="E926" s="16" t="s">
        <v>762</v>
      </c>
      <c r="F926" s="16">
        <v>7.1702660000000001E-2</v>
      </c>
      <c r="G926" s="16">
        <v>4.928474E-2</v>
      </c>
      <c r="H926" s="16">
        <v>3.5338399999999999E-3</v>
      </c>
      <c r="I926" s="66">
        <v>2.5000000000000001E-3</v>
      </c>
      <c r="J926" s="16">
        <v>107182072662</v>
      </c>
      <c r="K926" s="16">
        <v>3.5250099999999999E-3</v>
      </c>
      <c r="L926" s="16">
        <v>-4.928474E-2</v>
      </c>
    </row>
    <row r="927" spans="1:12" ht="13.2" x14ac:dyDescent="0.25">
      <c r="A927" s="13">
        <v>42930</v>
      </c>
      <c r="B927" s="54">
        <v>0.20381944444444444</v>
      </c>
      <c r="C927" s="16" t="s">
        <v>760</v>
      </c>
      <c r="D927" s="16" t="s">
        <v>761</v>
      </c>
      <c r="E927" s="16" t="s">
        <v>762</v>
      </c>
      <c r="F927" s="16">
        <v>7.1800009999999997E-2</v>
      </c>
      <c r="G927" s="16">
        <v>1.39276E-3</v>
      </c>
      <c r="H927" s="16">
        <v>1E-4</v>
      </c>
      <c r="I927" s="66">
        <v>2.5000000000000001E-3</v>
      </c>
      <c r="J927" s="16">
        <v>107182072662</v>
      </c>
      <c r="K927" s="16">
        <v>9.9749999999999999E-5</v>
      </c>
      <c r="L927" s="16">
        <v>-1.39276E-3</v>
      </c>
    </row>
    <row r="928" spans="1:12" ht="13.2" x14ac:dyDescent="0.25">
      <c r="A928" s="13">
        <v>42930</v>
      </c>
      <c r="B928" s="54">
        <v>0.20381944444444444</v>
      </c>
      <c r="C928" s="16" t="s">
        <v>760</v>
      </c>
      <c r="D928" s="16" t="s">
        <v>761</v>
      </c>
      <c r="E928" s="16" t="s">
        <v>762</v>
      </c>
      <c r="F928" s="16">
        <v>7.1800009999999997E-2</v>
      </c>
      <c r="G928" s="16">
        <v>1.39276E-3</v>
      </c>
      <c r="H928" s="16">
        <v>1E-4</v>
      </c>
      <c r="I928" s="66">
        <v>2.5000000000000001E-3</v>
      </c>
      <c r="J928" s="16">
        <v>107182072662</v>
      </c>
      <c r="K928" s="16">
        <v>9.9749999999999999E-5</v>
      </c>
      <c r="L928" s="16">
        <v>-1.39276E-3</v>
      </c>
    </row>
    <row r="929" spans="1:12" ht="13.2" x14ac:dyDescent="0.25">
      <c r="A929" s="13">
        <v>42930</v>
      </c>
      <c r="B929" s="54">
        <v>0.20381944444444444</v>
      </c>
      <c r="C929" s="16" t="s">
        <v>760</v>
      </c>
      <c r="D929" s="16" t="s">
        <v>761</v>
      </c>
      <c r="E929" s="16" t="s">
        <v>762</v>
      </c>
      <c r="F929" s="16">
        <v>7.1800009999999997E-2</v>
      </c>
      <c r="G929" s="16">
        <v>1.39276E-3</v>
      </c>
      <c r="H929" s="16">
        <v>1E-4</v>
      </c>
      <c r="I929" s="66">
        <v>2.5000000000000001E-3</v>
      </c>
      <c r="J929" s="16">
        <v>107182072662</v>
      </c>
      <c r="K929" s="16">
        <v>9.9749999999999999E-5</v>
      </c>
      <c r="L929" s="16">
        <v>-1.39276E-3</v>
      </c>
    </row>
    <row r="930" spans="1:12" ht="13.2" x14ac:dyDescent="0.25">
      <c r="A930" s="13">
        <v>42930</v>
      </c>
      <c r="B930" s="54">
        <v>0.20381944444444444</v>
      </c>
      <c r="C930" s="16" t="s">
        <v>760</v>
      </c>
      <c r="D930" s="16" t="s">
        <v>761</v>
      </c>
      <c r="E930" s="16" t="s">
        <v>762</v>
      </c>
      <c r="F930" s="16">
        <v>7.1800009999999997E-2</v>
      </c>
      <c r="G930" s="16">
        <v>1.39276E-3</v>
      </c>
      <c r="H930" s="16">
        <v>1E-4</v>
      </c>
      <c r="I930" s="66">
        <v>2.5000000000000001E-3</v>
      </c>
      <c r="J930" s="16">
        <v>107182072662</v>
      </c>
      <c r="K930" s="16">
        <v>9.9749999999999999E-5</v>
      </c>
      <c r="L930" s="16">
        <v>-1.39276E-3</v>
      </c>
    </row>
    <row r="931" spans="1:12" ht="13.2" x14ac:dyDescent="0.25">
      <c r="A931" s="13">
        <v>42930</v>
      </c>
      <c r="B931" s="54">
        <v>0.20381944444444444</v>
      </c>
      <c r="C931" s="16" t="s">
        <v>760</v>
      </c>
      <c r="D931" s="16" t="s">
        <v>761</v>
      </c>
      <c r="E931" s="16" t="s">
        <v>762</v>
      </c>
      <c r="F931" s="16">
        <v>7.1800009999999997E-2</v>
      </c>
      <c r="G931" s="16">
        <v>1.39276E-3</v>
      </c>
      <c r="H931" s="16">
        <v>1E-4</v>
      </c>
      <c r="I931" s="66">
        <v>2.5000000000000001E-3</v>
      </c>
      <c r="J931" s="16">
        <v>107182072662</v>
      </c>
      <c r="K931" s="16">
        <v>9.9749999999999999E-5</v>
      </c>
      <c r="L931" s="16">
        <v>-1.39276E-3</v>
      </c>
    </row>
    <row r="932" spans="1:12" ht="13.2" x14ac:dyDescent="0.25">
      <c r="A932" s="13">
        <v>42930</v>
      </c>
      <c r="B932" s="54">
        <v>0.20381944444444444</v>
      </c>
      <c r="C932" s="16" t="s">
        <v>760</v>
      </c>
      <c r="D932" s="16" t="s">
        <v>761</v>
      </c>
      <c r="E932" s="16" t="s">
        <v>762</v>
      </c>
      <c r="F932" s="16">
        <v>7.1801000000000004E-2</v>
      </c>
      <c r="G932" s="16">
        <v>0.5</v>
      </c>
      <c r="H932" s="16">
        <v>3.5900500000000002E-2</v>
      </c>
      <c r="I932" s="66">
        <v>2.5000000000000001E-3</v>
      </c>
      <c r="J932" s="16">
        <v>107182072662</v>
      </c>
      <c r="K932" s="16">
        <v>3.5810750000000002E-2</v>
      </c>
      <c r="L932" s="16">
        <v>-0.5</v>
      </c>
    </row>
    <row r="933" spans="1:12" ht="13.2" x14ac:dyDescent="0.25">
      <c r="A933" s="13">
        <v>42930</v>
      </c>
      <c r="B933" s="54">
        <v>0.20381944444444444</v>
      </c>
      <c r="C933" s="16" t="s">
        <v>760</v>
      </c>
      <c r="D933" s="16" t="s">
        <v>761</v>
      </c>
      <c r="E933" s="16" t="s">
        <v>762</v>
      </c>
      <c r="F933" s="16">
        <v>7.186128E-2</v>
      </c>
      <c r="G933" s="16">
        <v>1.39157E-3</v>
      </c>
      <c r="H933" s="16">
        <v>1E-4</v>
      </c>
      <c r="I933" s="66">
        <v>2.5000000000000001E-3</v>
      </c>
      <c r="J933" s="16">
        <v>107182072662</v>
      </c>
      <c r="K933" s="16">
        <v>9.9749999999999999E-5</v>
      </c>
      <c r="L933" s="16">
        <v>-1.39157E-3</v>
      </c>
    </row>
    <row r="934" spans="1:12" ht="13.2" x14ac:dyDescent="0.25">
      <c r="A934" s="13">
        <v>42930</v>
      </c>
      <c r="B934" s="54">
        <v>0.20381944444444444</v>
      </c>
      <c r="C934" s="16" t="s">
        <v>760</v>
      </c>
      <c r="D934" s="16" t="s">
        <v>761</v>
      </c>
      <c r="E934" s="16" t="s">
        <v>762</v>
      </c>
      <c r="F934" s="16">
        <v>7.186128E-2</v>
      </c>
      <c r="G934" s="16">
        <v>1.39157E-3</v>
      </c>
      <c r="H934" s="16">
        <v>1E-4</v>
      </c>
      <c r="I934" s="66">
        <v>2.5000000000000001E-3</v>
      </c>
      <c r="J934" s="16">
        <v>107182072662</v>
      </c>
      <c r="K934" s="16">
        <v>9.9749999999999999E-5</v>
      </c>
      <c r="L934" s="16">
        <v>-1.39157E-3</v>
      </c>
    </row>
    <row r="935" spans="1:12" ht="13.2" x14ac:dyDescent="0.25">
      <c r="A935" s="13">
        <v>42930</v>
      </c>
      <c r="B935" s="54">
        <v>0.20381944444444444</v>
      </c>
      <c r="C935" s="16" t="s">
        <v>760</v>
      </c>
      <c r="D935" s="16" t="s">
        <v>761</v>
      </c>
      <c r="E935" s="16" t="s">
        <v>762</v>
      </c>
      <c r="F935" s="16">
        <v>7.186128E-2</v>
      </c>
      <c r="G935" s="16">
        <v>1.39157E-3</v>
      </c>
      <c r="H935" s="16">
        <v>1E-4</v>
      </c>
      <c r="I935" s="66">
        <v>2.5000000000000001E-3</v>
      </c>
      <c r="J935" s="16">
        <v>107182072662</v>
      </c>
      <c r="K935" s="16">
        <v>9.9749999999999999E-5</v>
      </c>
      <c r="L935" s="16">
        <v>-1.39157E-3</v>
      </c>
    </row>
    <row r="936" spans="1:12" ht="13.2" x14ac:dyDescent="0.25">
      <c r="A936" s="13">
        <v>42930</v>
      </c>
      <c r="B936" s="54">
        <v>0.20381944444444444</v>
      </c>
      <c r="C936" s="16" t="s">
        <v>760</v>
      </c>
      <c r="D936" s="16" t="s">
        <v>761</v>
      </c>
      <c r="E936" s="16" t="s">
        <v>762</v>
      </c>
      <c r="F936" s="16">
        <v>7.186128E-2</v>
      </c>
      <c r="G936" s="16">
        <v>0.01</v>
      </c>
      <c r="H936" s="16">
        <v>7.1860999999999995E-4</v>
      </c>
      <c r="I936" s="66">
        <v>2.5000000000000001E-3</v>
      </c>
      <c r="J936" s="16">
        <v>107182072662</v>
      </c>
      <c r="K936" s="16">
        <v>7.1681999999999996E-4</v>
      </c>
      <c r="L936" s="16">
        <v>-0.01</v>
      </c>
    </row>
    <row r="937" spans="1:12" ht="13.2" x14ac:dyDescent="0.25">
      <c r="A937" s="13">
        <v>42930</v>
      </c>
      <c r="B937" s="54">
        <v>0.20381944444444444</v>
      </c>
      <c r="C937" s="16" t="s">
        <v>760</v>
      </c>
      <c r="D937" s="16" t="s">
        <v>761</v>
      </c>
      <c r="E937" s="16" t="s">
        <v>762</v>
      </c>
      <c r="F937" s="16">
        <v>7.186128E-2</v>
      </c>
      <c r="G937" s="16">
        <v>1.39157E-3</v>
      </c>
      <c r="H937" s="16">
        <v>1E-4</v>
      </c>
      <c r="I937" s="66">
        <v>2.5000000000000001E-3</v>
      </c>
      <c r="J937" s="16">
        <v>107182072662</v>
      </c>
      <c r="K937" s="16">
        <v>9.9749999999999999E-5</v>
      </c>
      <c r="L937" s="16">
        <v>-1.39157E-3</v>
      </c>
    </row>
    <row r="938" spans="1:12" ht="13.2" x14ac:dyDescent="0.25">
      <c r="A938" s="13">
        <v>42930</v>
      </c>
      <c r="B938" s="54">
        <v>0.20381944444444444</v>
      </c>
      <c r="C938" s="16" t="s">
        <v>760</v>
      </c>
      <c r="D938" s="16" t="s">
        <v>761</v>
      </c>
      <c r="E938" s="16" t="s">
        <v>762</v>
      </c>
      <c r="F938" s="16">
        <v>7.186128E-2</v>
      </c>
      <c r="G938" s="16">
        <v>1.39157E-3</v>
      </c>
      <c r="H938" s="16">
        <v>1E-4</v>
      </c>
      <c r="I938" s="66">
        <v>2.5000000000000001E-3</v>
      </c>
      <c r="J938" s="16">
        <v>107182072662</v>
      </c>
      <c r="K938" s="16">
        <v>9.9749999999999999E-5</v>
      </c>
      <c r="L938" s="16">
        <v>-1.39157E-3</v>
      </c>
    </row>
    <row r="939" spans="1:12" ht="13.2" x14ac:dyDescent="0.25">
      <c r="A939" s="13">
        <v>42930</v>
      </c>
      <c r="B939" s="54">
        <v>0.20381944444444444</v>
      </c>
      <c r="C939" s="16" t="s">
        <v>760</v>
      </c>
      <c r="D939" s="16" t="s">
        <v>761</v>
      </c>
      <c r="E939" s="16" t="s">
        <v>762</v>
      </c>
      <c r="F939" s="16">
        <v>7.186128E-2</v>
      </c>
      <c r="G939" s="16">
        <v>1.39157E-3</v>
      </c>
      <c r="H939" s="16">
        <v>1E-4</v>
      </c>
      <c r="I939" s="66">
        <v>2.5000000000000001E-3</v>
      </c>
      <c r="J939" s="16">
        <v>107182072662</v>
      </c>
      <c r="K939" s="16">
        <v>9.9749999999999999E-5</v>
      </c>
      <c r="L939" s="16">
        <v>-1.39157E-3</v>
      </c>
    </row>
    <row r="940" spans="1:12" ht="13.2" x14ac:dyDescent="0.25">
      <c r="A940" s="13">
        <v>42930</v>
      </c>
      <c r="B940" s="54">
        <v>0.20381944444444444</v>
      </c>
      <c r="C940" s="16" t="s">
        <v>760</v>
      </c>
      <c r="D940" s="16" t="s">
        <v>761</v>
      </c>
      <c r="E940" s="16" t="s">
        <v>762</v>
      </c>
      <c r="F940" s="16">
        <v>7.186128E-2</v>
      </c>
      <c r="G940" s="16">
        <v>1.39157E-3</v>
      </c>
      <c r="H940" s="16">
        <v>1E-4</v>
      </c>
      <c r="I940" s="66">
        <v>2.5000000000000001E-3</v>
      </c>
      <c r="J940" s="16">
        <v>107182072662</v>
      </c>
      <c r="K940" s="16">
        <v>9.9749999999999999E-5</v>
      </c>
      <c r="L940" s="16">
        <v>-1.39157E-3</v>
      </c>
    </row>
    <row r="941" spans="1:12" ht="13.2" x14ac:dyDescent="0.25">
      <c r="A941" s="13">
        <v>42930</v>
      </c>
      <c r="B941" s="54">
        <v>0.20381944444444444</v>
      </c>
      <c r="C941" s="16" t="s">
        <v>760</v>
      </c>
      <c r="D941" s="16" t="s">
        <v>761</v>
      </c>
      <c r="E941" s="16" t="s">
        <v>762</v>
      </c>
      <c r="F941" s="16">
        <v>7.186128E-2</v>
      </c>
      <c r="G941" s="16">
        <v>1.39157E-3</v>
      </c>
      <c r="H941" s="16">
        <v>1E-4</v>
      </c>
      <c r="I941" s="66">
        <v>2.5000000000000001E-3</v>
      </c>
      <c r="J941" s="16">
        <v>107182072662</v>
      </c>
      <c r="K941" s="16">
        <v>9.9749999999999999E-5</v>
      </c>
      <c r="L941" s="16">
        <v>-1.39157E-3</v>
      </c>
    </row>
    <row r="942" spans="1:12" ht="13.2" x14ac:dyDescent="0.25">
      <c r="A942" s="13">
        <v>42930</v>
      </c>
      <c r="B942" s="54">
        <v>0.20381944444444444</v>
      </c>
      <c r="C942" s="16" t="s">
        <v>760</v>
      </c>
      <c r="D942" s="16" t="s">
        <v>761</v>
      </c>
      <c r="E942" s="16" t="s">
        <v>762</v>
      </c>
      <c r="F942" s="16">
        <v>7.186128E-2</v>
      </c>
      <c r="G942" s="16">
        <v>1.39157E-2</v>
      </c>
      <c r="H942" s="16">
        <v>1E-3</v>
      </c>
      <c r="I942" s="66">
        <v>2.5000000000000001E-3</v>
      </c>
      <c r="J942" s="16">
        <v>107182072662</v>
      </c>
      <c r="K942" s="16">
        <v>9.9749999999999991E-4</v>
      </c>
      <c r="L942" s="16">
        <v>-1.39157E-2</v>
      </c>
    </row>
    <row r="943" spans="1:12" ht="13.2" x14ac:dyDescent="0.25">
      <c r="A943" s="13">
        <v>42930</v>
      </c>
      <c r="B943" s="54">
        <v>0.20381944444444444</v>
      </c>
      <c r="C943" s="16" t="s">
        <v>760</v>
      </c>
      <c r="D943" s="16" t="s">
        <v>761</v>
      </c>
      <c r="E943" s="16" t="s">
        <v>762</v>
      </c>
      <c r="F943" s="16">
        <v>7.186128E-2</v>
      </c>
      <c r="G943" s="16">
        <v>1.39157E-3</v>
      </c>
      <c r="H943" s="16">
        <v>1E-4</v>
      </c>
      <c r="I943" s="66">
        <v>2.5000000000000001E-3</v>
      </c>
      <c r="J943" s="16">
        <v>107182072662</v>
      </c>
      <c r="K943" s="16">
        <v>9.9749999999999999E-5</v>
      </c>
      <c r="L943" s="16">
        <v>-1.39157E-3</v>
      </c>
    </row>
    <row r="944" spans="1:12" ht="13.2" x14ac:dyDescent="0.25">
      <c r="A944" s="13">
        <v>42930</v>
      </c>
      <c r="B944" s="54">
        <v>0.20381944444444444</v>
      </c>
      <c r="C944" s="16" t="s">
        <v>760</v>
      </c>
      <c r="D944" s="16" t="s">
        <v>761</v>
      </c>
      <c r="E944" s="16" t="s">
        <v>762</v>
      </c>
      <c r="F944" s="16">
        <v>7.186128E-2</v>
      </c>
      <c r="G944" s="16">
        <v>1.39157E-3</v>
      </c>
      <c r="H944" s="16">
        <v>1E-4</v>
      </c>
      <c r="I944" s="66">
        <v>2.5000000000000001E-3</v>
      </c>
      <c r="J944" s="16">
        <v>107182072662</v>
      </c>
      <c r="K944" s="16">
        <v>9.9749999999999999E-5</v>
      </c>
      <c r="L944" s="16">
        <v>-1.39157E-3</v>
      </c>
    </row>
    <row r="945" spans="1:12" ht="13.2" x14ac:dyDescent="0.25">
      <c r="A945" s="13">
        <v>42930</v>
      </c>
      <c r="B945" s="54">
        <v>0.20381944444444444</v>
      </c>
      <c r="C945" s="16" t="s">
        <v>760</v>
      </c>
      <c r="D945" s="16" t="s">
        <v>761</v>
      </c>
      <c r="E945" s="16" t="s">
        <v>762</v>
      </c>
      <c r="F945" s="16">
        <v>7.186128E-2</v>
      </c>
      <c r="G945" s="16">
        <v>2.660916E-2</v>
      </c>
      <c r="H945" s="16">
        <v>1.91216E-3</v>
      </c>
      <c r="I945" s="66">
        <v>2.5000000000000001E-3</v>
      </c>
      <c r="J945" s="16">
        <v>107182072662</v>
      </c>
      <c r="K945" s="16">
        <v>1.90738E-3</v>
      </c>
      <c r="L945" s="16">
        <v>-2.660916E-2</v>
      </c>
    </row>
    <row r="946" spans="1:12" ht="13.2" hidden="1" x14ac:dyDescent="0.25">
      <c r="A946" s="13">
        <v>42930</v>
      </c>
      <c r="B946" s="54">
        <v>0.16869212962962962</v>
      </c>
      <c r="C946" s="16" t="s">
        <v>783</v>
      </c>
      <c r="D946" s="16" t="s">
        <v>761</v>
      </c>
      <c r="E946" s="16" t="s">
        <v>763</v>
      </c>
      <c r="F946" s="16">
        <v>6.2819999999999998E-4</v>
      </c>
      <c r="G946" s="16">
        <v>137.95118979</v>
      </c>
      <c r="H946" s="16">
        <v>8.6660929999999997E-2</v>
      </c>
      <c r="I946" s="66">
        <v>2.5000000000000001E-3</v>
      </c>
      <c r="J946" s="16">
        <v>19398533202</v>
      </c>
      <c r="K946" s="16">
        <v>-8.6660929999999997E-2</v>
      </c>
      <c r="L946" s="16">
        <v>137.60631182</v>
      </c>
    </row>
    <row r="947" spans="1:12" ht="13.2" hidden="1" x14ac:dyDescent="0.25">
      <c r="A947" s="13">
        <v>42930</v>
      </c>
      <c r="B947" s="54">
        <v>0.16869212962962962</v>
      </c>
      <c r="C947" s="16" t="s">
        <v>783</v>
      </c>
      <c r="D947" s="16" t="s">
        <v>761</v>
      </c>
      <c r="E947" s="16" t="s">
        <v>763</v>
      </c>
      <c r="F947" s="16">
        <v>6.2817000000000005E-4</v>
      </c>
      <c r="G947" s="16">
        <v>0.59963668000000003</v>
      </c>
      <c r="H947" s="16">
        <v>3.7667000000000001E-4</v>
      </c>
      <c r="I947" s="66">
        <v>2.5000000000000001E-3</v>
      </c>
      <c r="J947" s="16">
        <v>19398533202</v>
      </c>
      <c r="K947" s="16">
        <v>-3.7667000000000001E-4</v>
      </c>
      <c r="L947" s="16">
        <v>0.59813759</v>
      </c>
    </row>
    <row r="948" spans="1:12" ht="13.2" hidden="1" x14ac:dyDescent="0.25">
      <c r="A948" s="13">
        <v>42930</v>
      </c>
      <c r="B948" s="54">
        <v>0.16869212962962962</v>
      </c>
      <c r="C948" s="16" t="s">
        <v>783</v>
      </c>
      <c r="D948" s="16" t="s">
        <v>761</v>
      </c>
      <c r="E948" s="16" t="s">
        <v>763</v>
      </c>
      <c r="F948" s="16">
        <v>6.2817000000000005E-4</v>
      </c>
      <c r="G948" s="16">
        <v>1.69636875</v>
      </c>
      <c r="H948" s="16">
        <v>1.0656000000000001E-3</v>
      </c>
      <c r="I948" s="66">
        <v>2.5000000000000001E-3</v>
      </c>
      <c r="J948" s="16">
        <v>19398533202</v>
      </c>
      <c r="K948" s="16">
        <v>-1.0656000000000001E-3</v>
      </c>
      <c r="L948" s="16">
        <v>1.69212783</v>
      </c>
    </row>
    <row r="949" spans="1:12" ht="13.2" hidden="1" x14ac:dyDescent="0.25">
      <c r="A949" s="13">
        <v>42930</v>
      </c>
      <c r="B949" s="54">
        <v>0.16869212962962962</v>
      </c>
      <c r="C949" s="16" t="s">
        <v>783</v>
      </c>
      <c r="D949" s="16" t="s">
        <v>761</v>
      </c>
      <c r="E949" s="16" t="s">
        <v>763</v>
      </c>
      <c r="F949" s="16">
        <v>6.2817000000000005E-4</v>
      </c>
      <c r="G949" s="16">
        <v>0.57164334000000006</v>
      </c>
      <c r="H949" s="16">
        <v>3.5908000000000001E-4</v>
      </c>
      <c r="I949" s="66">
        <v>2.5000000000000001E-3</v>
      </c>
      <c r="J949" s="16">
        <v>19398533202</v>
      </c>
      <c r="K949" s="16">
        <v>-3.5908000000000001E-4</v>
      </c>
      <c r="L949" s="16">
        <v>0.57021423999999998</v>
      </c>
    </row>
    <row r="950" spans="1:12" ht="13.2" hidden="1" x14ac:dyDescent="0.25">
      <c r="A950" s="13">
        <v>42930</v>
      </c>
      <c r="B950" s="54">
        <v>0.16869212962962962</v>
      </c>
      <c r="C950" s="16" t="s">
        <v>783</v>
      </c>
      <c r="D950" s="16" t="s">
        <v>761</v>
      </c>
      <c r="E950" s="16" t="s">
        <v>763</v>
      </c>
      <c r="F950" s="16">
        <v>6.2817000000000005E-4</v>
      </c>
      <c r="G950" s="16">
        <v>19.40512687</v>
      </c>
      <c r="H950" s="16">
        <v>1.2189709999999999E-2</v>
      </c>
      <c r="I950" s="66">
        <v>2.5000000000000001E-3</v>
      </c>
      <c r="J950" s="16">
        <v>19398533202</v>
      </c>
      <c r="K950" s="16">
        <v>-1.2189709999999999E-2</v>
      </c>
      <c r="L950" s="16">
        <v>19.356614059999998</v>
      </c>
    </row>
    <row r="951" spans="1:12" ht="13.2" hidden="1" x14ac:dyDescent="0.25">
      <c r="A951" s="13">
        <v>42930</v>
      </c>
      <c r="B951" s="54">
        <v>0.16869212962962962</v>
      </c>
      <c r="C951" s="16" t="s">
        <v>783</v>
      </c>
      <c r="D951" s="16" t="s">
        <v>761</v>
      </c>
      <c r="E951" s="16" t="s">
        <v>763</v>
      </c>
      <c r="F951" s="16">
        <v>6.2817000000000005E-4</v>
      </c>
      <c r="G951" s="16">
        <v>2.65971994</v>
      </c>
      <c r="H951" s="16">
        <v>1.6707499999999999E-3</v>
      </c>
      <c r="I951" s="66">
        <v>2.5000000000000001E-3</v>
      </c>
      <c r="J951" s="16">
        <v>19398533202</v>
      </c>
      <c r="K951" s="16">
        <v>-1.6707499999999999E-3</v>
      </c>
      <c r="L951" s="16">
        <v>2.6530706500000001</v>
      </c>
    </row>
    <row r="952" spans="1:12" ht="13.2" hidden="1" x14ac:dyDescent="0.25">
      <c r="A952" s="13">
        <v>42930</v>
      </c>
      <c r="B952" s="54">
        <v>0.16869212962962962</v>
      </c>
      <c r="C952" s="16" t="s">
        <v>783</v>
      </c>
      <c r="D952" s="16" t="s">
        <v>761</v>
      </c>
      <c r="E952" s="16" t="s">
        <v>763</v>
      </c>
      <c r="F952" s="16">
        <v>6.2775999999999999E-4</v>
      </c>
      <c r="G952" s="16">
        <v>0.90900000000000003</v>
      </c>
      <c r="H952" s="16">
        <v>5.7063000000000003E-4</v>
      </c>
      <c r="I952" s="66">
        <v>2.5000000000000001E-3</v>
      </c>
      <c r="J952" s="16">
        <v>19398533202</v>
      </c>
      <c r="K952" s="16">
        <v>-5.7063000000000003E-4</v>
      </c>
      <c r="L952" s="16">
        <v>0.90672750000000002</v>
      </c>
    </row>
    <row r="953" spans="1:12" ht="13.2" hidden="1" x14ac:dyDescent="0.25">
      <c r="A953" s="13">
        <v>42930</v>
      </c>
      <c r="B953" s="54">
        <v>0.16868055555555556</v>
      </c>
      <c r="C953" s="16" t="s">
        <v>783</v>
      </c>
      <c r="D953" s="16" t="s">
        <v>761</v>
      </c>
      <c r="E953" s="16" t="s">
        <v>763</v>
      </c>
      <c r="F953" s="16">
        <v>6.2759999999999997E-4</v>
      </c>
      <c r="G953" s="16">
        <v>0.90900000000000003</v>
      </c>
      <c r="H953" s="16">
        <v>5.7048000000000005E-4</v>
      </c>
      <c r="I953" s="66">
        <v>2.5000000000000001E-3</v>
      </c>
      <c r="J953" s="16">
        <v>19398533202</v>
      </c>
      <c r="K953" s="16">
        <v>-5.7048000000000005E-4</v>
      </c>
      <c r="L953" s="16">
        <v>0.90672750000000002</v>
      </c>
    </row>
    <row r="954" spans="1:12" ht="13.2" hidden="1" x14ac:dyDescent="0.25">
      <c r="A954" s="13">
        <v>42930</v>
      </c>
      <c r="B954" s="54">
        <v>0.16868055555555556</v>
      </c>
      <c r="C954" s="16" t="s">
        <v>783</v>
      </c>
      <c r="D954" s="16" t="s">
        <v>761</v>
      </c>
      <c r="E954" s="16" t="s">
        <v>763</v>
      </c>
      <c r="F954" s="16">
        <v>6.2664999999999997E-4</v>
      </c>
      <c r="G954" s="16">
        <v>41.809036069999998</v>
      </c>
      <c r="H954" s="16">
        <v>2.6199630000000002E-2</v>
      </c>
      <c r="I954" s="66">
        <v>2.5000000000000001E-3</v>
      </c>
      <c r="J954" s="16">
        <v>19398533202</v>
      </c>
      <c r="K954" s="16">
        <v>-2.6199630000000002E-2</v>
      </c>
      <c r="L954" s="16">
        <v>41.704513480000003</v>
      </c>
    </row>
    <row r="955" spans="1:12" ht="13.2" hidden="1" x14ac:dyDescent="0.25">
      <c r="A955" s="13">
        <v>42930</v>
      </c>
      <c r="B955" s="54">
        <v>0.16868055555555556</v>
      </c>
      <c r="C955" s="16" t="s">
        <v>783</v>
      </c>
      <c r="D955" s="16" t="s">
        <v>761</v>
      </c>
      <c r="E955" s="16" t="s">
        <v>763</v>
      </c>
      <c r="F955" s="16">
        <v>6.2343999999999995E-4</v>
      </c>
      <c r="G955" s="16">
        <v>0.98560000000000003</v>
      </c>
      <c r="H955" s="16">
        <v>6.1446000000000005E-4</v>
      </c>
      <c r="I955" s="66">
        <v>2.5000000000000001E-3</v>
      </c>
      <c r="J955" s="16">
        <v>19398533202</v>
      </c>
      <c r="K955" s="16">
        <v>-6.1446000000000005E-4</v>
      </c>
      <c r="L955" s="16">
        <v>0.98313600000000001</v>
      </c>
    </row>
    <row r="956" spans="1:12" ht="13.2" hidden="1" x14ac:dyDescent="0.25">
      <c r="A956" s="13">
        <v>42930</v>
      </c>
      <c r="B956" s="54">
        <v>0.16868055555555556</v>
      </c>
      <c r="C956" s="16" t="s">
        <v>783</v>
      </c>
      <c r="D956" s="16" t="s">
        <v>761</v>
      </c>
      <c r="E956" s="16" t="s">
        <v>763</v>
      </c>
      <c r="F956" s="16">
        <v>6.2250000000000001E-4</v>
      </c>
      <c r="G956" s="16">
        <v>6.6504108400000002</v>
      </c>
      <c r="H956" s="16">
        <v>4.1398800000000003E-3</v>
      </c>
      <c r="I956" s="66">
        <v>2.5000000000000001E-3</v>
      </c>
      <c r="J956" s="16">
        <v>19398533202</v>
      </c>
      <c r="K956" s="16">
        <v>-4.1398800000000003E-3</v>
      </c>
      <c r="L956" s="16">
        <v>6.6337848199999998</v>
      </c>
    </row>
    <row r="957" spans="1:12" ht="13.2" hidden="1" x14ac:dyDescent="0.25">
      <c r="A957" s="13">
        <v>42930</v>
      </c>
      <c r="B957" s="54">
        <v>0.16868055555555556</v>
      </c>
      <c r="C957" s="16" t="s">
        <v>783</v>
      </c>
      <c r="D957" s="16" t="s">
        <v>761</v>
      </c>
      <c r="E957" s="16" t="s">
        <v>763</v>
      </c>
      <c r="F957" s="16">
        <v>6.2250000000000001E-4</v>
      </c>
      <c r="G957" s="16">
        <v>1.01558959</v>
      </c>
      <c r="H957" s="16">
        <v>6.3219999999999997E-4</v>
      </c>
      <c r="I957" s="66">
        <v>2.5000000000000001E-3</v>
      </c>
      <c r="J957" s="16">
        <v>19398533202</v>
      </c>
      <c r="K957" s="16">
        <v>-6.3219999999999997E-4</v>
      </c>
      <c r="L957" s="16">
        <v>1.01305062</v>
      </c>
    </row>
    <row r="958" spans="1:12" ht="13.2" hidden="1" x14ac:dyDescent="0.25">
      <c r="A958" s="13">
        <v>42930</v>
      </c>
      <c r="B958" s="54">
        <v>0.16868055555555556</v>
      </c>
      <c r="C958" s="16" t="s">
        <v>783</v>
      </c>
      <c r="D958" s="16" t="s">
        <v>761</v>
      </c>
      <c r="E958" s="16" t="s">
        <v>763</v>
      </c>
      <c r="F958" s="16">
        <v>6.2250000000000001E-4</v>
      </c>
      <c r="G958" s="16">
        <v>17.104806100000001</v>
      </c>
      <c r="H958" s="16">
        <v>1.0647739999999999E-2</v>
      </c>
      <c r="I958" s="66">
        <v>2.5000000000000001E-3</v>
      </c>
      <c r="J958" s="16">
        <v>19398533202</v>
      </c>
      <c r="K958" s="16">
        <v>-1.0647739999999999E-2</v>
      </c>
      <c r="L958" s="16">
        <v>17.062044090000001</v>
      </c>
    </row>
    <row r="959" spans="1:12" ht="13.2" hidden="1" x14ac:dyDescent="0.25">
      <c r="A959" s="13">
        <v>42930</v>
      </c>
      <c r="B959" s="54">
        <v>0.16868055555555556</v>
      </c>
      <c r="C959" s="16" t="s">
        <v>783</v>
      </c>
      <c r="D959" s="16" t="s">
        <v>761</v>
      </c>
      <c r="E959" s="16" t="s">
        <v>763</v>
      </c>
      <c r="F959" s="16">
        <v>6.2122999999999996E-4</v>
      </c>
      <c r="G959" s="16">
        <v>15.544604939999999</v>
      </c>
      <c r="H959" s="16">
        <v>9.6567700000000003E-3</v>
      </c>
      <c r="I959" s="66">
        <v>2.5000000000000001E-3</v>
      </c>
      <c r="J959" s="16">
        <v>19398533202</v>
      </c>
      <c r="K959" s="16">
        <v>-9.6567700000000003E-3</v>
      </c>
      <c r="L959" s="16">
        <v>15.505743430000001</v>
      </c>
    </row>
    <row r="960" spans="1:12" ht="13.2" hidden="1" x14ac:dyDescent="0.25">
      <c r="A960" s="13">
        <v>42930</v>
      </c>
      <c r="B960" s="54">
        <v>0.15931712962962963</v>
      </c>
      <c r="C960" s="16" t="s">
        <v>786</v>
      </c>
      <c r="D960" s="16" t="s">
        <v>761</v>
      </c>
      <c r="E960" s="16" t="s">
        <v>763</v>
      </c>
      <c r="F960" s="16">
        <v>20.377042280000001</v>
      </c>
      <c r="G960" s="16">
        <v>103.09070282</v>
      </c>
      <c r="H960" s="16">
        <v>2100.6836100300002</v>
      </c>
      <c r="I960" s="66">
        <v>2.5000000000000001E-3</v>
      </c>
      <c r="J960" s="16">
        <v>61145859109</v>
      </c>
      <c r="K960" s="16">
        <v>-2100.6836100300002</v>
      </c>
      <c r="L960" s="16">
        <v>102.83297607</v>
      </c>
    </row>
    <row r="961" spans="1:12" ht="13.2" hidden="1" x14ac:dyDescent="0.25">
      <c r="A961" s="13">
        <v>42930</v>
      </c>
      <c r="B961" s="54">
        <v>0.15931712962962963</v>
      </c>
      <c r="C961" s="16" t="s">
        <v>786</v>
      </c>
      <c r="D961" s="16" t="s">
        <v>761</v>
      </c>
      <c r="E961" s="16" t="s">
        <v>763</v>
      </c>
      <c r="F961" s="16">
        <v>20.17920698</v>
      </c>
      <c r="G961" s="16">
        <v>6.7633999999999999E-4</v>
      </c>
      <c r="H961" s="16">
        <v>1.3648E-2</v>
      </c>
      <c r="I961" s="66">
        <v>2.5000000000000001E-3</v>
      </c>
      <c r="J961" s="16">
        <v>61145859109</v>
      </c>
      <c r="K961" s="16">
        <v>-1.3648E-2</v>
      </c>
      <c r="L961" s="16">
        <v>6.7464999999999995E-4</v>
      </c>
    </row>
    <row r="962" spans="1:12" ht="13.2" hidden="1" x14ac:dyDescent="0.25">
      <c r="A962" s="13">
        <v>42930</v>
      </c>
      <c r="B962" s="54">
        <v>0.15931712962962963</v>
      </c>
      <c r="C962" s="16" t="s">
        <v>786</v>
      </c>
      <c r="D962" s="16" t="s">
        <v>761</v>
      </c>
      <c r="E962" s="16" t="s">
        <v>763</v>
      </c>
      <c r="F962" s="16">
        <v>20.15308624</v>
      </c>
      <c r="G962" s="16">
        <v>0.71236259999999996</v>
      </c>
      <c r="H962" s="16">
        <v>14.35630491</v>
      </c>
      <c r="I962" s="66">
        <v>2.5000000000000001E-3</v>
      </c>
      <c r="J962" s="16">
        <v>61145859109</v>
      </c>
      <c r="K962" s="16">
        <v>-14.35630491</v>
      </c>
      <c r="L962" s="16">
        <v>0.71058169999999998</v>
      </c>
    </row>
    <row r="963" spans="1:12" ht="13.2" hidden="1" x14ac:dyDescent="0.25">
      <c r="A963" s="13">
        <v>42930</v>
      </c>
      <c r="B963" s="54">
        <v>0.15931712962962963</v>
      </c>
      <c r="C963" s="16" t="s">
        <v>786</v>
      </c>
      <c r="D963" s="16" t="s">
        <v>761</v>
      </c>
      <c r="E963" s="16" t="s">
        <v>763</v>
      </c>
      <c r="F963" s="16">
        <v>20.15308623</v>
      </c>
      <c r="G963" s="16">
        <v>5.1813659200000002</v>
      </c>
      <c r="H963" s="16">
        <v>104.42051417</v>
      </c>
      <c r="I963" s="66">
        <v>2.5000000000000001E-3</v>
      </c>
      <c r="J963" s="16">
        <v>61145859109</v>
      </c>
      <c r="K963" s="16">
        <v>-104.42051417</v>
      </c>
      <c r="L963" s="16">
        <v>5.1684125099999996</v>
      </c>
    </row>
    <row r="964" spans="1:12" ht="13.2" hidden="1" x14ac:dyDescent="0.25">
      <c r="A964" s="13">
        <v>42930</v>
      </c>
      <c r="B964" s="54">
        <v>0.15931712962962963</v>
      </c>
      <c r="C964" s="16" t="s">
        <v>786</v>
      </c>
      <c r="D964" s="16" t="s">
        <v>761</v>
      </c>
      <c r="E964" s="16" t="s">
        <v>763</v>
      </c>
      <c r="F964" s="16">
        <v>20.10788312</v>
      </c>
      <c r="G964" s="16">
        <v>0.3538</v>
      </c>
      <c r="H964" s="16">
        <v>7.1141690400000002</v>
      </c>
      <c r="I964" s="66">
        <v>2.5000000000000001E-3</v>
      </c>
      <c r="J964" s="16">
        <v>61145859109</v>
      </c>
      <c r="K964" s="16">
        <v>-7.1141690400000002</v>
      </c>
      <c r="L964" s="16">
        <v>0.35291549999999999</v>
      </c>
    </row>
    <row r="965" spans="1:12" ht="13.2" hidden="1" x14ac:dyDescent="0.25">
      <c r="A965" s="13">
        <v>42930</v>
      </c>
      <c r="B965" s="54">
        <v>0.15931712962962963</v>
      </c>
      <c r="C965" s="16" t="s">
        <v>786</v>
      </c>
      <c r="D965" s="16" t="s">
        <v>761</v>
      </c>
      <c r="E965" s="16" t="s">
        <v>763</v>
      </c>
      <c r="F965" s="16">
        <v>20.104033250000001</v>
      </c>
      <c r="G965" s="16">
        <v>0.2223</v>
      </c>
      <c r="H965" s="16">
        <v>4.4691265900000001</v>
      </c>
      <c r="I965" s="66">
        <v>2.5000000000000001E-3</v>
      </c>
      <c r="J965" s="16">
        <v>61145859109</v>
      </c>
      <c r="K965" s="16">
        <v>-4.4691265900000001</v>
      </c>
      <c r="L965" s="16">
        <v>0.22174425</v>
      </c>
    </row>
    <row r="966" spans="1:12" ht="13.2" hidden="1" x14ac:dyDescent="0.25">
      <c r="A966" s="13">
        <v>42930</v>
      </c>
      <c r="B966" s="54">
        <v>0.15931712962962963</v>
      </c>
      <c r="C966" s="16" t="s">
        <v>786</v>
      </c>
      <c r="D966" s="16" t="s">
        <v>761</v>
      </c>
      <c r="E966" s="16" t="s">
        <v>763</v>
      </c>
      <c r="F966" s="16">
        <v>20.104024920000001</v>
      </c>
      <c r="G966" s="16">
        <v>0.22259999999999999</v>
      </c>
      <c r="H966" s="16">
        <v>4.4751559399999996</v>
      </c>
      <c r="I966" s="66">
        <v>2.5000000000000001E-3</v>
      </c>
      <c r="J966" s="16">
        <v>61145859109</v>
      </c>
      <c r="K966" s="16">
        <v>-4.4751559399999996</v>
      </c>
      <c r="L966" s="16">
        <v>0.2220435</v>
      </c>
    </row>
    <row r="967" spans="1:12" ht="13.2" hidden="1" x14ac:dyDescent="0.25">
      <c r="A967" s="13">
        <v>42930</v>
      </c>
      <c r="B967" s="54">
        <v>0.15931712962962963</v>
      </c>
      <c r="C967" s="16" t="s">
        <v>786</v>
      </c>
      <c r="D967" s="16" t="s">
        <v>761</v>
      </c>
      <c r="E967" s="16" t="s">
        <v>763</v>
      </c>
      <c r="F967" s="16">
        <v>20.10402491</v>
      </c>
      <c r="G967" s="16">
        <v>0.37400499999999998</v>
      </c>
      <c r="H967" s="16">
        <v>7.5190058300000002</v>
      </c>
      <c r="I967" s="66">
        <v>2.5000000000000001E-3</v>
      </c>
      <c r="J967" s="16">
        <v>61145859109</v>
      </c>
      <c r="K967" s="16">
        <v>-7.5190058300000002</v>
      </c>
      <c r="L967" s="16">
        <v>0.37306999000000002</v>
      </c>
    </row>
    <row r="968" spans="1:12" ht="13.2" x14ac:dyDescent="0.25">
      <c r="A968" s="13">
        <v>42930</v>
      </c>
      <c r="B968" s="54">
        <v>0.15856481481481483</v>
      </c>
      <c r="C968" s="16" t="s">
        <v>760</v>
      </c>
      <c r="D968" s="16" t="s">
        <v>761</v>
      </c>
      <c r="E968" s="16" t="s">
        <v>763</v>
      </c>
      <c r="F968" s="16">
        <v>7.2318430000000003E-2</v>
      </c>
      <c r="G968" s="16">
        <v>0.32070969999999999</v>
      </c>
      <c r="H968" s="16">
        <v>2.3193220000000001E-2</v>
      </c>
      <c r="I968" s="66">
        <v>2.5000000000000001E-3</v>
      </c>
      <c r="J968" s="16">
        <v>107175848892</v>
      </c>
      <c r="K968" s="16">
        <v>-2.3193220000000001E-2</v>
      </c>
      <c r="L968" s="16">
        <v>0.31990793000000001</v>
      </c>
    </row>
    <row r="969" spans="1:12" ht="13.2" x14ac:dyDescent="0.25">
      <c r="A969" s="13">
        <v>42930</v>
      </c>
      <c r="B969" s="54">
        <v>0.15856481481481483</v>
      </c>
      <c r="C969" s="16" t="s">
        <v>760</v>
      </c>
      <c r="D969" s="16" t="s">
        <v>761</v>
      </c>
      <c r="E969" s="16" t="s">
        <v>763</v>
      </c>
      <c r="F969" s="16">
        <v>7.2318419999999994E-2</v>
      </c>
      <c r="G969" s="16">
        <v>0.13859435000000001</v>
      </c>
      <c r="H969" s="16">
        <v>1.0022919999999999E-2</v>
      </c>
      <c r="I969" s="66">
        <v>2.5000000000000001E-3</v>
      </c>
      <c r="J969" s="16">
        <v>107175848892</v>
      </c>
      <c r="K969" s="16">
        <v>-1.0022919999999999E-2</v>
      </c>
      <c r="L969" s="16">
        <v>0.13824786999999999</v>
      </c>
    </row>
    <row r="970" spans="1:12" ht="13.2" hidden="1" x14ac:dyDescent="0.25">
      <c r="A970" s="13">
        <v>42930</v>
      </c>
      <c r="B970" s="54">
        <v>0.15704861111111112</v>
      </c>
      <c r="C970" s="16" t="s">
        <v>785</v>
      </c>
      <c r="D970" s="16" t="s">
        <v>761</v>
      </c>
      <c r="E970" s="16" t="s">
        <v>763</v>
      </c>
      <c r="F970" s="16">
        <v>166.52940923</v>
      </c>
      <c r="G970" s="16">
        <v>2.0144199999999998E-3</v>
      </c>
      <c r="H970" s="16">
        <v>0.33546017</v>
      </c>
      <c r="I970" s="66">
        <v>2.5000000000000001E-3</v>
      </c>
      <c r="J970" s="16">
        <v>50986039046</v>
      </c>
      <c r="K970" s="16">
        <v>-0.33546017</v>
      </c>
      <c r="L970" s="16">
        <v>2.0093899999999998E-3</v>
      </c>
    </row>
    <row r="971" spans="1:12" ht="13.2" hidden="1" x14ac:dyDescent="0.25">
      <c r="A971" s="13">
        <v>42930</v>
      </c>
      <c r="B971" s="54">
        <v>0.15704861111111112</v>
      </c>
      <c r="C971" s="16" t="s">
        <v>785</v>
      </c>
      <c r="D971" s="16" t="s">
        <v>761</v>
      </c>
      <c r="E971" s="16" t="s">
        <v>763</v>
      </c>
      <c r="F971" s="16">
        <v>166.21285014</v>
      </c>
      <c r="G971" s="16">
        <v>4.7299999999999998E-5</v>
      </c>
      <c r="H971" s="16">
        <v>7.86186E-3</v>
      </c>
      <c r="I971" s="66">
        <v>2.5000000000000001E-3</v>
      </c>
      <c r="J971" s="16">
        <v>50986039046</v>
      </c>
      <c r="K971" s="16">
        <v>-7.86186E-3</v>
      </c>
      <c r="L971" s="16">
        <v>4.7190000000000001E-5</v>
      </c>
    </row>
    <row r="972" spans="1:12" ht="13.2" hidden="1" x14ac:dyDescent="0.25">
      <c r="A972" s="13">
        <v>42930</v>
      </c>
      <c r="B972" s="54">
        <v>0.15704861111111112</v>
      </c>
      <c r="C972" s="16" t="s">
        <v>785</v>
      </c>
      <c r="D972" s="16" t="s">
        <v>761</v>
      </c>
      <c r="E972" s="16" t="s">
        <v>763</v>
      </c>
      <c r="F972" s="16">
        <v>166.08803474999999</v>
      </c>
      <c r="G972" s="16">
        <v>3.0929559999999998E-2</v>
      </c>
      <c r="H972" s="16">
        <v>5.1370298300000004</v>
      </c>
      <c r="I972" s="66">
        <v>2.5000000000000001E-3</v>
      </c>
      <c r="J972" s="16">
        <v>50986039046</v>
      </c>
      <c r="K972" s="16">
        <v>-5.1370298300000004</v>
      </c>
      <c r="L972" s="16">
        <v>3.085224E-2</v>
      </c>
    </row>
    <row r="973" spans="1:12" ht="13.2" hidden="1" x14ac:dyDescent="0.25">
      <c r="A973" s="13">
        <v>42930</v>
      </c>
      <c r="B973" s="54">
        <v>0.15704861111111112</v>
      </c>
      <c r="C973" s="16" t="s">
        <v>785</v>
      </c>
      <c r="D973" s="16" t="s">
        <v>761</v>
      </c>
      <c r="E973" s="16" t="s">
        <v>763</v>
      </c>
      <c r="F973" s="16">
        <v>166.05331611</v>
      </c>
      <c r="G973" s="16">
        <v>1.4551351400000001</v>
      </c>
      <c r="H973" s="16">
        <v>241.63001538</v>
      </c>
      <c r="I973" s="66">
        <v>2.5000000000000001E-3</v>
      </c>
      <c r="J973" s="16">
        <v>50986039046</v>
      </c>
      <c r="K973" s="16">
        <v>-241.63001538</v>
      </c>
      <c r="L973" s="16">
        <v>1.4514973099999999</v>
      </c>
    </row>
    <row r="974" spans="1:12" ht="13.2" x14ac:dyDescent="0.25">
      <c r="A974" s="13">
        <v>42930</v>
      </c>
      <c r="B974" s="54">
        <v>0.15465277777777778</v>
      </c>
      <c r="C974" s="16" t="s">
        <v>760</v>
      </c>
      <c r="D974" s="16" t="s">
        <v>761</v>
      </c>
      <c r="E974" s="16" t="s">
        <v>763</v>
      </c>
      <c r="F974" s="16">
        <v>7.1987969999999998E-2</v>
      </c>
      <c r="G974" s="16">
        <v>9.9541200000000003E-3</v>
      </c>
      <c r="H974" s="16">
        <v>7.1657000000000003E-4</v>
      </c>
      <c r="I974" s="66">
        <v>2.5000000000000001E-3</v>
      </c>
      <c r="J974" s="16">
        <v>107175395346</v>
      </c>
      <c r="K974" s="16">
        <v>-7.1657000000000003E-4</v>
      </c>
      <c r="L974" s="16">
        <v>9.9292400000000006E-3</v>
      </c>
    </row>
    <row r="975" spans="1:12" ht="13.2" x14ac:dyDescent="0.25">
      <c r="A975" s="13">
        <v>42930</v>
      </c>
      <c r="B975" s="54">
        <v>0.15465277777777778</v>
      </c>
      <c r="C975" s="16" t="s">
        <v>760</v>
      </c>
      <c r="D975" s="16" t="s">
        <v>761</v>
      </c>
      <c r="E975" s="16" t="s">
        <v>763</v>
      </c>
      <c r="F975" s="16">
        <v>7.198773E-2</v>
      </c>
      <c r="G975" s="16">
        <v>1.9343309999999999E-2</v>
      </c>
      <c r="H975" s="16">
        <v>1.39248E-3</v>
      </c>
      <c r="I975" s="66">
        <v>2.5000000000000001E-3</v>
      </c>
      <c r="J975" s="16">
        <v>107175395346</v>
      </c>
      <c r="K975" s="16">
        <v>-1.39248E-3</v>
      </c>
      <c r="L975" s="16">
        <v>1.929496E-2</v>
      </c>
    </row>
    <row r="976" spans="1:12" ht="13.2" x14ac:dyDescent="0.25">
      <c r="A976" s="13">
        <v>42930</v>
      </c>
      <c r="B976" s="54">
        <v>0.15465277777777778</v>
      </c>
      <c r="C976" s="16" t="s">
        <v>760</v>
      </c>
      <c r="D976" s="16" t="s">
        <v>761</v>
      </c>
      <c r="E976" s="16" t="s">
        <v>763</v>
      </c>
      <c r="F976" s="16">
        <v>7.198773E-2</v>
      </c>
      <c r="G976" s="16">
        <v>2.1933270000000001E-2</v>
      </c>
      <c r="H976" s="16">
        <v>1.5789199999999999E-3</v>
      </c>
      <c r="I976" s="66">
        <v>2.5000000000000001E-3</v>
      </c>
      <c r="J976" s="16">
        <v>107175395346</v>
      </c>
      <c r="K976" s="16">
        <v>-1.5789199999999999E-3</v>
      </c>
      <c r="L976" s="16">
        <v>2.1878439999999999E-2</v>
      </c>
    </row>
    <row r="977" spans="1:12" ht="13.2" x14ac:dyDescent="0.25">
      <c r="A977" s="13">
        <v>42930</v>
      </c>
      <c r="B977" s="54">
        <v>0.15465277777777778</v>
      </c>
      <c r="C977" s="16" t="s">
        <v>760</v>
      </c>
      <c r="D977" s="16" t="s">
        <v>761</v>
      </c>
      <c r="E977" s="16" t="s">
        <v>763</v>
      </c>
      <c r="F977" s="16">
        <v>7.198773E-2</v>
      </c>
      <c r="G977" s="16">
        <v>1.0815740000000001E-2</v>
      </c>
      <c r="H977" s="16">
        <v>7.7859999999999995E-4</v>
      </c>
      <c r="I977" s="66">
        <v>2.5000000000000001E-3</v>
      </c>
      <c r="J977" s="16">
        <v>107175395346</v>
      </c>
      <c r="K977" s="16">
        <v>-7.7859999999999995E-4</v>
      </c>
      <c r="L977" s="16">
        <v>1.078871E-2</v>
      </c>
    </row>
    <row r="978" spans="1:12" ht="13.2" x14ac:dyDescent="0.25">
      <c r="A978" s="13">
        <v>42930</v>
      </c>
      <c r="B978" s="54">
        <v>0.15465277777777778</v>
      </c>
      <c r="C978" s="16" t="s">
        <v>760</v>
      </c>
      <c r="D978" s="16" t="s">
        <v>761</v>
      </c>
      <c r="E978" s="16" t="s">
        <v>763</v>
      </c>
      <c r="F978" s="16">
        <v>7.198773E-2</v>
      </c>
      <c r="G978" s="16">
        <v>5.9601010000000003E-2</v>
      </c>
      <c r="H978" s="16">
        <v>4.2905399999999998E-3</v>
      </c>
      <c r="I978" s="66">
        <v>2.5000000000000001E-3</v>
      </c>
      <c r="J978" s="16">
        <v>107175395346</v>
      </c>
      <c r="K978" s="16">
        <v>-4.2905399999999998E-3</v>
      </c>
      <c r="L978" s="16">
        <v>5.945201E-2</v>
      </c>
    </row>
    <row r="979" spans="1:12" ht="13.2" hidden="1" x14ac:dyDescent="0.25">
      <c r="A979" s="13">
        <v>42930</v>
      </c>
      <c r="B979" s="54">
        <v>0.14719907407407407</v>
      </c>
      <c r="C979" s="16" t="s">
        <v>785</v>
      </c>
      <c r="D979" s="16" t="s">
        <v>761</v>
      </c>
      <c r="E979" s="16" t="s">
        <v>763</v>
      </c>
      <c r="F979" s="16">
        <v>166.05331611</v>
      </c>
      <c r="G979" s="16">
        <v>10.81955176</v>
      </c>
      <c r="H979" s="16">
        <v>1796.62244857</v>
      </c>
      <c r="I979" s="66">
        <v>2.5000000000000001E-3</v>
      </c>
      <c r="J979" s="16">
        <v>50985540545</v>
      </c>
      <c r="K979" s="16">
        <v>-1796.62244857</v>
      </c>
      <c r="L979" s="16">
        <v>10.79250289</v>
      </c>
    </row>
    <row r="980" spans="1:12" ht="13.2" x14ac:dyDescent="0.25">
      <c r="A980" s="13">
        <v>42930</v>
      </c>
      <c r="B980" s="54">
        <v>0.14465277777777777</v>
      </c>
      <c r="C980" s="16" t="s">
        <v>760</v>
      </c>
      <c r="D980" s="16" t="s">
        <v>761</v>
      </c>
      <c r="E980" s="16" t="s">
        <v>763</v>
      </c>
      <c r="F980" s="16">
        <v>7.2294689999999995E-2</v>
      </c>
      <c r="G980" s="16">
        <v>8.5585649999999999E-2</v>
      </c>
      <c r="H980" s="16">
        <v>6.1873800000000001E-3</v>
      </c>
      <c r="I980" s="66">
        <v>2.5000000000000001E-3</v>
      </c>
      <c r="J980" s="16">
        <v>107174203539</v>
      </c>
      <c r="K980" s="16">
        <v>-6.1873800000000001E-3</v>
      </c>
      <c r="L980" s="16">
        <v>8.537169E-2</v>
      </c>
    </row>
    <row r="981" spans="1:12" ht="13.2" x14ac:dyDescent="0.25">
      <c r="A981" s="13">
        <v>42930</v>
      </c>
      <c r="B981" s="54">
        <v>0.14465277777777777</v>
      </c>
      <c r="C981" s="16" t="s">
        <v>760</v>
      </c>
      <c r="D981" s="16" t="s">
        <v>761</v>
      </c>
      <c r="E981" s="16" t="s">
        <v>763</v>
      </c>
      <c r="F981" s="16">
        <v>7.2294689999999995E-2</v>
      </c>
      <c r="G981" s="16">
        <v>0.11579758</v>
      </c>
      <c r="H981" s="16">
        <v>8.3715500000000002E-3</v>
      </c>
      <c r="I981" s="66">
        <v>2.5000000000000001E-3</v>
      </c>
      <c r="J981" s="16">
        <v>107174203539</v>
      </c>
      <c r="K981" s="16">
        <v>-8.3715500000000002E-3</v>
      </c>
      <c r="L981" s="16">
        <v>0.11550808999999999</v>
      </c>
    </row>
    <row r="982" spans="1:12" ht="13.2" x14ac:dyDescent="0.25">
      <c r="A982" s="13">
        <v>42930</v>
      </c>
      <c r="B982" s="54">
        <v>0.14432870370370371</v>
      </c>
      <c r="C982" s="16" t="s">
        <v>760</v>
      </c>
      <c r="D982" s="16" t="s">
        <v>761</v>
      </c>
      <c r="E982" s="16" t="s">
        <v>763</v>
      </c>
      <c r="F982" s="16">
        <v>7.2294689999999995E-2</v>
      </c>
      <c r="G982" s="16">
        <v>2.2817710000000001E-2</v>
      </c>
      <c r="H982" s="16">
        <v>1.64959E-3</v>
      </c>
      <c r="I982" s="66">
        <v>2.5000000000000001E-3</v>
      </c>
      <c r="J982" s="16">
        <v>107174151591</v>
      </c>
      <c r="K982" s="16">
        <v>-1.64959E-3</v>
      </c>
      <c r="L982" s="16">
        <v>2.276067E-2</v>
      </c>
    </row>
    <row r="983" spans="1:12" ht="13.2" x14ac:dyDescent="0.25">
      <c r="A983" s="13">
        <v>42930</v>
      </c>
      <c r="B983" s="54">
        <v>0.14011574074074074</v>
      </c>
      <c r="C983" s="16" t="s">
        <v>760</v>
      </c>
      <c r="D983" s="16" t="s">
        <v>761</v>
      </c>
      <c r="E983" s="16" t="s">
        <v>762</v>
      </c>
      <c r="F983" s="16">
        <v>7.2291910000000001E-2</v>
      </c>
      <c r="G983" s="16">
        <v>2.9577129100000001</v>
      </c>
      <c r="H983" s="16">
        <v>0.21381871</v>
      </c>
      <c r="I983" s="66">
        <v>2.5000000000000001E-3</v>
      </c>
      <c r="J983" s="16">
        <v>107173664079</v>
      </c>
      <c r="K983" s="16">
        <v>0.21328417</v>
      </c>
      <c r="L983" s="16">
        <v>-2.9577129100000001</v>
      </c>
    </row>
    <row r="984" spans="1:12" ht="13.2" hidden="1" x14ac:dyDescent="0.25">
      <c r="A984" s="13">
        <v>42929</v>
      </c>
      <c r="B984" s="54">
        <v>0.85875000000000001</v>
      </c>
      <c r="C984" s="16" t="s">
        <v>785</v>
      </c>
      <c r="D984" s="16" t="s">
        <v>761</v>
      </c>
      <c r="E984" s="16" t="s">
        <v>762</v>
      </c>
      <c r="F984" s="16">
        <v>166.83089000000001</v>
      </c>
      <c r="G984" s="16">
        <v>0.29223287999999997</v>
      </c>
      <c r="H984" s="16">
        <v>48.753471449999999</v>
      </c>
      <c r="I984" s="66">
        <v>1.5E-3</v>
      </c>
      <c r="J984" s="16">
        <v>50958820292</v>
      </c>
      <c r="K984" s="16">
        <v>48.680341249999998</v>
      </c>
      <c r="L984" s="16">
        <v>-0.29223287999999997</v>
      </c>
    </row>
    <row r="985" spans="1:12" ht="13.2" hidden="1" x14ac:dyDescent="0.25">
      <c r="A985" s="13">
        <v>42929</v>
      </c>
      <c r="B985" s="54">
        <v>0.85715277777777776</v>
      </c>
      <c r="C985" s="16" t="s">
        <v>785</v>
      </c>
      <c r="D985" s="16" t="s">
        <v>761</v>
      </c>
      <c r="E985" s="16" t="s">
        <v>762</v>
      </c>
      <c r="F985" s="16">
        <v>166.83089000000001</v>
      </c>
      <c r="G985" s="16">
        <v>1.7372000000000001E-4</v>
      </c>
      <c r="H985" s="16">
        <v>2.8981860000000002E-2</v>
      </c>
      <c r="I985" s="66">
        <v>1.5E-3</v>
      </c>
      <c r="J985" s="16">
        <v>50958820292</v>
      </c>
      <c r="K985" s="16">
        <v>2.8938390000000001E-2</v>
      </c>
      <c r="L985" s="16">
        <v>-1.7372000000000001E-4</v>
      </c>
    </row>
    <row r="986" spans="1:12" ht="13.2" hidden="1" x14ac:dyDescent="0.25">
      <c r="A986" s="13">
        <v>42929</v>
      </c>
      <c r="B986" s="54">
        <v>0.84695601851851854</v>
      </c>
      <c r="C986" s="16" t="s">
        <v>785</v>
      </c>
      <c r="D986" s="16" t="s">
        <v>761</v>
      </c>
      <c r="E986" s="16" t="s">
        <v>762</v>
      </c>
      <c r="F986" s="16">
        <v>166.83089000000001</v>
      </c>
      <c r="G986" s="16">
        <v>3.80876E-3</v>
      </c>
      <c r="H986" s="16">
        <v>0.63541882000000005</v>
      </c>
      <c r="I986" s="66">
        <v>1.5E-3</v>
      </c>
      <c r="J986" s="16">
        <v>50958820292</v>
      </c>
      <c r="K986" s="16">
        <v>0.63446570000000002</v>
      </c>
      <c r="L986" s="16">
        <v>-3.80876E-3</v>
      </c>
    </row>
    <row r="987" spans="1:12" ht="13.2" hidden="1" x14ac:dyDescent="0.25">
      <c r="A987" s="13">
        <v>42929</v>
      </c>
      <c r="B987" s="54">
        <v>0.83929398148148149</v>
      </c>
      <c r="C987" s="16" t="s">
        <v>785</v>
      </c>
      <c r="D987" s="16" t="s">
        <v>761</v>
      </c>
      <c r="E987" s="16" t="s">
        <v>762</v>
      </c>
      <c r="F987" s="16">
        <v>166.83089000000001</v>
      </c>
      <c r="G987" s="16">
        <v>3.4003350000000002E-2</v>
      </c>
      <c r="H987" s="16">
        <v>5.67280914</v>
      </c>
      <c r="I987" s="66">
        <v>1.5E-3</v>
      </c>
      <c r="J987" s="16">
        <v>50958820292</v>
      </c>
      <c r="K987" s="16">
        <v>5.6642999300000003</v>
      </c>
      <c r="L987" s="16">
        <v>-3.4003350000000002E-2</v>
      </c>
    </row>
    <row r="988" spans="1:12" ht="13.2" hidden="1" x14ac:dyDescent="0.25">
      <c r="A988" s="13">
        <v>42929</v>
      </c>
      <c r="B988" s="54">
        <v>0.83693287037037034</v>
      </c>
      <c r="C988" s="16" t="s">
        <v>785</v>
      </c>
      <c r="D988" s="16" t="s">
        <v>761</v>
      </c>
      <c r="E988" s="16" t="s">
        <v>762</v>
      </c>
      <c r="F988" s="16">
        <v>166.83089000000001</v>
      </c>
      <c r="G988" s="16">
        <v>3.1127910000000001</v>
      </c>
      <c r="H988" s="16">
        <v>519.30969290999997</v>
      </c>
      <c r="I988" s="66">
        <v>1.5E-3</v>
      </c>
      <c r="J988" s="16">
        <v>50958820292</v>
      </c>
      <c r="K988" s="16">
        <v>518.53072838000003</v>
      </c>
      <c r="L988" s="16">
        <v>-3.1127910000000001</v>
      </c>
    </row>
    <row r="989" spans="1:12" ht="13.2" hidden="1" x14ac:dyDescent="0.25">
      <c r="A989" s="13">
        <v>42929</v>
      </c>
      <c r="B989" s="54">
        <v>0.83609953703703699</v>
      </c>
      <c r="C989" s="16" t="s">
        <v>785</v>
      </c>
      <c r="D989" s="16" t="s">
        <v>761</v>
      </c>
      <c r="E989" s="16" t="s">
        <v>762</v>
      </c>
      <c r="F989" s="16">
        <v>166.83089000000001</v>
      </c>
      <c r="G989" s="16">
        <v>15.897318</v>
      </c>
      <c r="H989" s="16">
        <v>2652.1637105499999</v>
      </c>
      <c r="I989" s="66">
        <v>1.5E-3</v>
      </c>
      <c r="J989" s="16">
        <v>50958820292</v>
      </c>
      <c r="K989" s="16">
        <v>2648.1854649900001</v>
      </c>
      <c r="L989" s="16">
        <v>-15.897318</v>
      </c>
    </row>
    <row r="990" spans="1:12" ht="13.2" hidden="1" x14ac:dyDescent="0.25">
      <c r="A990" s="13">
        <v>42929</v>
      </c>
      <c r="B990" s="54">
        <v>0.83526620370370375</v>
      </c>
      <c r="C990" s="16" t="s">
        <v>785</v>
      </c>
      <c r="D990" s="16" t="s">
        <v>761</v>
      </c>
      <c r="E990" s="16" t="s">
        <v>762</v>
      </c>
      <c r="F990" s="16">
        <v>166.83089018999999</v>
      </c>
      <c r="G990" s="16">
        <v>5.6728502199999999</v>
      </c>
      <c r="H990" s="16">
        <v>946.40665210999998</v>
      </c>
      <c r="I990" s="66">
        <v>2.5000000000000001E-3</v>
      </c>
      <c r="J990" s="16">
        <v>50958820292</v>
      </c>
      <c r="K990" s="16">
        <v>944.04063547999999</v>
      </c>
      <c r="L990" s="16">
        <v>-5.6728502199999999</v>
      </c>
    </row>
    <row r="991" spans="1:12" ht="13.2" hidden="1" x14ac:dyDescent="0.25">
      <c r="A991" s="13">
        <v>42929</v>
      </c>
      <c r="B991" s="54">
        <v>0.83526620370370375</v>
      </c>
      <c r="C991" s="16" t="s">
        <v>785</v>
      </c>
      <c r="D991" s="16" t="s">
        <v>761</v>
      </c>
      <c r="E991" s="16" t="s">
        <v>762</v>
      </c>
      <c r="F991" s="16">
        <v>166.8308902</v>
      </c>
      <c r="G991" s="16">
        <v>9.8000133199999997</v>
      </c>
      <c r="H991" s="16">
        <v>1634.94494614</v>
      </c>
      <c r="I991" s="66">
        <v>2.5000000000000001E-3</v>
      </c>
      <c r="J991" s="16">
        <v>50958820292</v>
      </c>
      <c r="K991" s="16">
        <v>1630.8575837799999</v>
      </c>
      <c r="L991" s="16">
        <v>-9.8000133199999997</v>
      </c>
    </row>
    <row r="992" spans="1:12" ht="13.2" x14ac:dyDescent="0.25">
      <c r="A992" s="13">
        <v>42929</v>
      </c>
      <c r="B992" s="54">
        <v>0.83332175925925922</v>
      </c>
      <c r="C992" s="16" t="s">
        <v>760</v>
      </c>
      <c r="D992" s="16" t="s">
        <v>761</v>
      </c>
      <c r="E992" s="16" t="s">
        <v>763</v>
      </c>
      <c r="F992" s="16">
        <v>7.1898309999999993E-2</v>
      </c>
      <c r="G992" s="16">
        <v>14.33804907</v>
      </c>
      <c r="H992" s="16">
        <v>1.0308814900000001</v>
      </c>
      <c r="I992" s="66">
        <v>2.5000000000000001E-3</v>
      </c>
      <c r="J992" s="16">
        <v>107131923861</v>
      </c>
      <c r="K992" s="16">
        <v>-1.0308814900000001</v>
      </c>
      <c r="L992" s="16">
        <v>14.302203950000001</v>
      </c>
    </row>
    <row r="993" spans="1:12" ht="13.2" x14ac:dyDescent="0.25">
      <c r="A993" s="13">
        <v>42929</v>
      </c>
      <c r="B993" s="54">
        <v>0.83332175925925922</v>
      </c>
      <c r="C993" s="16" t="s">
        <v>760</v>
      </c>
      <c r="D993" s="16" t="s">
        <v>761</v>
      </c>
      <c r="E993" s="16" t="s">
        <v>763</v>
      </c>
      <c r="F993" s="16">
        <v>7.1699890000000002E-2</v>
      </c>
      <c r="G993" s="16">
        <v>1.959346E-2</v>
      </c>
      <c r="H993" s="16">
        <v>1.4048400000000001E-3</v>
      </c>
      <c r="I993" s="66">
        <v>2.5000000000000001E-3</v>
      </c>
      <c r="J993" s="16">
        <v>107131923861</v>
      </c>
      <c r="K993" s="16">
        <v>-1.4048400000000001E-3</v>
      </c>
      <c r="L993" s="16">
        <v>1.9544479999999999E-2</v>
      </c>
    </row>
    <row r="994" spans="1:12" ht="13.2" x14ac:dyDescent="0.25">
      <c r="A994" s="13">
        <v>42929</v>
      </c>
      <c r="B994" s="54">
        <v>0.83332175925925922</v>
      </c>
      <c r="C994" s="16" t="s">
        <v>760</v>
      </c>
      <c r="D994" s="16" t="s">
        <v>761</v>
      </c>
      <c r="E994" s="16" t="s">
        <v>763</v>
      </c>
      <c r="F994" s="16">
        <v>7.1699890000000002E-2</v>
      </c>
      <c r="G994" s="16">
        <v>4.0480219999999997E-2</v>
      </c>
      <c r="H994" s="16">
        <v>2.9024200000000002E-3</v>
      </c>
      <c r="I994" s="66">
        <v>2.5000000000000001E-3</v>
      </c>
      <c r="J994" s="16">
        <v>107131923861</v>
      </c>
      <c r="K994" s="16">
        <v>-2.9024200000000002E-3</v>
      </c>
      <c r="L994" s="16">
        <v>4.0379020000000002E-2</v>
      </c>
    </row>
    <row r="995" spans="1:12" ht="13.2" x14ac:dyDescent="0.25">
      <c r="A995" s="13">
        <v>42929</v>
      </c>
      <c r="B995" s="54">
        <v>0.83332175925925922</v>
      </c>
      <c r="C995" s="16" t="s">
        <v>760</v>
      </c>
      <c r="D995" s="16" t="s">
        <v>761</v>
      </c>
      <c r="E995" s="16" t="s">
        <v>763</v>
      </c>
      <c r="F995" s="16">
        <v>7.1699890000000002E-2</v>
      </c>
      <c r="G995" s="16">
        <v>1.1910189999999999E-2</v>
      </c>
      <c r="H995" s="16">
        <v>8.5395000000000002E-4</v>
      </c>
      <c r="I995" s="66">
        <v>2.5000000000000001E-3</v>
      </c>
      <c r="J995" s="16">
        <v>107131923861</v>
      </c>
      <c r="K995" s="16">
        <v>-8.5395000000000002E-4</v>
      </c>
      <c r="L995" s="16">
        <v>1.1880419999999999E-2</v>
      </c>
    </row>
    <row r="996" spans="1:12" ht="13.2" x14ac:dyDescent="0.25">
      <c r="A996" s="13">
        <v>42929</v>
      </c>
      <c r="B996" s="54">
        <v>0.83332175925925922</v>
      </c>
      <c r="C996" s="16" t="s">
        <v>760</v>
      </c>
      <c r="D996" s="16" t="s">
        <v>761</v>
      </c>
      <c r="E996" s="16" t="s">
        <v>763</v>
      </c>
      <c r="F996" s="16">
        <v>7.1699890000000002E-2</v>
      </c>
      <c r="G996" s="16">
        <v>3.7512708300000002</v>
      </c>
      <c r="H996" s="16">
        <v>0.26896569999999997</v>
      </c>
      <c r="I996" s="66">
        <v>2.5000000000000001E-3</v>
      </c>
      <c r="J996" s="16">
        <v>107131923861</v>
      </c>
      <c r="K996" s="16">
        <v>-0.26896569999999997</v>
      </c>
      <c r="L996" s="16">
        <v>3.74189266</v>
      </c>
    </row>
    <row r="997" spans="1:12" ht="13.2" x14ac:dyDescent="0.25">
      <c r="A997" s="13">
        <v>42929</v>
      </c>
      <c r="B997" s="54">
        <v>0.8315393518518519</v>
      </c>
      <c r="C997" s="16" t="s">
        <v>760</v>
      </c>
      <c r="D997" s="16" t="s">
        <v>761</v>
      </c>
      <c r="E997" s="16" t="s">
        <v>763</v>
      </c>
      <c r="F997" s="16">
        <v>7.1898539999999997E-2</v>
      </c>
      <c r="G997" s="16">
        <v>1.1479163100000001</v>
      </c>
      <c r="H997" s="16">
        <v>8.2533499999999996E-2</v>
      </c>
      <c r="I997" s="66">
        <v>2.5000000000000001E-3</v>
      </c>
      <c r="J997" s="16">
        <v>107131665120</v>
      </c>
      <c r="K997" s="16">
        <v>-8.2533499999999996E-2</v>
      </c>
      <c r="L997" s="16">
        <v>1.14504652</v>
      </c>
    </row>
    <row r="998" spans="1:12" ht="13.2" x14ac:dyDescent="0.25">
      <c r="A998" s="13">
        <v>42929</v>
      </c>
      <c r="B998" s="54">
        <v>0.83011574074074079</v>
      </c>
      <c r="C998" s="16" t="s">
        <v>760</v>
      </c>
      <c r="D998" s="16" t="s">
        <v>761</v>
      </c>
      <c r="E998" s="16" t="s">
        <v>763</v>
      </c>
      <c r="F998" s="16">
        <v>7.1586010000000005E-2</v>
      </c>
      <c r="G998" s="16">
        <v>13.818682450000001</v>
      </c>
      <c r="H998" s="16">
        <v>0.98922434000000004</v>
      </c>
      <c r="I998" s="66">
        <v>2.5000000000000001E-3</v>
      </c>
      <c r="J998" s="16">
        <v>107131381404</v>
      </c>
      <c r="K998" s="16">
        <v>-0.98922434000000004</v>
      </c>
      <c r="L998" s="16">
        <v>13.784135750000001</v>
      </c>
    </row>
    <row r="999" spans="1:12" ht="13.2" x14ac:dyDescent="0.25">
      <c r="A999" s="13">
        <v>42929</v>
      </c>
      <c r="B999" s="54">
        <v>0.82739583333333333</v>
      </c>
      <c r="C999" s="16" t="s">
        <v>760</v>
      </c>
      <c r="D999" s="16" t="s">
        <v>761</v>
      </c>
      <c r="E999" s="16" t="s">
        <v>762</v>
      </c>
      <c r="F999" s="16">
        <v>7.1800000000000003E-2</v>
      </c>
      <c r="G999" s="16">
        <v>1.38339E-3</v>
      </c>
      <c r="H999" s="16">
        <v>9.9320000000000005E-5</v>
      </c>
      <c r="I999" s="66">
        <v>1.5E-3</v>
      </c>
      <c r="J999" s="16">
        <v>107130758028</v>
      </c>
      <c r="K999" s="16">
        <v>9.9179999999999996E-5</v>
      </c>
      <c r="L999" s="16">
        <v>-1.38339E-3</v>
      </c>
    </row>
    <row r="1000" spans="1:12" ht="13.2" x14ac:dyDescent="0.25">
      <c r="A1000" s="13">
        <v>42929</v>
      </c>
      <c r="B1000" s="54">
        <v>0.8273611111111111</v>
      </c>
      <c r="C1000" s="16" t="s">
        <v>760</v>
      </c>
      <c r="D1000" s="16" t="s">
        <v>761</v>
      </c>
      <c r="E1000" s="16" t="s">
        <v>762</v>
      </c>
      <c r="F1000" s="16">
        <v>7.1800000000000003E-2</v>
      </c>
      <c r="G1000" s="16">
        <v>2.3789000000000002E-3</v>
      </c>
      <c r="H1000" s="16">
        <v>1.708E-4</v>
      </c>
      <c r="I1000" s="66">
        <v>1.5E-3</v>
      </c>
      <c r="J1000" s="16">
        <v>107130758028</v>
      </c>
      <c r="K1000" s="16">
        <v>1.7055E-4</v>
      </c>
      <c r="L1000" s="16">
        <v>-2.3789000000000002E-3</v>
      </c>
    </row>
    <row r="1001" spans="1:12" ht="13.2" x14ac:dyDescent="0.25">
      <c r="A1001" s="13">
        <v>42929</v>
      </c>
      <c r="B1001" s="54">
        <v>0.82733796296296291</v>
      </c>
      <c r="C1001" s="16" t="s">
        <v>760</v>
      </c>
      <c r="D1001" s="16" t="s">
        <v>761</v>
      </c>
      <c r="E1001" s="16" t="s">
        <v>762</v>
      </c>
      <c r="F1001" s="16">
        <v>7.1800000000000003E-2</v>
      </c>
      <c r="G1001" s="16">
        <v>3.3860620000000001E-2</v>
      </c>
      <c r="H1001" s="16">
        <v>2.4311900000000002E-3</v>
      </c>
      <c r="I1001" s="66">
        <v>1.5E-3</v>
      </c>
      <c r="J1001" s="16">
        <v>107130758028</v>
      </c>
      <c r="K1001" s="16">
        <v>2.4275500000000001E-3</v>
      </c>
      <c r="L1001" s="16">
        <v>-3.3860620000000001E-2</v>
      </c>
    </row>
    <row r="1002" spans="1:12" ht="13.2" x14ac:dyDescent="0.25">
      <c r="A1002" s="13">
        <v>42929</v>
      </c>
      <c r="B1002" s="54">
        <v>0.82731481481481484</v>
      </c>
      <c r="C1002" s="16" t="s">
        <v>760</v>
      </c>
      <c r="D1002" s="16" t="s">
        <v>761</v>
      </c>
      <c r="E1002" s="16" t="s">
        <v>762</v>
      </c>
      <c r="F1002" s="16">
        <v>7.1800000000000003E-2</v>
      </c>
      <c r="G1002" s="16">
        <v>1.23E-2</v>
      </c>
      <c r="H1002" s="16">
        <v>8.8314000000000003E-4</v>
      </c>
      <c r="I1002" s="66">
        <v>1.5E-3</v>
      </c>
      <c r="J1002" s="16">
        <v>107130758028</v>
      </c>
      <c r="K1002" s="16">
        <v>8.8181999999999996E-4</v>
      </c>
      <c r="L1002" s="16">
        <v>-1.23E-2</v>
      </c>
    </row>
    <row r="1003" spans="1:12" ht="13.2" x14ac:dyDescent="0.25">
      <c r="A1003" s="13">
        <v>42929</v>
      </c>
      <c r="B1003" s="54">
        <v>0.82731481481481484</v>
      </c>
      <c r="C1003" s="16" t="s">
        <v>760</v>
      </c>
      <c r="D1003" s="16" t="s">
        <v>761</v>
      </c>
      <c r="E1003" s="16" t="s">
        <v>762</v>
      </c>
      <c r="F1003" s="16">
        <v>7.1800000000000003E-2</v>
      </c>
      <c r="G1003" s="16">
        <v>1E-8</v>
      </c>
      <c r="H1003" s="16">
        <v>0</v>
      </c>
      <c r="I1003" s="66">
        <v>1.5E-3</v>
      </c>
      <c r="J1003" s="16">
        <v>107130758028</v>
      </c>
      <c r="K1003" s="16">
        <v>0</v>
      </c>
      <c r="L1003" s="16">
        <v>-1E-8</v>
      </c>
    </row>
    <row r="1004" spans="1:12" ht="13.2" x14ac:dyDescent="0.25">
      <c r="A1004" s="13">
        <v>42929</v>
      </c>
      <c r="B1004" s="54">
        <v>0.82731481481481484</v>
      </c>
      <c r="C1004" s="16" t="s">
        <v>760</v>
      </c>
      <c r="D1004" s="16" t="s">
        <v>761</v>
      </c>
      <c r="E1004" s="16" t="s">
        <v>762</v>
      </c>
      <c r="F1004" s="16">
        <v>7.1800000000000003E-2</v>
      </c>
      <c r="G1004" s="16">
        <v>1.4000000000000001E-7</v>
      </c>
      <c r="H1004" s="16">
        <v>1E-8</v>
      </c>
      <c r="I1004" s="66">
        <v>1.5E-3</v>
      </c>
      <c r="J1004" s="16">
        <v>107130758028</v>
      </c>
      <c r="K1004" s="16">
        <v>1E-8</v>
      </c>
      <c r="L1004" s="16">
        <v>-1.4000000000000001E-7</v>
      </c>
    </row>
    <row r="1005" spans="1:12" ht="13.2" x14ac:dyDescent="0.25">
      <c r="A1005" s="13">
        <v>42929</v>
      </c>
      <c r="B1005" s="54">
        <v>0.82730324074074069</v>
      </c>
      <c r="C1005" s="16" t="s">
        <v>760</v>
      </c>
      <c r="D1005" s="16" t="s">
        <v>761</v>
      </c>
      <c r="E1005" s="16" t="s">
        <v>762</v>
      </c>
      <c r="F1005" s="16">
        <v>7.1800000000000003E-2</v>
      </c>
      <c r="G1005" s="16">
        <v>7.6940000000000005E-5</v>
      </c>
      <c r="H1005" s="16">
        <v>5.5199999999999997E-6</v>
      </c>
      <c r="I1005" s="66">
        <v>1.5E-3</v>
      </c>
      <c r="J1005" s="16">
        <v>107130758028</v>
      </c>
      <c r="K1005" s="16">
        <v>5.5199999999999997E-6</v>
      </c>
      <c r="L1005" s="16">
        <v>-7.6940000000000005E-5</v>
      </c>
    </row>
    <row r="1006" spans="1:12" ht="13.2" x14ac:dyDescent="0.25">
      <c r="A1006" s="13">
        <v>42929</v>
      </c>
      <c r="B1006" s="54">
        <v>0.82730324074074069</v>
      </c>
      <c r="C1006" s="16" t="s">
        <v>760</v>
      </c>
      <c r="D1006" s="16" t="s">
        <v>761</v>
      </c>
      <c r="E1006" s="16" t="s">
        <v>762</v>
      </c>
      <c r="F1006" s="16">
        <v>7.1800000000000003E-2</v>
      </c>
      <c r="G1006" s="16">
        <v>14</v>
      </c>
      <c r="H1006" s="16">
        <v>1.0052000000000001</v>
      </c>
      <c r="I1006" s="66">
        <v>2.5000000000000001E-3</v>
      </c>
      <c r="J1006" s="16">
        <v>107130758028</v>
      </c>
      <c r="K1006" s="16">
        <v>1.0026870000000001</v>
      </c>
      <c r="L1006" s="16">
        <v>-14</v>
      </c>
    </row>
    <row r="1007" spans="1:12" ht="13.2" x14ac:dyDescent="0.25">
      <c r="A1007" s="13">
        <v>42929</v>
      </c>
      <c r="B1007" s="54">
        <v>0.82730324074074069</v>
      </c>
      <c r="C1007" s="16" t="s">
        <v>760</v>
      </c>
      <c r="D1007" s="16" t="s">
        <v>761</v>
      </c>
      <c r="E1007" s="16" t="s">
        <v>762</v>
      </c>
      <c r="F1007" s="16">
        <v>7.1806560000000005E-2</v>
      </c>
      <c r="G1007" s="16">
        <v>1.0277659999999999E-2</v>
      </c>
      <c r="H1007" s="16">
        <v>7.3800000000000005E-4</v>
      </c>
      <c r="I1007" s="66">
        <v>2.5000000000000001E-3</v>
      </c>
      <c r="J1007" s="16">
        <v>107130758028</v>
      </c>
      <c r="K1007" s="16">
        <v>7.3616000000000003E-4</v>
      </c>
      <c r="L1007" s="16">
        <v>-1.0277659999999999E-2</v>
      </c>
    </row>
    <row r="1008" spans="1:12" ht="13.2" x14ac:dyDescent="0.25">
      <c r="A1008" s="13">
        <v>42929</v>
      </c>
      <c r="B1008" s="54">
        <v>0.82730324074074069</v>
      </c>
      <c r="C1008" s="16" t="s">
        <v>760</v>
      </c>
      <c r="D1008" s="16" t="s">
        <v>761</v>
      </c>
      <c r="E1008" s="16" t="s">
        <v>762</v>
      </c>
      <c r="F1008" s="16">
        <v>7.1814699999999995E-2</v>
      </c>
      <c r="G1008" s="16">
        <v>3.6039889999999998E-2</v>
      </c>
      <c r="H1008" s="16">
        <v>2.5881900000000002E-3</v>
      </c>
      <c r="I1008" s="66">
        <v>2.5000000000000001E-3</v>
      </c>
      <c r="J1008" s="16">
        <v>107130758028</v>
      </c>
      <c r="K1008" s="16">
        <v>2.58172E-3</v>
      </c>
      <c r="L1008" s="16">
        <v>-3.6039889999999998E-2</v>
      </c>
    </row>
    <row r="1009" spans="1:12" ht="13.2" x14ac:dyDescent="0.25">
      <c r="A1009" s="13">
        <v>42929</v>
      </c>
      <c r="B1009" s="54">
        <v>0.82730324074074069</v>
      </c>
      <c r="C1009" s="16" t="s">
        <v>760</v>
      </c>
      <c r="D1009" s="16" t="s">
        <v>761</v>
      </c>
      <c r="E1009" s="16" t="s">
        <v>762</v>
      </c>
      <c r="F1009" s="16">
        <v>7.1816660000000004E-2</v>
      </c>
      <c r="G1009" s="16">
        <v>1.3934399999999999E-3</v>
      </c>
      <c r="H1009" s="16">
        <v>1.0007E-4</v>
      </c>
      <c r="I1009" s="66">
        <v>2.5000000000000001E-3</v>
      </c>
      <c r="J1009" s="16">
        <v>107130758028</v>
      </c>
      <c r="K1009" s="16">
        <v>9.9820000000000003E-5</v>
      </c>
      <c r="L1009" s="16">
        <v>-1.3934399999999999E-3</v>
      </c>
    </row>
    <row r="1010" spans="1:12" ht="13.2" x14ac:dyDescent="0.25">
      <c r="A1010" s="13">
        <v>42929</v>
      </c>
      <c r="B1010" s="54">
        <v>0.82730324074074069</v>
      </c>
      <c r="C1010" s="16" t="s">
        <v>760</v>
      </c>
      <c r="D1010" s="16" t="s">
        <v>761</v>
      </c>
      <c r="E1010" s="16" t="s">
        <v>762</v>
      </c>
      <c r="F1010" s="16">
        <v>7.1826589999999996E-2</v>
      </c>
      <c r="G1010" s="16">
        <v>1</v>
      </c>
      <c r="H1010" s="16">
        <v>7.1826589999999996E-2</v>
      </c>
      <c r="I1010" s="66">
        <v>2.5000000000000001E-3</v>
      </c>
      <c r="J1010" s="16">
        <v>107130758028</v>
      </c>
      <c r="K1010" s="16">
        <v>7.164703E-2</v>
      </c>
      <c r="L1010" s="16">
        <v>-1</v>
      </c>
    </row>
    <row r="1011" spans="1:12" ht="13.2" x14ac:dyDescent="0.25">
      <c r="A1011" s="13">
        <v>42929</v>
      </c>
      <c r="B1011" s="54">
        <v>0.82730324074074069</v>
      </c>
      <c r="C1011" s="16" t="s">
        <v>760</v>
      </c>
      <c r="D1011" s="16" t="s">
        <v>761</v>
      </c>
      <c r="E1011" s="16" t="s">
        <v>762</v>
      </c>
      <c r="F1011" s="16">
        <v>7.1829959999999998E-2</v>
      </c>
      <c r="G1011" s="16">
        <v>0.52515855</v>
      </c>
      <c r="H1011" s="16">
        <v>3.7722110000000003E-2</v>
      </c>
      <c r="I1011" s="66">
        <v>2.5000000000000001E-3</v>
      </c>
      <c r="J1011" s="16">
        <v>107130758028</v>
      </c>
      <c r="K1011" s="16">
        <v>3.7627809999999998E-2</v>
      </c>
      <c r="L1011" s="16">
        <v>-0.52515855</v>
      </c>
    </row>
    <row r="1012" spans="1:12" ht="13.2" x14ac:dyDescent="0.25">
      <c r="A1012" s="13">
        <v>42929</v>
      </c>
      <c r="B1012" s="54">
        <v>0.82730324074074069</v>
      </c>
      <c r="C1012" s="16" t="s">
        <v>760</v>
      </c>
      <c r="D1012" s="16" t="s">
        <v>761</v>
      </c>
      <c r="E1012" s="16" t="s">
        <v>762</v>
      </c>
      <c r="F1012" s="16">
        <v>7.1842500000000004E-2</v>
      </c>
      <c r="G1012" s="16">
        <v>1.3929400000000001E-3</v>
      </c>
      <c r="H1012" s="16">
        <v>1.0007E-4</v>
      </c>
      <c r="I1012" s="66">
        <v>2.5000000000000001E-3</v>
      </c>
      <c r="J1012" s="16">
        <v>107130758028</v>
      </c>
      <c r="K1012" s="16">
        <v>9.9820000000000003E-5</v>
      </c>
      <c r="L1012" s="16">
        <v>-1.3929400000000001E-3</v>
      </c>
    </row>
    <row r="1013" spans="1:12" ht="13.2" x14ac:dyDescent="0.25">
      <c r="A1013" s="13">
        <v>42929</v>
      </c>
      <c r="B1013" s="54">
        <v>0.82730324074074069</v>
      </c>
      <c r="C1013" s="16" t="s">
        <v>760</v>
      </c>
      <c r="D1013" s="16" t="s">
        <v>761</v>
      </c>
      <c r="E1013" s="16" t="s">
        <v>762</v>
      </c>
      <c r="F1013" s="16">
        <v>7.1868329999999994E-2</v>
      </c>
      <c r="G1013" s="16">
        <v>1.39244E-3</v>
      </c>
      <c r="H1013" s="16">
        <v>1.0007E-4</v>
      </c>
      <c r="I1013" s="66">
        <v>2.5000000000000001E-3</v>
      </c>
      <c r="J1013" s="16">
        <v>107130758028</v>
      </c>
      <c r="K1013" s="16">
        <v>9.9820000000000003E-5</v>
      </c>
      <c r="L1013" s="16">
        <v>-1.39244E-3</v>
      </c>
    </row>
    <row r="1014" spans="1:12" ht="13.2" x14ac:dyDescent="0.25">
      <c r="A1014" s="13">
        <v>42929</v>
      </c>
      <c r="B1014" s="54">
        <v>0.82730324074074069</v>
      </c>
      <c r="C1014" s="16" t="s">
        <v>760</v>
      </c>
      <c r="D1014" s="16" t="s">
        <v>761</v>
      </c>
      <c r="E1014" s="16" t="s">
        <v>762</v>
      </c>
      <c r="F1014" s="16">
        <v>7.1894159999999999E-2</v>
      </c>
      <c r="G1014" s="16">
        <v>1.3919399999999999E-3</v>
      </c>
      <c r="H1014" s="16">
        <v>1.0007E-4</v>
      </c>
      <c r="I1014" s="66">
        <v>2.5000000000000001E-3</v>
      </c>
      <c r="J1014" s="16">
        <v>107130758028</v>
      </c>
      <c r="K1014" s="16">
        <v>9.9820000000000003E-5</v>
      </c>
      <c r="L1014" s="16">
        <v>-1.3919399999999999E-3</v>
      </c>
    </row>
    <row r="1015" spans="1:12" ht="13.2" x14ac:dyDescent="0.25">
      <c r="A1015" s="13">
        <v>42929</v>
      </c>
      <c r="B1015" s="54">
        <v>0.82730324074074069</v>
      </c>
      <c r="C1015" s="16" t="s">
        <v>760</v>
      </c>
      <c r="D1015" s="16" t="s">
        <v>761</v>
      </c>
      <c r="E1015" s="16" t="s">
        <v>762</v>
      </c>
      <c r="F1015" s="16">
        <v>7.1902380000000002E-2</v>
      </c>
      <c r="G1015" s="16">
        <v>0.16582659999999999</v>
      </c>
      <c r="H1015" s="16">
        <v>1.1923319999999999E-2</v>
      </c>
      <c r="I1015" s="66">
        <v>2.5000000000000001E-3</v>
      </c>
      <c r="J1015" s="16">
        <v>107130758028</v>
      </c>
      <c r="K1015" s="16">
        <v>1.1893519999999999E-2</v>
      </c>
      <c r="L1015" s="16">
        <v>-0.16582659999999999</v>
      </c>
    </row>
    <row r="1016" spans="1:12" ht="13.2" x14ac:dyDescent="0.25">
      <c r="A1016" s="13">
        <v>42929</v>
      </c>
      <c r="B1016" s="54">
        <v>0.82730324074074069</v>
      </c>
      <c r="C1016" s="16" t="s">
        <v>760</v>
      </c>
      <c r="D1016" s="16" t="s">
        <v>761</v>
      </c>
      <c r="E1016" s="16" t="s">
        <v>762</v>
      </c>
      <c r="F1016" s="16">
        <v>7.1902779999999999E-2</v>
      </c>
      <c r="G1016" s="16">
        <v>1.491902E-2</v>
      </c>
      <c r="H1016" s="16">
        <v>1.0727099999999999E-3</v>
      </c>
      <c r="I1016" s="66">
        <v>2.5000000000000001E-3</v>
      </c>
      <c r="J1016" s="16">
        <v>107130758028</v>
      </c>
      <c r="K1016" s="16">
        <v>1.07003E-3</v>
      </c>
      <c r="L1016" s="16">
        <v>-1.491902E-2</v>
      </c>
    </row>
    <row r="1017" spans="1:12" ht="13.2" x14ac:dyDescent="0.25">
      <c r="A1017" s="13">
        <v>42929</v>
      </c>
      <c r="B1017" s="54">
        <v>0.82730324074074069</v>
      </c>
      <c r="C1017" s="16" t="s">
        <v>760</v>
      </c>
      <c r="D1017" s="16" t="s">
        <v>761</v>
      </c>
      <c r="E1017" s="16" t="s">
        <v>762</v>
      </c>
      <c r="F1017" s="16">
        <v>7.1919999999999998E-2</v>
      </c>
      <c r="G1017" s="16">
        <v>1.3914400000000001E-3</v>
      </c>
      <c r="H1017" s="16">
        <v>1.0007E-4</v>
      </c>
      <c r="I1017" s="66">
        <v>2.5000000000000001E-3</v>
      </c>
      <c r="J1017" s="16">
        <v>107130758028</v>
      </c>
      <c r="K1017" s="16">
        <v>9.9820000000000003E-5</v>
      </c>
      <c r="L1017" s="16">
        <v>-1.3914400000000001E-3</v>
      </c>
    </row>
    <row r="1018" spans="1:12" ht="13.2" x14ac:dyDescent="0.25">
      <c r="A1018" s="13">
        <v>42929</v>
      </c>
      <c r="B1018" s="54">
        <v>0.82730324074074069</v>
      </c>
      <c r="C1018" s="16" t="s">
        <v>760</v>
      </c>
      <c r="D1018" s="16" t="s">
        <v>761</v>
      </c>
      <c r="E1018" s="16" t="s">
        <v>762</v>
      </c>
      <c r="F1018" s="16">
        <v>7.1938890000000005E-2</v>
      </c>
      <c r="G1018" s="16">
        <v>2.4094339999999999E-2</v>
      </c>
      <c r="H1018" s="16">
        <v>1.73332E-3</v>
      </c>
      <c r="I1018" s="66">
        <v>2.5000000000000001E-3</v>
      </c>
      <c r="J1018" s="16">
        <v>107130758028</v>
      </c>
      <c r="K1018" s="16">
        <v>1.7289899999999999E-3</v>
      </c>
      <c r="L1018" s="16">
        <v>-2.4094339999999999E-2</v>
      </c>
    </row>
    <row r="1019" spans="1:12" ht="13.2" x14ac:dyDescent="0.25">
      <c r="A1019" s="13">
        <v>42929</v>
      </c>
      <c r="B1019" s="54">
        <v>0.82730324074074069</v>
      </c>
      <c r="C1019" s="16" t="s">
        <v>760</v>
      </c>
      <c r="D1019" s="16" t="s">
        <v>761</v>
      </c>
      <c r="E1019" s="16" t="s">
        <v>762</v>
      </c>
      <c r="F1019" s="16">
        <v>7.1938920000000003E-2</v>
      </c>
      <c r="G1019" s="16">
        <v>3.1085390000000001E-2</v>
      </c>
      <c r="H1019" s="16">
        <v>2.23624E-3</v>
      </c>
      <c r="I1019" s="66">
        <v>2.5000000000000001E-3</v>
      </c>
      <c r="J1019" s="16">
        <v>107130758028</v>
      </c>
      <c r="K1019" s="16">
        <v>2.2306499999999998E-3</v>
      </c>
      <c r="L1019" s="16">
        <v>-3.1085390000000001E-2</v>
      </c>
    </row>
    <row r="1020" spans="1:12" ht="13.2" x14ac:dyDescent="0.25">
      <c r="A1020" s="13">
        <v>42929</v>
      </c>
      <c r="B1020" s="54">
        <v>0.82730324074074069</v>
      </c>
      <c r="C1020" s="16" t="s">
        <v>760</v>
      </c>
      <c r="D1020" s="16" t="s">
        <v>761</v>
      </c>
      <c r="E1020" s="16" t="s">
        <v>762</v>
      </c>
      <c r="F1020" s="16">
        <v>7.1945830000000002E-2</v>
      </c>
      <c r="G1020" s="16">
        <v>1.39094E-3</v>
      </c>
      <c r="H1020" s="16">
        <v>1.0007E-4</v>
      </c>
      <c r="I1020" s="66">
        <v>2.5000000000000001E-3</v>
      </c>
      <c r="J1020" s="16">
        <v>107130758028</v>
      </c>
      <c r="K1020" s="16">
        <v>9.9820000000000003E-5</v>
      </c>
      <c r="L1020" s="16">
        <v>-1.39094E-3</v>
      </c>
    </row>
    <row r="1021" spans="1:12" ht="13.2" x14ac:dyDescent="0.25">
      <c r="A1021" s="13">
        <v>42929</v>
      </c>
      <c r="B1021" s="54">
        <v>0.82730324074074069</v>
      </c>
      <c r="C1021" s="16" t="s">
        <v>760</v>
      </c>
      <c r="D1021" s="16" t="s">
        <v>761</v>
      </c>
      <c r="E1021" s="16" t="s">
        <v>762</v>
      </c>
      <c r="F1021" s="16">
        <v>7.1971660000000007E-2</v>
      </c>
      <c r="G1021" s="16">
        <v>1.3904399999999999E-3</v>
      </c>
      <c r="H1021" s="16">
        <v>1.0007E-4</v>
      </c>
      <c r="I1021" s="66">
        <v>2.5000000000000001E-3</v>
      </c>
      <c r="J1021" s="16">
        <v>107130758028</v>
      </c>
      <c r="K1021" s="16">
        <v>9.9820000000000003E-5</v>
      </c>
      <c r="L1021" s="16">
        <v>-1.3904399999999999E-3</v>
      </c>
    </row>
    <row r="1022" spans="1:12" ht="13.2" x14ac:dyDescent="0.25">
      <c r="A1022" s="13">
        <v>42929</v>
      </c>
      <c r="B1022" s="54">
        <v>0.82730324074074069</v>
      </c>
      <c r="C1022" s="16" t="s">
        <v>760</v>
      </c>
      <c r="D1022" s="16" t="s">
        <v>761</v>
      </c>
      <c r="E1022" s="16" t="s">
        <v>762</v>
      </c>
      <c r="F1022" s="16">
        <v>7.1997500000000006E-2</v>
      </c>
      <c r="G1022" s="16">
        <v>1.3899400000000001E-3</v>
      </c>
      <c r="H1022" s="16">
        <v>1.0007E-4</v>
      </c>
      <c r="I1022" s="66">
        <v>2.5000000000000001E-3</v>
      </c>
      <c r="J1022" s="16">
        <v>107130758028</v>
      </c>
      <c r="K1022" s="16">
        <v>9.9820000000000003E-5</v>
      </c>
      <c r="L1022" s="16">
        <v>-1.3899400000000001E-3</v>
      </c>
    </row>
    <row r="1023" spans="1:12" ht="13.2" x14ac:dyDescent="0.25">
      <c r="A1023" s="13">
        <v>42929</v>
      </c>
      <c r="B1023" s="54">
        <v>0.82730324074074069</v>
      </c>
      <c r="C1023" s="16" t="s">
        <v>760</v>
      </c>
      <c r="D1023" s="16" t="s">
        <v>761</v>
      </c>
      <c r="E1023" s="16" t="s">
        <v>762</v>
      </c>
      <c r="F1023" s="16">
        <v>7.1999999999999995E-2</v>
      </c>
      <c r="G1023" s="16">
        <v>0.40860999999999997</v>
      </c>
      <c r="H1023" s="16">
        <v>2.9419919999999999E-2</v>
      </c>
      <c r="I1023" s="66">
        <v>2.5000000000000001E-3</v>
      </c>
      <c r="J1023" s="16">
        <v>107130758028</v>
      </c>
      <c r="K1023" s="16">
        <v>2.9346379999999998E-2</v>
      </c>
      <c r="L1023" s="16">
        <v>-0.40860999999999997</v>
      </c>
    </row>
    <row r="1024" spans="1:12" ht="13.2" x14ac:dyDescent="0.25">
      <c r="A1024" s="13">
        <v>42929</v>
      </c>
      <c r="B1024" s="54">
        <v>0.82730324074074069</v>
      </c>
      <c r="C1024" s="16" t="s">
        <v>760</v>
      </c>
      <c r="D1024" s="16" t="s">
        <v>761</v>
      </c>
      <c r="E1024" s="16" t="s">
        <v>762</v>
      </c>
      <c r="F1024" s="16">
        <v>7.1999999999999995E-2</v>
      </c>
      <c r="G1024" s="16">
        <v>2.7576881900000001</v>
      </c>
      <c r="H1024" s="16">
        <v>0.19855354</v>
      </c>
      <c r="I1024" s="66">
        <v>2.5000000000000001E-3</v>
      </c>
      <c r="J1024" s="16">
        <v>107130758028</v>
      </c>
      <c r="K1024" s="16">
        <v>0.19805716000000001</v>
      </c>
      <c r="L1024" s="16">
        <v>-2.7576881900000001</v>
      </c>
    </row>
    <row r="1025" spans="1:12" ht="13.2" x14ac:dyDescent="0.25">
      <c r="A1025" s="13">
        <v>42929</v>
      </c>
      <c r="B1025" s="54">
        <v>0.82730324074074069</v>
      </c>
      <c r="C1025" s="16" t="s">
        <v>760</v>
      </c>
      <c r="D1025" s="16" t="s">
        <v>761</v>
      </c>
      <c r="E1025" s="16" t="s">
        <v>762</v>
      </c>
      <c r="F1025" s="16">
        <v>7.2002239999999995E-2</v>
      </c>
      <c r="G1025" s="16">
        <v>9.7172939999999999E-2</v>
      </c>
      <c r="H1025" s="16">
        <v>6.99666E-3</v>
      </c>
      <c r="I1025" s="66">
        <v>2.5000000000000001E-3</v>
      </c>
      <c r="J1025" s="16">
        <v>107130758028</v>
      </c>
      <c r="K1025" s="16">
        <v>6.9791699999999998E-3</v>
      </c>
      <c r="L1025" s="16">
        <v>-9.7172939999999999E-2</v>
      </c>
    </row>
    <row r="1026" spans="1:12" ht="13.2" x14ac:dyDescent="0.25">
      <c r="A1026" s="13">
        <v>42929</v>
      </c>
      <c r="B1026" s="54">
        <v>0.82730324074074069</v>
      </c>
      <c r="C1026" s="16" t="s">
        <v>760</v>
      </c>
      <c r="D1026" s="16" t="s">
        <v>761</v>
      </c>
      <c r="E1026" s="16" t="s">
        <v>762</v>
      </c>
      <c r="F1026" s="16">
        <v>7.2009749999999997E-2</v>
      </c>
      <c r="G1026" s="16">
        <v>3.0406510000000001E-2</v>
      </c>
      <c r="H1026" s="16">
        <v>2.1895600000000001E-3</v>
      </c>
      <c r="I1026" s="66">
        <v>2.5000000000000001E-3</v>
      </c>
      <c r="J1026" s="16">
        <v>107130758028</v>
      </c>
      <c r="K1026" s="16">
        <v>2.1840900000000001E-3</v>
      </c>
      <c r="L1026" s="16">
        <v>-3.0406510000000001E-2</v>
      </c>
    </row>
    <row r="1027" spans="1:12" ht="13.2" x14ac:dyDescent="0.25">
      <c r="A1027" s="13">
        <v>42929</v>
      </c>
      <c r="B1027" s="54">
        <v>0.82730324074074069</v>
      </c>
      <c r="C1027" s="16" t="s">
        <v>760</v>
      </c>
      <c r="D1027" s="16" t="s">
        <v>761</v>
      </c>
      <c r="E1027" s="16" t="s">
        <v>762</v>
      </c>
      <c r="F1027" s="16">
        <v>7.2019769999999997E-2</v>
      </c>
      <c r="G1027" s="16">
        <v>9.8353960000000004E-2</v>
      </c>
      <c r="H1027" s="16">
        <v>7.08342E-3</v>
      </c>
      <c r="I1027" s="66">
        <v>2.5000000000000001E-3</v>
      </c>
      <c r="J1027" s="16">
        <v>107130758028</v>
      </c>
      <c r="K1027" s="16">
        <v>7.0657200000000002E-3</v>
      </c>
      <c r="L1027" s="16">
        <v>-9.8353960000000004E-2</v>
      </c>
    </row>
    <row r="1028" spans="1:12" ht="13.2" x14ac:dyDescent="0.25">
      <c r="A1028" s="13">
        <v>42929</v>
      </c>
      <c r="B1028" s="54">
        <v>0.82730324074074069</v>
      </c>
      <c r="C1028" s="16" t="s">
        <v>760</v>
      </c>
      <c r="D1028" s="16" t="s">
        <v>761</v>
      </c>
      <c r="E1028" s="16" t="s">
        <v>762</v>
      </c>
      <c r="F1028" s="16">
        <v>7.2023329999999997E-2</v>
      </c>
      <c r="G1028" s="16">
        <v>1.38944E-3</v>
      </c>
      <c r="H1028" s="16">
        <v>1.0007E-4</v>
      </c>
      <c r="I1028" s="66">
        <v>2.5000000000000001E-3</v>
      </c>
      <c r="J1028" s="16">
        <v>107130758028</v>
      </c>
      <c r="K1028" s="16">
        <v>9.9820000000000003E-5</v>
      </c>
      <c r="L1028" s="16">
        <v>-1.38944E-3</v>
      </c>
    </row>
    <row r="1029" spans="1:12" ht="13.2" x14ac:dyDescent="0.25">
      <c r="A1029" s="13">
        <v>42929</v>
      </c>
      <c r="B1029" s="54">
        <v>0.82730324074074069</v>
      </c>
      <c r="C1029" s="16" t="s">
        <v>760</v>
      </c>
      <c r="D1029" s="16" t="s">
        <v>761</v>
      </c>
      <c r="E1029" s="16" t="s">
        <v>762</v>
      </c>
      <c r="F1029" s="16">
        <v>7.2033970000000003E-2</v>
      </c>
      <c r="G1029" s="16">
        <v>0.54068238999999996</v>
      </c>
      <c r="H1029" s="16">
        <v>3.8947490000000001E-2</v>
      </c>
      <c r="I1029" s="66">
        <v>2.5000000000000001E-3</v>
      </c>
      <c r="J1029" s="16">
        <v>107130758028</v>
      </c>
      <c r="K1029" s="16">
        <v>3.8850129999999997E-2</v>
      </c>
      <c r="L1029" s="16">
        <v>-0.54068238999999996</v>
      </c>
    </row>
    <row r="1030" spans="1:12" ht="13.2" x14ac:dyDescent="0.25">
      <c r="A1030" s="13">
        <v>42929</v>
      </c>
      <c r="B1030" s="54">
        <v>0.82730324074074069</v>
      </c>
      <c r="C1030" s="16" t="s">
        <v>760</v>
      </c>
      <c r="D1030" s="16" t="s">
        <v>761</v>
      </c>
      <c r="E1030" s="16" t="s">
        <v>762</v>
      </c>
      <c r="F1030" s="16">
        <v>7.205164E-2</v>
      </c>
      <c r="G1030" s="16">
        <v>4.5036028799999999</v>
      </c>
      <c r="H1030" s="16">
        <v>0.32449197000000002</v>
      </c>
      <c r="I1030" s="66">
        <v>2.5000000000000001E-3</v>
      </c>
      <c r="J1030" s="16">
        <v>107130758028</v>
      </c>
      <c r="K1030" s="16">
        <v>0.32368075000000002</v>
      </c>
      <c r="L1030" s="16">
        <v>-4.5036028799999999</v>
      </c>
    </row>
    <row r="1031" spans="1:12" ht="13.2" x14ac:dyDescent="0.25">
      <c r="A1031" s="13">
        <v>42929</v>
      </c>
      <c r="B1031" s="54">
        <v>0.82730324074074069</v>
      </c>
      <c r="C1031" s="16" t="s">
        <v>760</v>
      </c>
      <c r="D1031" s="16" t="s">
        <v>761</v>
      </c>
      <c r="E1031" s="16" t="s">
        <v>762</v>
      </c>
      <c r="F1031" s="16">
        <v>7.2086040000000004E-2</v>
      </c>
      <c r="G1031" s="16">
        <v>6.8876030000000005E-2</v>
      </c>
      <c r="H1031" s="16">
        <v>4.9649999999999998E-3</v>
      </c>
      <c r="I1031" s="66">
        <v>2.5000000000000001E-3</v>
      </c>
      <c r="J1031" s="16">
        <v>107130758028</v>
      </c>
      <c r="K1031" s="16">
        <v>4.9525899999999998E-3</v>
      </c>
      <c r="L1031" s="16">
        <v>-6.8876030000000005E-2</v>
      </c>
    </row>
    <row r="1032" spans="1:12" ht="13.2" x14ac:dyDescent="0.25">
      <c r="A1032" s="13">
        <v>42929</v>
      </c>
      <c r="B1032" s="54">
        <v>0.82730324074074069</v>
      </c>
      <c r="C1032" s="16" t="s">
        <v>760</v>
      </c>
      <c r="D1032" s="16" t="s">
        <v>761</v>
      </c>
      <c r="E1032" s="16" t="s">
        <v>762</v>
      </c>
      <c r="F1032" s="16">
        <v>7.2099999999999997E-2</v>
      </c>
      <c r="G1032" s="16">
        <v>7.0000000000000005E-8</v>
      </c>
      <c r="H1032" s="16">
        <v>0</v>
      </c>
      <c r="I1032" s="66">
        <v>2.5000000000000001E-3</v>
      </c>
      <c r="J1032" s="16">
        <v>107130758028</v>
      </c>
      <c r="K1032" s="16">
        <v>0</v>
      </c>
      <c r="L1032" s="16">
        <v>-7.0000000000000005E-8</v>
      </c>
    </row>
    <row r="1033" spans="1:12" ht="13.2" x14ac:dyDescent="0.25">
      <c r="A1033" s="13">
        <v>42929</v>
      </c>
      <c r="B1033" s="54">
        <v>0.82730324074074069</v>
      </c>
      <c r="C1033" s="16" t="s">
        <v>760</v>
      </c>
      <c r="D1033" s="16" t="s">
        <v>761</v>
      </c>
      <c r="E1033" s="16" t="s">
        <v>762</v>
      </c>
      <c r="F1033" s="16">
        <v>7.2108829999999999E-2</v>
      </c>
      <c r="G1033" s="16">
        <v>2.95386E-3</v>
      </c>
      <c r="H1033" s="16">
        <v>2.1299000000000001E-4</v>
      </c>
      <c r="I1033" s="66">
        <v>2.5000000000000001E-3</v>
      </c>
      <c r="J1033" s="16">
        <v>107130758028</v>
      </c>
      <c r="K1033" s="16">
        <v>2.1246000000000001E-4</v>
      </c>
      <c r="L1033" s="16">
        <v>-2.95386E-3</v>
      </c>
    </row>
    <row r="1034" spans="1:12" ht="13.2" x14ac:dyDescent="0.25">
      <c r="A1034" s="13">
        <v>42929</v>
      </c>
      <c r="B1034" s="54">
        <v>0.82730324074074069</v>
      </c>
      <c r="C1034" s="16" t="s">
        <v>760</v>
      </c>
      <c r="D1034" s="16" t="s">
        <v>761</v>
      </c>
      <c r="E1034" s="16" t="s">
        <v>762</v>
      </c>
      <c r="F1034" s="16">
        <v>7.2119139999999998E-2</v>
      </c>
      <c r="G1034" s="16">
        <v>1.4626490000000001E-2</v>
      </c>
      <c r="H1034" s="16">
        <v>1.05484E-3</v>
      </c>
      <c r="I1034" s="66">
        <v>2.5000000000000001E-3</v>
      </c>
      <c r="J1034" s="16">
        <v>107130758028</v>
      </c>
      <c r="K1034" s="16">
        <v>1.05221E-3</v>
      </c>
      <c r="L1034" s="16">
        <v>-1.4626490000000001E-2</v>
      </c>
    </row>
    <row r="1035" spans="1:12" ht="13.2" x14ac:dyDescent="0.25">
      <c r="A1035" s="13">
        <v>42929</v>
      </c>
      <c r="B1035" s="54">
        <v>0.82730324074074069</v>
      </c>
      <c r="C1035" s="16" t="s">
        <v>760</v>
      </c>
      <c r="D1035" s="16" t="s">
        <v>761</v>
      </c>
      <c r="E1035" s="16" t="s">
        <v>762</v>
      </c>
      <c r="F1035" s="16">
        <v>7.2154780000000002E-2</v>
      </c>
      <c r="G1035" s="16">
        <v>2.5066699999999999E-3</v>
      </c>
      <c r="H1035" s="16">
        <v>1.8086E-4</v>
      </c>
      <c r="I1035" s="66">
        <v>2.5000000000000001E-3</v>
      </c>
      <c r="J1035" s="16">
        <v>107130758028</v>
      </c>
      <c r="K1035" s="16">
        <v>1.8040999999999999E-4</v>
      </c>
      <c r="L1035" s="16">
        <v>-2.5066699999999999E-3</v>
      </c>
    </row>
    <row r="1036" spans="1:12" ht="13.2" x14ac:dyDescent="0.25">
      <c r="A1036" s="13">
        <v>42929</v>
      </c>
      <c r="B1036" s="54">
        <v>0.82730324074074069</v>
      </c>
      <c r="C1036" s="16" t="s">
        <v>760</v>
      </c>
      <c r="D1036" s="16" t="s">
        <v>761</v>
      </c>
      <c r="E1036" s="16" t="s">
        <v>762</v>
      </c>
      <c r="F1036" s="16">
        <v>7.2155360000000002E-2</v>
      </c>
      <c r="G1036" s="16">
        <v>2.0951600000000001E-2</v>
      </c>
      <c r="H1036" s="16">
        <v>1.51177E-3</v>
      </c>
      <c r="I1036" s="66">
        <v>2.5000000000000001E-3</v>
      </c>
      <c r="J1036" s="16">
        <v>107130758028</v>
      </c>
      <c r="K1036" s="16">
        <v>1.508E-3</v>
      </c>
      <c r="L1036" s="16">
        <v>-2.0951600000000001E-2</v>
      </c>
    </row>
    <row r="1037" spans="1:12" ht="13.2" x14ac:dyDescent="0.25">
      <c r="A1037" s="13">
        <v>42929</v>
      </c>
      <c r="B1037" s="54">
        <v>0.82730324074074069</v>
      </c>
      <c r="C1037" s="16" t="s">
        <v>760</v>
      </c>
      <c r="D1037" s="16" t="s">
        <v>761</v>
      </c>
      <c r="E1037" s="16" t="s">
        <v>762</v>
      </c>
      <c r="F1037" s="16">
        <v>7.215539E-2</v>
      </c>
      <c r="G1037" s="16">
        <v>2.9889800000000001E-2</v>
      </c>
      <c r="H1037" s="16">
        <v>2.1567100000000001E-3</v>
      </c>
      <c r="I1037" s="66">
        <v>2.5000000000000001E-3</v>
      </c>
      <c r="J1037" s="16">
        <v>107130758028</v>
      </c>
      <c r="K1037" s="16">
        <v>2.15132E-3</v>
      </c>
      <c r="L1037" s="16">
        <v>-2.9889800000000001E-2</v>
      </c>
    </row>
    <row r="1038" spans="1:12" ht="13.2" x14ac:dyDescent="0.25">
      <c r="A1038" s="13">
        <v>42929</v>
      </c>
      <c r="B1038" s="54">
        <v>0.82730324074074069</v>
      </c>
      <c r="C1038" s="16" t="s">
        <v>760</v>
      </c>
      <c r="D1038" s="16" t="s">
        <v>761</v>
      </c>
      <c r="E1038" s="16" t="s">
        <v>762</v>
      </c>
      <c r="F1038" s="16">
        <v>7.2158390000000003E-2</v>
      </c>
      <c r="G1038" s="16">
        <v>6.7913299999999999E-3</v>
      </c>
      <c r="H1038" s="16">
        <v>4.9005000000000001E-4</v>
      </c>
      <c r="I1038" s="66">
        <v>2.5000000000000001E-3</v>
      </c>
      <c r="J1038" s="16">
        <v>107130758028</v>
      </c>
      <c r="K1038" s="16">
        <v>4.8882999999999999E-4</v>
      </c>
      <c r="L1038" s="16">
        <v>-6.7913299999999999E-3</v>
      </c>
    </row>
    <row r="1039" spans="1:12" ht="13.2" x14ac:dyDescent="0.25">
      <c r="A1039" s="13">
        <v>42929</v>
      </c>
      <c r="B1039" s="54">
        <v>0.82730324074074069</v>
      </c>
      <c r="C1039" s="16" t="s">
        <v>760</v>
      </c>
      <c r="D1039" s="16" t="s">
        <v>761</v>
      </c>
      <c r="E1039" s="16" t="s">
        <v>762</v>
      </c>
      <c r="F1039" s="16">
        <v>7.2160189999999999E-2</v>
      </c>
      <c r="G1039" s="16">
        <v>6.7911600000000001E-3</v>
      </c>
      <c r="H1039" s="16">
        <v>4.9005000000000001E-4</v>
      </c>
      <c r="I1039" s="66">
        <v>2.5000000000000001E-3</v>
      </c>
      <c r="J1039" s="16">
        <v>107130758028</v>
      </c>
      <c r="K1039" s="16">
        <v>4.8882999999999999E-4</v>
      </c>
      <c r="L1039" s="16">
        <v>-6.7911600000000001E-3</v>
      </c>
    </row>
    <row r="1040" spans="1:12" ht="13.2" x14ac:dyDescent="0.25">
      <c r="A1040" s="13">
        <v>42929</v>
      </c>
      <c r="B1040" s="54">
        <v>0.82730324074074069</v>
      </c>
      <c r="C1040" s="16" t="s">
        <v>760</v>
      </c>
      <c r="D1040" s="16" t="s">
        <v>761</v>
      </c>
      <c r="E1040" s="16" t="s">
        <v>762</v>
      </c>
      <c r="F1040" s="16">
        <v>7.2165590000000002E-2</v>
      </c>
      <c r="G1040" s="16">
        <v>9.9102300000000008E-3</v>
      </c>
      <c r="H1040" s="16">
        <v>7.1517E-4</v>
      </c>
      <c r="I1040" s="66">
        <v>2.5000000000000001E-3</v>
      </c>
      <c r="J1040" s="16">
        <v>107130758028</v>
      </c>
      <c r="K1040" s="16">
        <v>7.1339000000000005E-4</v>
      </c>
      <c r="L1040" s="16">
        <v>-9.9102300000000008E-3</v>
      </c>
    </row>
    <row r="1041" spans="1:12" ht="13.2" x14ac:dyDescent="0.25">
      <c r="A1041" s="13">
        <v>42929</v>
      </c>
      <c r="B1041" s="54">
        <v>0.82730324074074069</v>
      </c>
      <c r="C1041" s="16" t="s">
        <v>760</v>
      </c>
      <c r="D1041" s="16" t="s">
        <v>761</v>
      </c>
      <c r="E1041" s="16" t="s">
        <v>762</v>
      </c>
      <c r="F1041" s="16">
        <v>7.2176649999999995E-2</v>
      </c>
      <c r="G1041" s="16">
        <v>8.0064051200000002</v>
      </c>
      <c r="H1041" s="16">
        <v>0.57787549999999999</v>
      </c>
      <c r="I1041" s="66">
        <v>2.5000000000000001E-3</v>
      </c>
      <c r="J1041" s="16">
        <v>107130758028</v>
      </c>
      <c r="K1041" s="16">
        <v>0.57643082000000001</v>
      </c>
      <c r="L1041" s="16">
        <v>-8.0064051200000002</v>
      </c>
    </row>
    <row r="1042" spans="1:12" ht="13.2" x14ac:dyDescent="0.25">
      <c r="A1042" s="13">
        <v>42929</v>
      </c>
      <c r="B1042" s="54">
        <v>0.82730324074074069</v>
      </c>
      <c r="C1042" s="16" t="s">
        <v>760</v>
      </c>
      <c r="D1042" s="16" t="s">
        <v>761</v>
      </c>
      <c r="E1042" s="16" t="s">
        <v>762</v>
      </c>
      <c r="F1042" s="16">
        <v>7.2228730000000005E-2</v>
      </c>
      <c r="G1042" s="16">
        <v>3.8668670000000002E-2</v>
      </c>
      <c r="H1042" s="16">
        <v>2.79298E-3</v>
      </c>
      <c r="I1042" s="66">
        <v>2.5000000000000001E-3</v>
      </c>
      <c r="J1042" s="16">
        <v>107130758028</v>
      </c>
      <c r="K1042" s="16">
        <v>2.7859999999999998E-3</v>
      </c>
      <c r="L1042" s="16">
        <v>-3.8668670000000002E-2</v>
      </c>
    </row>
    <row r="1043" spans="1:12" ht="13.2" x14ac:dyDescent="0.25">
      <c r="A1043" s="13">
        <v>42929</v>
      </c>
      <c r="B1043" s="54">
        <v>0.82730324074074069</v>
      </c>
      <c r="C1043" s="16" t="s">
        <v>760</v>
      </c>
      <c r="D1043" s="16" t="s">
        <v>761</v>
      </c>
      <c r="E1043" s="16" t="s">
        <v>762</v>
      </c>
      <c r="F1043" s="16">
        <v>7.2236620000000001E-2</v>
      </c>
      <c r="G1043" s="16">
        <v>3.024425E-2</v>
      </c>
      <c r="H1043" s="16">
        <v>2.1847400000000001E-3</v>
      </c>
      <c r="I1043" s="66">
        <v>2.5000000000000001E-3</v>
      </c>
      <c r="J1043" s="16">
        <v>107130758028</v>
      </c>
      <c r="K1043" s="16">
        <v>2.17928E-3</v>
      </c>
      <c r="L1043" s="16">
        <v>-3.024425E-2</v>
      </c>
    </row>
    <row r="1044" spans="1:12" ht="13.2" x14ac:dyDescent="0.25">
      <c r="A1044" s="13">
        <v>42929</v>
      </c>
      <c r="B1044" s="54">
        <v>0.82730324074074069</v>
      </c>
      <c r="C1044" s="16" t="s">
        <v>760</v>
      </c>
      <c r="D1044" s="16" t="s">
        <v>761</v>
      </c>
      <c r="E1044" s="16" t="s">
        <v>762</v>
      </c>
      <c r="F1044" s="16">
        <v>7.225376E-2</v>
      </c>
      <c r="G1044" s="16">
        <v>3.0448200000000002E-3</v>
      </c>
      <c r="H1044" s="16">
        <v>2.1999000000000001E-4</v>
      </c>
      <c r="I1044" s="66">
        <v>2.5000000000000001E-3</v>
      </c>
      <c r="J1044" s="16">
        <v>107130758028</v>
      </c>
      <c r="K1044" s="16">
        <v>2.1944999999999999E-4</v>
      </c>
      <c r="L1044" s="16">
        <v>-3.0448200000000002E-3</v>
      </c>
    </row>
    <row r="1045" spans="1:12" ht="13.2" x14ac:dyDescent="0.25">
      <c r="A1045" s="13">
        <v>42929</v>
      </c>
      <c r="B1045" s="54">
        <v>0.82730324074074069</v>
      </c>
      <c r="C1045" s="16" t="s">
        <v>760</v>
      </c>
      <c r="D1045" s="16" t="s">
        <v>761</v>
      </c>
      <c r="E1045" s="16" t="s">
        <v>762</v>
      </c>
      <c r="F1045" s="16">
        <v>7.2256429999999996E-2</v>
      </c>
      <c r="G1045" s="16">
        <v>1.502447E-2</v>
      </c>
      <c r="H1045" s="16">
        <v>1.0856100000000001E-3</v>
      </c>
      <c r="I1045" s="66">
        <v>2.5000000000000001E-3</v>
      </c>
      <c r="J1045" s="16">
        <v>107130758028</v>
      </c>
      <c r="K1045" s="16">
        <v>1.0828999999999999E-3</v>
      </c>
      <c r="L1045" s="16">
        <v>-1.502447E-2</v>
      </c>
    </row>
    <row r="1046" spans="1:12" ht="13.2" x14ac:dyDescent="0.25">
      <c r="A1046" s="13">
        <v>42929</v>
      </c>
      <c r="B1046" s="54">
        <v>0.82730324074074069</v>
      </c>
      <c r="C1046" s="16" t="s">
        <v>760</v>
      </c>
      <c r="D1046" s="16" t="s">
        <v>761</v>
      </c>
      <c r="E1046" s="16" t="s">
        <v>762</v>
      </c>
      <c r="F1046" s="16">
        <v>7.2267499999999998E-2</v>
      </c>
      <c r="G1046" s="16">
        <v>1.210167E-2</v>
      </c>
      <c r="H1046" s="16">
        <v>8.7454999999999998E-4</v>
      </c>
      <c r="I1046" s="66">
        <v>2.5000000000000001E-3</v>
      </c>
      <c r="J1046" s="16">
        <v>107130758028</v>
      </c>
      <c r="K1046" s="16">
        <v>8.7237000000000002E-4</v>
      </c>
      <c r="L1046" s="16">
        <v>-1.210167E-2</v>
      </c>
    </row>
    <row r="1047" spans="1:12" ht="13.2" x14ac:dyDescent="0.25">
      <c r="A1047" s="13">
        <v>42929</v>
      </c>
      <c r="B1047" s="54">
        <v>0.82730324074074069</v>
      </c>
      <c r="C1047" s="16" t="s">
        <v>760</v>
      </c>
      <c r="D1047" s="16" t="s">
        <v>761</v>
      </c>
      <c r="E1047" s="16" t="s">
        <v>762</v>
      </c>
      <c r="F1047" s="16">
        <v>7.2271119999999994E-2</v>
      </c>
      <c r="G1047" s="16">
        <v>1.0890789999999999E-2</v>
      </c>
      <c r="H1047" s="16">
        <v>7.8708000000000001E-4</v>
      </c>
      <c r="I1047" s="66">
        <v>2.5000000000000001E-3</v>
      </c>
      <c r="J1047" s="16">
        <v>107130758028</v>
      </c>
      <c r="K1047" s="16">
        <v>7.8512000000000005E-4</v>
      </c>
      <c r="L1047" s="16">
        <v>-1.0890789999999999E-2</v>
      </c>
    </row>
    <row r="1048" spans="1:12" ht="13.2" x14ac:dyDescent="0.25">
      <c r="A1048" s="13">
        <v>42929</v>
      </c>
      <c r="B1048" s="54">
        <v>0.82730324074074069</v>
      </c>
      <c r="C1048" s="16" t="s">
        <v>760</v>
      </c>
      <c r="D1048" s="16" t="s">
        <v>761</v>
      </c>
      <c r="E1048" s="16" t="s">
        <v>762</v>
      </c>
      <c r="F1048" s="16">
        <v>7.2280259999999999E-2</v>
      </c>
      <c r="G1048" s="16">
        <v>2.904928E-2</v>
      </c>
      <c r="H1048" s="16">
        <v>2.09968E-3</v>
      </c>
      <c r="I1048" s="66">
        <v>2.5000000000000001E-3</v>
      </c>
      <c r="J1048" s="16">
        <v>107130758028</v>
      </c>
      <c r="K1048" s="16">
        <v>2.0944399999999999E-3</v>
      </c>
      <c r="L1048" s="16">
        <v>-2.904928E-2</v>
      </c>
    </row>
    <row r="1049" spans="1:12" ht="13.2" x14ac:dyDescent="0.25">
      <c r="A1049" s="13">
        <v>42929</v>
      </c>
      <c r="B1049" s="54">
        <v>0.82730324074074069</v>
      </c>
      <c r="C1049" s="16" t="s">
        <v>760</v>
      </c>
      <c r="D1049" s="16" t="s">
        <v>761</v>
      </c>
      <c r="E1049" s="16" t="s">
        <v>762</v>
      </c>
      <c r="F1049" s="16">
        <v>7.2284780000000007E-2</v>
      </c>
      <c r="G1049" s="16">
        <v>0.19004450000000001</v>
      </c>
      <c r="H1049" s="16">
        <v>1.3737320000000001E-2</v>
      </c>
      <c r="I1049" s="66">
        <v>2.5000000000000001E-3</v>
      </c>
      <c r="J1049" s="16">
        <v>107130758028</v>
      </c>
      <c r="K1049" s="16">
        <v>1.370298E-2</v>
      </c>
      <c r="L1049" s="16">
        <v>-0.19004450000000001</v>
      </c>
    </row>
    <row r="1050" spans="1:12" ht="13.2" x14ac:dyDescent="0.25">
      <c r="A1050" s="13">
        <v>42929</v>
      </c>
      <c r="B1050" s="54">
        <v>0.82730324074074069</v>
      </c>
      <c r="C1050" s="16" t="s">
        <v>760</v>
      </c>
      <c r="D1050" s="16" t="s">
        <v>761</v>
      </c>
      <c r="E1050" s="16" t="s">
        <v>762</v>
      </c>
      <c r="F1050" s="16">
        <v>7.2316179999999994E-2</v>
      </c>
      <c r="G1050" s="16">
        <v>0.12546338000000001</v>
      </c>
      <c r="H1050" s="16">
        <v>9.0730299999999993E-3</v>
      </c>
      <c r="I1050" s="66">
        <v>2.5000000000000001E-3</v>
      </c>
      <c r="J1050" s="16">
        <v>107130758028</v>
      </c>
      <c r="K1050" s="16">
        <v>9.0503500000000004E-3</v>
      </c>
      <c r="L1050" s="16">
        <v>-0.12546338000000001</v>
      </c>
    </row>
    <row r="1051" spans="1:12" ht="13.2" x14ac:dyDescent="0.25">
      <c r="A1051" s="13">
        <v>42929</v>
      </c>
      <c r="B1051" s="54">
        <v>0.82730324074074069</v>
      </c>
      <c r="C1051" s="16" t="s">
        <v>760</v>
      </c>
      <c r="D1051" s="16" t="s">
        <v>761</v>
      </c>
      <c r="E1051" s="16" t="s">
        <v>762</v>
      </c>
      <c r="F1051" s="16">
        <v>7.2336150000000002E-2</v>
      </c>
      <c r="G1051" s="16">
        <v>5.1399200000000001E-3</v>
      </c>
      <c r="H1051" s="16">
        <v>3.7179999999999998E-4</v>
      </c>
      <c r="I1051" s="66">
        <v>2.5000000000000001E-3</v>
      </c>
      <c r="J1051" s="16">
        <v>107130758028</v>
      </c>
      <c r="K1051" s="16">
        <v>3.7088000000000003E-4</v>
      </c>
      <c r="L1051" s="16">
        <v>-5.1399200000000001E-3</v>
      </c>
    </row>
    <row r="1052" spans="1:12" ht="13.2" x14ac:dyDescent="0.25">
      <c r="A1052" s="13">
        <v>42929</v>
      </c>
      <c r="B1052" s="54">
        <v>0.82587962962962957</v>
      </c>
      <c r="C1052" s="16" t="s">
        <v>760</v>
      </c>
      <c r="D1052" s="16" t="s">
        <v>761</v>
      </c>
      <c r="E1052" s="16" t="s">
        <v>763</v>
      </c>
      <c r="F1052" s="16">
        <v>7.233639E-2</v>
      </c>
      <c r="G1052" s="16">
        <v>1.0325340999999999</v>
      </c>
      <c r="H1052" s="16">
        <v>7.4689779999999997E-2</v>
      </c>
      <c r="I1052" s="66">
        <v>2.5000000000000001E-3</v>
      </c>
      <c r="J1052" s="16">
        <v>107130570216</v>
      </c>
      <c r="K1052" s="16">
        <v>-7.4689779999999997E-2</v>
      </c>
      <c r="L1052" s="16">
        <v>1.02995277</v>
      </c>
    </row>
    <row r="1053" spans="1:12" ht="13.2" x14ac:dyDescent="0.25">
      <c r="A1053" s="13">
        <v>42929</v>
      </c>
      <c r="B1053" s="54">
        <v>0.82495370370370369</v>
      </c>
      <c r="C1053" s="16" t="s">
        <v>760</v>
      </c>
      <c r="D1053" s="16" t="s">
        <v>761</v>
      </c>
      <c r="E1053" s="16" t="s">
        <v>763</v>
      </c>
      <c r="F1053" s="16">
        <v>7.2545289999999998E-2</v>
      </c>
      <c r="G1053" s="16">
        <v>3.0209999999999999</v>
      </c>
      <c r="H1053" s="16">
        <v>0.21915931999999999</v>
      </c>
      <c r="I1053" s="66">
        <v>2.5000000000000001E-3</v>
      </c>
      <c r="J1053" s="16">
        <v>107130437349</v>
      </c>
      <c r="K1053" s="16">
        <v>-0.21915931999999999</v>
      </c>
      <c r="L1053" s="16">
        <v>3.0134474999999998</v>
      </c>
    </row>
    <row r="1054" spans="1:12" ht="13.2" x14ac:dyDescent="0.25">
      <c r="A1054" s="13">
        <v>42929</v>
      </c>
      <c r="B1054" s="54">
        <v>0.82495370370370369</v>
      </c>
      <c r="C1054" s="16" t="s">
        <v>760</v>
      </c>
      <c r="D1054" s="16" t="s">
        <v>761</v>
      </c>
      <c r="E1054" s="16" t="s">
        <v>763</v>
      </c>
      <c r="F1054" s="16">
        <v>7.254526E-2</v>
      </c>
      <c r="G1054" s="16">
        <v>0.97899999999999998</v>
      </c>
      <c r="H1054" s="16">
        <v>7.1021799999999996E-2</v>
      </c>
      <c r="I1054" s="66">
        <v>2.5000000000000001E-3</v>
      </c>
      <c r="J1054" s="16">
        <v>107130437349</v>
      </c>
      <c r="K1054" s="16">
        <v>-7.1021799999999996E-2</v>
      </c>
      <c r="L1054" s="16">
        <v>0.97655250000000005</v>
      </c>
    </row>
    <row r="1055" spans="1:12" ht="13.2" x14ac:dyDescent="0.25">
      <c r="A1055" s="13">
        <v>42929</v>
      </c>
      <c r="B1055" s="54">
        <v>0.82495370370370369</v>
      </c>
      <c r="C1055" s="16" t="s">
        <v>760</v>
      </c>
      <c r="D1055" s="16" t="s">
        <v>761</v>
      </c>
      <c r="E1055" s="16" t="s">
        <v>763</v>
      </c>
      <c r="F1055" s="16">
        <v>7.254526E-2</v>
      </c>
      <c r="G1055" s="16">
        <v>1.6730137</v>
      </c>
      <c r="H1055" s="16">
        <v>0.12136921000000001</v>
      </c>
      <c r="I1055" s="66">
        <v>2.5000000000000001E-3</v>
      </c>
      <c r="J1055" s="16">
        <v>107130437349</v>
      </c>
      <c r="K1055" s="16">
        <v>-0.12136921000000001</v>
      </c>
      <c r="L1055" s="16">
        <v>1.66883117</v>
      </c>
    </row>
    <row r="1056" spans="1:12" ht="13.2" x14ac:dyDescent="0.25">
      <c r="A1056" s="13">
        <v>42929</v>
      </c>
      <c r="B1056" s="54">
        <v>0.8246296296296296</v>
      </c>
      <c r="C1056" s="16" t="s">
        <v>760</v>
      </c>
      <c r="D1056" s="16" t="s">
        <v>761</v>
      </c>
      <c r="E1056" s="16" t="s">
        <v>763</v>
      </c>
      <c r="F1056" s="16">
        <v>7.2545289999999998E-2</v>
      </c>
      <c r="G1056" s="16">
        <v>0.97899999999999998</v>
      </c>
      <c r="H1056" s="16">
        <v>7.1021829999999994E-2</v>
      </c>
      <c r="I1056" s="66">
        <v>1.5E-3</v>
      </c>
      <c r="J1056" s="16">
        <v>107130389397</v>
      </c>
      <c r="K1056" s="16">
        <v>-7.1021829999999994E-2</v>
      </c>
      <c r="L1056" s="16">
        <v>0.9775315</v>
      </c>
    </row>
    <row r="1057" spans="1:12" ht="13.2" x14ac:dyDescent="0.25">
      <c r="A1057" s="13">
        <v>42929</v>
      </c>
      <c r="B1057" s="54">
        <v>0.8246296296296296</v>
      </c>
      <c r="C1057" s="16" t="s">
        <v>760</v>
      </c>
      <c r="D1057" s="16" t="s">
        <v>761</v>
      </c>
      <c r="E1057" s="16" t="s">
        <v>763</v>
      </c>
      <c r="F1057" s="16">
        <v>7.2545280000000004E-2</v>
      </c>
      <c r="G1057" s="16">
        <v>0.85806453000000005</v>
      </c>
      <c r="H1057" s="16">
        <v>6.2248530000000003E-2</v>
      </c>
      <c r="I1057" s="66">
        <v>2.5000000000000001E-3</v>
      </c>
      <c r="J1057" s="16">
        <v>107130389397</v>
      </c>
      <c r="K1057" s="16">
        <v>-6.2248530000000003E-2</v>
      </c>
      <c r="L1057" s="16">
        <v>0.85591936999999996</v>
      </c>
    </row>
    <row r="1058" spans="1:12" ht="13.2" x14ac:dyDescent="0.25">
      <c r="A1058" s="13">
        <v>42929</v>
      </c>
      <c r="B1058" s="54">
        <v>0.82416666666666671</v>
      </c>
      <c r="C1058" s="16" t="s">
        <v>760</v>
      </c>
      <c r="D1058" s="16" t="s">
        <v>761</v>
      </c>
      <c r="E1058" s="16" t="s">
        <v>763</v>
      </c>
      <c r="F1058" s="16">
        <v>7.2336399999999995E-2</v>
      </c>
      <c r="G1058" s="16">
        <v>5.9456540000000002E-2</v>
      </c>
      <c r="H1058" s="16">
        <v>4.30087E-3</v>
      </c>
      <c r="I1058" s="66">
        <v>2.5000000000000001E-3</v>
      </c>
      <c r="J1058" s="16">
        <v>107130314472</v>
      </c>
      <c r="K1058" s="16">
        <v>-4.30087E-3</v>
      </c>
      <c r="L1058" s="16">
        <v>5.9307899999999997E-2</v>
      </c>
    </row>
    <row r="1059" spans="1:12" ht="13.2" x14ac:dyDescent="0.25">
      <c r="A1059" s="13">
        <v>42929</v>
      </c>
      <c r="B1059" s="54">
        <v>0.82392361111111112</v>
      </c>
      <c r="C1059" s="16" t="s">
        <v>760</v>
      </c>
      <c r="D1059" s="16" t="s">
        <v>761</v>
      </c>
      <c r="E1059" s="16" t="s">
        <v>763</v>
      </c>
      <c r="F1059" s="16">
        <v>7.2545150000000003E-2</v>
      </c>
      <c r="G1059" s="16">
        <v>1.959346E-2</v>
      </c>
      <c r="H1059" s="16">
        <v>1.4214099999999999E-3</v>
      </c>
      <c r="I1059" s="66">
        <v>2.5000000000000001E-3</v>
      </c>
      <c r="J1059" s="16">
        <v>107130253533</v>
      </c>
      <c r="K1059" s="16">
        <v>-1.4214099999999999E-3</v>
      </c>
      <c r="L1059" s="16">
        <v>1.9544479999999999E-2</v>
      </c>
    </row>
    <row r="1060" spans="1:12" ht="13.2" x14ac:dyDescent="0.25">
      <c r="A1060" s="13">
        <v>42929</v>
      </c>
      <c r="B1060" s="54">
        <v>0.82392361111111112</v>
      </c>
      <c r="C1060" s="16" t="s">
        <v>760</v>
      </c>
      <c r="D1060" s="16" t="s">
        <v>761</v>
      </c>
      <c r="E1060" s="16" t="s">
        <v>763</v>
      </c>
      <c r="F1060" s="16">
        <v>7.2545139999999994E-2</v>
      </c>
      <c r="G1060" s="16">
        <v>0.28683246000000001</v>
      </c>
      <c r="H1060" s="16">
        <v>2.0808299999999998E-2</v>
      </c>
      <c r="I1060" s="66">
        <v>2.5000000000000001E-3</v>
      </c>
      <c r="J1060" s="16">
        <v>107130253533</v>
      </c>
      <c r="K1060" s="16">
        <v>-2.0808299999999998E-2</v>
      </c>
      <c r="L1060" s="16">
        <v>0.28611537999999997</v>
      </c>
    </row>
    <row r="1061" spans="1:12" ht="13.2" x14ac:dyDescent="0.25">
      <c r="A1061" s="13">
        <v>42929</v>
      </c>
      <c r="B1061" s="54">
        <v>0.82392361111111112</v>
      </c>
      <c r="C1061" s="16" t="s">
        <v>760</v>
      </c>
      <c r="D1061" s="16" t="s">
        <v>761</v>
      </c>
      <c r="E1061" s="16" t="s">
        <v>763</v>
      </c>
      <c r="F1061" s="16">
        <v>7.2336399999999995E-2</v>
      </c>
      <c r="G1061" s="16">
        <v>0.85916608000000005</v>
      </c>
      <c r="H1061" s="16">
        <v>6.214898E-2</v>
      </c>
      <c r="I1061" s="66">
        <v>2.5000000000000001E-3</v>
      </c>
      <c r="J1061" s="16">
        <v>107130253533</v>
      </c>
      <c r="K1061" s="16">
        <v>-6.214898E-2</v>
      </c>
      <c r="L1061" s="16">
        <v>0.85701817000000002</v>
      </c>
    </row>
    <row r="1062" spans="1:12" ht="13.2" x14ac:dyDescent="0.25">
      <c r="A1062" s="13">
        <v>42929</v>
      </c>
      <c r="B1062" s="54">
        <v>0.82369212962962968</v>
      </c>
      <c r="C1062" s="16" t="s">
        <v>760</v>
      </c>
      <c r="D1062" s="16" t="s">
        <v>761</v>
      </c>
      <c r="E1062" s="16" t="s">
        <v>762</v>
      </c>
      <c r="F1062" s="16">
        <v>7.233639E-2</v>
      </c>
      <c r="G1062" s="16">
        <v>10</v>
      </c>
      <c r="H1062" s="16">
        <v>0.72336389999999995</v>
      </c>
      <c r="I1062" s="66">
        <v>2.5000000000000001E-3</v>
      </c>
      <c r="J1062" s="16">
        <v>107130229557</v>
      </c>
      <c r="K1062" s="16">
        <v>0.72155550000000002</v>
      </c>
      <c r="L1062" s="16">
        <v>-10</v>
      </c>
    </row>
    <row r="1063" spans="1:12" ht="13.2" x14ac:dyDescent="0.25">
      <c r="A1063" s="13">
        <v>42929</v>
      </c>
      <c r="B1063" s="54">
        <v>0.81881944444444443</v>
      </c>
      <c r="C1063" s="16" t="s">
        <v>760</v>
      </c>
      <c r="D1063" s="16" t="s">
        <v>761</v>
      </c>
      <c r="E1063" s="16" t="s">
        <v>762</v>
      </c>
      <c r="F1063" s="16">
        <v>7.2336369999999997E-2</v>
      </c>
      <c r="G1063" s="16">
        <v>24.876046980000002</v>
      </c>
      <c r="H1063" s="16">
        <v>1.7994429300000001</v>
      </c>
      <c r="I1063" s="66">
        <v>2.5000000000000001E-3</v>
      </c>
      <c r="J1063" s="16">
        <v>107129861925</v>
      </c>
      <c r="K1063" s="16">
        <v>1.7949443300000001</v>
      </c>
      <c r="L1063" s="16">
        <v>-24.876046980000002</v>
      </c>
    </row>
    <row r="1064" spans="1:12" ht="13.2" x14ac:dyDescent="0.25">
      <c r="A1064" s="13">
        <v>42929</v>
      </c>
      <c r="B1064" s="54">
        <v>0.81881944444444443</v>
      </c>
      <c r="C1064" s="16" t="s">
        <v>760</v>
      </c>
      <c r="D1064" s="16" t="s">
        <v>761</v>
      </c>
      <c r="E1064" s="16" t="s">
        <v>762</v>
      </c>
      <c r="F1064" s="16">
        <v>7.23496E-2</v>
      </c>
      <c r="G1064" s="16">
        <v>8.7815399999999991E-3</v>
      </c>
      <c r="H1064" s="16">
        <v>6.3533999999999997E-4</v>
      </c>
      <c r="I1064" s="66">
        <v>2.5000000000000001E-3</v>
      </c>
      <c r="J1064" s="16">
        <v>107129861925</v>
      </c>
      <c r="K1064" s="16">
        <v>6.3376000000000003E-4</v>
      </c>
      <c r="L1064" s="16">
        <v>-8.7815399999999991E-3</v>
      </c>
    </row>
    <row r="1065" spans="1:12" ht="13.2" x14ac:dyDescent="0.25">
      <c r="A1065" s="13">
        <v>42929</v>
      </c>
      <c r="B1065" s="54">
        <v>0.81881944444444443</v>
      </c>
      <c r="C1065" s="16" t="s">
        <v>760</v>
      </c>
      <c r="D1065" s="16" t="s">
        <v>761</v>
      </c>
      <c r="E1065" s="16" t="s">
        <v>762</v>
      </c>
      <c r="F1065" s="16">
        <v>7.2349609999999995E-2</v>
      </c>
      <c r="G1065" s="16">
        <v>0.14610555</v>
      </c>
      <c r="H1065" s="16">
        <v>1.0570670000000001E-2</v>
      </c>
      <c r="I1065" s="66">
        <v>2.5000000000000001E-3</v>
      </c>
      <c r="J1065" s="16">
        <v>107129861925</v>
      </c>
      <c r="K1065" s="16">
        <v>1.054425E-2</v>
      </c>
      <c r="L1065" s="16">
        <v>-0.14610555</v>
      </c>
    </row>
    <row r="1066" spans="1:12" ht="13.2" x14ac:dyDescent="0.25">
      <c r="A1066" s="13">
        <v>42929</v>
      </c>
      <c r="B1066" s="54">
        <v>0.81811342592592595</v>
      </c>
      <c r="C1066" s="16" t="s">
        <v>760</v>
      </c>
      <c r="D1066" s="16" t="s">
        <v>761</v>
      </c>
      <c r="E1066" s="16" t="s">
        <v>762</v>
      </c>
      <c r="F1066" s="16">
        <v>7.2544999999999998E-2</v>
      </c>
      <c r="G1066" s="16">
        <v>8.0000000000000002E-8</v>
      </c>
      <c r="H1066" s="16">
        <v>0</v>
      </c>
      <c r="I1066" s="66">
        <v>1.5E-3</v>
      </c>
      <c r="J1066" s="16">
        <v>107129691096</v>
      </c>
      <c r="K1066" s="16">
        <v>0</v>
      </c>
      <c r="L1066" s="16">
        <v>-8.0000000000000002E-8</v>
      </c>
    </row>
    <row r="1067" spans="1:12" ht="13.2" x14ac:dyDescent="0.25">
      <c r="A1067" s="13">
        <v>42929</v>
      </c>
      <c r="B1067" s="54">
        <v>0.81777777777777783</v>
      </c>
      <c r="C1067" s="16" t="s">
        <v>760</v>
      </c>
      <c r="D1067" s="16" t="s">
        <v>761</v>
      </c>
      <c r="E1067" s="16" t="s">
        <v>762</v>
      </c>
      <c r="F1067" s="16">
        <v>7.2544999999999998E-2</v>
      </c>
      <c r="G1067" s="16">
        <v>5.9999999999999995E-8</v>
      </c>
      <c r="H1067" s="16">
        <v>0</v>
      </c>
      <c r="I1067" s="66">
        <v>1.5E-3</v>
      </c>
      <c r="J1067" s="16">
        <v>107129691096</v>
      </c>
      <c r="K1067" s="16">
        <v>0</v>
      </c>
      <c r="L1067" s="16">
        <v>-5.9999999999999995E-8</v>
      </c>
    </row>
    <row r="1068" spans="1:12" ht="13.2" x14ac:dyDescent="0.25">
      <c r="A1068" s="13">
        <v>42929</v>
      </c>
      <c r="B1068" s="54">
        <v>0.81763888888888892</v>
      </c>
      <c r="C1068" s="16" t="s">
        <v>760</v>
      </c>
      <c r="D1068" s="16" t="s">
        <v>761</v>
      </c>
      <c r="E1068" s="16" t="s">
        <v>762</v>
      </c>
      <c r="F1068" s="16">
        <v>7.2544999999999998E-2</v>
      </c>
      <c r="G1068" s="16">
        <v>8.0000000000000002E-8</v>
      </c>
      <c r="H1068" s="16">
        <v>0</v>
      </c>
      <c r="I1068" s="66">
        <v>1.5E-3</v>
      </c>
      <c r="J1068" s="16">
        <v>107129691096</v>
      </c>
      <c r="K1068" s="16">
        <v>0</v>
      </c>
      <c r="L1068" s="16">
        <v>-8.0000000000000002E-8</v>
      </c>
    </row>
    <row r="1069" spans="1:12" ht="13.2" x14ac:dyDescent="0.25">
      <c r="A1069" s="13">
        <v>42929</v>
      </c>
      <c r="B1069" s="54">
        <v>0.81717592592592592</v>
      </c>
      <c r="C1069" s="16" t="s">
        <v>760</v>
      </c>
      <c r="D1069" s="16" t="s">
        <v>761</v>
      </c>
      <c r="E1069" s="16" t="s">
        <v>762</v>
      </c>
      <c r="F1069" s="16">
        <v>7.2544999999999998E-2</v>
      </c>
      <c r="G1069" s="16">
        <v>1.9999999999999999E-7</v>
      </c>
      <c r="H1069" s="16">
        <v>1E-8</v>
      </c>
      <c r="I1069" s="66">
        <v>1.5E-3</v>
      </c>
      <c r="J1069" s="16">
        <v>107129691096</v>
      </c>
      <c r="K1069" s="16">
        <v>1E-8</v>
      </c>
      <c r="L1069" s="16">
        <v>-1.9999999999999999E-7</v>
      </c>
    </row>
    <row r="1070" spans="1:12" ht="13.2" x14ac:dyDescent="0.25">
      <c r="A1070" s="13">
        <v>42929</v>
      </c>
      <c r="B1070" s="54">
        <v>0.8171180555555555</v>
      </c>
      <c r="C1070" s="16" t="s">
        <v>760</v>
      </c>
      <c r="D1070" s="16" t="s">
        <v>761</v>
      </c>
      <c r="E1070" s="16" t="s">
        <v>762</v>
      </c>
      <c r="F1070" s="16">
        <v>7.2544999999999998E-2</v>
      </c>
      <c r="G1070" s="16">
        <v>9.3624099999999998E-3</v>
      </c>
      <c r="H1070" s="16">
        <v>6.7918999999999998E-4</v>
      </c>
      <c r="I1070" s="66">
        <v>2.5000000000000001E-3</v>
      </c>
      <c r="J1070" s="16">
        <v>107129691096</v>
      </c>
      <c r="K1070" s="16">
        <v>6.7750000000000004E-4</v>
      </c>
      <c r="L1070" s="16">
        <v>-9.3624099999999998E-3</v>
      </c>
    </row>
    <row r="1071" spans="1:12" ht="13.2" x14ac:dyDescent="0.25">
      <c r="A1071" s="13">
        <v>42799</v>
      </c>
      <c r="B1071" s="54">
        <v>0.90584490740740742</v>
      </c>
      <c r="C1071" s="16" t="s">
        <v>760</v>
      </c>
      <c r="D1071" s="16" t="s">
        <v>761</v>
      </c>
      <c r="E1071" s="16" t="s">
        <v>762</v>
      </c>
      <c r="F1071" s="16">
        <v>3.2811260000000002E-2</v>
      </c>
      <c r="G1071" s="16">
        <v>10.31142154</v>
      </c>
      <c r="H1071" s="16">
        <v>0.33833073000000002</v>
      </c>
      <c r="I1071" s="66">
        <v>2.5000000000000001E-3</v>
      </c>
      <c r="J1071" s="16">
        <v>79756190997</v>
      </c>
      <c r="K1071" s="16">
        <v>0.33748491000000003</v>
      </c>
      <c r="L1071" s="16">
        <v>-10.31142154</v>
      </c>
    </row>
    <row r="1072" spans="1:12" ht="13.2" x14ac:dyDescent="0.25">
      <c r="A1072" s="13">
        <v>42799</v>
      </c>
      <c r="B1072" s="54">
        <v>0.90584490740740742</v>
      </c>
      <c r="C1072" s="16" t="s">
        <v>760</v>
      </c>
      <c r="D1072" s="16" t="s">
        <v>761</v>
      </c>
      <c r="E1072" s="16" t="s">
        <v>762</v>
      </c>
      <c r="F1072" s="16">
        <v>3.2821860000000001E-2</v>
      </c>
      <c r="G1072" s="16">
        <v>6.7188999999999999E-2</v>
      </c>
      <c r="H1072" s="16">
        <v>2.2052600000000001E-3</v>
      </c>
      <c r="I1072" s="66">
        <v>2.5000000000000001E-3</v>
      </c>
      <c r="J1072" s="16">
        <v>79756190997</v>
      </c>
      <c r="K1072" s="16">
        <v>2.1997499999999999E-3</v>
      </c>
      <c r="L1072" s="16">
        <v>-6.7188999999999999E-2</v>
      </c>
    </row>
    <row r="1073" spans="1:12" ht="13.2" x14ac:dyDescent="0.25">
      <c r="A1073" s="13">
        <v>42799</v>
      </c>
      <c r="B1073" s="54">
        <v>0.90584490740740742</v>
      </c>
      <c r="C1073" s="16" t="s">
        <v>760</v>
      </c>
      <c r="D1073" s="16" t="s">
        <v>761</v>
      </c>
      <c r="E1073" s="16" t="s">
        <v>762</v>
      </c>
      <c r="F1073" s="16">
        <v>3.2842879999999998E-2</v>
      </c>
      <c r="G1073" s="16">
        <v>0.24173800000000001</v>
      </c>
      <c r="H1073" s="16">
        <v>7.9393699999999994E-3</v>
      </c>
      <c r="I1073" s="66">
        <v>2.5000000000000001E-3</v>
      </c>
      <c r="J1073" s="16">
        <v>79756190997</v>
      </c>
      <c r="K1073" s="16">
        <v>7.9195299999999993E-3</v>
      </c>
      <c r="L1073" s="16">
        <v>-0.24173800000000001</v>
      </c>
    </row>
    <row r="1074" spans="1:12" ht="13.2" x14ac:dyDescent="0.25">
      <c r="A1074" s="13">
        <v>42799</v>
      </c>
      <c r="B1074" s="54">
        <v>0.90584490740740742</v>
      </c>
      <c r="C1074" s="16" t="s">
        <v>760</v>
      </c>
      <c r="D1074" s="16" t="s">
        <v>761</v>
      </c>
      <c r="E1074" s="16" t="s">
        <v>762</v>
      </c>
      <c r="F1074" s="16">
        <v>3.2847689999999999E-2</v>
      </c>
      <c r="G1074" s="16">
        <v>5.4251600000000001E-3</v>
      </c>
      <c r="H1074" s="16">
        <v>1.7819999999999999E-4</v>
      </c>
      <c r="I1074" s="66">
        <v>2.5000000000000001E-3</v>
      </c>
      <c r="J1074" s="16">
        <v>79756190997</v>
      </c>
      <c r="K1074" s="16">
        <v>1.7776000000000001E-4</v>
      </c>
      <c r="L1074" s="16">
        <v>-5.4251600000000001E-3</v>
      </c>
    </row>
    <row r="1075" spans="1:12" ht="13.2" x14ac:dyDescent="0.25">
      <c r="A1075" s="13">
        <v>42799</v>
      </c>
      <c r="B1075" s="54">
        <v>0.90584490740740742</v>
      </c>
      <c r="C1075" s="16" t="s">
        <v>760</v>
      </c>
      <c r="D1075" s="16" t="s">
        <v>761</v>
      </c>
      <c r="E1075" s="16" t="s">
        <v>762</v>
      </c>
      <c r="F1075" s="16">
        <v>3.2848460000000003E-2</v>
      </c>
      <c r="G1075" s="16">
        <v>0.96946860999999995</v>
      </c>
      <c r="H1075" s="16">
        <v>3.184555E-2</v>
      </c>
      <c r="I1075" s="66">
        <v>2.5000000000000001E-3</v>
      </c>
      <c r="J1075" s="16">
        <v>79756190997</v>
      </c>
      <c r="K1075" s="16">
        <v>3.1765939999999999E-2</v>
      </c>
      <c r="L1075" s="16">
        <v>-0.96946860999999995</v>
      </c>
    </row>
    <row r="1076" spans="1:12" ht="13.2" x14ac:dyDescent="0.25">
      <c r="A1076" s="13">
        <v>42799</v>
      </c>
      <c r="B1076" s="54">
        <v>0.90584490740740742</v>
      </c>
      <c r="C1076" s="16" t="s">
        <v>760</v>
      </c>
      <c r="D1076" s="16" t="s">
        <v>761</v>
      </c>
      <c r="E1076" s="16" t="s">
        <v>762</v>
      </c>
      <c r="F1076" s="16">
        <v>3.2861189999999998E-2</v>
      </c>
      <c r="G1076" s="16">
        <v>0.26930795000000002</v>
      </c>
      <c r="H1076" s="16">
        <v>8.8497699999999999E-3</v>
      </c>
      <c r="I1076" s="66">
        <v>2.5000000000000001E-3</v>
      </c>
      <c r="J1076" s="16">
        <v>79756190997</v>
      </c>
      <c r="K1076" s="16">
        <v>8.8276499999999994E-3</v>
      </c>
      <c r="L1076" s="16">
        <v>-0.26930795000000002</v>
      </c>
    </row>
    <row r="1077" spans="1:12" ht="13.2" x14ac:dyDescent="0.25">
      <c r="A1077" s="13">
        <v>42799</v>
      </c>
      <c r="B1077" s="54">
        <v>0.90584490740740742</v>
      </c>
      <c r="C1077" s="16" t="s">
        <v>760</v>
      </c>
      <c r="D1077" s="16" t="s">
        <v>761</v>
      </c>
      <c r="E1077" s="16" t="s">
        <v>762</v>
      </c>
      <c r="F1077" s="16">
        <v>3.2867449999999999E-2</v>
      </c>
      <c r="G1077" s="16">
        <v>0.17999756</v>
      </c>
      <c r="H1077" s="16">
        <v>5.9160599999999999E-3</v>
      </c>
      <c r="I1077" s="66">
        <v>2.5000000000000001E-3</v>
      </c>
      <c r="J1077" s="16">
        <v>79756190997</v>
      </c>
      <c r="K1077" s="16">
        <v>5.9012700000000001E-3</v>
      </c>
      <c r="L1077" s="16">
        <v>-0.17999756</v>
      </c>
    </row>
    <row r="1078" spans="1:12" ht="13.2" x14ac:dyDescent="0.25">
      <c r="A1078" s="13">
        <v>42799</v>
      </c>
      <c r="B1078" s="54">
        <v>0.90584490740740742</v>
      </c>
      <c r="C1078" s="16" t="s">
        <v>760</v>
      </c>
      <c r="D1078" s="16" t="s">
        <v>761</v>
      </c>
      <c r="E1078" s="16" t="s">
        <v>762</v>
      </c>
      <c r="F1078" s="16">
        <v>3.2897879999999997E-2</v>
      </c>
      <c r="G1078" s="16">
        <v>3.4132799500000002</v>
      </c>
      <c r="H1078" s="16">
        <v>0.11228966999999999</v>
      </c>
      <c r="I1078" s="66">
        <v>2.5000000000000001E-3</v>
      </c>
      <c r="J1078" s="16">
        <v>79756190997</v>
      </c>
      <c r="K1078" s="16">
        <v>0.11200895</v>
      </c>
      <c r="L1078" s="16">
        <v>-3.4132799500000002</v>
      </c>
    </row>
    <row r="1079" spans="1:12" ht="13.2" x14ac:dyDescent="0.25">
      <c r="A1079" s="13">
        <v>42799</v>
      </c>
      <c r="B1079" s="54">
        <v>0.90584490740740742</v>
      </c>
      <c r="C1079" s="16" t="s">
        <v>760</v>
      </c>
      <c r="D1079" s="16" t="s">
        <v>761</v>
      </c>
      <c r="E1079" s="16" t="s">
        <v>762</v>
      </c>
      <c r="F1079" s="16">
        <v>3.2897879999999997E-2</v>
      </c>
      <c r="G1079" s="16">
        <v>2.4805856300000002</v>
      </c>
      <c r="H1079" s="16">
        <v>8.1605999999999998E-2</v>
      </c>
      <c r="I1079" s="66">
        <v>2.5000000000000001E-3</v>
      </c>
      <c r="J1079" s="16">
        <v>79756190997</v>
      </c>
      <c r="K1079" s="16">
        <v>8.1401989999999994E-2</v>
      </c>
      <c r="L1079" s="16">
        <v>-2.4805856300000002</v>
      </c>
    </row>
    <row r="1080" spans="1:12" ht="13.2" x14ac:dyDescent="0.25">
      <c r="A1080" s="13">
        <v>42799</v>
      </c>
      <c r="B1080" s="54">
        <v>0.90584490740740742</v>
      </c>
      <c r="C1080" s="16" t="s">
        <v>760</v>
      </c>
      <c r="D1080" s="16" t="s">
        <v>761</v>
      </c>
      <c r="E1080" s="16" t="s">
        <v>762</v>
      </c>
      <c r="F1080" s="16">
        <v>3.2897950000000002E-2</v>
      </c>
      <c r="G1080" s="16">
        <v>1.76053964</v>
      </c>
      <c r="H1080" s="16">
        <v>5.791814E-2</v>
      </c>
      <c r="I1080" s="66">
        <v>2.5000000000000001E-3</v>
      </c>
      <c r="J1080" s="16">
        <v>79756190997</v>
      </c>
      <c r="K1080" s="16">
        <v>5.7773350000000001E-2</v>
      </c>
      <c r="L1080" s="16">
        <v>-1.76053964</v>
      </c>
    </row>
    <row r="1081" spans="1:12" ht="13.2" x14ac:dyDescent="0.25">
      <c r="A1081" s="13">
        <v>42799</v>
      </c>
      <c r="B1081" s="54">
        <v>0.90584490740740742</v>
      </c>
      <c r="C1081" s="16" t="s">
        <v>760</v>
      </c>
      <c r="D1081" s="16" t="s">
        <v>761</v>
      </c>
      <c r="E1081" s="16" t="s">
        <v>762</v>
      </c>
      <c r="F1081" s="16">
        <v>3.2914289999999999E-2</v>
      </c>
      <c r="G1081" s="16">
        <v>0.95795023000000001</v>
      </c>
      <c r="H1081" s="16">
        <v>3.1530250000000003E-2</v>
      </c>
      <c r="I1081" s="66">
        <v>2.5000000000000001E-3</v>
      </c>
      <c r="J1081" s="16">
        <v>79756190997</v>
      </c>
      <c r="K1081" s="16">
        <v>3.1451430000000002E-2</v>
      </c>
      <c r="L1081" s="16">
        <v>-0.95795023000000001</v>
      </c>
    </row>
    <row r="1082" spans="1:12" ht="13.2" x14ac:dyDescent="0.25">
      <c r="A1082" s="13">
        <v>42799</v>
      </c>
      <c r="B1082" s="54">
        <v>0.90584490740740742</v>
      </c>
      <c r="C1082" s="16" t="s">
        <v>760</v>
      </c>
      <c r="D1082" s="16" t="s">
        <v>761</v>
      </c>
      <c r="E1082" s="16" t="s">
        <v>762</v>
      </c>
      <c r="F1082" s="16">
        <v>3.2922590000000002E-2</v>
      </c>
      <c r="G1082" s="16">
        <v>3.6999460000000002</v>
      </c>
      <c r="H1082" s="16">
        <v>0.1218118</v>
      </c>
      <c r="I1082" s="66">
        <v>2.5000000000000001E-3</v>
      </c>
      <c r="J1082" s="16">
        <v>79756190997</v>
      </c>
      <c r="K1082" s="16">
        <v>0.12150728</v>
      </c>
      <c r="L1082" s="16">
        <v>-3.6999460000000002</v>
      </c>
    </row>
    <row r="1083" spans="1:12" ht="13.2" x14ac:dyDescent="0.25">
      <c r="A1083" s="13">
        <v>42799</v>
      </c>
      <c r="B1083" s="54">
        <v>0.90584490740740742</v>
      </c>
      <c r="C1083" s="16" t="s">
        <v>760</v>
      </c>
      <c r="D1083" s="16" t="s">
        <v>761</v>
      </c>
      <c r="E1083" s="16" t="s">
        <v>762</v>
      </c>
      <c r="F1083" s="16">
        <v>3.2927970000000001E-2</v>
      </c>
      <c r="G1083" s="16">
        <v>0.229632</v>
      </c>
      <c r="H1083" s="16">
        <v>7.5613099999999999E-3</v>
      </c>
      <c r="I1083" s="66">
        <v>2.5000000000000001E-3</v>
      </c>
      <c r="J1083" s="16">
        <v>79756190997</v>
      </c>
      <c r="K1083" s="16">
        <v>7.5424100000000003E-3</v>
      </c>
      <c r="L1083" s="16">
        <v>-0.229632</v>
      </c>
    </row>
    <row r="1084" spans="1:12" ht="13.2" x14ac:dyDescent="0.25">
      <c r="A1084" s="13">
        <v>42799</v>
      </c>
      <c r="B1084" s="54">
        <v>0.90584490740740742</v>
      </c>
      <c r="C1084" s="16" t="s">
        <v>760</v>
      </c>
      <c r="D1084" s="16" t="s">
        <v>761</v>
      </c>
      <c r="E1084" s="16" t="s">
        <v>762</v>
      </c>
      <c r="F1084" s="16">
        <v>3.2947980000000002E-2</v>
      </c>
      <c r="G1084" s="16">
        <v>0.12825548000000001</v>
      </c>
      <c r="H1084" s="16">
        <v>4.2257500000000003E-3</v>
      </c>
      <c r="I1084" s="66">
        <v>2.5000000000000001E-3</v>
      </c>
      <c r="J1084" s="16">
        <v>79756190997</v>
      </c>
      <c r="K1084" s="16">
        <v>4.2151899999999997E-3</v>
      </c>
      <c r="L1084" s="16">
        <v>-0.12825548000000001</v>
      </c>
    </row>
    <row r="1085" spans="1:12" ht="13.2" x14ac:dyDescent="0.25">
      <c r="A1085" s="13">
        <v>42799</v>
      </c>
      <c r="B1085" s="54">
        <v>0.90584490740740742</v>
      </c>
      <c r="C1085" s="16" t="s">
        <v>760</v>
      </c>
      <c r="D1085" s="16" t="s">
        <v>761</v>
      </c>
      <c r="E1085" s="16" t="s">
        <v>762</v>
      </c>
      <c r="F1085" s="16">
        <v>3.296992E-2</v>
      </c>
      <c r="G1085" s="16">
        <v>1.5764369300000001</v>
      </c>
      <c r="H1085" s="16">
        <v>5.1974989999999999E-2</v>
      </c>
      <c r="I1085" s="66">
        <v>2.5000000000000001E-3</v>
      </c>
      <c r="J1085" s="16">
        <v>79756190997</v>
      </c>
      <c r="K1085" s="16">
        <v>5.1845059999999998E-2</v>
      </c>
      <c r="L1085" s="16">
        <v>-1.5764369300000001</v>
      </c>
    </row>
    <row r="1086" spans="1:12" ht="13.2" x14ac:dyDescent="0.25">
      <c r="A1086" s="13">
        <v>42799</v>
      </c>
      <c r="B1086" s="54">
        <v>0.90584490740740742</v>
      </c>
      <c r="C1086" s="16" t="s">
        <v>760</v>
      </c>
      <c r="D1086" s="16" t="s">
        <v>761</v>
      </c>
      <c r="E1086" s="16" t="s">
        <v>762</v>
      </c>
      <c r="F1086" s="16">
        <v>3.2980259999999997E-2</v>
      </c>
      <c r="G1086" s="16">
        <v>0.94656872999999997</v>
      </c>
      <c r="H1086" s="16">
        <v>3.1218079999999999E-2</v>
      </c>
      <c r="I1086" s="66">
        <v>2.5000000000000001E-3</v>
      </c>
      <c r="J1086" s="16">
        <v>79756190997</v>
      </c>
      <c r="K1086" s="16">
        <v>3.1140040000000001E-2</v>
      </c>
      <c r="L1086" s="16">
        <v>-0.94656872999999997</v>
      </c>
    </row>
    <row r="1087" spans="1:12" ht="13.2" x14ac:dyDescent="0.25">
      <c r="A1087" s="13">
        <v>42799</v>
      </c>
      <c r="B1087" s="54">
        <v>0.90583333333333338</v>
      </c>
      <c r="C1087" s="16" t="s">
        <v>760</v>
      </c>
      <c r="D1087" s="16" t="s">
        <v>761</v>
      </c>
      <c r="E1087" s="16" t="s">
        <v>762</v>
      </c>
      <c r="F1087" s="16">
        <v>3.298123E-2</v>
      </c>
      <c r="G1087" s="16">
        <v>27.098061680000001</v>
      </c>
      <c r="H1087" s="16">
        <v>0.89372739999999995</v>
      </c>
      <c r="I1087" s="66">
        <v>2.5000000000000001E-3</v>
      </c>
      <c r="J1087" s="16">
        <v>79756184004</v>
      </c>
      <c r="K1087" s="16">
        <v>0.89149308999999999</v>
      </c>
      <c r="L1087" s="16">
        <v>-27.098061680000001</v>
      </c>
    </row>
    <row r="1088" spans="1:12" ht="13.2" x14ac:dyDescent="0.25">
      <c r="A1088" s="13">
        <v>42799</v>
      </c>
      <c r="B1088" s="54">
        <v>0.90583333333333338</v>
      </c>
      <c r="C1088" s="16" t="s">
        <v>760</v>
      </c>
      <c r="D1088" s="16" t="s">
        <v>761</v>
      </c>
      <c r="E1088" s="16" t="s">
        <v>762</v>
      </c>
      <c r="F1088" s="16">
        <v>3.298123E-2</v>
      </c>
      <c r="G1088" s="16">
        <v>26.959806260000001</v>
      </c>
      <c r="H1088" s="16">
        <v>0.88916757000000002</v>
      </c>
      <c r="I1088" s="66">
        <v>2.5000000000000001E-3</v>
      </c>
      <c r="J1088" s="16">
        <v>79756180008</v>
      </c>
      <c r="K1088" s="16">
        <v>0.88694466000000005</v>
      </c>
      <c r="L1088" s="16">
        <v>-26.959806260000001</v>
      </c>
    </row>
    <row r="1089" spans="1:12" ht="13.2" x14ac:dyDescent="0.25">
      <c r="A1089" s="13">
        <v>42787</v>
      </c>
      <c r="B1089" s="54">
        <v>0.60135416666666663</v>
      </c>
      <c r="C1089" s="16" t="s">
        <v>760</v>
      </c>
      <c r="D1089" s="16" t="s">
        <v>761</v>
      </c>
      <c r="E1089" s="16" t="s">
        <v>762</v>
      </c>
      <c r="F1089" s="16">
        <v>1.9100019999999999E-2</v>
      </c>
      <c r="G1089" s="16">
        <v>1.1107989899999999</v>
      </c>
      <c r="H1089" s="16">
        <v>2.1216280000000001E-2</v>
      </c>
      <c r="I1089" s="66">
        <v>2.5000000000000001E-3</v>
      </c>
      <c r="J1089" s="16">
        <v>73876129944</v>
      </c>
      <c r="K1089" s="16">
        <v>2.116324E-2</v>
      </c>
      <c r="L1089" s="16">
        <v>-1.1107989899999999</v>
      </c>
    </row>
    <row r="1090" spans="1:12" ht="13.2" x14ac:dyDescent="0.25">
      <c r="A1090" s="13">
        <v>42787</v>
      </c>
      <c r="B1090" s="54">
        <v>0.60135416666666663</v>
      </c>
      <c r="C1090" s="16" t="s">
        <v>760</v>
      </c>
      <c r="D1090" s="16" t="s">
        <v>761</v>
      </c>
      <c r="E1090" s="16" t="s">
        <v>762</v>
      </c>
      <c r="F1090" s="16">
        <v>1.91173E-2</v>
      </c>
      <c r="G1090" s="16">
        <v>9.38195E-2</v>
      </c>
      <c r="H1090" s="16">
        <v>1.79357E-3</v>
      </c>
      <c r="I1090" s="66">
        <v>2.5000000000000001E-3</v>
      </c>
      <c r="J1090" s="16">
        <v>73876129944</v>
      </c>
      <c r="K1090" s="16">
        <v>1.7890899999999999E-3</v>
      </c>
      <c r="L1090" s="16">
        <v>-9.38195E-2</v>
      </c>
    </row>
    <row r="1091" spans="1:12" ht="13.2" x14ac:dyDescent="0.25">
      <c r="A1091" s="13">
        <v>42787</v>
      </c>
      <c r="B1091" s="54">
        <v>0.60135416666666663</v>
      </c>
      <c r="C1091" s="16" t="s">
        <v>760</v>
      </c>
      <c r="D1091" s="16" t="s">
        <v>761</v>
      </c>
      <c r="E1091" s="16" t="s">
        <v>762</v>
      </c>
      <c r="F1091" s="16">
        <v>1.9161339999999999E-2</v>
      </c>
      <c r="G1091" s="16">
        <v>4.6969570000000002E-2</v>
      </c>
      <c r="H1091" s="16">
        <v>8.9999000000000003E-4</v>
      </c>
      <c r="I1091" s="66">
        <v>2.5000000000000001E-3</v>
      </c>
      <c r="J1091" s="16">
        <v>73876129944</v>
      </c>
      <c r="K1091" s="16">
        <v>8.9775E-4</v>
      </c>
      <c r="L1091" s="16">
        <v>-4.6969570000000002E-2</v>
      </c>
    </row>
    <row r="1092" spans="1:12" ht="13.2" x14ac:dyDescent="0.25">
      <c r="A1092" s="13">
        <v>42787</v>
      </c>
      <c r="B1092" s="54">
        <v>0.60135416666666663</v>
      </c>
      <c r="C1092" s="16" t="s">
        <v>760</v>
      </c>
      <c r="D1092" s="16" t="s">
        <v>761</v>
      </c>
      <c r="E1092" s="16" t="s">
        <v>762</v>
      </c>
      <c r="F1092" s="16">
        <v>1.9161339999999999E-2</v>
      </c>
      <c r="G1092" s="16">
        <v>0.20842019000000001</v>
      </c>
      <c r="H1092" s="16">
        <v>3.9936099999999999E-3</v>
      </c>
      <c r="I1092" s="66">
        <v>2.5000000000000001E-3</v>
      </c>
      <c r="J1092" s="16">
        <v>73876129944</v>
      </c>
      <c r="K1092" s="16">
        <v>3.9836300000000002E-3</v>
      </c>
      <c r="L1092" s="16">
        <v>-0.20842019000000001</v>
      </c>
    </row>
    <row r="1093" spans="1:12" ht="13.2" x14ac:dyDescent="0.25">
      <c r="A1093" s="13">
        <v>42787</v>
      </c>
      <c r="B1093" s="54">
        <v>0.60115740740740742</v>
      </c>
      <c r="C1093" s="16" t="s">
        <v>760</v>
      </c>
      <c r="D1093" s="16" t="s">
        <v>761</v>
      </c>
      <c r="E1093" s="16" t="s">
        <v>762</v>
      </c>
      <c r="F1093" s="16">
        <v>1.9182020000000001E-2</v>
      </c>
      <c r="G1093" s="16">
        <v>8.8247919999999994E-2</v>
      </c>
      <c r="H1093" s="16">
        <v>1.6927699999999999E-3</v>
      </c>
      <c r="I1093" s="66">
        <v>2.5000000000000001E-3</v>
      </c>
      <c r="J1093" s="16">
        <v>73875955119</v>
      </c>
      <c r="K1093" s="16">
        <v>1.6885400000000001E-3</v>
      </c>
      <c r="L1093" s="16">
        <v>-8.8247919999999994E-2</v>
      </c>
    </row>
    <row r="1094" spans="1:12" ht="13.2" x14ac:dyDescent="0.25">
      <c r="A1094" s="13">
        <v>42787</v>
      </c>
      <c r="B1094" s="54">
        <v>0.60115740740740742</v>
      </c>
      <c r="C1094" s="16" t="s">
        <v>760</v>
      </c>
      <c r="D1094" s="16" t="s">
        <v>761</v>
      </c>
      <c r="E1094" s="16" t="s">
        <v>762</v>
      </c>
      <c r="F1094" s="16">
        <v>1.9190309999999999E-2</v>
      </c>
      <c r="G1094" s="16">
        <v>0.5794511</v>
      </c>
      <c r="H1094" s="16">
        <v>1.1119840000000001E-2</v>
      </c>
      <c r="I1094" s="66">
        <v>2.5000000000000001E-3</v>
      </c>
      <c r="J1094" s="16">
        <v>73875955119</v>
      </c>
      <c r="K1094" s="16">
        <v>1.1092049999999999E-2</v>
      </c>
      <c r="L1094" s="16">
        <v>-0.5794511</v>
      </c>
    </row>
    <row r="1095" spans="1:12" ht="13.2" x14ac:dyDescent="0.25">
      <c r="A1095" s="13">
        <v>42787</v>
      </c>
      <c r="B1095" s="54">
        <v>0.60115740740740742</v>
      </c>
      <c r="C1095" s="16" t="s">
        <v>760</v>
      </c>
      <c r="D1095" s="16" t="s">
        <v>761</v>
      </c>
      <c r="E1095" s="16" t="s">
        <v>762</v>
      </c>
      <c r="F1095" s="16">
        <v>1.9194920000000001E-2</v>
      </c>
      <c r="G1095" s="16">
        <v>0.38964841</v>
      </c>
      <c r="H1095" s="16">
        <v>7.4792699999999997E-3</v>
      </c>
      <c r="I1095" s="66">
        <v>2.5000000000000001E-3</v>
      </c>
      <c r="J1095" s="16">
        <v>73875955119</v>
      </c>
      <c r="K1095" s="16">
        <v>7.4605799999999996E-3</v>
      </c>
      <c r="L1095" s="16">
        <v>-0.38964841</v>
      </c>
    </row>
    <row r="1096" spans="1:12" ht="13.2" x14ac:dyDescent="0.25">
      <c r="A1096" s="13">
        <v>42787</v>
      </c>
      <c r="B1096" s="54">
        <v>0.60115740740740742</v>
      </c>
      <c r="C1096" s="16" t="s">
        <v>760</v>
      </c>
      <c r="D1096" s="16" t="s">
        <v>761</v>
      </c>
      <c r="E1096" s="16" t="s">
        <v>762</v>
      </c>
      <c r="F1096" s="16">
        <v>1.9194920000000001E-2</v>
      </c>
      <c r="G1096" s="16">
        <v>0.38965041</v>
      </c>
      <c r="H1096" s="16">
        <v>7.4793000000000004E-3</v>
      </c>
      <c r="I1096" s="66">
        <v>2.5000000000000001E-3</v>
      </c>
      <c r="J1096" s="16">
        <v>73875955119</v>
      </c>
      <c r="K1096" s="16">
        <v>7.4606100000000003E-3</v>
      </c>
      <c r="L1096" s="16">
        <v>-0.38965041</v>
      </c>
    </row>
    <row r="1097" spans="1:12" ht="13.2" x14ac:dyDescent="0.25">
      <c r="A1097" s="13">
        <v>42787</v>
      </c>
      <c r="B1097" s="54">
        <v>0.60115740740740742</v>
      </c>
      <c r="C1097" s="16" t="s">
        <v>760</v>
      </c>
      <c r="D1097" s="16" t="s">
        <v>761</v>
      </c>
      <c r="E1097" s="16" t="s">
        <v>762</v>
      </c>
      <c r="F1097" s="16">
        <v>1.9194920000000001E-2</v>
      </c>
      <c r="G1097" s="16">
        <v>1.618474E-2</v>
      </c>
      <c r="H1097" s="16">
        <v>3.1065999999999998E-4</v>
      </c>
      <c r="I1097" s="66">
        <v>2.5000000000000001E-3</v>
      </c>
      <c r="J1097" s="16">
        <v>73875955119</v>
      </c>
      <c r="K1097" s="16">
        <v>3.0989E-4</v>
      </c>
      <c r="L1097" s="16">
        <v>-1.618474E-2</v>
      </c>
    </row>
    <row r="1098" spans="1:12" ht="13.2" x14ac:dyDescent="0.25">
      <c r="A1098" s="13">
        <v>42787</v>
      </c>
      <c r="B1098" s="54">
        <v>0.601099537037037</v>
      </c>
      <c r="C1098" s="16" t="s">
        <v>760</v>
      </c>
      <c r="D1098" s="16" t="s">
        <v>761</v>
      </c>
      <c r="E1098" s="16" t="s">
        <v>762</v>
      </c>
      <c r="F1098" s="16">
        <v>1.9199999999999998E-2</v>
      </c>
      <c r="G1098" s="16">
        <v>5.442114E-2</v>
      </c>
      <c r="H1098" s="16">
        <v>1.04488E-3</v>
      </c>
      <c r="I1098" s="66">
        <v>1.5E-3</v>
      </c>
      <c r="J1098" s="16">
        <v>73875856218</v>
      </c>
      <c r="K1098" s="16">
        <v>1.0433199999999999E-3</v>
      </c>
      <c r="L1098" s="16">
        <v>-5.442114E-2</v>
      </c>
    </row>
    <row r="1099" spans="1:12" ht="13.2" x14ac:dyDescent="0.25">
      <c r="A1099" s="13">
        <v>42787</v>
      </c>
      <c r="B1099" s="54">
        <v>0.60107638888888892</v>
      </c>
      <c r="C1099" s="16" t="s">
        <v>760</v>
      </c>
      <c r="D1099" s="16" t="s">
        <v>761</v>
      </c>
      <c r="E1099" s="16" t="s">
        <v>762</v>
      </c>
      <c r="F1099" s="16">
        <v>1.9199999999999998E-2</v>
      </c>
      <c r="G1099" s="16">
        <v>1.4278376699999999</v>
      </c>
      <c r="H1099" s="16">
        <v>2.7414480000000001E-2</v>
      </c>
      <c r="I1099" s="66">
        <v>1.5E-3</v>
      </c>
      <c r="J1099" s="16">
        <v>73875856218</v>
      </c>
      <c r="K1099" s="16">
        <v>2.7373359999999999E-2</v>
      </c>
      <c r="L1099" s="16">
        <v>-1.4278376699999999</v>
      </c>
    </row>
    <row r="1100" spans="1:12" ht="13.2" x14ac:dyDescent="0.25">
      <c r="A1100" s="13">
        <v>42787</v>
      </c>
      <c r="B1100" s="54">
        <v>0.60107638888888892</v>
      </c>
      <c r="C1100" s="16" t="s">
        <v>760</v>
      </c>
      <c r="D1100" s="16" t="s">
        <v>761</v>
      </c>
      <c r="E1100" s="16" t="s">
        <v>762</v>
      </c>
      <c r="F1100" s="16">
        <v>1.9199999999999998E-2</v>
      </c>
      <c r="G1100" s="16">
        <v>5.5489070000000001E-2</v>
      </c>
      <c r="H1100" s="16">
        <v>1.06539E-3</v>
      </c>
      <c r="I1100" s="66">
        <v>1.5E-3</v>
      </c>
      <c r="J1100" s="16">
        <v>73875856218</v>
      </c>
      <c r="K1100" s="16">
        <v>1.0637999999999999E-3</v>
      </c>
      <c r="L1100" s="16">
        <v>-5.5489070000000001E-2</v>
      </c>
    </row>
    <row r="1101" spans="1:12" ht="13.2" x14ac:dyDescent="0.25">
      <c r="A1101" s="13">
        <v>42787</v>
      </c>
      <c r="B1101" s="54">
        <v>0.60107638888888892</v>
      </c>
      <c r="C1101" s="16" t="s">
        <v>760</v>
      </c>
      <c r="D1101" s="16" t="s">
        <v>761</v>
      </c>
      <c r="E1101" s="16" t="s">
        <v>762</v>
      </c>
      <c r="F1101" s="16">
        <v>1.9199999999999998E-2</v>
      </c>
      <c r="G1101" s="16">
        <v>50</v>
      </c>
      <c r="H1101" s="16">
        <v>0.96</v>
      </c>
      <c r="I1101" s="66">
        <v>2.5000000000000001E-3</v>
      </c>
      <c r="J1101" s="16">
        <v>73875856218</v>
      </c>
      <c r="K1101" s="16">
        <v>0.95760000000000001</v>
      </c>
      <c r="L1101" s="16">
        <v>-50</v>
      </c>
    </row>
    <row r="1102" spans="1:12" ht="13.2" x14ac:dyDescent="0.25">
      <c r="A1102" s="13">
        <v>42787</v>
      </c>
      <c r="B1102" s="54">
        <v>0.60107638888888892</v>
      </c>
      <c r="C1102" s="16" t="s">
        <v>760</v>
      </c>
      <c r="D1102" s="16" t="s">
        <v>761</v>
      </c>
      <c r="E1102" s="16" t="s">
        <v>762</v>
      </c>
      <c r="F1102" s="16">
        <v>1.9200040000000002E-2</v>
      </c>
      <c r="G1102" s="16">
        <v>53.810553540000001</v>
      </c>
      <c r="H1102" s="16">
        <v>1.0331647799999999</v>
      </c>
      <c r="I1102" s="66">
        <v>2.5000000000000001E-3</v>
      </c>
      <c r="J1102" s="16">
        <v>73875856218</v>
      </c>
      <c r="K1102" s="16">
        <v>1.03058187</v>
      </c>
      <c r="L1102" s="16">
        <v>-53.810553540000001</v>
      </c>
    </row>
    <row r="1103" spans="1:12" ht="13.2" x14ac:dyDescent="0.25">
      <c r="A1103" s="13">
        <v>42787</v>
      </c>
      <c r="B1103" s="54">
        <v>0.6007986111111111</v>
      </c>
      <c r="C1103" s="16" t="s">
        <v>760</v>
      </c>
      <c r="D1103" s="16" t="s">
        <v>761</v>
      </c>
      <c r="E1103" s="16" t="s">
        <v>762</v>
      </c>
      <c r="F1103" s="16">
        <v>1.9214149999999999E-2</v>
      </c>
      <c r="G1103" s="16">
        <v>19.600000000000001</v>
      </c>
      <c r="H1103" s="16">
        <v>0.37659734</v>
      </c>
      <c r="I1103" s="66">
        <v>2.5000000000000001E-3</v>
      </c>
      <c r="J1103" s="16">
        <v>73875598476</v>
      </c>
      <c r="K1103" s="16">
        <v>0.37565585000000001</v>
      </c>
      <c r="L1103" s="16">
        <v>-19.600000000000001</v>
      </c>
    </row>
    <row r="1104" spans="1:12" ht="13.2" x14ac:dyDescent="0.25">
      <c r="A1104" s="13">
        <v>42787</v>
      </c>
      <c r="B1104" s="54">
        <v>0.6007986111111111</v>
      </c>
      <c r="C1104" s="16" t="s">
        <v>760</v>
      </c>
      <c r="D1104" s="16" t="s">
        <v>761</v>
      </c>
      <c r="E1104" s="16" t="s">
        <v>762</v>
      </c>
      <c r="F1104" s="16">
        <v>1.923884E-2</v>
      </c>
      <c r="G1104" s="16">
        <v>0.22797464000000001</v>
      </c>
      <c r="H1104" s="16">
        <v>4.3859600000000004E-3</v>
      </c>
      <c r="I1104" s="66">
        <v>2.5000000000000001E-3</v>
      </c>
      <c r="J1104" s="16">
        <v>73875598476</v>
      </c>
      <c r="K1104" s="16">
        <v>4.3750000000000004E-3</v>
      </c>
      <c r="L1104" s="16">
        <v>-0.22797464000000001</v>
      </c>
    </row>
    <row r="1105" spans="1:12" ht="13.2" x14ac:dyDescent="0.25">
      <c r="A1105" s="13">
        <v>42787</v>
      </c>
      <c r="B1105" s="54">
        <v>0.6007986111111111</v>
      </c>
      <c r="C1105" s="16" t="s">
        <v>760</v>
      </c>
      <c r="D1105" s="16" t="s">
        <v>761</v>
      </c>
      <c r="E1105" s="16" t="s">
        <v>762</v>
      </c>
      <c r="F1105" s="16">
        <v>1.9253180000000002E-2</v>
      </c>
      <c r="G1105" s="16">
        <v>0.10387894</v>
      </c>
      <c r="H1105" s="16">
        <v>1.9999900000000001E-3</v>
      </c>
      <c r="I1105" s="66">
        <v>2.5000000000000001E-3</v>
      </c>
      <c r="J1105" s="16">
        <v>73875598476</v>
      </c>
      <c r="K1105" s="16">
        <v>1.9949999999999998E-3</v>
      </c>
      <c r="L1105" s="16">
        <v>-0.10387894</v>
      </c>
    </row>
    <row r="1106" spans="1:12" ht="13.2" x14ac:dyDescent="0.25">
      <c r="A1106" s="13">
        <v>42787</v>
      </c>
      <c r="B1106" s="54">
        <v>0.6007986111111111</v>
      </c>
      <c r="C1106" s="16" t="s">
        <v>760</v>
      </c>
      <c r="D1106" s="16" t="s">
        <v>761</v>
      </c>
      <c r="E1106" s="16" t="s">
        <v>762</v>
      </c>
      <c r="F1106" s="16">
        <v>1.9260860000000001E-2</v>
      </c>
      <c r="G1106" s="16">
        <v>0.20767500999999999</v>
      </c>
      <c r="H1106" s="16">
        <v>3.9999900000000001E-3</v>
      </c>
      <c r="I1106" s="66">
        <v>2.5000000000000001E-3</v>
      </c>
      <c r="J1106" s="16">
        <v>73875598476</v>
      </c>
      <c r="K1106" s="16">
        <v>3.9899999999999996E-3</v>
      </c>
      <c r="L1106" s="16">
        <v>-0.20767500999999999</v>
      </c>
    </row>
    <row r="1107" spans="1:12" ht="13.2" x14ac:dyDescent="0.25">
      <c r="A1107" s="13">
        <v>42787</v>
      </c>
      <c r="B1107" s="54">
        <v>0.6007986111111111</v>
      </c>
      <c r="C1107" s="16" t="s">
        <v>760</v>
      </c>
      <c r="D1107" s="16" t="s">
        <v>761</v>
      </c>
      <c r="E1107" s="16" t="s">
        <v>762</v>
      </c>
      <c r="F1107" s="16">
        <v>1.931807E-2</v>
      </c>
      <c r="G1107" s="16">
        <v>7.7647519999999998E-2</v>
      </c>
      <c r="H1107" s="16">
        <v>1.5E-3</v>
      </c>
      <c r="I1107" s="66">
        <v>2.5000000000000001E-3</v>
      </c>
      <c r="J1107" s="16">
        <v>73875598476</v>
      </c>
      <c r="K1107" s="16">
        <v>1.49625E-3</v>
      </c>
      <c r="L1107" s="16">
        <v>-7.7647519999999998E-2</v>
      </c>
    </row>
    <row r="1108" spans="1:12" ht="13.2" x14ac:dyDescent="0.25">
      <c r="A1108" s="13">
        <v>42787</v>
      </c>
      <c r="B1108" s="54">
        <v>0.6007986111111111</v>
      </c>
      <c r="C1108" s="16" t="s">
        <v>760</v>
      </c>
      <c r="D1108" s="16" t="s">
        <v>761</v>
      </c>
      <c r="E1108" s="16" t="s">
        <v>762</v>
      </c>
      <c r="F1108" s="16">
        <v>1.932041E-2</v>
      </c>
      <c r="G1108" s="16">
        <v>0.10352263</v>
      </c>
      <c r="H1108" s="16">
        <v>2.0000899999999999E-3</v>
      </c>
      <c r="I1108" s="66">
        <v>2.5000000000000001E-3</v>
      </c>
      <c r="J1108" s="16">
        <v>73875598476</v>
      </c>
      <c r="K1108" s="16">
        <v>1.9950900000000001E-3</v>
      </c>
      <c r="L1108" s="16">
        <v>-0.10352263</v>
      </c>
    </row>
    <row r="1109" spans="1:12" ht="13.2" x14ac:dyDescent="0.25">
      <c r="A1109" s="13">
        <v>42787</v>
      </c>
      <c r="B1109" s="54">
        <v>0.6007986111111111</v>
      </c>
      <c r="C1109" s="16" t="s">
        <v>760</v>
      </c>
      <c r="D1109" s="16" t="s">
        <v>761</v>
      </c>
      <c r="E1109" s="16" t="s">
        <v>762</v>
      </c>
      <c r="F1109" s="16">
        <v>1.9335669999999999E-2</v>
      </c>
      <c r="G1109" s="16">
        <v>1.0022020899999999</v>
      </c>
      <c r="H1109" s="16">
        <v>1.9378240000000001E-2</v>
      </c>
      <c r="I1109" s="66">
        <v>2.5000000000000001E-3</v>
      </c>
      <c r="J1109" s="16">
        <v>73875598476</v>
      </c>
      <c r="K1109" s="16">
        <v>1.9329800000000001E-2</v>
      </c>
      <c r="L1109" s="16">
        <v>-1.0022020899999999</v>
      </c>
    </row>
    <row r="1110" spans="1:12" ht="13.2" x14ac:dyDescent="0.25">
      <c r="A1110" s="13">
        <v>42787</v>
      </c>
      <c r="B1110" s="54">
        <v>0.60072916666666665</v>
      </c>
      <c r="C1110" s="16" t="s">
        <v>760</v>
      </c>
      <c r="D1110" s="16" t="s">
        <v>761</v>
      </c>
      <c r="E1110" s="16" t="s">
        <v>762</v>
      </c>
      <c r="F1110" s="16">
        <v>1.9335680000000001E-2</v>
      </c>
      <c r="G1110" s="16">
        <v>19.600000000000001</v>
      </c>
      <c r="H1110" s="16">
        <v>0.37897932000000001</v>
      </c>
      <c r="I1110" s="66">
        <v>2.5000000000000001E-3</v>
      </c>
      <c r="J1110" s="16">
        <v>73875512562</v>
      </c>
      <c r="K1110" s="16">
        <v>0.37803187999999999</v>
      </c>
      <c r="L1110" s="16">
        <v>-19.600000000000001</v>
      </c>
    </row>
    <row r="1111" spans="1:12" ht="13.2" x14ac:dyDescent="0.25">
      <c r="A1111" s="13">
        <v>42787</v>
      </c>
      <c r="B1111" s="54">
        <v>0.60072916666666665</v>
      </c>
      <c r="C1111" s="16" t="s">
        <v>760</v>
      </c>
      <c r="D1111" s="16" t="s">
        <v>761</v>
      </c>
      <c r="E1111" s="16" t="s">
        <v>762</v>
      </c>
      <c r="F1111" s="16">
        <v>1.9359129999999999E-2</v>
      </c>
      <c r="G1111" s="16">
        <v>4.648969E-2</v>
      </c>
      <c r="H1111" s="16">
        <v>8.9999000000000003E-4</v>
      </c>
      <c r="I1111" s="66">
        <v>2.5000000000000001E-3</v>
      </c>
      <c r="J1111" s="16">
        <v>73875512562</v>
      </c>
      <c r="K1111" s="16">
        <v>8.9775E-4</v>
      </c>
      <c r="L1111" s="16">
        <v>-4.648969E-2</v>
      </c>
    </row>
    <row r="1112" spans="1:12" ht="13.2" x14ac:dyDescent="0.25">
      <c r="A1112" s="13">
        <v>42787</v>
      </c>
      <c r="B1112" s="54">
        <v>0.60065972222222219</v>
      </c>
      <c r="C1112" s="16" t="s">
        <v>760</v>
      </c>
      <c r="D1112" s="16" t="s">
        <v>761</v>
      </c>
      <c r="E1112" s="16" t="s">
        <v>762</v>
      </c>
      <c r="F1112" s="16">
        <v>1.9335669999999999E-2</v>
      </c>
      <c r="G1112" s="16">
        <v>52.153285670000002</v>
      </c>
      <c r="H1112" s="16">
        <v>1.0084187200000001</v>
      </c>
      <c r="I1112" s="66">
        <v>2.5000000000000001E-3</v>
      </c>
      <c r="J1112" s="16">
        <v>73875429645</v>
      </c>
      <c r="K1112" s="16">
        <v>1.0058976799999999</v>
      </c>
      <c r="L1112" s="16">
        <v>-52.153285670000002</v>
      </c>
    </row>
    <row r="1113" spans="1:12" ht="13.2" x14ac:dyDescent="0.25">
      <c r="A1113" s="13">
        <v>42787</v>
      </c>
      <c r="B1113" s="54">
        <v>0.60065972222222219</v>
      </c>
      <c r="C1113" s="16" t="s">
        <v>760</v>
      </c>
      <c r="D1113" s="16" t="s">
        <v>761</v>
      </c>
      <c r="E1113" s="16" t="s">
        <v>762</v>
      </c>
      <c r="F1113" s="16">
        <v>1.9359040000000001E-2</v>
      </c>
      <c r="G1113" s="16">
        <v>17.821242089999998</v>
      </c>
      <c r="H1113" s="16">
        <v>0.34500213000000002</v>
      </c>
      <c r="I1113" s="66">
        <v>2.5000000000000001E-3</v>
      </c>
      <c r="J1113" s="16">
        <v>73875429645</v>
      </c>
      <c r="K1113" s="16">
        <v>0.34413962999999997</v>
      </c>
      <c r="L1113" s="16">
        <v>-17.821242089999998</v>
      </c>
    </row>
    <row r="1114" spans="1:12" ht="13.2" x14ac:dyDescent="0.25">
      <c r="A1114" s="13">
        <v>42787</v>
      </c>
      <c r="B1114" s="54">
        <v>0.60065972222222219</v>
      </c>
      <c r="C1114" s="16" t="s">
        <v>760</v>
      </c>
      <c r="D1114" s="16" t="s">
        <v>761</v>
      </c>
      <c r="E1114" s="16" t="s">
        <v>762</v>
      </c>
      <c r="F1114" s="16">
        <v>1.9359080000000001E-2</v>
      </c>
      <c r="G1114" s="16">
        <v>2.7693015600000002</v>
      </c>
      <c r="H1114" s="16">
        <v>5.361113E-2</v>
      </c>
      <c r="I1114" s="66">
        <v>2.5000000000000001E-3</v>
      </c>
      <c r="J1114" s="16">
        <v>73875429645</v>
      </c>
      <c r="K1114" s="16">
        <v>5.3477110000000001E-2</v>
      </c>
      <c r="L1114" s="16">
        <v>-2.7693015600000002</v>
      </c>
    </row>
    <row r="1115" spans="1:12" ht="13.2" x14ac:dyDescent="0.25">
      <c r="A1115" s="13">
        <v>42787</v>
      </c>
      <c r="B1115" s="54">
        <v>0.60065972222222219</v>
      </c>
      <c r="C1115" s="16" t="s">
        <v>760</v>
      </c>
      <c r="D1115" s="16" t="s">
        <v>761</v>
      </c>
      <c r="E1115" s="16" t="s">
        <v>762</v>
      </c>
      <c r="F1115" s="16">
        <v>1.9359109999999999E-2</v>
      </c>
      <c r="G1115" s="16">
        <v>19.600000000000001</v>
      </c>
      <c r="H1115" s="16">
        <v>0.37943854999999999</v>
      </c>
      <c r="I1115" s="66">
        <v>2.5000000000000001E-3</v>
      </c>
      <c r="J1115" s="16">
        <v>73875429645</v>
      </c>
      <c r="K1115" s="16">
        <v>0.37848996000000001</v>
      </c>
      <c r="L1115" s="16">
        <v>-19.600000000000001</v>
      </c>
    </row>
    <row r="1116" spans="1:12" ht="13.2" x14ac:dyDescent="0.25">
      <c r="A1116" s="13">
        <v>42787</v>
      </c>
      <c r="B1116" s="54">
        <v>0.60065972222222219</v>
      </c>
      <c r="C1116" s="16" t="s">
        <v>760</v>
      </c>
      <c r="D1116" s="16" t="s">
        <v>761</v>
      </c>
      <c r="E1116" s="16" t="s">
        <v>762</v>
      </c>
      <c r="F1116" s="16">
        <v>1.935912E-2</v>
      </c>
      <c r="G1116" s="16">
        <v>58.805003620000001</v>
      </c>
      <c r="H1116" s="16">
        <v>1.1384131200000001</v>
      </c>
      <c r="I1116" s="66">
        <v>2.5000000000000001E-3</v>
      </c>
      <c r="J1116" s="16">
        <v>73875429645</v>
      </c>
      <c r="K1116" s="16">
        <v>1.1355670899999999</v>
      </c>
      <c r="L1116" s="16">
        <v>-58.805003620000001</v>
      </c>
    </row>
    <row r="1117" spans="1:12" ht="13.2" x14ac:dyDescent="0.25">
      <c r="A1117" s="13">
        <v>42787</v>
      </c>
      <c r="B1117" s="54">
        <v>0.60065972222222219</v>
      </c>
      <c r="C1117" s="16" t="s">
        <v>760</v>
      </c>
      <c r="D1117" s="16" t="s">
        <v>761</v>
      </c>
      <c r="E1117" s="16" t="s">
        <v>762</v>
      </c>
      <c r="F1117" s="16">
        <v>1.9359129999999999E-2</v>
      </c>
      <c r="G1117" s="16">
        <v>53.818575330000002</v>
      </c>
      <c r="H1117" s="16">
        <v>1.04188079</v>
      </c>
      <c r="I1117" s="66">
        <v>2.5000000000000001E-3</v>
      </c>
      <c r="J1117" s="16">
        <v>73875429645</v>
      </c>
      <c r="K1117" s="16">
        <v>1.03927609</v>
      </c>
      <c r="L1117" s="16">
        <v>-53.818575330000002</v>
      </c>
    </row>
    <row r="1118" spans="1:12" ht="13.2" x14ac:dyDescent="0.25">
      <c r="A1118" s="13">
        <v>42787</v>
      </c>
      <c r="B1118" s="54">
        <v>0.60050925925925924</v>
      </c>
      <c r="C1118" s="16" t="s">
        <v>760</v>
      </c>
      <c r="D1118" s="16" t="s">
        <v>761</v>
      </c>
      <c r="E1118" s="16" t="s">
        <v>762</v>
      </c>
      <c r="F1118" s="16">
        <v>1.9358630000000002E-2</v>
      </c>
      <c r="G1118" s="16">
        <v>0.13032588000000001</v>
      </c>
      <c r="H1118" s="16">
        <v>2.5229300000000001E-3</v>
      </c>
      <c r="I1118" s="66">
        <v>2.5000000000000001E-3</v>
      </c>
      <c r="J1118" s="16">
        <v>73875335739</v>
      </c>
      <c r="K1118" s="16">
        <v>2.5166300000000002E-3</v>
      </c>
      <c r="L1118" s="16">
        <v>-0.13032588000000001</v>
      </c>
    </row>
    <row r="1119" spans="1:12" ht="13.2" x14ac:dyDescent="0.25">
      <c r="A1119" s="13">
        <v>42787</v>
      </c>
      <c r="B1119" s="54">
        <v>0.60050925925925924</v>
      </c>
      <c r="C1119" s="16" t="s">
        <v>760</v>
      </c>
      <c r="D1119" s="16" t="s">
        <v>761</v>
      </c>
      <c r="E1119" s="16" t="s">
        <v>762</v>
      </c>
      <c r="F1119" s="16">
        <v>1.9358650000000002E-2</v>
      </c>
      <c r="G1119" s="16">
        <v>53.819909770000002</v>
      </c>
      <c r="H1119" s="16">
        <v>1.04188079</v>
      </c>
      <c r="I1119" s="66">
        <v>2.5000000000000001E-3</v>
      </c>
      <c r="J1119" s="16">
        <v>73875335739</v>
      </c>
      <c r="K1119" s="16">
        <v>1.03927609</v>
      </c>
      <c r="L1119" s="16">
        <v>-53.819909770000002</v>
      </c>
    </row>
    <row r="1120" spans="1:12" ht="13.2" x14ac:dyDescent="0.25">
      <c r="A1120" s="13">
        <v>42787</v>
      </c>
      <c r="B1120" s="54">
        <v>0.60050925925925924</v>
      </c>
      <c r="C1120" s="16" t="s">
        <v>760</v>
      </c>
      <c r="D1120" s="16" t="s">
        <v>761</v>
      </c>
      <c r="E1120" s="16" t="s">
        <v>762</v>
      </c>
      <c r="F1120" s="16">
        <v>1.935866E-2</v>
      </c>
      <c r="G1120" s="16">
        <v>101.04005132</v>
      </c>
      <c r="H1120" s="16">
        <v>1.95599999</v>
      </c>
      <c r="I1120" s="66">
        <v>2.5000000000000001E-3</v>
      </c>
      <c r="J1120" s="16">
        <v>73875335739</v>
      </c>
      <c r="K1120" s="16">
        <v>1.9511099999999999</v>
      </c>
      <c r="L1120" s="16">
        <v>-101.04005132</v>
      </c>
    </row>
    <row r="1121" spans="1:12" ht="13.2" x14ac:dyDescent="0.25">
      <c r="A1121" s="13">
        <v>42787</v>
      </c>
      <c r="B1121" s="54">
        <v>0.60050925925925924</v>
      </c>
      <c r="C1121" s="16" t="s">
        <v>760</v>
      </c>
      <c r="D1121" s="16" t="s">
        <v>761</v>
      </c>
      <c r="E1121" s="16" t="s">
        <v>762</v>
      </c>
      <c r="F1121" s="16">
        <v>1.9375300000000002E-2</v>
      </c>
      <c r="G1121" s="16">
        <v>7.7418130000000002E-2</v>
      </c>
      <c r="H1121" s="16">
        <v>1.4999900000000001E-3</v>
      </c>
      <c r="I1121" s="66">
        <v>2.5000000000000001E-3</v>
      </c>
      <c r="J1121" s="16">
        <v>73875335739</v>
      </c>
      <c r="K1121" s="16">
        <v>1.49625E-3</v>
      </c>
      <c r="L1121" s="16">
        <v>-7.7418130000000002E-2</v>
      </c>
    </row>
    <row r="1122" spans="1:12" ht="13.2" x14ac:dyDescent="0.25">
      <c r="A1122" s="13">
        <v>42787</v>
      </c>
      <c r="B1122" s="54">
        <v>0.60050925925925924</v>
      </c>
      <c r="C1122" s="16" t="s">
        <v>760</v>
      </c>
      <c r="D1122" s="16" t="s">
        <v>761</v>
      </c>
      <c r="E1122" s="16" t="s">
        <v>762</v>
      </c>
      <c r="F1122" s="16">
        <v>1.9394689999999999E-2</v>
      </c>
      <c r="G1122" s="16">
        <v>0.22338430000000001</v>
      </c>
      <c r="H1122" s="16">
        <v>4.3324599999999998E-3</v>
      </c>
      <c r="I1122" s="66">
        <v>2.5000000000000001E-3</v>
      </c>
      <c r="J1122" s="16">
        <v>73875335739</v>
      </c>
      <c r="K1122" s="16">
        <v>4.3216299999999999E-3</v>
      </c>
      <c r="L1122" s="16">
        <v>-0.22338430000000001</v>
      </c>
    </row>
    <row r="1123" spans="1:12" ht="13.2" x14ac:dyDescent="0.25">
      <c r="A1123" s="13">
        <v>42787</v>
      </c>
      <c r="B1123" s="54">
        <v>0.60050925925925924</v>
      </c>
      <c r="C1123" s="16" t="s">
        <v>760</v>
      </c>
      <c r="D1123" s="16" t="s">
        <v>761</v>
      </c>
      <c r="E1123" s="16" t="s">
        <v>762</v>
      </c>
      <c r="F1123" s="16">
        <v>1.9394700000000001E-2</v>
      </c>
      <c r="G1123" s="16">
        <v>3.8711373</v>
      </c>
      <c r="H1123" s="16">
        <v>7.507954E-2</v>
      </c>
      <c r="I1123" s="66">
        <v>2.5000000000000001E-3</v>
      </c>
      <c r="J1123" s="16">
        <v>73875335739</v>
      </c>
      <c r="K1123" s="16">
        <v>7.4891849999999996E-2</v>
      </c>
      <c r="L1123" s="16">
        <v>-3.8711373</v>
      </c>
    </row>
    <row r="1124" spans="1:12" ht="13.2" x14ac:dyDescent="0.25">
      <c r="A1124" s="13">
        <v>42787</v>
      </c>
      <c r="B1124" s="54">
        <v>0.60037037037037033</v>
      </c>
      <c r="C1124" s="16" t="s">
        <v>760</v>
      </c>
      <c r="D1124" s="16" t="s">
        <v>761</v>
      </c>
      <c r="E1124" s="16" t="s">
        <v>762</v>
      </c>
      <c r="F1124" s="16">
        <v>1.949205E-2</v>
      </c>
      <c r="G1124" s="16">
        <v>4.3220699999999999E-3</v>
      </c>
      <c r="H1124" s="16">
        <v>8.4240000000000007E-5</v>
      </c>
      <c r="I1124" s="66">
        <v>1.5E-3</v>
      </c>
      <c r="J1124" s="16">
        <v>73875251823</v>
      </c>
      <c r="K1124" s="16">
        <v>8.4120000000000001E-5</v>
      </c>
      <c r="L1124" s="16">
        <v>-4.3220699999999999E-3</v>
      </c>
    </row>
    <row r="1125" spans="1:12" ht="13.2" x14ac:dyDescent="0.25">
      <c r="A1125" s="13">
        <v>42787</v>
      </c>
      <c r="B1125" s="54">
        <v>0.60035879629629629</v>
      </c>
      <c r="C1125" s="16" t="s">
        <v>760</v>
      </c>
      <c r="D1125" s="16" t="s">
        <v>761</v>
      </c>
      <c r="E1125" s="16" t="s">
        <v>762</v>
      </c>
      <c r="F1125" s="16">
        <v>1.949205E-2</v>
      </c>
      <c r="G1125" s="16">
        <v>19.569541439999998</v>
      </c>
      <c r="H1125" s="16">
        <v>0.38145047999999998</v>
      </c>
      <c r="I1125" s="66">
        <v>2.5000000000000001E-3</v>
      </c>
      <c r="J1125" s="16">
        <v>73875251823</v>
      </c>
      <c r="K1125" s="16">
        <v>0.38049685999999999</v>
      </c>
      <c r="L1125" s="16">
        <v>-19.569541439999998</v>
      </c>
    </row>
    <row r="1126" spans="1:12" ht="13.2" x14ac:dyDescent="0.25">
      <c r="A1126" s="13">
        <v>42787</v>
      </c>
      <c r="B1126" s="54">
        <v>0.60035879629629629</v>
      </c>
      <c r="C1126" s="16" t="s">
        <v>760</v>
      </c>
      <c r="D1126" s="16" t="s">
        <v>761</v>
      </c>
      <c r="E1126" s="16" t="s">
        <v>762</v>
      </c>
      <c r="F1126" s="16">
        <v>1.9492059999999999E-2</v>
      </c>
      <c r="G1126" s="16">
        <v>2.5970979500000002</v>
      </c>
      <c r="H1126" s="16">
        <v>5.0622779999999999E-2</v>
      </c>
      <c r="I1126" s="66">
        <v>2.5000000000000001E-3</v>
      </c>
      <c r="J1126" s="16">
        <v>73875251823</v>
      </c>
      <c r="K1126" s="16">
        <v>5.0496230000000003E-2</v>
      </c>
      <c r="L1126" s="16">
        <v>-2.5970979500000002</v>
      </c>
    </row>
    <row r="1127" spans="1:12" ht="13.2" x14ac:dyDescent="0.25">
      <c r="A1127" s="13">
        <v>42787</v>
      </c>
      <c r="B1127" s="54">
        <v>0.59266203703703701</v>
      </c>
      <c r="C1127" s="16" t="s">
        <v>760</v>
      </c>
      <c r="D1127" s="16" t="s">
        <v>761</v>
      </c>
      <c r="E1127" s="16" t="s">
        <v>762</v>
      </c>
      <c r="F1127" s="16">
        <v>1.9088210000000001E-2</v>
      </c>
      <c r="G1127" s="16">
        <v>1.2672069500000001</v>
      </c>
      <c r="H1127" s="16">
        <v>2.4188709999999999E-2</v>
      </c>
      <c r="I1127" s="66">
        <v>2.5000000000000001E-3</v>
      </c>
      <c r="J1127" s="16">
        <v>73870870209</v>
      </c>
      <c r="K1127" s="16">
        <v>2.4128239999999999E-2</v>
      </c>
      <c r="L1127" s="16">
        <v>-1.2672069500000001</v>
      </c>
    </row>
    <row r="1128" spans="1:12" ht="13.2" x14ac:dyDescent="0.25">
      <c r="A1128" s="13">
        <v>42787</v>
      </c>
      <c r="B1128" s="54">
        <v>7.0000000000000007E-2</v>
      </c>
      <c r="C1128" s="16" t="s">
        <v>760</v>
      </c>
      <c r="D1128" s="16" t="s">
        <v>761</v>
      </c>
      <c r="E1128" s="16" t="s">
        <v>762</v>
      </c>
      <c r="F1128" s="16">
        <v>1.9999280000000001E-2</v>
      </c>
      <c r="G1128" s="16">
        <v>0.61087875000000003</v>
      </c>
      <c r="H1128" s="16">
        <v>1.221713E-2</v>
      </c>
      <c r="I1128" s="66">
        <v>2.5000000000000001E-3</v>
      </c>
      <c r="J1128" s="16">
        <v>73628557764</v>
      </c>
      <c r="K1128" s="16">
        <v>1.2186590000000001E-2</v>
      </c>
      <c r="L1128" s="16">
        <v>-0.61087875000000003</v>
      </c>
    </row>
    <row r="1129" spans="1:12" ht="13.2" x14ac:dyDescent="0.25">
      <c r="A1129" s="13">
        <v>42787</v>
      </c>
      <c r="B1129" s="54">
        <v>7.0000000000000007E-2</v>
      </c>
      <c r="C1129" s="16" t="s">
        <v>760</v>
      </c>
      <c r="D1129" s="16" t="s">
        <v>761</v>
      </c>
      <c r="E1129" s="16" t="s">
        <v>762</v>
      </c>
      <c r="F1129" s="16">
        <v>1.9999280000000001E-2</v>
      </c>
      <c r="G1129" s="16">
        <v>0.23497387</v>
      </c>
      <c r="H1129" s="16">
        <v>4.6993E-3</v>
      </c>
      <c r="I1129" s="66">
        <v>2.5000000000000001E-3</v>
      </c>
      <c r="J1129" s="16">
        <v>73628557764</v>
      </c>
      <c r="K1129" s="16">
        <v>4.6875600000000003E-3</v>
      </c>
      <c r="L1129" s="16">
        <v>-0.23497387</v>
      </c>
    </row>
    <row r="1130" spans="1:12" ht="13.2" x14ac:dyDescent="0.25">
      <c r="A1130" s="13">
        <v>42786</v>
      </c>
      <c r="B1130" s="54">
        <v>0.99576388888888889</v>
      </c>
      <c r="C1130" s="16" t="s">
        <v>760</v>
      </c>
      <c r="D1130" s="16" t="s">
        <v>761</v>
      </c>
      <c r="E1130" s="16" t="s">
        <v>762</v>
      </c>
      <c r="F1130" s="16">
        <v>1.9950019999999999E-2</v>
      </c>
      <c r="G1130" s="16">
        <v>0.82704325999999995</v>
      </c>
      <c r="H1130" s="16">
        <v>1.649952E-2</v>
      </c>
      <c r="I1130" s="66">
        <v>2.5000000000000001E-3</v>
      </c>
      <c r="J1130" s="16">
        <v>73603675671</v>
      </c>
      <c r="K1130" s="16">
        <v>1.6458279999999999E-2</v>
      </c>
      <c r="L1130" s="16">
        <v>-0.82704325999999995</v>
      </c>
    </row>
    <row r="1131" spans="1:12" ht="13.2" x14ac:dyDescent="0.25">
      <c r="A1131" s="13">
        <v>42786</v>
      </c>
      <c r="B1131" s="54">
        <v>0.80618055555555557</v>
      </c>
      <c r="C1131" s="16" t="s">
        <v>760</v>
      </c>
      <c r="D1131" s="16" t="s">
        <v>761</v>
      </c>
      <c r="E1131" s="16" t="s">
        <v>762</v>
      </c>
      <c r="F1131" s="16">
        <v>2.001002E-2</v>
      </c>
      <c r="G1131" s="16">
        <v>0.65824866000000004</v>
      </c>
      <c r="H1131" s="16">
        <v>1.3171560000000001E-2</v>
      </c>
      <c r="I1131" s="66">
        <v>2.5000000000000001E-3</v>
      </c>
      <c r="J1131" s="16">
        <v>73535087328</v>
      </c>
      <c r="K1131" s="16">
        <v>1.313864E-2</v>
      </c>
      <c r="L1131" s="16">
        <v>-0.65824866000000004</v>
      </c>
    </row>
    <row r="1132" spans="1:12" ht="13.2" x14ac:dyDescent="0.25">
      <c r="A1132" s="13">
        <v>42786</v>
      </c>
      <c r="B1132" s="54">
        <v>0.80618055555555557</v>
      </c>
      <c r="C1132" s="16" t="s">
        <v>760</v>
      </c>
      <c r="D1132" s="16" t="s">
        <v>761</v>
      </c>
      <c r="E1132" s="16" t="s">
        <v>762</v>
      </c>
      <c r="F1132" s="16">
        <v>2.001002E-2</v>
      </c>
      <c r="G1132" s="16">
        <v>0.80438688000000003</v>
      </c>
      <c r="H1132" s="16">
        <v>1.6095789999999999E-2</v>
      </c>
      <c r="I1132" s="66">
        <v>2.5000000000000001E-3</v>
      </c>
      <c r="J1132" s="16">
        <v>73535087328</v>
      </c>
      <c r="K1132" s="16">
        <v>1.605556E-2</v>
      </c>
      <c r="L1132" s="16">
        <v>-0.80438688000000003</v>
      </c>
    </row>
    <row r="1133" spans="1:12" ht="13.2" x14ac:dyDescent="0.25">
      <c r="A1133" s="13">
        <v>42786</v>
      </c>
      <c r="B1133" s="54">
        <v>0.80618055555555557</v>
      </c>
      <c r="C1133" s="16" t="s">
        <v>760</v>
      </c>
      <c r="D1133" s="16" t="s">
        <v>761</v>
      </c>
      <c r="E1133" s="16" t="s">
        <v>762</v>
      </c>
      <c r="F1133" s="16">
        <v>2.0010030000000002E-2</v>
      </c>
      <c r="G1133" s="16">
        <v>6.7265809999999995E-2</v>
      </c>
      <c r="H1133" s="16">
        <v>1.34599E-3</v>
      </c>
      <c r="I1133" s="66">
        <v>2.5000000000000001E-3</v>
      </c>
      <c r="J1133" s="16">
        <v>73535087328</v>
      </c>
      <c r="K1133" s="16">
        <v>1.34263E-3</v>
      </c>
      <c r="L1133" s="16">
        <v>-6.7265809999999995E-2</v>
      </c>
    </row>
    <row r="1134" spans="1:12" ht="13.2" x14ac:dyDescent="0.25">
      <c r="A1134" s="13">
        <v>42786</v>
      </c>
      <c r="B1134" s="54">
        <v>0.80618055555555557</v>
      </c>
      <c r="C1134" s="16" t="s">
        <v>760</v>
      </c>
      <c r="D1134" s="16" t="s">
        <v>761</v>
      </c>
      <c r="E1134" s="16" t="s">
        <v>762</v>
      </c>
      <c r="F1134" s="16">
        <v>2.0010030000000002E-2</v>
      </c>
      <c r="G1134" s="16">
        <v>0.01</v>
      </c>
      <c r="H1134" s="16">
        <v>2.0010000000000001E-4</v>
      </c>
      <c r="I1134" s="66">
        <v>2.5000000000000001E-3</v>
      </c>
      <c r="J1134" s="16">
        <v>73535087328</v>
      </c>
      <c r="K1134" s="16">
        <v>1.996E-4</v>
      </c>
      <c r="L1134" s="16">
        <v>-0.01</v>
      </c>
    </row>
    <row r="1135" spans="1:12" ht="13.2" x14ac:dyDescent="0.25">
      <c r="A1135" s="13">
        <v>42786</v>
      </c>
      <c r="B1135" s="54">
        <v>0.80483796296296295</v>
      </c>
      <c r="C1135" s="16" t="s">
        <v>760</v>
      </c>
      <c r="D1135" s="16" t="s">
        <v>761</v>
      </c>
      <c r="E1135" s="16" t="s">
        <v>762</v>
      </c>
      <c r="F1135" s="16">
        <v>2.0011000000000001E-2</v>
      </c>
      <c r="G1135" s="16">
        <v>3.36754636</v>
      </c>
      <c r="H1135" s="16">
        <v>6.7387970000000005E-2</v>
      </c>
      <c r="I1135" s="66">
        <v>2.5000000000000001E-3</v>
      </c>
      <c r="J1135" s="16">
        <v>73534741674</v>
      </c>
      <c r="K1135" s="16">
        <v>6.7219509999999996E-2</v>
      </c>
      <c r="L1135" s="16">
        <v>-3.36754636</v>
      </c>
    </row>
    <row r="1136" spans="1:12" ht="13.2" hidden="1" x14ac:dyDescent="0.25">
      <c r="A1136" s="13">
        <v>42774</v>
      </c>
      <c r="B1136" s="54">
        <v>0.98810185185185184</v>
      </c>
      <c r="C1136" s="16" t="s">
        <v>787</v>
      </c>
      <c r="D1136" s="16" t="s">
        <v>761</v>
      </c>
      <c r="E1136" s="16" t="s">
        <v>762</v>
      </c>
      <c r="F1136" s="16">
        <v>5.0300000000000003E-5</v>
      </c>
      <c r="G1136" s="16">
        <v>434.01544367999998</v>
      </c>
      <c r="H1136" s="16">
        <v>2.1830970000000002E-2</v>
      </c>
      <c r="I1136" s="66">
        <v>2.5000000000000001E-3</v>
      </c>
      <c r="J1136" s="16">
        <v>3736576783</v>
      </c>
      <c r="K1136" s="16">
        <v>2.1776400000000001E-2</v>
      </c>
      <c r="L1136" s="16">
        <v>-434.01544367999998</v>
      </c>
    </row>
    <row r="1137" spans="1:12" ht="13.2" hidden="1" x14ac:dyDescent="0.25">
      <c r="A1137" s="13">
        <v>42774</v>
      </c>
      <c r="B1137" s="54">
        <v>0.98810185185185184</v>
      </c>
      <c r="C1137" s="16" t="s">
        <v>787</v>
      </c>
      <c r="D1137" s="16" t="s">
        <v>761</v>
      </c>
      <c r="E1137" s="16" t="s">
        <v>762</v>
      </c>
      <c r="F1137" s="16">
        <v>5.0300000000000003E-5</v>
      </c>
      <c r="G1137" s="16">
        <v>278.95506692999999</v>
      </c>
      <c r="H1137" s="16">
        <v>1.4031429999999999E-2</v>
      </c>
      <c r="I1137" s="66">
        <v>2.5000000000000001E-3</v>
      </c>
      <c r="J1137" s="16">
        <v>3736576783</v>
      </c>
      <c r="K1137" s="16">
        <v>1.3996359999999999E-2</v>
      </c>
      <c r="L1137" s="16">
        <v>-278.95506692999999</v>
      </c>
    </row>
    <row r="1138" spans="1:12" ht="13.2" hidden="1" x14ac:dyDescent="0.25">
      <c r="A1138" s="13">
        <v>42774</v>
      </c>
      <c r="B1138" s="54">
        <v>0.98810185185185184</v>
      </c>
      <c r="C1138" s="16" t="s">
        <v>787</v>
      </c>
      <c r="D1138" s="16" t="s">
        <v>761</v>
      </c>
      <c r="E1138" s="16" t="s">
        <v>762</v>
      </c>
      <c r="F1138" s="16">
        <v>5.0309999999999998E-5</v>
      </c>
      <c r="G1138" s="16">
        <v>994.17303160999995</v>
      </c>
      <c r="H1138" s="16">
        <v>5.001684E-2</v>
      </c>
      <c r="I1138" s="66">
        <v>2.5000000000000001E-3</v>
      </c>
      <c r="J1138" s="16">
        <v>3736576783</v>
      </c>
      <c r="K1138" s="16">
        <v>4.98918E-2</v>
      </c>
      <c r="L1138" s="16">
        <v>-994.17303160999995</v>
      </c>
    </row>
    <row r="1139" spans="1:12" ht="13.2" hidden="1" x14ac:dyDescent="0.25">
      <c r="A1139" s="13">
        <v>42774</v>
      </c>
      <c r="B1139" s="54">
        <v>0.98810185185185184</v>
      </c>
      <c r="C1139" s="16" t="s">
        <v>787</v>
      </c>
      <c r="D1139" s="16" t="s">
        <v>761</v>
      </c>
      <c r="E1139" s="16" t="s">
        <v>762</v>
      </c>
      <c r="F1139" s="16">
        <v>5.0319999999999999E-5</v>
      </c>
      <c r="G1139" s="16">
        <v>2135.27022936</v>
      </c>
      <c r="H1139" s="16">
        <v>0.10744679</v>
      </c>
      <c r="I1139" s="66">
        <v>2.5000000000000001E-3</v>
      </c>
      <c r="J1139" s="16">
        <v>3736576783</v>
      </c>
      <c r="K1139" s="16">
        <v>0.10717818</v>
      </c>
      <c r="L1139" s="16">
        <v>-2135.27022936</v>
      </c>
    </row>
    <row r="1140" spans="1:12" ht="13.2" hidden="1" x14ac:dyDescent="0.25">
      <c r="A1140" s="13">
        <v>42771</v>
      </c>
      <c r="B1140" s="54">
        <v>0.13518518518518519</v>
      </c>
      <c r="C1140" s="16" t="s">
        <v>787</v>
      </c>
      <c r="D1140" s="16" t="s">
        <v>761</v>
      </c>
      <c r="E1140" s="16" t="s">
        <v>763</v>
      </c>
      <c r="F1140" s="16">
        <v>4.6869999999999997E-5</v>
      </c>
      <c r="G1140" s="16">
        <v>1915.9603157700001</v>
      </c>
      <c r="H1140" s="16">
        <v>8.9801060000000002E-2</v>
      </c>
      <c r="I1140" s="66">
        <v>2.5000000000000001E-3</v>
      </c>
      <c r="J1140" s="16">
        <v>3631533931</v>
      </c>
      <c r="K1140" s="16">
        <v>-8.9801060000000002E-2</v>
      </c>
      <c r="L1140" s="16">
        <v>1911.1704149899999</v>
      </c>
    </row>
    <row r="1141" spans="1:12" ht="13.2" x14ac:dyDescent="0.25">
      <c r="A1141" s="13">
        <v>42771</v>
      </c>
      <c r="B1141" s="54">
        <v>0.13494212962962962</v>
      </c>
      <c r="C1141" s="16" t="s">
        <v>760</v>
      </c>
      <c r="D1141" s="16" t="s">
        <v>761</v>
      </c>
      <c r="E1141" s="16" t="s">
        <v>762</v>
      </c>
      <c r="F1141" s="16">
        <v>1.682879E-2</v>
      </c>
      <c r="G1141" s="16">
        <v>5.3407165399999998</v>
      </c>
      <c r="H1141" s="16">
        <v>8.9877789999999999E-2</v>
      </c>
      <c r="I1141" s="66">
        <v>2.5000000000000001E-3</v>
      </c>
      <c r="J1141" s="16">
        <v>70363738851</v>
      </c>
      <c r="K1141" s="16">
        <v>8.9653099999999999E-2</v>
      </c>
      <c r="L1141" s="16">
        <v>-5.3407165399999998</v>
      </c>
    </row>
    <row r="1142" spans="1:12" ht="13.2" hidden="1" x14ac:dyDescent="0.25">
      <c r="A1142" s="13">
        <v>42771</v>
      </c>
      <c r="B1142" s="54">
        <v>0.13417824074074075</v>
      </c>
      <c r="C1142" s="16" t="s">
        <v>787</v>
      </c>
      <c r="D1142" s="16" t="s">
        <v>761</v>
      </c>
      <c r="E1142" s="16" t="s">
        <v>763</v>
      </c>
      <c r="F1142" s="16">
        <v>4.6659999999999997E-5</v>
      </c>
      <c r="G1142" s="16">
        <v>1297.0867699</v>
      </c>
      <c r="H1142" s="16">
        <v>6.0522060000000003E-2</v>
      </c>
      <c r="I1142" s="66">
        <v>2.5000000000000001E-3</v>
      </c>
      <c r="J1142" s="16">
        <v>3631438027</v>
      </c>
      <c r="K1142" s="16">
        <v>-6.0522060000000003E-2</v>
      </c>
      <c r="L1142" s="16">
        <v>1293.84405298</v>
      </c>
    </row>
    <row r="1143" spans="1:12" ht="13.2" hidden="1" x14ac:dyDescent="0.25">
      <c r="A1143" s="13">
        <v>42771</v>
      </c>
      <c r="B1143" s="54">
        <v>0.13417824074074075</v>
      </c>
      <c r="C1143" s="16" t="s">
        <v>787</v>
      </c>
      <c r="D1143" s="16" t="s">
        <v>761</v>
      </c>
      <c r="E1143" s="16" t="s">
        <v>763</v>
      </c>
      <c r="F1143" s="16">
        <v>4.6539999999999998E-5</v>
      </c>
      <c r="G1143" s="16">
        <v>131.89598949000001</v>
      </c>
      <c r="H1143" s="16">
        <v>6.1384300000000003E-3</v>
      </c>
      <c r="I1143" s="66">
        <v>2.5000000000000001E-3</v>
      </c>
      <c r="J1143" s="16">
        <v>3631438027</v>
      </c>
      <c r="K1143" s="16">
        <v>-6.1384300000000003E-3</v>
      </c>
      <c r="L1143" s="16">
        <v>131.56624952000001</v>
      </c>
    </row>
    <row r="1144" spans="1:12" ht="13.2" hidden="1" x14ac:dyDescent="0.25">
      <c r="A1144" s="13">
        <v>42771</v>
      </c>
      <c r="B1144" s="54">
        <v>0.13417824074074075</v>
      </c>
      <c r="C1144" s="16" t="s">
        <v>787</v>
      </c>
      <c r="D1144" s="16" t="s">
        <v>761</v>
      </c>
      <c r="E1144" s="16" t="s">
        <v>763</v>
      </c>
      <c r="F1144" s="16">
        <v>4.6470000000000001E-5</v>
      </c>
      <c r="G1144" s="16">
        <v>301.69136564000001</v>
      </c>
      <c r="H1144" s="16">
        <v>1.401959E-2</v>
      </c>
      <c r="I1144" s="66">
        <v>2.5000000000000001E-3</v>
      </c>
      <c r="J1144" s="16">
        <v>3631438027</v>
      </c>
      <c r="K1144" s="16">
        <v>-1.401959E-2</v>
      </c>
      <c r="L1144" s="16">
        <v>300.93713723000002</v>
      </c>
    </row>
    <row r="1145" spans="1:12" ht="13.2" hidden="1" x14ac:dyDescent="0.25">
      <c r="A1145" s="13">
        <v>42771</v>
      </c>
      <c r="B1145" s="54">
        <v>0.13417824074074075</v>
      </c>
      <c r="C1145" s="16" t="s">
        <v>787</v>
      </c>
      <c r="D1145" s="16" t="s">
        <v>761</v>
      </c>
      <c r="E1145" s="16" t="s">
        <v>763</v>
      </c>
      <c r="F1145" s="16">
        <v>4.6470000000000001E-5</v>
      </c>
      <c r="G1145" s="16">
        <v>1.8260555700000001</v>
      </c>
      <c r="H1145" s="16">
        <v>8.4850000000000002E-5</v>
      </c>
      <c r="I1145" s="66">
        <v>2.5000000000000001E-3</v>
      </c>
      <c r="J1145" s="16">
        <v>3631438027</v>
      </c>
      <c r="K1145" s="16">
        <v>-8.4850000000000002E-5</v>
      </c>
      <c r="L1145" s="16">
        <v>1.82149044</v>
      </c>
    </row>
    <row r="1146" spans="1:12" ht="13.2" hidden="1" x14ac:dyDescent="0.25">
      <c r="A1146" s="13">
        <v>42771</v>
      </c>
      <c r="B1146" s="54">
        <v>0.13417824074074075</v>
      </c>
      <c r="C1146" s="16" t="s">
        <v>787</v>
      </c>
      <c r="D1146" s="16" t="s">
        <v>761</v>
      </c>
      <c r="E1146" s="16" t="s">
        <v>763</v>
      </c>
      <c r="F1146" s="16">
        <v>4.6449999999999997E-5</v>
      </c>
      <c r="G1146" s="16">
        <v>165.79034758</v>
      </c>
      <c r="H1146" s="16">
        <v>7.7009599999999997E-3</v>
      </c>
      <c r="I1146" s="66">
        <v>2.5000000000000001E-3</v>
      </c>
      <c r="J1146" s="16">
        <v>3631438027</v>
      </c>
      <c r="K1146" s="16">
        <v>-7.7009599999999997E-3</v>
      </c>
      <c r="L1146" s="16">
        <v>165.37587171999999</v>
      </c>
    </row>
    <row r="1147" spans="1:12" ht="13.2" hidden="1" x14ac:dyDescent="0.25">
      <c r="A1147" s="13">
        <v>42771</v>
      </c>
      <c r="B1147" s="54">
        <v>0.13417824074074075</v>
      </c>
      <c r="C1147" s="16" t="s">
        <v>787</v>
      </c>
      <c r="D1147" s="16" t="s">
        <v>761</v>
      </c>
      <c r="E1147" s="16" t="s">
        <v>763</v>
      </c>
      <c r="F1147" s="16">
        <v>4.6140000000000002E-5</v>
      </c>
      <c r="G1147" s="16">
        <v>18.525690640000001</v>
      </c>
      <c r="H1147" s="16">
        <v>8.5477000000000003E-4</v>
      </c>
      <c r="I1147" s="66">
        <v>2.5000000000000001E-3</v>
      </c>
      <c r="J1147" s="16">
        <v>3631438027</v>
      </c>
      <c r="K1147" s="16">
        <v>-8.5477000000000003E-4</v>
      </c>
      <c r="L1147" s="16">
        <v>18.479376420000001</v>
      </c>
    </row>
    <row r="1148" spans="1:12" ht="13.2" hidden="1" x14ac:dyDescent="0.25">
      <c r="A1148" s="13">
        <v>42771</v>
      </c>
      <c r="B1148" s="54">
        <v>0.13417824074074075</v>
      </c>
      <c r="C1148" s="16" t="s">
        <v>787</v>
      </c>
      <c r="D1148" s="16" t="s">
        <v>761</v>
      </c>
      <c r="E1148" s="16" t="s">
        <v>763</v>
      </c>
      <c r="F1148" s="16">
        <v>4.6109999999999997E-5</v>
      </c>
      <c r="G1148" s="16">
        <v>18.525690640000001</v>
      </c>
      <c r="H1148" s="16">
        <v>8.5421E-4</v>
      </c>
      <c r="I1148" s="66">
        <v>2.5000000000000001E-3</v>
      </c>
      <c r="J1148" s="16">
        <v>3631438027</v>
      </c>
      <c r="K1148" s="16">
        <v>-8.5421E-4</v>
      </c>
      <c r="L1148" s="16">
        <v>18.479376420000001</v>
      </c>
    </row>
    <row r="1149" spans="1:12" ht="13.2" hidden="1" x14ac:dyDescent="0.25">
      <c r="A1149" s="13">
        <v>42771</v>
      </c>
      <c r="B1149" s="54">
        <v>0.13417824074074075</v>
      </c>
      <c r="C1149" s="16" t="s">
        <v>787</v>
      </c>
      <c r="D1149" s="16" t="s">
        <v>761</v>
      </c>
      <c r="E1149" s="16" t="s">
        <v>763</v>
      </c>
      <c r="F1149" s="16">
        <v>4.6100000000000002E-5</v>
      </c>
      <c r="G1149" s="16">
        <v>0.74165599999999998</v>
      </c>
      <c r="H1149" s="16">
        <v>3.4190000000000003E-5</v>
      </c>
      <c r="I1149" s="66">
        <v>2.5000000000000001E-3</v>
      </c>
      <c r="J1149" s="16">
        <v>3631438027</v>
      </c>
      <c r="K1149" s="16">
        <v>-3.4190000000000003E-5</v>
      </c>
      <c r="L1149" s="16">
        <v>0.73980186000000003</v>
      </c>
    </row>
    <row r="1150" spans="1:12" ht="13.2" x14ac:dyDescent="0.25">
      <c r="A1150" s="13">
        <v>42771</v>
      </c>
      <c r="B1150" s="54">
        <v>0.13337962962962963</v>
      </c>
      <c r="C1150" s="16" t="s">
        <v>760</v>
      </c>
      <c r="D1150" s="16" t="s">
        <v>761</v>
      </c>
      <c r="E1150" s="16" t="s">
        <v>762</v>
      </c>
      <c r="F1150" s="16">
        <v>1.6828829999999999E-2</v>
      </c>
      <c r="G1150" s="16">
        <v>2.1181502299999999</v>
      </c>
      <c r="H1150" s="16">
        <v>3.5645990000000002E-2</v>
      </c>
      <c r="I1150" s="66">
        <v>2.5000000000000001E-3</v>
      </c>
      <c r="J1150" s="16">
        <v>70363518072</v>
      </c>
      <c r="K1150" s="16">
        <v>3.5556879999999999E-2</v>
      </c>
      <c r="L1150" s="16">
        <v>-2.1181502299999999</v>
      </c>
    </row>
    <row r="1151" spans="1:12" ht="13.2" x14ac:dyDescent="0.25">
      <c r="A1151" s="13">
        <v>42771</v>
      </c>
      <c r="B1151" s="54">
        <v>0.13337962962962963</v>
      </c>
      <c r="C1151" s="16" t="s">
        <v>760</v>
      </c>
      <c r="D1151" s="16" t="s">
        <v>761</v>
      </c>
      <c r="E1151" s="16" t="s">
        <v>762</v>
      </c>
      <c r="F1151" s="16">
        <v>1.6843199999999999E-2</v>
      </c>
      <c r="G1151" s="16">
        <v>1.4852433</v>
      </c>
      <c r="H1151" s="16">
        <v>2.5016239999999999E-2</v>
      </c>
      <c r="I1151" s="66">
        <v>2.5000000000000001E-3</v>
      </c>
      <c r="J1151" s="16">
        <v>70363518072</v>
      </c>
      <c r="K1151" s="16">
        <v>2.4953699999999999E-2</v>
      </c>
      <c r="L1151" s="16">
        <v>-1.4852433</v>
      </c>
    </row>
    <row r="1152" spans="1:12" ht="13.2" x14ac:dyDescent="0.25">
      <c r="A1152" s="13">
        <v>42771</v>
      </c>
      <c r="B1152" s="54">
        <v>0.13337962962962963</v>
      </c>
      <c r="C1152" s="16" t="s">
        <v>760</v>
      </c>
      <c r="D1152" s="16" t="s">
        <v>761</v>
      </c>
      <c r="E1152" s="16" t="s">
        <v>762</v>
      </c>
      <c r="F1152" s="16">
        <v>1.6850239999999999E-2</v>
      </c>
      <c r="G1152" s="16">
        <v>0.29673167</v>
      </c>
      <c r="H1152" s="16">
        <v>4.9999900000000002E-3</v>
      </c>
      <c r="I1152" s="66">
        <v>2.5000000000000001E-3</v>
      </c>
      <c r="J1152" s="16">
        <v>70363518072</v>
      </c>
      <c r="K1152" s="16">
        <v>4.9874999999999997E-3</v>
      </c>
      <c r="L1152" s="16">
        <v>-0.29673167</v>
      </c>
    </row>
    <row r="1153" spans="1:12" ht="13.2" x14ac:dyDescent="0.25">
      <c r="A1153" s="13">
        <v>42771</v>
      </c>
      <c r="B1153" s="54">
        <v>0.13337962962962963</v>
      </c>
      <c r="C1153" s="16" t="s">
        <v>760</v>
      </c>
      <c r="D1153" s="16" t="s">
        <v>761</v>
      </c>
      <c r="E1153" s="16" t="s">
        <v>762</v>
      </c>
      <c r="F1153" s="16">
        <v>1.6856400000000001E-2</v>
      </c>
      <c r="G1153" s="16">
        <v>1.0248E-2</v>
      </c>
      <c r="H1153" s="16">
        <v>1.7274E-4</v>
      </c>
      <c r="I1153" s="66">
        <v>2.5000000000000001E-3</v>
      </c>
      <c r="J1153" s="16">
        <v>70363518072</v>
      </c>
      <c r="K1153" s="16">
        <v>1.7231000000000001E-4</v>
      </c>
      <c r="L1153" s="16">
        <v>-1.0248E-2</v>
      </c>
    </row>
    <row r="1154" spans="1:12" ht="13.2" x14ac:dyDescent="0.25">
      <c r="A1154" s="13">
        <v>42771</v>
      </c>
      <c r="B1154" s="54">
        <v>0.13337962962962963</v>
      </c>
      <c r="C1154" s="16" t="s">
        <v>760</v>
      </c>
      <c r="D1154" s="16" t="s">
        <v>761</v>
      </c>
      <c r="E1154" s="16" t="s">
        <v>762</v>
      </c>
      <c r="F1154" s="16">
        <v>1.685851E-2</v>
      </c>
      <c r="G1154" s="16">
        <v>0.16735149999999999</v>
      </c>
      <c r="H1154" s="16">
        <v>2.8212900000000002E-3</v>
      </c>
      <c r="I1154" s="66">
        <v>2.5000000000000001E-3</v>
      </c>
      <c r="J1154" s="16">
        <v>70363518072</v>
      </c>
      <c r="K1154" s="16">
        <v>2.81424E-3</v>
      </c>
      <c r="L1154" s="16">
        <v>-0.16735149999999999</v>
      </c>
    </row>
    <row r="1155" spans="1:12" ht="13.2" x14ac:dyDescent="0.25">
      <c r="A1155" s="13">
        <v>42771</v>
      </c>
      <c r="B1155" s="54">
        <v>0.13337962962962963</v>
      </c>
      <c r="C1155" s="16" t="s">
        <v>760</v>
      </c>
      <c r="D1155" s="16" t="s">
        <v>761</v>
      </c>
      <c r="E1155" s="16" t="s">
        <v>762</v>
      </c>
      <c r="F1155" s="16">
        <v>1.685851E-2</v>
      </c>
      <c r="G1155" s="16">
        <v>7.7386819999999995E-2</v>
      </c>
      <c r="H1155" s="16">
        <v>1.30462E-3</v>
      </c>
      <c r="I1155" s="66">
        <v>2.5000000000000001E-3</v>
      </c>
      <c r="J1155" s="16">
        <v>70363518072</v>
      </c>
      <c r="K1155" s="16">
        <v>1.3013600000000001E-3</v>
      </c>
      <c r="L1155" s="16">
        <v>-7.7386819999999995E-2</v>
      </c>
    </row>
    <row r="1156" spans="1:12" ht="13.2" x14ac:dyDescent="0.25">
      <c r="A1156" s="13">
        <v>42771</v>
      </c>
      <c r="B1156" s="54">
        <v>0.13337962962962963</v>
      </c>
      <c r="C1156" s="16" t="s">
        <v>760</v>
      </c>
      <c r="D1156" s="16" t="s">
        <v>761</v>
      </c>
      <c r="E1156" s="16" t="s">
        <v>762</v>
      </c>
      <c r="F1156" s="16">
        <v>1.685851E-2</v>
      </c>
      <c r="G1156" s="16">
        <v>0.19586954000000001</v>
      </c>
      <c r="H1156" s="16">
        <v>3.3020599999999999E-3</v>
      </c>
      <c r="I1156" s="66">
        <v>2.5000000000000001E-3</v>
      </c>
      <c r="J1156" s="16">
        <v>70363518072</v>
      </c>
      <c r="K1156" s="16">
        <v>3.2938099999999999E-3</v>
      </c>
      <c r="L1156" s="16">
        <v>-0.19586954000000001</v>
      </c>
    </row>
    <row r="1157" spans="1:12" ht="13.2" x14ac:dyDescent="0.25">
      <c r="A1157" s="13">
        <v>42771</v>
      </c>
      <c r="B1157" s="54">
        <v>0.13337962962962963</v>
      </c>
      <c r="C1157" s="16" t="s">
        <v>760</v>
      </c>
      <c r="D1157" s="16" t="s">
        <v>761</v>
      </c>
      <c r="E1157" s="16" t="s">
        <v>762</v>
      </c>
      <c r="F1157" s="16">
        <v>1.6861339999999999E-2</v>
      </c>
      <c r="G1157" s="16">
        <v>0.3253163</v>
      </c>
      <c r="H1157" s="16">
        <v>5.4852599999999996E-3</v>
      </c>
      <c r="I1157" s="66">
        <v>2.5000000000000001E-3</v>
      </c>
      <c r="J1157" s="16">
        <v>70363518072</v>
      </c>
      <c r="K1157" s="16">
        <v>5.4715500000000004E-3</v>
      </c>
      <c r="L1157" s="16">
        <v>-0.3253163</v>
      </c>
    </row>
    <row r="1158" spans="1:12" ht="13.2" x14ac:dyDescent="0.25">
      <c r="A1158" s="13">
        <v>42771</v>
      </c>
      <c r="B1158" s="54">
        <v>0.13337962962962963</v>
      </c>
      <c r="C1158" s="16" t="s">
        <v>760</v>
      </c>
      <c r="D1158" s="16" t="s">
        <v>761</v>
      </c>
      <c r="E1158" s="16" t="s">
        <v>762</v>
      </c>
      <c r="F1158" s="16">
        <v>1.6861350000000001E-2</v>
      </c>
      <c r="G1158" s="16">
        <v>0.31370263999999998</v>
      </c>
      <c r="H1158" s="16">
        <v>5.2894500000000002E-3</v>
      </c>
      <c r="I1158" s="66">
        <v>2.5000000000000001E-3</v>
      </c>
      <c r="J1158" s="16">
        <v>70363518072</v>
      </c>
      <c r="K1158" s="16">
        <v>5.2762299999999998E-3</v>
      </c>
      <c r="L1158" s="16">
        <v>-0.31370263999999998</v>
      </c>
    </row>
    <row r="1159" spans="1:12" ht="13.2" x14ac:dyDescent="0.25">
      <c r="A1159" s="13">
        <v>42771</v>
      </c>
      <c r="B1159" s="54">
        <v>0.13337962962962963</v>
      </c>
      <c r="C1159" s="16" t="s">
        <v>760</v>
      </c>
      <c r="D1159" s="16" t="s">
        <v>761</v>
      </c>
      <c r="E1159" s="16" t="s">
        <v>762</v>
      </c>
      <c r="F1159" s="16">
        <v>1.6861359999999999E-2</v>
      </c>
      <c r="G1159" s="16">
        <v>0.01</v>
      </c>
      <c r="H1159" s="16">
        <v>1.6861E-4</v>
      </c>
      <c r="I1159" s="66">
        <v>2.5000000000000001E-3</v>
      </c>
      <c r="J1159" s="16">
        <v>70363518072</v>
      </c>
      <c r="K1159" s="16">
        <v>1.6819E-4</v>
      </c>
      <c r="L1159" s="16">
        <v>-0.01</v>
      </c>
    </row>
    <row r="1160" spans="1:12" ht="13.2" x14ac:dyDescent="0.25">
      <c r="A1160" s="13">
        <v>42771</v>
      </c>
      <c r="B1160" s="54">
        <v>0.13142361111111112</v>
      </c>
      <c r="C1160" s="16" t="s">
        <v>760</v>
      </c>
      <c r="D1160" s="16" t="s">
        <v>761</v>
      </c>
      <c r="E1160" s="16" t="s">
        <v>762</v>
      </c>
      <c r="F1160" s="16">
        <v>1.6923359999999998E-2</v>
      </c>
      <c r="G1160" s="16">
        <v>1.2311539999999999E-2</v>
      </c>
      <c r="H1160" s="16">
        <v>2.0835E-4</v>
      </c>
      <c r="I1160" s="66">
        <v>1.5E-3</v>
      </c>
      <c r="J1160" s="16">
        <v>70363293297</v>
      </c>
      <c r="K1160" s="16">
        <v>2.0803999999999999E-4</v>
      </c>
      <c r="L1160" s="16">
        <v>-1.2311539999999999E-2</v>
      </c>
    </row>
    <row r="1161" spans="1:12" ht="13.2" x14ac:dyDescent="0.25">
      <c r="A1161" s="13">
        <v>42771</v>
      </c>
      <c r="B1161" s="54">
        <v>0.13122685185185184</v>
      </c>
      <c r="C1161" s="16" t="s">
        <v>760</v>
      </c>
      <c r="D1161" s="16" t="s">
        <v>761</v>
      </c>
      <c r="E1161" s="16" t="s">
        <v>762</v>
      </c>
      <c r="F1161" s="16">
        <v>1.6923359999999998E-2</v>
      </c>
      <c r="G1161" s="16">
        <v>0.36450399</v>
      </c>
      <c r="H1161" s="16">
        <v>6.1686299999999996E-3</v>
      </c>
      <c r="I1161" s="66">
        <v>2.5000000000000001E-3</v>
      </c>
      <c r="J1161" s="16">
        <v>70363293297</v>
      </c>
      <c r="K1161" s="16">
        <v>6.1532100000000001E-3</v>
      </c>
      <c r="L1161" s="16">
        <v>-0.36450399</v>
      </c>
    </row>
    <row r="1162" spans="1:12" ht="13.2" x14ac:dyDescent="0.25">
      <c r="A1162" s="13">
        <v>42770</v>
      </c>
      <c r="B1162" s="54">
        <v>0.36343750000000002</v>
      </c>
      <c r="C1162" s="16" t="s">
        <v>760</v>
      </c>
      <c r="D1162" s="16" t="s">
        <v>761</v>
      </c>
      <c r="E1162" s="16" t="s">
        <v>762</v>
      </c>
      <c r="F1162" s="16">
        <v>1.6870429999999999E-2</v>
      </c>
      <c r="G1162" s="16">
        <v>18.145607770000002</v>
      </c>
      <c r="H1162" s="16">
        <v>0.30612420000000001</v>
      </c>
      <c r="I1162" s="66">
        <v>2.5000000000000001E-3</v>
      </c>
      <c r="J1162" s="16">
        <v>70300554099</v>
      </c>
      <c r="K1162" s="16">
        <v>0.30535888999999999</v>
      </c>
      <c r="L1162" s="16">
        <v>-18.145607770000002</v>
      </c>
    </row>
    <row r="1163" spans="1:12" ht="13.2" x14ac:dyDescent="0.25">
      <c r="A1163" s="13">
        <v>42770</v>
      </c>
      <c r="B1163" s="54">
        <v>0.36343750000000002</v>
      </c>
      <c r="C1163" s="16" t="s">
        <v>760</v>
      </c>
      <c r="D1163" s="16" t="s">
        <v>761</v>
      </c>
      <c r="E1163" s="16" t="s">
        <v>762</v>
      </c>
      <c r="F1163" s="16">
        <v>1.6870840000000002E-2</v>
      </c>
      <c r="G1163" s="16">
        <v>20</v>
      </c>
      <c r="H1163" s="16">
        <v>0.33741680000000002</v>
      </c>
      <c r="I1163" s="66">
        <v>2.5000000000000001E-3</v>
      </c>
      <c r="J1163" s="16">
        <v>70300554099</v>
      </c>
      <c r="K1163" s="16">
        <v>0.33657325999999999</v>
      </c>
      <c r="L1163" s="16">
        <v>-20</v>
      </c>
    </row>
    <row r="1164" spans="1:12" ht="13.2" x14ac:dyDescent="0.25">
      <c r="A1164" s="13">
        <v>42770</v>
      </c>
      <c r="B1164" s="54">
        <v>0.36343750000000002</v>
      </c>
      <c r="C1164" s="16" t="s">
        <v>760</v>
      </c>
      <c r="D1164" s="16" t="s">
        <v>761</v>
      </c>
      <c r="E1164" s="16" t="s">
        <v>762</v>
      </c>
      <c r="F1164" s="16">
        <v>1.6870860000000001E-2</v>
      </c>
      <c r="G1164" s="16">
        <v>44.527298459999997</v>
      </c>
      <c r="H1164" s="16">
        <v>0.75121380999999998</v>
      </c>
      <c r="I1164" s="66">
        <v>2.5000000000000001E-3</v>
      </c>
      <c r="J1164" s="16">
        <v>70300554099</v>
      </c>
      <c r="K1164" s="16">
        <v>0.74933578000000001</v>
      </c>
      <c r="L1164" s="16">
        <v>-44.527298459999997</v>
      </c>
    </row>
    <row r="1165" spans="1:12" ht="13.2" x14ac:dyDescent="0.25">
      <c r="A1165" s="13">
        <v>42770</v>
      </c>
      <c r="B1165" s="54">
        <v>0.36343750000000002</v>
      </c>
      <c r="C1165" s="16" t="s">
        <v>760</v>
      </c>
      <c r="D1165" s="16" t="s">
        <v>761</v>
      </c>
      <c r="E1165" s="16" t="s">
        <v>762</v>
      </c>
      <c r="F1165" s="16">
        <v>1.6884710000000001E-2</v>
      </c>
      <c r="G1165" s="16">
        <v>0.50043627999999996</v>
      </c>
      <c r="H1165" s="16">
        <v>8.4497200000000008E-3</v>
      </c>
      <c r="I1165" s="66">
        <v>2.5000000000000001E-3</v>
      </c>
      <c r="J1165" s="16">
        <v>70300554099</v>
      </c>
      <c r="K1165" s="16">
        <v>8.4285999999999996E-3</v>
      </c>
      <c r="L1165" s="16">
        <v>-0.50043627999999996</v>
      </c>
    </row>
    <row r="1166" spans="1:12" ht="13.2" x14ac:dyDescent="0.25">
      <c r="A1166" s="13">
        <v>42770</v>
      </c>
      <c r="B1166" s="54">
        <v>0.36343750000000002</v>
      </c>
      <c r="C1166" s="16" t="s">
        <v>760</v>
      </c>
      <c r="D1166" s="16" t="s">
        <v>761</v>
      </c>
      <c r="E1166" s="16" t="s">
        <v>762</v>
      </c>
      <c r="F1166" s="16">
        <v>1.6885130000000002E-2</v>
      </c>
      <c r="G1166" s="16">
        <v>0.50221959000000005</v>
      </c>
      <c r="H1166" s="16">
        <v>8.4800399999999995E-3</v>
      </c>
      <c r="I1166" s="66">
        <v>2.5000000000000001E-3</v>
      </c>
      <c r="J1166" s="16">
        <v>70300554099</v>
      </c>
      <c r="K1166" s="16">
        <v>8.4588400000000005E-3</v>
      </c>
      <c r="L1166" s="16">
        <v>-0.50221959000000005</v>
      </c>
    </row>
    <row r="1167" spans="1:12" ht="13.2" x14ac:dyDescent="0.25">
      <c r="A1167" s="13">
        <v>42770</v>
      </c>
      <c r="B1167" s="54">
        <v>0.36343750000000002</v>
      </c>
      <c r="C1167" s="16" t="s">
        <v>760</v>
      </c>
      <c r="D1167" s="16" t="s">
        <v>761</v>
      </c>
      <c r="E1167" s="16" t="s">
        <v>762</v>
      </c>
      <c r="F1167" s="16">
        <v>1.6891880000000001E-2</v>
      </c>
      <c r="G1167" s="16">
        <v>0.18689544999999999</v>
      </c>
      <c r="H1167" s="16">
        <v>3.15701E-3</v>
      </c>
      <c r="I1167" s="66">
        <v>2.5000000000000001E-3</v>
      </c>
      <c r="J1167" s="16">
        <v>70300554099</v>
      </c>
      <c r="K1167" s="16">
        <v>3.14912E-3</v>
      </c>
      <c r="L1167" s="16">
        <v>-0.18689544999999999</v>
      </c>
    </row>
    <row r="1168" spans="1:12" ht="13.2" x14ac:dyDescent="0.25">
      <c r="A1168" s="13">
        <v>42770</v>
      </c>
      <c r="B1168" s="54">
        <v>0.36343750000000002</v>
      </c>
      <c r="C1168" s="16" t="s">
        <v>760</v>
      </c>
      <c r="D1168" s="16" t="s">
        <v>761</v>
      </c>
      <c r="E1168" s="16" t="s">
        <v>762</v>
      </c>
      <c r="F1168" s="16">
        <v>1.6891920000000001E-2</v>
      </c>
      <c r="G1168" s="16">
        <v>0.19686907000000001</v>
      </c>
      <c r="H1168" s="16">
        <v>3.32549E-3</v>
      </c>
      <c r="I1168" s="66">
        <v>2.5000000000000001E-3</v>
      </c>
      <c r="J1168" s="16">
        <v>70300554099</v>
      </c>
      <c r="K1168" s="16">
        <v>3.3171799999999999E-3</v>
      </c>
      <c r="L1168" s="16">
        <v>-0.19686907000000001</v>
      </c>
    </row>
    <row r="1169" spans="1:12" ht="13.2" x14ac:dyDescent="0.25">
      <c r="A1169" s="13">
        <v>42770</v>
      </c>
      <c r="B1169" s="54">
        <v>0.36343750000000002</v>
      </c>
      <c r="C1169" s="16" t="s">
        <v>760</v>
      </c>
      <c r="D1169" s="16" t="s">
        <v>761</v>
      </c>
      <c r="E1169" s="16" t="s">
        <v>762</v>
      </c>
      <c r="F1169" s="16">
        <v>1.689293E-2</v>
      </c>
      <c r="G1169" s="16">
        <v>0.13192983999999999</v>
      </c>
      <c r="H1169" s="16">
        <v>2.2286799999999998E-3</v>
      </c>
      <c r="I1169" s="66">
        <v>2.5000000000000001E-3</v>
      </c>
      <c r="J1169" s="16">
        <v>70300554099</v>
      </c>
      <c r="K1169" s="16">
        <v>2.2231099999999999E-3</v>
      </c>
      <c r="L1169" s="16">
        <v>-0.13192983999999999</v>
      </c>
    </row>
    <row r="1170" spans="1:12" ht="13.2" x14ac:dyDescent="0.25">
      <c r="A1170" s="13">
        <v>42770</v>
      </c>
      <c r="B1170" s="54">
        <v>0.36343750000000002</v>
      </c>
      <c r="C1170" s="16" t="s">
        <v>760</v>
      </c>
      <c r="D1170" s="16" t="s">
        <v>761</v>
      </c>
      <c r="E1170" s="16" t="s">
        <v>762</v>
      </c>
      <c r="F1170" s="16">
        <v>1.6894719999999998E-2</v>
      </c>
      <c r="G1170" s="16">
        <v>0.1050581</v>
      </c>
      <c r="H1170" s="16">
        <v>1.7749199999999999E-3</v>
      </c>
      <c r="I1170" s="66">
        <v>2.5000000000000001E-3</v>
      </c>
      <c r="J1170" s="16">
        <v>70300554099</v>
      </c>
      <c r="K1170" s="16">
        <v>1.77049E-3</v>
      </c>
      <c r="L1170" s="16">
        <v>-0.1050581</v>
      </c>
    </row>
    <row r="1171" spans="1:12" ht="13.2" x14ac:dyDescent="0.25">
      <c r="A1171" s="13">
        <v>42770</v>
      </c>
      <c r="B1171" s="54">
        <v>0.36343750000000002</v>
      </c>
      <c r="C1171" s="16" t="s">
        <v>760</v>
      </c>
      <c r="D1171" s="16" t="s">
        <v>761</v>
      </c>
      <c r="E1171" s="16" t="s">
        <v>762</v>
      </c>
      <c r="F1171" s="16">
        <v>1.6899999999999998E-2</v>
      </c>
      <c r="G1171" s="16">
        <v>2.14608182</v>
      </c>
      <c r="H1171" s="16">
        <v>3.626878E-2</v>
      </c>
      <c r="I1171" s="66">
        <v>2.5000000000000001E-3</v>
      </c>
      <c r="J1171" s="16">
        <v>70300554099</v>
      </c>
      <c r="K1171" s="16">
        <v>3.6178109999999999E-2</v>
      </c>
      <c r="L1171" s="16">
        <v>-2.14608182</v>
      </c>
    </row>
    <row r="1172" spans="1:12" ht="13.2" x14ac:dyDescent="0.25">
      <c r="A1172" s="13">
        <v>42770</v>
      </c>
      <c r="B1172" s="54">
        <v>0.36343750000000002</v>
      </c>
      <c r="C1172" s="16" t="s">
        <v>760</v>
      </c>
      <c r="D1172" s="16" t="s">
        <v>761</v>
      </c>
      <c r="E1172" s="16" t="s">
        <v>762</v>
      </c>
      <c r="F1172" s="16">
        <v>1.6901360000000001E-2</v>
      </c>
      <c r="G1172" s="16">
        <v>0.30864057</v>
      </c>
      <c r="H1172" s="16">
        <v>5.2164400000000001E-3</v>
      </c>
      <c r="I1172" s="66">
        <v>2.5000000000000001E-3</v>
      </c>
      <c r="J1172" s="16">
        <v>70300554099</v>
      </c>
      <c r="K1172" s="16">
        <v>5.2034000000000004E-3</v>
      </c>
      <c r="L1172" s="16">
        <v>-0.30864057</v>
      </c>
    </row>
    <row r="1173" spans="1:12" ht="13.2" x14ac:dyDescent="0.25">
      <c r="A1173" s="13">
        <v>42770</v>
      </c>
      <c r="B1173" s="54">
        <v>0.36343750000000002</v>
      </c>
      <c r="C1173" s="16" t="s">
        <v>760</v>
      </c>
      <c r="D1173" s="16" t="s">
        <v>761</v>
      </c>
      <c r="E1173" s="16" t="s">
        <v>762</v>
      </c>
      <c r="F1173" s="16">
        <v>1.6901360000000001E-2</v>
      </c>
      <c r="G1173" s="16">
        <v>4.8252999999999997E-2</v>
      </c>
      <c r="H1173" s="16">
        <v>8.1554000000000001E-4</v>
      </c>
      <c r="I1173" s="66">
        <v>2.5000000000000001E-3</v>
      </c>
      <c r="J1173" s="16">
        <v>70300554099</v>
      </c>
      <c r="K1173" s="16">
        <v>8.1351000000000004E-4</v>
      </c>
      <c r="L1173" s="16">
        <v>-4.8252999999999997E-2</v>
      </c>
    </row>
    <row r="1174" spans="1:12" ht="13.2" x14ac:dyDescent="0.25">
      <c r="A1174" s="13">
        <v>42770</v>
      </c>
      <c r="B1174" s="54">
        <v>0.36343750000000002</v>
      </c>
      <c r="C1174" s="16" t="s">
        <v>760</v>
      </c>
      <c r="D1174" s="16" t="s">
        <v>761</v>
      </c>
      <c r="E1174" s="16" t="s">
        <v>762</v>
      </c>
      <c r="F1174" s="16">
        <v>1.6901360000000001E-2</v>
      </c>
      <c r="G1174" s="16">
        <v>6.8041089999999999E-2</v>
      </c>
      <c r="H1174" s="16">
        <v>1.1499800000000001E-3</v>
      </c>
      <c r="I1174" s="66">
        <v>2.5000000000000001E-3</v>
      </c>
      <c r="J1174" s="16">
        <v>70300554099</v>
      </c>
      <c r="K1174" s="16">
        <v>1.14711E-3</v>
      </c>
      <c r="L1174" s="16">
        <v>-6.8041089999999999E-2</v>
      </c>
    </row>
    <row r="1175" spans="1:12" ht="13.2" x14ac:dyDescent="0.25">
      <c r="A1175" s="13">
        <v>42770</v>
      </c>
      <c r="B1175" s="54">
        <v>0.36343750000000002</v>
      </c>
      <c r="C1175" s="16" t="s">
        <v>760</v>
      </c>
      <c r="D1175" s="16" t="s">
        <v>761</v>
      </c>
      <c r="E1175" s="16" t="s">
        <v>762</v>
      </c>
      <c r="F1175" s="16">
        <v>1.6902259999999999E-2</v>
      </c>
      <c r="G1175" s="16">
        <v>0.33018647000000001</v>
      </c>
      <c r="H1175" s="16">
        <v>5.5808899999999998E-3</v>
      </c>
      <c r="I1175" s="66">
        <v>2.5000000000000001E-3</v>
      </c>
      <c r="J1175" s="16">
        <v>70300554099</v>
      </c>
      <c r="K1175" s="16">
        <v>5.5669400000000003E-3</v>
      </c>
      <c r="L1175" s="16">
        <v>-0.33018647000000001</v>
      </c>
    </row>
    <row r="1176" spans="1:12" ht="13.2" x14ac:dyDescent="0.25">
      <c r="A1176" s="13">
        <v>42770</v>
      </c>
      <c r="B1176" s="54">
        <v>0.36343750000000002</v>
      </c>
      <c r="C1176" s="16" t="s">
        <v>760</v>
      </c>
      <c r="D1176" s="16" t="s">
        <v>761</v>
      </c>
      <c r="E1176" s="16" t="s">
        <v>762</v>
      </c>
      <c r="F1176" s="16">
        <v>1.6907209999999999E-2</v>
      </c>
      <c r="G1176" s="16">
        <v>0.49089529999999998</v>
      </c>
      <c r="H1176" s="16">
        <v>8.2996600000000004E-3</v>
      </c>
      <c r="I1176" s="66">
        <v>2.5000000000000001E-3</v>
      </c>
      <c r="J1176" s="16">
        <v>70300554099</v>
      </c>
      <c r="K1176" s="16">
        <v>8.2789200000000004E-3</v>
      </c>
      <c r="L1176" s="16">
        <v>-0.49089529999999998</v>
      </c>
    </row>
    <row r="1177" spans="1:12" ht="13.2" x14ac:dyDescent="0.25">
      <c r="A1177" s="13">
        <v>42770</v>
      </c>
      <c r="B1177" s="54">
        <v>0.36343750000000002</v>
      </c>
      <c r="C1177" s="16" t="s">
        <v>760</v>
      </c>
      <c r="D1177" s="16" t="s">
        <v>761</v>
      </c>
      <c r="E1177" s="16" t="s">
        <v>762</v>
      </c>
      <c r="F1177" s="16">
        <v>1.690939E-2</v>
      </c>
      <c r="G1177" s="16">
        <v>7</v>
      </c>
      <c r="H1177" s="16">
        <v>0.11836573</v>
      </c>
      <c r="I1177" s="66">
        <v>2.5000000000000001E-3</v>
      </c>
      <c r="J1177" s="16">
        <v>70300554099</v>
      </c>
      <c r="K1177" s="16">
        <v>0.11806982000000001</v>
      </c>
      <c r="L1177" s="16">
        <v>-7</v>
      </c>
    </row>
    <row r="1178" spans="1:12" ht="13.2" x14ac:dyDescent="0.25">
      <c r="A1178" s="13">
        <v>42770</v>
      </c>
      <c r="B1178" s="54">
        <v>0.36343750000000002</v>
      </c>
      <c r="C1178" s="16" t="s">
        <v>760</v>
      </c>
      <c r="D1178" s="16" t="s">
        <v>761</v>
      </c>
      <c r="E1178" s="16" t="s">
        <v>762</v>
      </c>
      <c r="F1178" s="16">
        <v>1.6978320000000002E-2</v>
      </c>
      <c r="G1178" s="16">
        <v>5.31158719</v>
      </c>
      <c r="H1178" s="16">
        <v>9.0181819999999996E-2</v>
      </c>
      <c r="I1178" s="66">
        <v>2.5000000000000001E-3</v>
      </c>
      <c r="J1178" s="16">
        <v>70300554099</v>
      </c>
      <c r="K1178" s="16">
        <v>8.9956369999999994E-2</v>
      </c>
      <c r="L1178" s="16">
        <v>-5.31158719</v>
      </c>
    </row>
    <row r="1179" spans="1:12" ht="13.2" x14ac:dyDescent="0.25">
      <c r="A1179" s="13">
        <v>42770</v>
      </c>
      <c r="B1179" s="54">
        <v>0.3624074074074074</v>
      </c>
      <c r="C1179" s="16" t="s">
        <v>760</v>
      </c>
      <c r="D1179" s="16" t="s">
        <v>761</v>
      </c>
      <c r="E1179" s="16" t="s">
        <v>762</v>
      </c>
      <c r="F1179" s="16">
        <v>1.7000000000000001E-2</v>
      </c>
      <c r="G1179" s="16">
        <v>25.358297159999999</v>
      </c>
      <c r="H1179" s="16">
        <v>0.43109104999999998</v>
      </c>
      <c r="I1179" s="66">
        <v>1.5E-3</v>
      </c>
      <c r="J1179" s="16">
        <v>70300459194</v>
      </c>
      <c r="K1179" s="16">
        <v>0.43044441999999999</v>
      </c>
      <c r="L1179" s="16">
        <v>-25.358297159999999</v>
      </c>
    </row>
    <row r="1180" spans="1:12" ht="13.2" x14ac:dyDescent="0.25">
      <c r="A1180" s="13">
        <v>42770</v>
      </c>
      <c r="B1180" s="54">
        <v>0.36233796296296295</v>
      </c>
      <c r="C1180" s="16" t="s">
        <v>760</v>
      </c>
      <c r="D1180" s="16" t="s">
        <v>761</v>
      </c>
      <c r="E1180" s="16" t="s">
        <v>762</v>
      </c>
      <c r="F1180" s="16">
        <v>1.700335E-2</v>
      </c>
      <c r="G1180" s="16">
        <v>4.4115967100000004</v>
      </c>
      <c r="H1180" s="16">
        <v>7.5011919999999996E-2</v>
      </c>
      <c r="I1180" s="66">
        <v>2.5000000000000001E-3</v>
      </c>
      <c r="J1180" s="16">
        <v>70300459194</v>
      </c>
      <c r="K1180" s="16">
        <v>7.4824399999999999E-2</v>
      </c>
      <c r="L1180" s="16">
        <v>-4.4115967100000004</v>
      </c>
    </row>
    <row r="1181" spans="1:12" ht="13.2" x14ac:dyDescent="0.25">
      <c r="A1181" s="13">
        <v>42770</v>
      </c>
      <c r="B1181" s="54">
        <v>0.36053240740740738</v>
      </c>
      <c r="C1181" s="16" t="s">
        <v>760</v>
      </c>
      <c r="D1181" s="16" t="s">
        <v>761</v>
      </c>
      <c r="E1181" s="16" t="s">
        <v>762</v>
      </c>
      <c r="F1181" s="16">
        <v>1.700341E-2</v>
      </c>
      <c r="G1181" s="16">
        <v>1.130656E-2</v>
      </c>
      <c r="H1181" s="16">
        <v>1.9225000000000001E-4</v>
      </c>
      <c r="I1181" s="66">
        <v>1.5E-3</v>
      </c>
      <c r="J1181" s="16">
        <v>70300310343</v>
      </c>
      <c r="K1181" s="16">
        <v>1.9196999999999999E-4</v>
      </c>
      <c r="L1181" s="16">
        <v>-1.130656E-2</v>
      </c>
    </row>
    <row r="1182" spans="1:12" ht="13.2" x14ac:dyDescent="0.25">
      <c r="A1182" s="13">
        <v>42770</v>
      </c>
      <c r="B1182" s="54">
        <v>0.36034722222222221</v>
      </c>
      <c r="C1182" s="16" t="s">
        <v>760</v>
      </c>
      <c r="D1182" s="16" t="s">
        <v>761</v>
      </c>
      <c r="E1182" s="16" t="s">
        <v>762</v>
      </c>
      <c r="F1182" s="16">
        <v>1.700341E-2</v>
      </c>
      <c r="G1182" s="16">
        <v>3.4047083800000002</v>
      </c>
      <c r="H1182" s="16">
        <v>5.7891650000000003E-2</v>
      </c>
      <c r="I1182" s="66">
        <v>2.5000000000000001E-3</v>
      </c>
      <c r="J1182" s="16">
        <v>70300310343</v>
      </c>
      <c r="K1182" s="16">
        <v>5.7746930000000002E-2</v>
      </c>
      <c r="L1182" s="16">
        <v>-3.4047083800000002</v>
      </c>
    </row>
    <row r="1183" spans="1:12" ht="13.2" x14ac:dyDescent="0.25">
      <c r="A1183" s="13">
        <v>42770</v>
      </c>
      <c r="B1183" s="54">
        <v>0.35995370370370372</v>
      </c>
      <c r="C1183" s="16" t="s">
        <v>760</v>
      </c>
      <c r="D1183" s="16" t="s">
        <v>761</v>
      </c>
      <c r="E1183" s="16" t="s">
        <v>762</v>
      </c>
      <c r="F1183" s="16">
        <v>1.700341E-2</v>
      </c>
      <c r="G1183" s="16">
        <v>1.3740818800000001</v>
      </c>
      <c r="H1183" s="16">
        <v>2.3364070000000001E-2</v>
      </c>
      <c r="I1183" s="66">
        <v>2.5000000000000001E-3</v>
      </c>
      <c r="J1183" s="16">
        <v>70300287366</v>
      </c>
      <c r="K1183" s="16">
        <v>2.3305659999999999E-2</v>
      </c>
      <c r="L1183" s="16">
        <v>-1.3740818800000001</v>
      </c>
    </row>
    <row r="1184" spans="1:12" ht="13.2" x14ac:dyDescent="0.25">
      <c r="A1184" s="13">
        <v>42770</v>
      </c>
      <c r="B1184" s="54">
        <v>0.35995370370370372</v>
      </c>
      <c r="C1184" s="16" t="s">
        <v>760</v>
      </c>
      <c r="D1184" s="16" t="s">
        <v>761</v>
      </c>
      <c r="E1184" s="16" t="s">
        <v>762</v>
      </c>
      <c r="F1184" s="16">
        <v>1.700341E-2</v>
      </c>
      <c r="G1184" s="16">
        <v>3.0805851799999999</v>
      </c>
      <c r="H1184" s="16">
        <v>5.2380450000000002E-2</v>
      </c>
      <c r="I1184" s="66">
        <v>2.5000000000000001E-3</v>
      </c>
      <c r="J1184" s="16">
        <v>70300287366</v>
      </c>
      <c r="K1184" s="16">
        <v>5.2249499999999997E-2</v>
      </c>
      <c r="L1184" s="16">
        <v>-3.0805851799999999</v>
      </c>
    </row>
    <row r="1185" spans="1:12" ht="13.2" x14ac:dyDescent="0.25">
      <c r="A1185" s="13">
        <v>42770</v>
      </c>
      <c r="B1185" s="54">
        <v>0.35910879629629627</v>
      </c>
      <c r="C1185" s="16" t="s">
        <v>760</v>
      </c>
      <c r="D1185" s="16" t="s">
        <v>761</v>
      </c>
      <c r="E1185" s="16" t="s">
        <v>763</v>
      </c>
      <c r="F1185" s="16">
        <v>1.700347E-2</v>
      </c>
      <c r="G1185" s="16">
        <v>0.50043627999999996</v>
      </c>
      <c r="H1185" s="16">
        <v>8.50915E-3</v>
      </c>
      <c r="I1185" s="66">
        <v>2.5000000000000001E-3</v>
      </c>
      <c r="J1185" s="16">
        <v>70300205448</v>
      </c>
      <c r="K1185" s="16">
        <v>-8.50915E-3</v>
      </c>
      <c r="L1185" s="16">
        <v>0.49918519</v>
      </c>
    </row>
    <row r="1186" spans="1:12" ht="13.2" x14ac:dyDescent="0.25">
      <c r="A1186" s="13">
        <v>42770</v>
      </c>
      <c r="B1186" s="54">
        <v>0.35879629629629628</v>
      </c>
      <c r="C1186" s="16" t="s">
        <v>760</v>
      </c>
      <c r="D1186" s="16" t="s">
        <v>761</v>
      </c>
      <c r="E1186" s="16" t="s">
        <v>763</v>
      </c>
      <c r="F1186" s="16">
        <v>1.7003399999999998E-2</v>
      </c>
      <c r="G1186" s="16">
        <v>1.992501E-2</v>
      </c>
      <c r="H1186" s="16">
        <v>3.3879E-4</v>
      </c>
      <c r="I1186" s="66">
        <v>2.5000000000000001E-3</v>
      </c>
      <c r="J1186" s="16">
        <v>70300181472</v>
      </c>
      <c r="K1186" s="16">
        <v>-3.3879E-4</v>
      </c>
      <c r="L1186" s="16">
        <v>1.9875199999999999E-2</v>
      </c>
    </row>
    <row r="1187" spans="1:12" ht="13.2" x14ac:dyDescent="0.25">
      <c r="A1187" s="13">
        <v>42770</v>
      </c>
      <c r="B1187" s="54">
        <v>0.35879629629629628</v>
      </c>
      <c r="C1187" s="16" t="s">
        <v>760</v>
      </c>
      <c r="D1187" s="16" t="s">
        <v>761</v>
      </c>
      <c r="E1187" s="16" t="s">
        <v>763</v>
      </c>
      <c r="F1187" s="16">
        <v>1.6994909999999998E-2</v>
      </c>
      <c r="G1187" s="16">
        <v>0.56523794000000005</v>
      </c>
      <c r="H1187" s="16">
        <v>9.6061600000000007E-3</v>
      </c>
      <c r="I1187" s="66">
        <v>2.5000000000000001E-3</v>
      </c>
      <c r="J1187" s="16">
        <v>70300181472</v>
      </c>
      <c r="K1187" s="16">
        <v>-9.6061600000000007E-3</v>
      </c>
      <c r="L1187" s="16">
        <v>0.56382485000000004</v>
      </c>
    </row>
    <row r="1188" spans="1:12" ht="13.2" x14ac:dyDescent="0.25">
      <c r="A1188" s="13">
        <v>42770</v>
      </c>
      <c r="B1188" s="54">
        <v>0.35765046296296299</v>
      </c>
      <c r="C1188" s="16" t="s">
        <v>760</v>
      </c>
      <c r="D1188" s="16" t="s">
        <v>761</v>
      </c>
      <c r="E1188" s="16" t="s">
        <v>762</v>
      </c>
      <c r="F1188" s="16">
        <v>1.700335E-2</v>
      </c>
      <c r="G1188" s="16">
        <v>2.4653569399999999</v>
      </c>
      <c r="H1188" s="16">
        <v>4.1919320000000003E-2</v>
      </c>
      <c r="I1188" s="66">
        <v>2.5000000000000001E-3</v>
      </c>
      <c r="J1188" s="16">
        <v>70300089564</v>
      </c>
      <c r="K1188" s="16">
        <v>4.1814530000000003E-2</v>
      </c>
      <c r="L1188" s="16">
        <v>-2.4653569399999999</v>
      </c>
    </row>
    <row r="1189" spans="1:12" ht="13.2" x14ac:dyDescent="0.25">
      <c r="A1189" s="13">
        <v>42770</v>
      </c>
      <c r="B1189" s="54">
        <v>0.35743055555555553</v>
      </c>
      <c r="C1189" s="16" t="s">
        <v>760</v>
      </c>
      <c r="D1189" s="16" t="s">
        <v>761</v>
      </c>
      <c r="E1189" s="16" t="s">
        <v>762</v>
      </c>
      <c r="F1189" s="16">
        <v>1.6994519999999999E-2</v>
      </c>
      <c r="G1189" s="16">
        <v>51.769097610000003</v>
      </c>
      <c r="H1189" s="16">
        <v>0.87979096000000001</v>
      </c>
      <c r="I1189" s="66">
        <v>2.5000000000000001E-3</v>
      </c>
      <c r="J1189" s="16">
        <v>70300062591</v>
      </c>
      <c r="K1189" s="16">
        <v>0.87759149000000003</v>
      </c>
      <c r="L1189" s="16">
        <v>-51.769097610000003</v>
      </c>
    </row>
    <row r="1190" spans="1:12" ht="13.2" x14ac:dyDescent="0.25">
      <c r="A1190" s="13">
        <v>42770</v>
      </c>
      <c r="B1190" s="54">
        <v>0.35743055555555553</v>
      </c>
      <c r="C1190" s="16" t="s">
        <v>760</v>
      </c>
      <c r="D1190" s="16" t="s">
        <v>761</v>
      </c>
      <c r="E1190" s="16" t="s">
        <v>762</v>
      </c>
      <c r="F1190" s="16">
        <v>1.700335E-2</v>
      </c>
      <c r="G1190" s="16">
        <v>2.57922685</v>
      </c>
      <c r="H1190" s="16">
        <v>4.3855489999999997E-2</v>
      </c>
      <c r="I1190" s="66">
        <v>2.5000000000000001E-3</v>
      </c>
      <c r="J1190" s="16">
        <v>70300062591</v>
      </c>
      <c r="K1190" s="16">
        <v>4.3745859999999998E-2</v>
      </c>
      <c r="L1190" s="16">
        <v>-2.57922685</v>
      </c>
    </row>
    <row r="1191" spans="1:12" ht="13.2" x14ac:dyDescent="0.25">
      <c r="A1191" s="13">
        <v>42770</v>
      </c>
      <c r="B1191" s="54">
        <v>0.35622685185185188</v>
      </c>
      <c r="C1191" s="16" t="s">
        <v>760</v>
      </c>
      <c r="D1191" s="16" t="s">
        <v>761</v>
      </c>
      <c r="E1191" s="16" t="s">
        <v>762</v>
      </c>
      <c r="F1191" s="16">
        <v>1.7003290000000001E-2</v>
      </c>
      <c r="G1191" s="16">
        <v>2.18752038</v>
      </c>
      <c r="H1191" s="16">
        <v>3.7195039999999999E-2</v>
      </c>
      <c r="I1191" s="66">
        <v>2.5000000000000001E-3</v>
      </c>
      <c r="J1191" s="16">
        <v>70299940713</v>
      </c>
      <c r="K1191" s="16">
        <v>3.7102059999999999E-2</v>
      </c>
      <c r="L1191" s="16">
        <v>-2.18752038</v>
      </c>
    </row>
    <row r="1192" spans="1:12" ht="13.2" x14ac:dyDescent="0.25">
      <c r="A1192" s="13">
        <v>42770</v>
      </c>
      <c r="B1192" s="54">
        <v>0.35561342592592593</v>
      </c>
      <c r="C1192" s="16" t="s">
        <v>760</v>
      </c>
      <c r="D1192" s="16" t="s">
        <v>761</v>
      </c>
      <c r="E1192" s="16" t="s">
        <v>762</v>
      </c>
      <c r="F1192" s="16">
        <v>1.700341E-2</v>
      </c>
      <c r="G1192" s="16">
        <v>7.183349E-2</v>
      </c>
      <c r="H1192" s="16">
        <v>1.22141E-3</v>
      </c>
      <c r="I1192" s="66">
        <v>1.5E-3</v>
      </c>
      <c r="J1192" s="16">
        <v>70299900753</v>
      </c>
      <c r="K1192" s="16">
        <v>1.2195800000000001E-3</v>
      </c>
      <c r="L1192" s="16">
        <v>-7.183349E-2</v>
      </c>
    </row>
    <row r="1193" spans="1:12" ht="13.2" x14ac:dyDescent="0.25">
      <c r="A1193" s="13">
        <v>42770</v>
      </c>
      <c r="B1193" s="54">
        <v>0.35550925925925925</v>
      </c>
      <c r="C1193" s="16" t="s">
        <v>760</v>
      </c>
      <c r="D1193" s="16" t="s">
        <v>761</v>
      </c>
      <c r="E1193" s="16" t="s">
        <v>762</v>
      </c>
      <c r="F1193" s="16">
        <v>1.700341E-2</v>
      </c>
      <c r="G1193" s="16">
        <v>2.4192515000000001</v>
      </c>
      <c r="H1193" s="16">
        <v>4.1135520000000002E-2</v>
      </c>
      <c r="I1193" s="66">
        <v>2.5000000000000001E-3</v>
      </c>
      <c r="J1193" s="16">
        <v>70299900753</v>
      </c>
      <c r="K1193" s="16">
        <v>4.1032689999999997E-2</v>
      </c>
      <c r="L1193" s="16">
        <v>-2.4192515000000001</v>
      </c>
    </row>
    <row r="1194" spans="1:12" ht="13.2" hidden="1" x14ac:dyDescent="0.25">
      <c r="A1194" s="13">
        <v>41844</v>
      </c>
      <c r="B1194" s="54">
        <v>0.19206018518518519</v>
      </c>
      <c r="C1194" s="16" t="s">
        <v>788</v>
      </c>
      <c r="D1194" s="16" t="s">
        <v>761</v>
      </c>
      <c r="E1194" s="16" t="s">
        <v>762</v>
      </c>
      <c r="F1194" s="16">
        <v>4.6311299999999998E-3</v>
      </c>
      <c r="G1194" s="16">
        <v>5.5992215700000001</v>
      </c>
      <c r="H1194" s="16">
        <v>2.5930720000000001E-2</v>
      </c>
      <c r="I1194" s="66">
        <v>2E-3</v>
      </c>
      <c r="J1194" s="16">
        <v>13230944</v>
      </c>
      <c r="K1194" s="16">
        <v>2.587886E-2</v>
      </c>
      <c r="L1194" s="16">
        <v>-5.5992215700000001</v>
      </c>
    </row>
    <row r="1195" spans="1:12" ht="13.2" hidden="1" x14ac:dyDescent="0.25">
      <c r="A1195" s="13">
        <v>41844</v>
      </c>
      <c r="B1195" s="54">
        <v>0.18274305555555556</v>
      </c>
      <c r="C1195" s="16" t="s">
        <v>788</v>
      </c>
      <c r="D1195" s="16" t="s">
        <v>761</v>
      </c>
      <c r="E1195" s="16" t="s">
        <v>763</v>
      </c>
      <c r="F1195" s="16">
        <v>4.63547E-3</v>
      </c>
      <c r="G1195" s="16">
        <v>5.3028652799999998</v>
      </c>
      <c r="H1195" s="16">
        <v>2.4581269999999999E-2</v>
      </c>
      <c r="I1195" s="66">
        <v>2E-3</v>
      </c>
      <c r="J1195" s="16">
        <v>13230070</v>
      </c>
      <c r="K1195" s="16">
        <v>-2.4581269999999999E-2</v>
      </c>
      <c r="L1195" s="16">
        <v>5.2922595499999998</v>
      </c>
    </row>
    <row r="1196" spans="1:12" ht="13.2" hidden="1" x14ac:dyDescent="0.25">
      <c r="A1196" s="13">
        <v>41844</v>
      </c>
      <c r="B1196" s="54">
        <v>0.16651620370370371</v>
      </c>
      <c r="C1196" s="16" t="s">
        <v>788</v>
      </c>
      <c r="D1196" s="16" t="s">
        <v>761</v>
      </c>
      <c r="E1196" s="16" t="s">
        <v>762</v>
      </c>
      <c r="F1196" s="16">
        <v>4.6999900000000002E-3</v>
      </c>
      <c r="G1196" s="16">
        <v>5.2405521999999998</v>
      </c>
      <c r="H1196" s="16">
        <v>2.4630539999999999E-2</v>
      </c>
      <c r="I1196" s="66">
        <v>2E-3</v>
      </c>
      <c r="J1196" s="16">
        <v>13228424</v>
      </c>
      <c r="K1196" s="16">
        <v>2.458128E-2</v>
      </c>
      <c r="L1196" s="16">
        <v>-5.2405521999999998</v>
      </c>
    </row>
    <row r="1197" spans="1:12" ht="13.2" hidden="1" x14ac:dyDescent="0.25">
      <c r="A1197" s="13">
        <v>41844</v>
      </c>
      <c r="B1197" s="54">
        <v>0.16005787037037036</v>
      </c>
      <c r="C1197" s="16" t="s">
        <v>788</v>
      </c>
      <c r="D1197" s="16" t="s">
        <v>761</v>
      </c>
      <c r="E1197" s="16" t="s">
        <v>763</v>
      </c>
      <c r="F1197" s="16">
        <v>4.6493899999999998E-3</v>
      </c>
      <c r="G1197" s="16">
        <v>0.94084498000000005</v>
      </c>
      <c r="H1197" s="16">
        <v>4.3743499999999999E-3</v>
      </c>
      <c r="I1197" s="66">
        <v>2E-3</v>
      </c>
      <c r="J1197" s="16">
        <v>13227927</v>
      </c>
      <c r="K1197" s="16">
        <v>-4.3743499999999999E-3</v>
      </c>
      <c r="L1197" s="16">
        <v>0.93896329999999995</v>
      </c>
    </row>
    <row r="1198" spans="1:12" ht="13.2" hidden="1" x14ac:dyDescent="0.25">
      <c r="A1198" s="13">
        <v>41844</v>
      </c>
      <c r="B1198" s="54">
        <v>0.16005787037037036</v>
      </c>
      <c r="C1198" s="16" t="s">
        <v>788</v>
      </c>
      <c r="D1198" s="16" t="s">
        <v>761</v>
      </c>
      <c r="E1198" s="16" t="s">
        <v>763</v>
      </c>
      <c r="F1198" s="16">
        <v>4.6493899999999998E-3</v>
      </c>
      <c r="G1198" s="16">
        <v>4.3673573399999999</v>
      </c>
      <c r="H1198" s="16">
        <v>2.030554E-2</v>
      </c>
      <c r="I1198" s="66">
        <v>2E-3</v>
      </c>
      <c r="J1198" s="16">
        <v>13227881</v>
      </c>
      <c r="K1198" s="16">
        <v>-2.030554E-2</v>
      </c>
      <c r="L1198" s="16">
        <v>4.3586226300000002</v>
      </c>
    </row>
    <row r="1199" spans="1:12" ht="13.2" hidden="1" x14ac:dyDescent="0.25">
      <c r="A1199" s="13">
        <v>41844</v>
      </c>
      <c r="B1199" s="54">
        <v>0.15461805555555555</v>
      </c>
      <c r="C1199" s="16" t="s">
        <v>788</v>
      </c>
      <c r="D1199" s="16" t="s">
        <v>761</v>
      </c>
      <c r="E1199" s="16" t="s">
        <v>762</v>
      </c>
      <c r="F1199" s="16">
        <v>4.68689E-3</v>
      </c>
      <c r="G1199" s="16">
        <v>0.94335952999999995</v>
      </c>
      <c r="H1199" s="16">
        <v>4.4214199999999997E-3</v>
      </c>
      <c r="I1199" s="66">
        <v>2E-3</v>
      </c>
      <c r="J1199" s="16">
        <v>13227751</v>
      </c>
      <c r="K1199" s="16">
        <v>4.4125800000000001E-3</v>
      </c>
      <c r="L1199" s="16">
        <v>-0.94335952999999995</v>
      </c>
    </row>
    <row r="1200" spans="1:12" ht="13.2" hidden="1" x14ac:dyDescent="0.25">
      <c r="A1200" s="13">
        <v>41844</v>
      </c>
      <c r="B1200" s="54">
        <v>0.15461805555555555</v>
      </c>
      <c r="C1200" s="16" t="s">
        <v>788</v>
      </c>
      <c r="D1200" s="16" t="s">
        <v>761</v>
      </c>
      <c r="E1200" s="16" t="s">
        <v>762</v>
      </c>
      <c r="F1200" s="16">
        <v>4.68689E-3</v>
      </c>
      <c r="G1200" s="16">
        <v>4.3790231000000004</v>
      </c>
      <c r="H1200" s="16">
        <v>2.0523989999999999E-2</v>
      </c>
      <c r="I1200" s="66">
        <v>2E-3</v>
      </c>
      <c r="J1200" s="16">
        <v>13227747</v>
      </c>
      <c r="K1200" s="16">
        <v>2.048295E-2</v>
      </c>
      <c r="L1200" s="16">
        <v>-4.3790231000000004</v>
      </c>
    </row>
    <row r="1201" spans="1:12" ht="13.2" hidden="1" x14ac:dyDescent="0.25">
      <c r="A1201" s="13">
        <v>41844</v>
      </c>
      <c r="B1201" s="54">
        <v>0.14799768518518519</v>
      </c>
      <c r="C1201" s="16" t="s">
        <v>788</v>
      </c>
      <c r="D1201" s="16" t="s">
        <v>761</v>
      </c>
      <c r="E1201" s="16" t="s">
        <v>763</v>
      </c>
      <c r="F1201" s="16">
        <v>4.6394899999999996E-3</v>
      </c>
      <c r="G1201" s="16">
        <v>0.95498066000000004</v>
      </c>
      <c r="H1201" s="16">
        <v>4.4306199999999997E-3</v>
      </c>
      <c r="I1201" s="66">
        <v>2E-3</v>
      </c>
      <c r="J1201" s="16">
        <v>13223622</v>
      </c>
      <c r="K1201" s="16">
        <v>-4.4306199999999997E-3</v>
      </c>
      <c r="L1201" s="16">
        <v>0.95307070000000005</v>
      </c>
    </row>
    <row r="1202" spans="1:12" ht="13.2" hidden="1" x14ac:dyDescent="0.25">
      <c r="A1202" s="13">
        <v>41844</v>
      </c>
      <c r="B1202" s="54">
        <v>0.13495370370370371</v>
      </c>
      <c r="C1202" s="16" t="s">
        <v>788</v>
      </c>
      <c r="D1202" s="16" t="s">
        <v>761</v>
      </c>
      <c r="E1202" s="16" t="s">
        <v>763</v>
      </c>
      <c r="F1202" s="16">
        <v>4.7064699999999999E-3</v>
      </c>
      <c r="G1202" s="16">
        <v>4.4283720000000004</v>
      </c>
      <c r="H1202" s="16">
        <v>2.0841990000000001E-2</v>
      </c>
      <c r="I1202" s="66">
        <v>2E-3</v>
      </c>
      <c r="J1202" s="16">
        <v>13226136</v>
      </c>
      <c r="K1202" s="16">
        <v>-2.0841990000000001E-2</v>
      </c>
      <c r="L1202" s="16">
        <v>4.4195152599999998</v>
      </c>
    </row>
    <row r="1203" spans="1:12" ht="13.2" hidden="1" x14ac:dyDescent="0.25">
      <c r="A1203" s="13">
        <v>41844</v>
      </c>
      <c r="B1203" s="54">
        <v>0.12341435185185186</v>
      </c>
      <c r="C1203" s="16" t="s">
        <v>788</v>
      </c>
      <c r="D1203" s="16" t="s">
        <v>761</v>
      </c>
      <c r="E1203" s="16" t="s">
        <v>762</v>
      </c>
      <c r="F1203" s="16">
        <v>4.7444200000000001E-3</v>
      </c>
      <c r="G1203" s="16">
        <v>4.4017540500000001</v>
      </c>
      <c r="H1203" s="16">
        <v>2.0883760000000001E-2</v>
      </c>
      <c r="I1203" s="66">
        <v>2E-3</v>
      </c>
      <c r="J1203" s="16">
        <v>13225519</v>
      </c>
      <c r="K1203" s="16">
        <v>2.0841999999999999E-2</v>
      </c>
      <c r="L1203" s="16">
        <v>-4.4017540500000001</v>
      </c>
    </row>
    <row r="1204" spans="1:12" ht="13.2" hidden="1" x14ac:dyDescent="0.25">
      <c r="A1204" s="13">
        <v>41844</v>
      </c>
      <c r="B1204" s="54">
        <v>0.12136574074074075</v>
      </c>
      <c r="C1204" s="16" t="s">
        <v>788</v>
      </c>
      <c r="D1204" s="16" t="s">
        <v>761</v>
      </c>
      <c r="E1204" s="16" t="s">
        <v>763</v>
      </c>
      <c r="F1204" s="16">
        <v>4.66265E-3</v>
      </c>
      <c r="G1204" s="16">
        <v>1.2759111299999999</v>
      </c>
      <c r="H1204" s="16">
        <v>5.9491199999999996E-3</v>
      </c>
      <c r="I1204" s="66">
        <v>2E-3</v>
      </c>
      <c r="J1204" s="16">
        <v>13225377</v>
      </c>
      <c r="K1204" s="16">
        <v>-5.9491199999999996E-3</v>
      </c>
      <c r="L1204" s="16">
        <v>1.27335931</v>
      </c>
    </row>
    <row r="1205" spans="1:12" ht="13.2" hidden="1" x14ac:dyDescent="0.25">
      <c r="A1205" s="13">
        <v>41844</v>
      </c>
      <c r="B1205" s="54">
        <v>0.12123842592592593</v>
      </c>
      <c r="C1205" s="16" t="s">
        <v>788</v>
      </c>
      <c r="D1205" s="16" t="s">
        <v>761</v>
      </c>
      <c r="E1205" s="16" t="s">
        <v>763</v>
      </c>
      <c r="F1205" s="16">
        <v>4.6626599999999999E-3</v>
      </c>
      <c r="G1205" s="16">
        <v>3.2120065000000002</v>
      </c>
      <c r="H1205" s="16">
        <v>1.497649E-2</v>
      </c>
      <c r="I1205" s="66">
        <v>2E-3</v>
      </c>
      <c r="J1205" s="16">
        <v>13225397</v>
      </c>
      <c r="K1205" s="16">
        <v>-1.497649E-2</v>
      </c>
      <c r="L1205" s="16">
        <v>3.2055824899999998</v>
      </c>
    </row>
    <row r="1206" spans="1:12" ht="13.2" hidden="1" x14ac:dyDescent="0.25">
      <c r="A1206" s="13">
        <v>41844</v>
      </c>
      <c r="B1206" s="54">
        <v>0.10643518518518519</v>
      </c>
      <c r="C1206" s="16" t="s">
        <v>788</v>
      </c>
      <c r="D1206" s="16" t="s">
        <v>761</v>
      </c>
      <c r="E1206" s="16" t="s">
        <v>762</v>
      </c>
      <c r="F1206" s="16">
        <v>4.7199900000000003E-3</v>
      </c>
      <c r="G1206" s="16">
        <v>3.17935298</v>
      </c>
      <c r="H1206" s="16">
        <v>1.5006510000000001E-2</v>
      </c>
      <c r="I1206" s="66">
        <v>2E-3</v>
      </c>
      <c r="J1206" s="16">
        <v>13224368</v>
      </c>
      <c r="K1206" s="16">
        <v>1.49765E-2</v>
      </c>
      <c r="L1206" s="16">
        <v>-3.17935298</v>
      </c>
    </row>
    <row r="1207" spans="1:12" ht="13.2" hidden="1" x14ac:dyDescent="0.25">
      <c r="A1207" s="13">
        <v>41844</v>
      </c>
      <c r="B1207" s="54">
        <v>0.10643518518518519</v>
      </c>
      <c r="C1207" s="16" t="s">
        <v>788</v>
      </c>
      <c r="D1207" s="16" t="s">
        <v>761</v>
      </c>
      <c r="E1207" s="16" t="s">
        <v>762</v>
      </c>
      <c r="F1207" s="16">
        <v>4.7199900000000003E-3</v>
      </c>
      <c r="G1207" s="16">
        <v>1.2629384699999999</v>
      </c>
      <c r="H1207" s="16">
        <v>5.9610499999999999E-3</v>
      </c>
      <c r="I1207" s="66">
        <v>2E-3</v>
      </c>
      <c r="J1207" s="16">
        <v>13224363</v>
      </c>
      <c r="K1207" s="16">
        <v>5.9491300000000004E-3</v>
      </c>
      <c r="L1207" s="16">
        <v>-1.2629384699999999</v>
      </c>
    </row>
    <row r="1208" spans="1:12" ht="13.2" hidden="1" x14ac:dyDescent="0.25">
      <c r="A1208" s="13">
        <v>41844</v>
      </c>
      <c r="B1208" s="54">
        <v>0.10164351851851852</v>
      </c>
      <c r="C1208" s="16" t="s">
        <v>788</v>
      </c>
      <c r="D1208" s="16" t="s">
        <v>761</v>
      </c>
      <c r="E1208" s="16" t="s">
        <v>763</v>
      </c>
      <c r="F1208" s="16">
        <v>4.6723099999999998E-3</v>
      </c>
      <c r="G1208" s="16">
        <v>3.2348844200000002</v>
      </c>
      <c r="H1208" s="16">
        <v>1.511438E-2</v>
      </c>
      <c r="I1208" s="66">
        <v>2E-3</v>
      </c>
      <c r="J1208" s="16">
        <v>13220183</v>
      </c>
      <c r="K1208" s="16">
        <v>-1.511438E-2</v>
      </c>
      <c r="L1208" s="16">
        <v>3.2284146599999999</v>
      </c>
    </row>
    <row r="1209" spans="1:12" ht="13.2" hidden="1" x14ac:dyDescent="0.25">
      <c r="A1209" s="13">
        <v>41844</v>
      </c>
      <c r="B1209" s="54">
        <v>9.6250000000000002E-2</v>
      </c>
      <c r="C1209" s="16" t="s">
        <v>788</v>
      </c>
      <c r="D1209" s="16" t="s">
        <v>761</v>
      </c>
      <c r="E1209" s="16" t="s">
        <v>763</v>
      </c>
      <c r="F1209" s="16">
        <v>4.6723099999999998E-3</v>
      </c>
      <c r="G1209" s="16">
        <v>1.2849999999999999</v>
      </c>
      <c r="H1209" s="16">
        <v>6.0039100000000003E-3</v>
      </c>
      <c r="I1209" s="66">
        <v>2E-3</v>
      </c>
      <c r="J1209" s="16">
        <v>13220183</v>
      </c>
      <c r="K1209" s="16">
        <v>-6.0039100000000003E-3</v>
      </c>
      <c r="L1209" s="16">
        <v>1.28243</v>
      </c>
    </row>
    <row r="1210" spans="1:12" ht="13.2" hidden="1" x14ac:dyDescent="0.25">
      <c r="A1210" s="13">
        <v>41844</v>
      </c>
      <c r="B1210" s="54">
        <v>9.2488425925925932E-2</v>
      </c>
      <c r="C1210" s="16" t="s">
        <v>788</v>
      </c>
      <c r="D1210" s="16" t="s">
        <v>761</v>
      </c>
      <c r="E1210" s="16" t="s">
        <v>762</v>
      </c>
      <c r="F1210" s="16">
        <v>4.6769100000000003E-3</v>
      </c>
      <c r="G1210" s="16">
        <v>0.95595708000000001</v>
      </c>
      <c r="H1210" s="16">
        <v>4.4709199999999998E-3</v>
      </c>
      <c r="I1210" s="66">
        <v>2E-3</v>
      </c>
      <c r="J1210" s="16">
        <v>13223611</v>
      </c>
      <c r="K1210" s="16">
        <v>4.4619799999999999E-3</v>
      </c>
      <c r="L1210" s="16">
        <v>-0.95595708000000001</v>
      </c>
    </row>
    <row r="1211" spans="1:12" ht="13.2" hidden="1" x14ac:dyDescent="0.25">
      <c r="A1211" s="13">
        <v>41844</v>
      </c>
      <c r="B1211" s="54">
        <v>9.211805555555555E-2</v>
      </c>
      <c r="C1211" s="16" t="s">
        <v>788</v>
      </c>
      <c r="D1211" s="16" t="s">
        <v>761</v>
      </c>
      <c r="E1211" s="16" t="s">
        <v>763</v>
      </c>
      <c r="F1211" s="16">
        <v>4.6723099999999998E-3</v>
      </c>
      <c r="G1211" s="16">
        <v>0.58268516999999997</v>
      </c>
      <c r="H1211" s="16">
        <v>2.7224800000000002E-3</v>
      </c>
      <c r="I1211" s="66">
        <v>2E-3</v>
      </c>
      <c r="J1211" s="16">
        <v>13220183</v>
      </c>
      <c r="K1211" s="16">
        <v>-2.7224800000000002E-3</v>
      </c>
      <c r="L1211" s="16">
        <v>0.58151980000000003</v>
      </c>
    </row>
    <row r="1212" spans="1:12" ht="13.2" hidden="1" x14ac:dyDescent="0.25">
      <c r="A1212" s="13">
        <v>41844</v>
      </c>
      <c r="B1212" s="54">
        <v>9.211805555555555E-2</v>
      </c>
      <c r="C1212" s="16" t="s">
        <v>788</v>
      </c>
      <c r="D1212" s="16" t="s">
        <v>761</v>
      </c>
      <c r="E1212" s="16" t="s">
        <v>763</v>
      </c>
      <c r="F1212" s="16">
        <v>4.6723099999999998E-3</v>
      </c>
      <c r="G1212" s="16">
        <v>0.37613070999999998</v>
      </c>
      <c r="H1212" s="16">
        <v>1.75739E-3</v>
      </c>
      <c r="I1212" s="66">
        <v>2E-3</v>
      </c>
      <c r="J1212" s="16">
        <v>13220156</v>
      </c>
      <c r="K1212" s="16">
        <v>-1.75739E-3</v>
      </c>
      <c r="L1212" s="16">
        <v>0.37537844999999997</v>
      </c>
    </row>
    <row r="1213" spans="1:12" ht="13.2" hidden="1" x14ac:dyDescent="0.25">
      <c r="A1213" s="13">
        <v>41844</v>
      </c>
      <c r="B1213" s="54">
        <v>3.7222222222222219E-2</v>
      </c>
      <c r="C1213" s="16" t="s">
        <v>788</v>
      </c>
      <c r="D1213" s="16" t="s">
        <v>761</v>
      </c>
      <c r="E1213" s="16" t="s">
        <v>762</v>
      </c>
      <c r="F1213" s="16">
        <v>4.7099899999999998E-3</v>
      </c>
      <c r="G1213" s="16">
        <v>5.1095512000000003</v>
      </c>
      <c r="H1213" s="16">
        <v>2.4065929999999999E-2</v>
      </c>
      <c r="I1213" s="66">
        <v>2E-3</v>
      </c>
      <c r="J1213" s="16">
        <v>13220088</v>
      </c>
      <c r="K1213" s="16">
        <v>2.4017799999999999E-2</v>
      </c>
      <c r="L1213" s="16">
        <v>-5.1095512000000003</v>
      </c>
    </row>
    <row r="1214" spans="1:12" ht="13.2" hidden="1" x14ac:dyDescent="0.25">
      <c r="A1214" s="13">
        <v>41844</v>
      </c>
      <c r="B1214" s="54">
        <v>3.695601851851852E-2</v>
      </c>
      <c r="C1214" s="16" t="s">
        <v>788</v>
      </c>
      <c r="D1214" s="16" t="s">
        <v>761</v>
      </c>
      <c r="E1214" s="16" t="s">
        <v>762</v>
      </c>
      <c r="F1214" s="16">
        <v>4.7099899999999998E-3</v>
      </c>
      <c r="G1214" s="16">
        <v>0.37664484999999998</v>
      </c>
      <c r="H1214" s="16">
        <v>1.77399E-3</v>
      </c>
      <c r="I1214" s="66">
        <v>2E-3</v>
      </c>
      <c r="J1214" s="16">
        <v>13220088</v>
      </c>
      <c r="K1214" s="16">
        <v>1.77045E-3</v>
      </c>
      <c r="L1214" s="16">
        <v>-0.37664484999999998</v>
      </c>
    </row>
    <row r="1215" spans="1:12" ht="13.2" hidden="1" x14ac:dyDescent="0.25">
      <c r="A1215" s="13">
        <v>41844</v>
      </c>
      <c r="B1215" s="54">
        <v>1.8900462962962963E-2</v>
      </c>
      <c r="C1215" s="16" t="s">
        <v>788</v>
      </c>
      <c r="D1215" s="16" t="s">
        <v>761</v>
      </c>
      <c r="E1215" s="16" t="s">
        <v>763</v>
      </c>
      <c r="F1215" s="16">
        <v>4.7325099999999997E-3</v>
      </c>
      <c r="G1215" s="16">
        <v>3.3329829399999999</v>
      </c>
      <c r="H1215" s="16">
        <v>1.5773369999999998E-2</v>
      </c>
      <c r="I1215" s="66">
        <v>2E-3</v>
      </c>
      <c r="J1215" s="16">
        <v>13218239</v>
      </c>
      <c r="K1215" s="16">
        <v>-1.5773369999999998E-2</v>
      </c>
      <c r="L1215" s="16">
        <v>3.3263169800000001</v>
      </c>
    </row>
    <row r="1216" spans="1:12" ht="13.2" hidden="1" x14ac:dyDescent="0.25">
      <c r="A1216" s="13">
        <v>41844</v>
      </c>
      <c r="B1216" s="54">
        <v>1.8900462962962963E-2</v>
      </c>
      <c r="C1216" s="16" t="s">
        <v>788</v>
      </c>
      <c r="D1216" s="16" t="s">
        <v>761</v>
      </c>
      <c r="E1216" s="16" t="s">
        <v>763</v>
      </c>
      <c r="F1216" s="16">
        <v>4.7325199999999996E-3</v>
      </c>
      <c r="G1216" s="16">
        <v>2.2173567300000001</v>
      </c>
      <c r="H1216" s="16">
        <v>1.049368E-2</v>
      </c>
      <c r="I1216" s="66">
        <v>2E-3</v>
      </c>
      <c r="J1216" s="16">
        <v>13218380</v>
      </c>
      <c r="K1216" s="16">
        <v>-1.049368E-2</v>
      </c>
      <c r="L1216" s="16">
        <v>2.2129220200000002</v>
      </c>
    </row>
    <row r="1217" spans="1:12" ht="13.2" hidden="1" x14ac:dyDescent="0.25">
      <c r="A1217" s="13">
        <v>41844</v>
      </c>
      <c r="B1217" s="54">
        <v>4.9074074074074072E-3</v>
      </c>
      <c r="C1217" s="16" t="s">
        <v>788</v>
      </c>
      <c r="D1217" s="16" t="s">
        <v>761</v>
      </c>
      <c r="E1217" s="16" t="s">
        <v>762</v>
      </c>
      <c r="F1217" s="16">
        <v>4.7949899999999998E-3</v>
      </c>
      <c r="G1217" s="16">
        <v>3.2961455800000001</v>
      </c>
      <c r="H1217" s="16">
        <v>1.580498E-2</v>
      </c>
      <c r="I1217" s="66">
        <v>2E-3</v>
      </c>
      <c r="J1217" s="16">
        <v>13216956</v>
      </c>
      <c r="K1217" s="16">
        <v>1.577338E-2</v>
      </c>
      <c r="L1217" s="16">
        <v>-3.2961455800000001</v>
      </c>
    </row>
    <row r="1218" spans="1:12" ht="13.2" hidden="1" x14ac:dyDescent="0.25">
      <c r="A1218" s="13">
        <v>41844</v>
      </c>
      <c r="B1218" s="54">
        <v>2.2453703703703702E-3</v>
      </c>
      <c r="C1218" s="16" t="s">
        <v>788</v>
      </c>
      <c r="D1218" s="16" t="s">
        <v>761</v>
      </c>
      <c r="E1218" s="16" t="s">
        <v>762</v>
      </c>
      <c r="F1218" s="16">
        <v>4.7949899999999998E-3</v>
      </c>
      <c r="G1218" s="16">
        <v>2.1928544200000002</v>
      </c>
      <c r="H1218" s="16">
        <v>1.051471E-2</v>
      </c>
      <c r="I1218" s="66">
        <v>2E-3</v>
      </c>
      <c r="J1218" s="16">
        <v>13216956</v>
      </c>
      <c r="K1218" s="16">
        <v>1.049369E-2</v>
      </c>
      <c r="L1218" s="16">
        <v>-2.1928544200000002</v>
      </c>
    </row>
    <row r="1219" spans="1:12" ht="13.2" hidden="1" x14ac:dyDescent="0.25">
      <c r="A1219" s="13">
        <v>41843</v>
      </c>
      <c r="B1219" s="54">
        <v>0.97410879629629632</v>
      </c>
      <c r="C1219" s="16" t="s">
        <v>788</v>
      </c>
      <c r="D1219" s="16" t="s">
        <v>761</v>
      </c>
      <c r="E1219" s="16" t="s">
        <v>763</v>
      </c>
      <c r="F1219" s="16">
        <v>4.8158400000000001E-3</v>
      </c>
      <c r="G1219" s="16">
        <v>5.5</v>
      </c>
      <c r="H1219" s="16">
        <v>2.6487119999999999E-2</v>
      </c>
      <c r="I1219" s="66">
        <v>2E-3</v>
      </c>
      <c r="J1219" s="16">
        <v>13213514</v>
      </c>
      <c r="K1219" s="16">
        <v>-2.6487119999999999E-2</v>
      </c>
      <c r="L1219" s="16">
        <v>5.4889999999999999</v>
      </c>
    </row>
    <row r="1220" spans="1:12" ht="13.2" hidden="1" x14ac:dyDescent="0.25">
      <c r="A1220" s="13">
        <v>41843</v>
      </c>
      <c r="B1220" s="54">
        <v>0.67443287037037036</v>
      </c>
      <c r="C1220" s="16" t="s">
        <v>788</v>
      </c>
      <c r="D1220" s="16" t="s">
        <v>761</v>
      </c>
      <c r="E1220" s="16" t="s">
        <v>762</v>
      </c>
      <c r="F1220" s="16">
        <v>4.56902E-3</v>
      </c>
      <c r="G1220" s="16">
        <v>5.5090950200000002</v>
      </c>
      <c r="H1220" s="16">
        <v>2.5171160000000001E-2</v>
      </c>
      <c r="I1220" s="66">
        <v>2E-3</v>
      </c>
      <c r="J1220" s="16">
        <v>13186553</v>
      </c>
      <c r="K1220" s="16">
        <v>2.5120819999999999E-2</v>
      </c>
      <c r="L1220" s="16">
        <v>-5.5090950200000002</v>
      </c>
    </row>
    <row r="1221" spans="1:12" ht="13.2" hidden="1" x14ac:dyDescent="0.25">
      <c r="A1221" s="13">
        <v>41843</v>
      </c>
      <c r="B1221" s="54">
        <v>0.62425925925925929</v>
      </c>
      <c r="C1221" s="16" t="s">
        <v>788</v>
      </c>
      <c r="D1221" s="16" t="s">
        <v>761</v>
      </c>
      <c r="E1221" s="16" t="s">
        <v>763</v>
      </c>
      <c r="F1221" s="16">
        <v>4.8408000000000001E-3</v>
      </c>
      <c r="G1221" s="16">
        <v>5.5201352999999997</v>
      </c>
      <c r="H1221" s="16">
        <v>2.6721870000000002E-2</v>
      </c>
      <c r="I1221" s="66">
        <v>2E-3</v>
      </c>
      <c r="J1221" s="16">
        <v>13180807</v>
      </c>
      <c r="K1221" s="16">
        <v>-2.6721870000000002E-2</v>
      </c>
      <c r="L1221" s="16">
        <v>5.5090950300000001</v>
      </c>
    </row>
    <row r="1222" spans="1:12" ht="13.2" hidden="1" x14ac:dyDescent="0.25">
      <c r="A1222" s="13">
        <v>41843</v>
      </c>
      <c r="B1222" s="54">
        <v>0.61842592592592593</v>
      </c>
      <c r="C1222" s="16" t="s">
        <v>788</v>
      </c>
      <c r="D1222" s="16" t="s">
        <v>761</v>
      </c>
      <c r="E1222" s="16" t="s">
        <v>762</v>
      </c>
      <c r="F1222" s="16">
        <v>4.8989599999999999E-3</v>
      </c>
      <c r="G1222" s="16">
        <v>5.4655316599999999</v>
      </c>
      <c r="H1222" s="16">
        <v>2.6775420000000001E-2</v>
      </c>
      <c r="I1222" s="66">
        <v>2E-3</v>
      </c>
      <c r="J1222" s="16">
        <v>13180010</v>
      </c>
      <c r="K1222" s="16">
        <v>2.6721870000000002E-2</v>
      </c>
      <c r="L1222" s="16">
        <v>-5.4655316599999999</v>
      </c>
    </row>
    <row r="1223" spans="1:12" ht="13.2" hidden="1" x14ac:dyDescent="0.25">
      <c r="A1223" s="13">
        <v>41843</v>
      </c>
      <c r="B1223" s="54">
        <v>0.61362268518518515</v>
      </c>
      <c r="C1223" s="16" t="s">
        <v>788</v>
      </c>
      <c r="D1223" s="16" t="s">
        <v>761</v>
      </c>
      <c r="E1223" s="16" t="s">
        <v>763</v>
      </c>
      <c r="F1223" s="16">
        <v>4.8600800000000001E-3</v>
      </c>
      <c r="G1223" s="16">
        <v>5.4764846299999999</v>
      </c>
      <c r="H1223" s="16">
        <v>2.6616150000000002E-2</v>
      </c>
      <c r="I1223" s="66">
        <v>2E-3</v>
      </c>
      <c r="J1223" s="16">
        <v>13179413</v>
      </c>
      <c r="K1223" s="16">
        <v>-2.6616150000000002E-2</v>
      </c>
      <c r="L1223" s="16">
        <v>5.4655316699999998</v>
      </c>
    </row>
    <row r="1224" spans="1:12" ht="13.2" hidden="1" x14ac:dyDescent="0.25">
      <c r="A1224" s="13">
        <v>41843</v>
      </c>
      <c r="B1224" s="54">
        <v>0.60531250000000003</v>
      </c>
      <c r="C1224" s="16" t="s">
        <v>788</v>
      </c>
      <c r="D1224" s="16" t="s">
        <v>761</v>
      </c>
      <c r="E1224" s="16" t="s">
        <v>762</v>
      </c>
      <c r="F1224" s="16">
        <v>4.88377E-3</v>
      </c>
      <c r="G1224" s="16">
        <v>5.4608413999999996</v>
      </c>
      <c r="H1224" s="16">
        <v>2.6669490000000001E-2</v>
      </c>
      <c r="I1224" s="66">
        <v>2E-3</v>
      </c>
      <c r="J1224" s="16">
        <v>13178935</v>
      </c>
      <c r="K1224" s="16">
        <v>2.661616E-2</v>
      </c>
      <c r="L1224" s="16">
        <v>-5.4608413999999996</v>
      </c>
    </row>
    <row r="1225" spans="1:12" ht="13.2" hidden="1" x14ac:dyDescent="0.25">
      <c r="A1225" s="13">
        <v>41843</v>
      </c>
      <c r="B1225" s="54">
        <v>0.6047569444444445</v>
      </c>
      <c r="C1225" s="16" t="s">
        <v>788</v>
      </c>
      <c r="D1225" s="16" t="s">
        <v>761</v>
      </c>
      <c r="E1225" s="16" t="s">
        <v>763</v>
      </c>
      <c r="F1225" s="16">
        <v>4.8450100000000003E-3</v>
      </c>
      <c r="G1225" s="16">
        <v>5.4717849699999999</v>
      </c>
      <c r="H1225" s="16">
        <v>2.6510849999999999E-2</v>
      </c>
      <c r="I1225" s="66">
        <v>2E-3</v>
      </c>
      <c r="J1225" s="16">
        <v>13178818</v>
      </c>
      <c r="K1225" s="16">
        <v>-2.6510849999999999E-2</v>
      </c>
      <c r="L1225" s="16">
        <v>5.4608414099999996</v>
      </c>
    </row>
    <row r="1226" spans="1:12" ht="13.2" hidden="1" x14ac:dyDescent="0.25">
      <c r="A1226" s="13">
        <v>41843</v>
      </c>
      <c r="B1226" s="54">
        <v>0.59770833333333329</v>
      </c>
      <c r="C1226" s="16" t="s">
        <v>788</v>
      </c>
      <c r="D1226" s="16" t="s">
        <v>761</v>
      </c>
      <c r="E1226" s="16" t="s">
        <v>762</v>
      </c>
      <c r="F1226" s="16">
        <v>4.8399899999999997E-3</v>
      </c>
      <c r="G1226" s="16">
        <v>5.4884375600000004</v>
      </c>
      <c r="H1226" s="16">
        <v>2.6563980000000001E-2</v>
      </c>
      <c r="I1226" s="66">
        <v>2E-3</v>
      </c>
      <c r="J1226" s="16">
        <v>13178002</v>
      </c>
      <c r="K1226" s="16">
        <v>2.6510860000000001E-2</v>
      </c>
      <c r="L1226" s="16">
        <v>-5.4884375600000004</v>
      </c>
    </row>
    <row r="1227" spans="1:12" ht="13.2" hidden="1" x14ac:dyDescent="0.25">
      <c r="A1227" s="13">
        <v>41843</v>
      </c>
      <c r="B1227" s="54">
        <v>0.59498842592592593</v>
      </c>
      <c r="C1227" s="16" t="s">
        <v>788</v>
      </c>
      <c r="D1227" s="16" t="s">
        <v>761</v>
      </c>
      <c r="E1227" s="16" t="s">
        <v>763</v>
      </c>
      <c r="F1227" s="16">
        <v>4.7821499999999998E-3</v>
      </c>
      <c r="G1227" s="16">
        <v>5.4994364400000002</v>
      </c>
      <c r="H1227" s="16">
        <v>2.6299119999999999E-2</v>
      </c>
      <c r="I1227" s="66">
        <v>2E-3</v>
      </c>
      <c r="J1227" s="16">
        <v>13177713</v>
      </c>
      <c r="K1227" s="16">
        <v>-2.6299119999999999E-2</v>
      </c>
      <c r="L1227" s="16">
        <v>5.4884375700000003</v>
      </c>
    </row>
    <row r="1228" spans="1:12" ht="13.2" hidden="1" x14ac:dyDescent="0.25">
      <c r="A1228" s="13">
        <v>41843</v>
      </c>
      <c r="B1228" s="54">
        <v>0.57092592592592595</v>
      </c>
      <c r="C1228" s="16" t="s">
        <v>789</v>
      </c>
      <c r="D1228" s="16" t="s">
        <v>761</v>
      </c>
      <c r="E1228" s="16" t="s">
        <v>762</v>
      </c>
      <c r="F1228" s="16">
        <v>2.3900000000000001E-4</v>
      </c>
      <c r="G1228" s="16">
        <v>25.35036702</v>
      </c>
      <c r="H1228" s="16">
        <v>6.05873E-3</v>
      </c>
      <c r="I1228" s="66">
        <v>2E-3</v>
      </c>
      <c r="J1228" s="16">
        <v>13109371</v>
      </c>
      <c r="K1228" s="16">
        <v>6.0466199999999999E-3</v>
      </c>
      <c r="L1228" s="16">
        <v>-25.35036702</v>
      </c>
    </row>
    <row r="1229" spans="1:12" ht="13.2" hidden="1" x14ac:dyDescent="0.25">
      <c r="A1229" s="13">
        <v>41843</v>
      </c>
      <c r="B1229" s="54">
        <v>0.32811342592592591</v>
      </c>
      <c r="C1229" s="16" t="s">
        <v>790</v>
      </c>
      <c r="D1229" s="16" t="s">
        <v>761</v>
      </c>
      <c r="E1229" s="16" t="s">
        <v>762</v>
      </c>
      <c r="F1229" s="16">
        <v>4.6990000000000002E-5</v>
      </c>
      <c r="G1229" s="16">
        <v>481</v>
      </c>
      <c r="H1229" s="16">
        <v>2.2602190000000001E-2</v>
      </c>
      <c r="I1229" s="66">
        <v>2E-3</v>
      </c>
      <c r="J1229" s="16">
        <v>13136483</v>
      </c>
      <c r="K1229" s="16">
        <v>2.2556989999999999E-2</v>
      </c>
      <c r="L1229" s="16">
        <v>-481</v>
      </c>
    </row>
    <row r="1230" spans="1:12" ht="13.2" hidden="1" x14ac:dyDescent="0.25">
      <c r="A1230" s="13">
        <v>41842</v>
      </c>
      <c r="B1230" s="54">
        <v>0.8677083333333333</v>
      </c>
      <c r="C1230" s="16" t="s">
        <v>789</v>
      </c>
      <c r="D1230" s="16" t="s">
        <v>761</v>
      </c>
      <c r="E1230" s="16" t="s">
        <v>763</v>
      </c>
      <c r="F1230" s="16">
        <v>1.6034999999999999E-4</v>
      </c>
      <c r="G1230" s="16">
        <v>6.0902242500000003</v>
      </c>
      <c r="H1230" s="16">
        <v>9.7656000000000001E-4</v>
      </c>
      <c r="I1230" s="66">
        <v>2E-3</v>
      </c>
      <c r="J1230" s="16">
        <v>13088650</v>
      </c>
      <c r="K1230" s="16">
        <v>-9.7656000000000001E-4</v>
      </c>
      <c r="L1230" s="16">
        <v>6.0780438099999996</v>
      </c>
    </row>
    <row r="1231" spans="1:12" ht="13.2" hidden="1" x14ac:dyDescent="0.25">
      <c r="A1231" s="13">
        <v>41842</v>
      </c>
      <c r="B1231" s="54">
        <v>0.78120370370370373</v>
      </c>
      <c r="C1231" s="16" t="s">
        <v>789</v>
      </c>
      <c r="D1231" s="16" t="s">
        <v>761</v>
      </c>
      <c r="E1231" s="16" t="s">
        <v>762</v>
      </c>
      <c r="F1231" s="16">
        <v>1.4999999999999999E-4</v>
      </c>
      <c r="G1231" s="16">
        <v>12.333703760000001</v>
      </c>
      <c r="H1231" s="16">
        <v>1.85005E-3</v>
      </c>
      <c r="I1231" s="66">
        <v>2E-3</v>
      </c>
      <c r="J1231" s="16">
        <v>13078223</v>
      </c>
      <c r="K1231" s="16">
        <v>1.8463500000000001E-3</v>
      </c>
      <c r="L1231" s="16">
        <v>-12.333703760000001</v>
      </c>
    </row>
    <row r="1232" spans="1:12" ht="13.2" hidden="1" x14ac:dyDescent="0.25">
      <c r="A1232" s="13">
        <v>41842</v>
      </c>
      <c r="B1232" s="54">
        <v>0.7798032407407407</v>
      </c>
      <c r="C1232" s="16" t="s">
        <v>789</v>
      </c>
      <c r="D1232" s="16" t="s">
        <v>761</v>
      </c>
      <c r="E1232" s="16" t="s">
        <v>762</v>
      </c>
      <c r="F1232" s="16">
        <v>1.4999999999999999E-4</v>
      </c>
      <c r="G1232" s="16">
        <v>40.510110910000002</v>
      </c>
      <c r="H1232" s="16">
        <v>6.0765100000000002E-3</v>
      </c>
      <c r="I1232" s="66">
        <v>2E-3</v>
      </c>
      <c r="J1232" s="16">
        <v>13078014</v>
      </c>
      <c r="K1232" s="16">
        <v>6.0643600000000004E-3</v>
      </c>
      <c r="L1232" s="16">
        <v>-40.510110910000002</v>
      </c>
    </row>
    <row r="1233" spans="1:12" ht="13.2" hidden="1" x14ac:dyDescent="0.25">
      <c r="A1233" s="13">
        <v>41842</v>
      </c>
      <c r="B1233" s="54">
        <v>0.77935185185185185</v>
      </c>
      <c r="C1233" s="16" t="s">
        <v>789</v>
      </c>
      <c r="D1233" s="16" t="s">
        <v>761</v>
      </c>
      <c r="E1233" s="16" t="s">
        <v>762</v>
      </c>
      <c r="F1233" s="16">
        <v>1.5001000000000001E-4</v>
      </c>
      <c r="G1233" s="16">
        <v>1.0100123000000001</v>
      </c>
      <c r="H1233" s="16">
        <v>1.5150999999999999E-4</v>
      </c>
      <c r="I1233" s="66">
        <v>2E-3</v>
      </c>
      <c r="J1233" s="16">
        <v>13077941</v>
      </c>
      <c r="K1233" s="16">
        <v>1.5121000000000001E-4</v>
      </c>
      <c r="L1233" s="16">
        <v>-1.0100123000000001</v>
      </c>
    </row>
    <row r="1234" spans="1:12" ht="13.2" hidden="1" x14ac:dyDescent="0.25">
      <c r="A1234" s="13">
        <v>41842</v>
      </c>
      <c r="B1234" s="54">
        <v>0.77891203703703704</v>
      </c>
      <c r="C1234" s="16" t="s">
        <v>789</v>
      </c>
      <c r="D1234" s="16" t="s">
        <v>761</v>
      </c>
      <c r="E1234" s="16" t="s">
        <v>762</v>
      </c>
      <c r="F1234" s="16">
        <v>1.6000000000000001E-4</v>
      </c>
      <c r="G1234" s="16">
        <v>100</v>
      </c>
      <c r="H1234" s="16">
        <v>1.6E-2</v>
      </c>
      <c r="I1234" s="66">
        <v>2E-3</v>
      </c>
      <c r="J1234" s="16">
        <v>13077864</v>
      </c>
      <c r="K1234" s="16">
        <v>1.5968E-2</v>
      </c>
      <c r="L1234" s="16">
        <v>-100</v>
      </c>
    </row>
    <row r="1235" spans="1:12" ht="13.2" hidden="1" x14ac:dyDescent="0.25">
      <c r="A1235" s="13">
        <v>41842</v>
      </c>
      <c r="B1235" s="54">
        <v>0.77842592592592597</v>
      </c>
      <c r="C1235" s="16" t="s">
        <v>789</v>
      </c>
      <c r="D1235" s="16" t="s">
        <v>761</v>
      </c>
      <c r="E1235" s="16" t="s">
        <v>762</v>
      </c>
      <c r="F1235" s="16">
        <v>1.6001000000000001E-4</v>
      </c>
      <c r="G1235" s="16">
        <v>0.91819861000000003</v>
      </c>
      <c r="H1235" s="16">
        <v>1.4692000000000001E-4</v>
      </c>
      <c r="I1235" s="66">
        <v>2E-3</v>
      </c>
      <c r="J1235" s="16">
        <v>13077809</v>
      </c>
      <c r="K1235" s="16">
        <v>1.4663E-4</v>
      </c>
      <c r="L1235" s="16">
        <v>-0.91819861000000003</v>
      </c>
    </row>
    <row r="1236" spans="1:12" ht="13.2" hidden="1" x14ac:dyDescent="0.25">
      <c r="A1236" s="13">
        <v>41842</v>
      </c>
      <c r="B1236" s="54">
        <v>0.77806712962962965</v>
      </c>
      <c r="C1236" s="16" t="s">
        <v>789</v>
      </c>
      <c r="D1236" s="16" t="s">
        <v>761</v>
      </c>
      <c r="E1236" s="16" t="s">
        <v>762</v>
      </c>
      <c r="F1236" s="16">
        <v>1.7000000000000001E-4</v>
      </c>
      <c r="G1236" s="16">
        <v>1.8073885000000001</v>
      </c>
      <c r="H1236" s="16">
        <v>3.0725000000000001E-4</v>
      </c>
      <c r="I1236" s="66">
        <v>2E-3</v>
      </c>
      <c r="J1236" s="16">
        <v>13077762</v>
      </c>
      <c r="K1236" s="16">
        <v>3.0664000000000001E-4</v>
      </c>
      <c r="L1236" s="16">
        <v>-1.8073885000000001</v>
      </c>
    </row>
    <row r="1237" spans="1:12" ht="13.2" hidden="1" x14ac:dyDescent="0.25">
      <c r="A1237" s="13">
        <v>41842</v>
      </c>
      <c r="B1237" s="54">
        <v>0.77796296296296297</v>
      </c>
      <c r="C1237" s="16" t="s">
        <v>789</v>
      </c>
      <c r="D1237" s="16" t="s">
        <v>761</v>
      </c>
      <c r="E1237" s="16" t="s">
        <v>762</v>
      </c>
      <c r="F1237" s="16">
        <v>1.7000000000000001E-4</v>
      </c>
      <c r="G1237" s="16">
        <v>98.192611499999998</v>
      </c>
      <c r="H1237" s="16">
        <v>1.6692740000000001E-2</v>
      </c>
      <c r="I1237" s="66">
        <v>2E-3</v>
      </c>
      <c r="J1237" s="16">
        <v>13077749</v>
      </c>
      <c r="K1237" s="16">
        <v>1.6659360000000002E-2</v>
      </c>
      <c r="L1237" s="16">
        <v>-98.192611499999998</v>
      </c>
    </row>
    <row r="1238" spans="1:12" ht="13.2" hidden="1" x14ac:dyDescent="0.25">
      <c r="A1238" s="13">
        <v>41842</v>
      </c>
      <c r="B1238" s="54">
        <v>0.77749999999999997</v>
      </c>
      <c r="C1238" s="16" t="s">
        <v>789</v>
      </c>
      <c r="D1238" s="16" t="s">
        <v>761</v>
      </c>
      <c r="E1238" s="16" t="s">
        <v>762</v>
      </c>
      <c r="F1238" s="16">
        <v>1.7001000000000001E-4</v>
      </c>
      <c r="G1238" s="16">
        <v>1.4077885000000001</v>
      </c>
      <c r="H1238" s="16">
        <v>2.3933E-4</v>
      </c>
      <c r="I1238" s="66">
        <v>2E-3</v>
      </c>
      <c r="J1238" s="16">
        <v>13077675</v>
      </c>
      <c r="K1238" s="16">
        <v>2.3886E-4</v>
      </c>
      <c r="L1238" s="16">
        <v>-1.4077885000000001</v>
      </c>
    </row>
    <row r="1239" spans="1:12" ht="13.2" hidden="1" x14ac:dyDescent="0.25">
      <c r="A1239" s="13">
        <v>41842</v>
      </c>
      <c r="B1239" s="54">
        <v>0.77276620370370375</v>
      </c>
      <c r="C1239" s="16" t="s">
        <v>789</v>
      </c>
      <c r="D1239" s="16" t="s">
        <v>761</v>
      </c>
      <c r="E1239" s="16" t="s">
        <v>763</v>
      </c>
      <c r="F1239" s="16">
        <v>2.1570000000000001E-4</v>
      </c>
      <c r="G1239" s="16">
        <v>19.31094512</v>
      </c>
      <c r="H1239" s="16">
        <v>4.1653699999999998E-3</v>
      </c>
      <c r="I1239" s="66">
        <v>2E-3</v>
      </c>
      <c r="J1239" s="16">
        <v>12961934</v>
      </c>
      <c r="K1239" s="16">
        <v>-4.1653699999999998E-3</v>
      </c>
      <c r="L1239" s="16">
        <v>19.272323230000001</v>
      </c>
    </row>
    <row r="1240" spans="1:12" ht="13.2" hidden="1" x14ac:dyDescent="0.25">
      <c r="A1240" s="13">
        <v>41842</v>
      </c>
      <c r="B1240" s="54">
        <v>0.77276620370370375</v>
      </c>
      <c r="C1240" s="16" t="s">
        <v>789</v>
      </c>
      <c r="D1240" s="16" t="s">
        <v>761</v>
      </c>
      <c r="E1240" s="16" t="s">
        <v>763</v>
      </c>
      <c r="F1240" s="16">
        <v>2.2479999999999999E-4</v>
      </c>
      <c r="G1240" s="16">
        <v>15.089469810000001</v>
      </c>
      <c r="H1240" s="16">
        <v>3.3921099999999998E-3</v>
      </c>
      <c r="I1240" s="66">
        <v>2E-3</v>
      </c>
      <c r="J1240" s="16">
        <v>13071746</v>
      </c>
      <c r="K1240" s="16">
        <v>-3.3921099999999998E-3</v>
      </c>
      <c r="L1240" s="16">
        <v>15.059290880000001</v>
      </c>
    </row>
    <row r="1241" spans="1:12" ht="13.2" hidden="1" x14ac:dyDescent="0.25">
      <c r="A1241" s="13">
        <v>41842</v>
      </c>
      <c r="B1241" s="54">
        <v>0.73473379629629632</v>
      </c>
      <c r="C1241" s="16" t="s">
        <v>789</v>
      </c>
      <c r="D1241" s="16" t="s">
        <v>761</v>
      </c>
      <c r="E1241" s="16" t="s">
        <v>763</v>
      </c>
      <c r="F1241" s="16">
        <v>2.2479999999999999E-4</v>
      </c>
      <c r="G1241" s="16">
        <v>141.80373068</v>
      </c>
      <c r="H1241" s="16">
        <v>3.1877469999999998E-2</v>
      </c>
      <c r="I1241" s="66">
        <v>2E-3</v>
      </c>
      <c r="J1241" s="16">
        <v>13071746</v>
      </c>
      <c r="K1241" s="16">
        <v>-3.1877469999999998E-2</v>
      </c>
      <c r="L1241" s="16">
        <v>141.52012321999999</v>
      </c>
    </row>
    <row r="1242" spans="1:12" ht="13.2" hidden="1" x14ac:dyDescent="0.25">
      <c r="A1242" s="13">
        <v>41842</v>
      </c>
      <c r="B1242" s="54">
        <v>0.69628472222222226</v>
      </c>
      <c r="C1242" s="16" t="s">
        <v>789</v>
      </c>
      <c r="D1242" s="16" t="s">
        <v>761</v>
      </c>
      <c r="E1242" s="16" t="s">
        <v>763</v>
      </c>
      <c r="F1242" s="16">
        <v>2.2447999999999999E-4</v>
      </c>
      <c r="G1242" s="16">
        <v>99.8</v>
      </c>
      <c r="H1242" s="16">
        <v>2.2403099999999999E-2</v>
      </c>
      <c r="I1242" s="66">
        <v>2E-3</v>
      </c>
      <c r="J1242" s="16">
        <v>13066153</v>
      </c>
      <c r="K1242" s="16">
        <v>-2.2403099999999999E-2</v>
      </c>
      <c r="L1242" s="16">
        <v>99.600399999999993</v>
      </c>
    </row>
    <row r="1243" spans="1:12" ht="13.2" hidden="1" x14ac:dyDescent="0.25">
      <c r="A1243" s="13">
        <v>41842</v>
      </c>
      <c r="B1243" s="54">
        <v>0.68746527777777777</v>
      </c>
      <c r="C1243" s="16" t="s">
        <v>789</v>
      </c>
      <c r="D1243" s="16" t="s">
        <v>761</v>
      </c>
      <c r="E1243" s="16" t="s">
        <v>762</v>
      </c>
      <c r="F1243" s="16">
        <v>2.3839999999999999E-4</v>
      </c>
      <c r="G1243" s="16">
        <v>236.36248789999999</v>
      </c>
      <c r="H1243" s="16">
        <v>5.6348809999999999E-2</v>
      </c>
      <c r="I1243" s="66">
        <v>2E-3</v>
      </c>
      <c r="J1243" s="16">
        <v>13064744</v>
      </c>
      <c r="K1243" s="16">
        <v>5.6236120000000001E-2</v>
      </c>
      <c r="L1243" s="16">
        <v>-236.36248789999999</v>
      </c>
    </row>
    <row r="1244" spans="1:12" ht="13.2" hidden="1" x14ac:dyDescent="0.25">
      <c r="A1244" s="13">
        <v>41842</v>
      </c>
      <c r="B1244" s="54">
        <v>0.68746527777777777</v>
      </c>
      <c r="C1244" s="16" t="s">
        <v>789</v>
      </c>
      <c r="D1244" s="16" t="s">
        <v>761</v>
      </c>
      <c r="E1244" s="16" t="s">
        <v>762</v>
      </c>
      <c r="F1244" s="16">
        <v>2.3839999999999999E-4</v>
      </c>
      <c r="G1244" s="16">
        <v>6.0379964700000004</v>
      </c>
      <c r="H1244" s="16">
        <v>1.4394500000000001E-3</v>
      </c>
      <c r="I1244" s="66">
        <v>2E-3</v>
      </c>
      <c r="J1244" s="16">
        <v>13064728</v>
      </c>
      <c r="K1244" s="16">
        <v>1.43658E-3</v>
      </c>
      <c r="L1244" s="16">
        <v>-6.0379964700000004</v>
      </c>
    </row>
    <row r="1245" spans="1:12" ht="13.2" hidden="1" x14ac:dyDescent="0.25">
      <c r="A1245" s="13">
        <v>41842</v>
      </c>
      <c r="B1245" s="54">
        <v>0.49637731481481484</v>
      </c>
      <c r="C1245" s="16" t="s">
        <v>789</v>
      </c>
      <c r="D1245" s="16" t="s">
        <v>761</v>
      </c>
      <c r="E1245" s="16" t="s">
        <v>763</v>
      </c>
      <c r="F1245" s="16">
        <v>2.2744E-4</v>
      </c>
      <c r="G1245" s="16">
        <v>6.0500966700000003</v>
      </c>
      <c r="H1245" s="16">
        <v>1.3760300000000001E-3</v>
      </c>
      <c r="I1245" s="66">
        <v>2E-3</v>
      </c>
      <c r="J1245" s="16">
        <v>13037268</v>
      </c>
      <c r="K1245" s="16">
        <v>-1.3760300000000001E-3</v>
      </c>
      <c r="L1245" s="16">
        <v>6.0379964800000003</v>
      </c>
    </row>
    <row r="1246" spans="1:12" ht="13.2" hidden="1" x14ac:dyDescent="0.25">
      <c r="A1246" s="13">
        <v>41842</v>
      </c>
      <c r="B1246" s="54">
        <v>0.49636574074074075</v>
      </c>
      <c r="C1246" s="16" t="s">
        <v>789</v>
      </c>
      <c r="D1246" s="16" t="s">
        <v>761</v>
      </c>
      <c r="E1246" s="16" t="s">
        <v>763</v>
      </c>
      <c r="F1246" s="16">
        <v>2.2749000000000001E-4</v>
      </c>
      <c r="G1246" s="16">
        <v>236.83616022999999</v>
      </c>
      <c r="H1246" s="16">
        <v>5.3877849999999998E-2</v>
      </c>
      <c r="I1246" s="66">
        <v>2E-3</v>
      </c>
      <c r="J1246" s="16">
        <v>13037577</v>
      </c>
      <c r="K1246" s="16">
        <v>-5.3877849999999998E-2</v>
      </c>
      <c r="L1246" s="16">
        <v>236.36248791</v>
      </c>
    </row>
    <row r="1247" spans="1:12" ht="13.2" hidden="1" x14ac:dyDescent="0.25">
      <c r="A1247" s="13">
        <v>41842</v>
      </c>
      <c r="B1247" s="54">
        <v>0.45505787037037038</v>
      </c>
      <c r="C1247" s="16" t="s">
        <v>791</v>
      </c>
      <c r="D1247" s="16" t="s">
        <v>761</v>
      </c>
      <c r="E1247" s="16" t="s">
        <v>762</v>
      </c>
      <c r="F1247" s="16">
        <v>3.5200000000000002E-6</v>
      </c>
      <c r="G1247" s="16">
        <v>2425.3993366200002</v>
      </c>
      <c r="H1247" s="16">
        <v>8.5374000000000005E-3</v>
      </c>
      <c r="I1247" s="66">
        <v>2E-3</v>
      </c>
      <c r="J1247" s="16">
        <v>13008781</v>
      </c>
      <c r="K1247" s="16">
        <v>8.5203299999999996E-3</v>
      </c>
      <c r="L1247" s="16">
        <v>-2425.3993366200002</v>
      </c>
    </row>
    <row r="1248" spans="1:12" ht="13.2" x14ac:dyDescent="0.25">
      <c r="A1248" s="13">
        <v>41842</v>
      </c>
      <c r="B1248" s="54">
        <v>0.44427083333333334</v>
      </c>
      <c r="C1248" s="16" t="s">
        <v>760</v>
      </c>
      <c r="D1248" s="16" t="s">
        <v>761</v>
      </c>
      <c r="E1248" s="16" t="s">
        <v>763</v>
      </c>
      <c r="F1248" s="16">
        <v>1.03E-2</v>
      </c>
      <c r="G1248" s="16">
        <v>10</v>
      </c>
      <c r="H1248" s="16">
        <v>0.10299999999999999</v>
      </c>
      <c r="I1248" s="66">
        <v>2E-3</v>
      </c>
      <c r="J1248" s="16">
        <v>12843612</v>
      </c>
      <c r="K1248" s="16">
        <v>-0.10299999999999999</v>
      </c>
      <c r="L1248" s="16">
        <v>9.98</v>
      </c>
    </row>
    <row r="1249" spans="1:12" ht="13.2" x14ac:dyDescent="0.25">
      <c r="A1249" s="13">
        <v>41842</v>
      </c>
      <c r="B1249" s="54">
        <v>0.3434490740740741</v>
      </c>
      <c r="C1249" s="16" t="s">
        <v>760</v>
      </c>
      <c r="D1249" s="16" t="s">
        <v>761</v>
      </c>
      <c r="E1249" s="16" t="s">
        <v>763</v>
      </c>
      <c r="F1249" s="16">
        <v>1.04E-2</v>
      </c>
      <c r="G1249" s="16">
        <v>10</v>
      </c>
      <c r="H1249" s="16">
        <v>0.104</v>
      </c>
      <c r="I1249" s="66">
        <v>2E-3</v>
      </c>
      <c r="J1249" s="16">
        <v>12975976</v>
      </c>
      <c r="K1249" s="16">
        <v>-0.104</v>
      </c>
      <c r="L1249" s="16">
        <v>9.98</v>
      </c>
    </row>
    <row r="1250" spans="1:12" ht="13.2" hidden="1" x14ac:dyDescent="0.25">
      <c r="A1250" s="13">
        <v>41842</v>
      </c>
      <c r="B1250" s="54">
        <v>0.15737268518518518</v>
      </c>
      <c r="C1250" s="16" t="s">
        <v>789</v>
      </c>
      <c r="D1250" s="16" t="s">
        <v>761</v>
      </c>
      <c r="E1250" s="16" t="s">
        <v>762</v>
      </c>
      <c r="F1250" s="16">
        <v>2.4313000000000001E-4</v>
      </c>
      <c r="G1250" s="16">
        <v>4.6940270699999997</v>
      </c>
      <c r="H1250" s="16">
        <v>1.1412499999999999E-3</v>
      </c>
      <c r="I1250" s="66">
        <v>2E-3</v>
      </c>
      <c r="J1250" s="16">
        <v>12974346</v>
      </c>
      <c r="K1250" s="16">
        <v>1.13897E-3</v>
      </c>
      <c r="L1250" s="16">
        <v>-4.6940270699999997</v>
      </c>
    </row>
    <row r="1251" spans="1:12" ht="13.2" hidden="1" x14ac:dyDescent="0.25">
      <c r="A1251" s="13">
        <v>41841</v>
      </c>
      <c r="B1251" s="54">
        <v>0.94587962962962968</v>
      </c>
      <c r="C1251" s="16" t="s">
        <v>789</v>
      </c>
      <c r="D1251" s="16" t="s">
        <v>761</v>
      </c>
      <c r="E1251" s="16" t="s">
        <v>763</v>
      </c>
      <c r="F1251" s="16">
        <v>2.1520999999999999E-4</v>
      </c>
      <c r="G1251" s="16">
        <v>4.70343394</v>
      </c>
      <c r="H1251" s="16">
        <v>1.0122200000000001E-3</v>
      </c>
      <c r="I1251" s="66">
        <v>2E-3</v>
      </c>
      <c r="J1251" s="16">
        <v>12956989</v>
      </c>
      <c r="K1251" s="16">
        <v>-1.0122200000000001E-3</v>
      </c>
      <c r="L1251" s="16">
        <v>4.6940270799999997</v>
      </c>
    </row>
    <row r="1252" spans="1:12" ht="13.2" hidden="1" x14ac:dyDescent="0.25">
      <c r="A1252" s="13">
        <v>41841</v>
      </c>
      <c r="B1252" s="54">
        <v>0.92246527777777776</v>
      </c>
      <c r="C1252" s="16" t="s">
        <v>789</v>
      </c>
      <c r="D1252" s="16" t="s">
        <v>761</v>
      </c>
      <c r="E1252" s="16" t="s">
        <v>762</v>
      </c>
      <c r="F1252" s="16">
        <v>2.1487000000000001E-4</v>
      </c>
      <c r="G1252" s="16">
        <v>251.24883922000001</v>
      </c>
      <c r="H1252" s="16">
        <v>5.3985829999999999E-2</v>
      </c>
      <c r="I1252" s="66">
        <v>2E-3</v>
      </c>
      <c r="J1252" s="16">
        <v>12945436</v>
      </c>
      <c r="K1252" s="16">
        <v>5.387786E-2</v>
      </c>
      <c r="L1252" s="16">
        <v>-251.24883922000001</v>
      </c>
    </row>
    <row r="1253" spans="1:12" ht="13.2" hidden="1" x14ac:dyDescent="0.25">
      <c r="A1253" s="13">
        <v>41841</v>
      </c>
      <c r="B1253" s="54">
        <v>0.90464120370370371</v>
      </c>
      <c r="C1253" s="16" t="s">
        <v>789</v>
      </c>
      <c r="D1253" s="16" t="s">
        <v>761</v>
      </c>
      <c r="E1253" s="16" t="s">
        <v>762</v>
      </c>
      <c r="F1253" s="16">
        <v>2.1487000000000001E-4</v>
      </c>
      <c r="G1253" s="16">
        <v>1.13719923</v>
      </c>
      <c r="H1253" s="16">
        <v>2.4434000000000001E-4</v>
      </c>
      <c r="I1253" s="66">
        <v>2E-3</v>
      </c>
      <c r="J1253" s="16">
        <v>12945436</v>
      </c>
      <c r="K1253" s="16">
        <v>2.4386000000000001E-4</v>
      </c>
      <c r="L1253" s="16">
        <v>-1.13719923</v>
      </c>
    </row>
    <row r="1254" spans="1:12" ht="13.2" hidden="1" x14ac:dyDescent="0.25">
      <c r="A1254" s="13">
        <v>41841</v>
      </c>
      <c r="B1254" s="54">
        <v>0.90456018518518522</v>
      </c>
      <c r="C1254" s="16" t="s">
        <v>789</v>
      </c>
      <c r="D1254" s="16" t="s">
        <v>761</v>
      </c>
      <c r="E1254" s="16" t="s">
        <v>762</v>
      </c>
      <c r="F1254" s="16">
        <v>2.1487000000000001E-4</v>
      </c>
      <c r="G1254" s="16">
        <v>10</v>
      </c>
      <c r="H1254" s="16">
        <v>2.1486999999999999E-3</v>
      </c>
      <c r="I1254" s="66">
        <v>2E-3</v>
      </c>
      <c r="J1254" s="16">
        <v>12945436</v>
      </c>
      <c r="K1254" s="16">
        <v>2.1444099999999998E-3</v>
      </c>
      <c r="L1254" s="16">
        <v>-10</v>
      </c>
    </row>
    <row r="1255" spans="1:12" ht="13.2" hidden="1" x14ac:dyDescent="0.25">
      <c r="A1255" s="13">
        <v>41841</v>
      </c>
      <c r="B1255" s="54">
        <v>0.87442129629629628</v>
      </c>
      <c r="C1255" s="16" t="s">
        <v>789</v>
      </c>
      <c r="D1255" s="16" t="s">
        <v>761</v>
      </c>
      <c r="E1255" s="16" t="s">
        <v>762</v>
      </c>
      <c r="F1255" s="16">
        <v>2.1486000000000001E-4</v>
      </c>
      <c r="G1255" s="16">
        <v>19.425304229999998</v>
      </c>
      <c r="H1255" s="16">
        <v>4.1737199999999997E-3</v>
      </c>
      <c r="I1255" s="66">
        <v>2E-3</v>
      </c>
      <c r="J1255" s="16">
        <v>12945512</v>
      </c>
      <c r="K1255" s="16">
        <v>4.1653799999999998E-3</v>
      </c>
      <c r="L1255" s="16">
        <v>-19.425304229999998</v>
      </c>
    </row>
    <row r="1256" spans="1:12" ht="13.2" hidden="1" x14ac:dyDescent="0.25">
      <c r="A1256" s="13">
        <v>41841</v>
      </c>
      <c r="B1256" s="54">
        <v>0.8471643518518519</v>
      </c>
      <c r="C1256" s="16" t="s">
        <v>789</v>
      </c>
      <c r="D1256" s="16" t="s">
        <v>761</v>
      </c>
      <c r="E1256" s="16" t="s">
        <v>763</v>
      </c>
      <c r="F1256" s="16">
        <v>2.1251000000000001E-4</v>
      </c>
      <c r="G1256" s="16">
        <v>19.4642327</v>
      </c>
      <c r="H1256" s="16">
        <v>4.1363399999999996E-3</v>
      </c>
      <c r="I1256" s="66">
        <v>2E-3</v>
      </c>
      <c r="J1256" s="16">
        <v>12938369</v>
      </c>
      <c r="K1256" s="16">
        <v>-4.1363399999999996E-3</v>
      </c>
      <c r="L1256" s="16">
        <v>19.425304239999999</v>
      </c>
    </row>
    <row r="1257" spans="1:12" ht="13.2" hidden="1" x14ac:dyDescent="0.25">
      <c r="A1257" s="13">
        <v>41841</v>
      </c>
      <c r="B1257" s="54">
        <v>0.8471643518518519</v>
      </c>
      <c r="C1257" s="16" t="s">
        <v>789</v>
      </c>
      <c r="D1257" s="16" t="s">
        <v>761</v>
      </c>
      <c r="E1257" s="16" t="s">
        <v>763</v>
      </c>
      <c r="F1257" s="16">
        <v>2.1251000000000001E-4</v>
      </c>
      <c r="G1257" s="16">
        <v>262.91186218000001</v>
      </c>
      <c r="H1257" s="16">
        <v>5.587139E-2</v>
      </c>
      <c r="I1257" s="66">
        <v>2E-3</v>
      </c>
      <c r="J1257" s="16">
        <v>12938361</v>
      </c>
      <c r="K1257" s="16">
        <v>-5.587139E-2</v>
      </c>
      <c r="L1257" s="16">
        <v>262.38603846000001</v>
      </c>
    </row>
    <row r="1258" spans="1:12" ht="13.2" hidden="1" x14ac:dyDescent="0.25">
      <c r="A1258" s="13">
        <v>41841</v>
      </c>
      <c r="B1258" s="54">
        <v>0.75563657407407403</v>
      </c>
      <c r="C1258" s="16" t="s">
        <v>789</v>
      </c>
      <c r="D1258" s="16" t="s">
        <v>761</v>
      </c>
      <c r="E1258" s="16" t="s">
        <v>762</v>
      </c>
      <c r="F1258" s="16">
        <v>2.2868000000000001E-4</v>
      </c>
      <c r="G1258" s="16">
        <v>18.124165170000001</v>
      </c>
      <c r="H1258" s="16">
        <v>4.1446299999999998E-3</v>
      </c>
      <c r="I1258" s="66">
        <v>2E-3</v>
      </c>
      <c r="J1258" s="16">
        <v>12893988</v>
      </c>
      <c r="K1258" s="16">
        <v>4.1363499999999996E-3</v>
      </c>
      <c r="L1258" s="16">
        <v>-18.124165170000001</v>
      </c>
    </row>
    <row r="1259" spans="1:12" ht="13.2" hidden="1" x14ac:dyDescent="0.25">
      <c r="A1259" s="13">
        <v>41841</v>
      </c>
      <c r="B1259" s="54">
        <v>0.74221064814814819</v>
      </c>
      <c r="C1259" s="16" t="s">
        <v>789</v>
      </c>
      <c r="D1259" s="16" t="s">
        <v>761</v>
      </c>
      <c r="E1259" s="16" t="s">
        <v>762</v>
      </c>
      <c r="F1259" s="16">
        <v>2.2868000000000001E-4</v>
      </c>
      <c r="G1259" s="16">
        <v>244.81095782</v>
      </c>
      <c r="H1259" s="16">
        <v>5.5983360000000003E-2</v>
      </c>
      <c r="I1259" s="66">
        <v>2E-3</v>
      </c>
      <c r="J1259" s="16">
        <v>12893988</v>
      </c>
      <c r="K1259" s="16">
        <v>5.5871400000000002E-2</v>
      </c>
      <c r="L1259" s="16">
        <v>-244.81095782</v>
      </c>
    </row>
    <row r="1260" spans="1:12" ht="13.2" hidden="1" x14ac:dyDescent="0.25">
      <c r="A1260" s="13">
        <v>41841</v>
      </c>
      <c r="B1260" s="54">
        <v>0.5756134259259259</v>
      </c>
      <c r="C1260" s="16" t="s">
        <v>790</v>
      </c>
      <c r="D1260" s="16" t="s">
        <v>761</v>
      </c>
      <c r="E1260" s="16" t="s">
        <v>763</v>
      </c>
      <c r="F1260" s="16">
        <v>5.1999999999999997E-5</v>
      </c>
      <c r="G1260" s="16">
        <v>482</v>
      </c>
      <c r="H1260" s="16">
        <v>2.5063999999999999E-2</v>
      </c>
      <c r="I1260" s="66">
        <v>2E-3</v>
      </c>
      <c r="J1260" s="16">
        <v>12891991</v>
      </c>
      <c r="K1260" s="16">
        <v>-2.5063999999999999E-2</v>
      </c>
      <c r="L1260" s="16">
        <v>481.036</v>
      </c>
    </row>
    <row r="1261" spans="1:12" ht="13.2" hidden="1" x14ac:dyDescent="0.25">
      <c r="A1261" s="13">
        <v>41841</v>
      </c>
      <c r="B1261" s="54">
        <v>0.5053819444444444</v>
      </c>
      <c r="C1261" s="16" t="s">
        <v>789</v>
      </c>
      <c r="D1261" s="16" t="s">
        <v>761</v>
      </c>
      <c r="E1261" s="16" t="s">
        <v>763</v>
      </c>
      <c r="F1261" s="16">
        <v>2.2686000000000001E-4</v>
      </c>
      <c r="G1261" s="16">
        <v>263.46204709</v>
      </c>
      <c r="H1261" s="16">
        <v>5.9769000000000003E-2</v>
      </c>
      <c r="I1261" s="66">
        <v>2E-3</v>
      </c>
      <c r="J1261" s="16">
        <v>12893874</v>
      </c>
      <c r="K1261" s="16">
        <v>-5.9769000000000003E-2</v>
      </c>
      <c r="L1261" s="16">
        <v>262.93512299999998</v>
      </c>
    </row>
    <row r="1262" spans="1:12" ht="13.2" hidden="1" x14ac:dyDescent="0.25">
      <c r="A1262" s="13">
        <v>41841</v>
      </c>
      <c r="B1262" s="54">
        <v>0.15806712962962963</v>
      </c>
      <c r="C1262" s="16" t="s">
        <v>791</v>
      </c>
      <c r="D1262" s="16" t="s">
        <v>761</v>
      </c>
      <c r="E1262" s="16" t="s">
        <v>763</v>
      </c>
      <c r="F1262" s="16">
        <v>4.6E-6</v>
      </c>
      <c r="G1262" s="16">
        <v>1533.2085499499999</v>
      </c>
      <c r="H1262" s="16">
        <v>7.05275E-3</v>
      </c>
      <c r="I1262" s="66">
        <v>2E-3</v>
      </c>
      <c r="J1262" s="16">
        <v>12842701</v>
      </c>
      <c r="K1262" s="16">
        <v>-7.05275E-3</v>
      </c>
      <c r="L1262" s="16">
        <v>1530.1421328599999</v>
      </c>
    </row>
    <row r="1263" spans="1:12" ht="13.2" hidden="1" x14ac:dyDescent="0.25">
      <c r="A1263" s="13">
        <v>41841</v>
      </c>
      <c r="B1263" s="54">
        <v>0.15103009259259259</v>
      </c>
      <c r="C1263" s="16" t="s">
        <v>791</v>
      </c>
      <c r="D1263" s="16" t="s">
        <v>761</v>
      </c>
      <c r="E1263" s="16" t="s">
        <v>763</v>
      </c>
      <c r="F1263" s="16">
        <v>4.6E-6</v>
      </c>
      <c r="G1263" s="16">
        <v>896.13927613999999</v>
      </c>
      <c r="H1263" s="16">
        <v>4.1222400000000001E-3</v>
      </c>
      <c r="I1263" s="66">
        <v>2E-3</v>
      </c>
      <c r="J1263" s="16">
        <v>12842701</v>
      </c>
      <c r="K1263" s="16">
        <v>-4.1222400000000001E-3</v>
      </c>
      <c r="L1263" s="16">
        <v>894.34699759</v>
      </c>
    </row>
    <row r="1264" spans="1:12" ht="13.2" hidden="1" x14ac:dyDescent="0.25">
      <c r="A1264" s="13">
        <v>41841</v>
      </c>
      <c r="B1264" s="54">
        <v>0.13366898148148149</v>
      </c>
      <c r="C1264" s="16" t="s">
        <v>788</v>
      </c>
      <c r="D1264" s="16" t="s">
        <v>761</v>
      </c>
      <c r="E1264" s="16" t="s">
        <v>762</v>
      </c>
      <c r="F1264" s="16">
        <v>4.8607499999999996E-3</v>
      </c>
      <c r="G1264" s="16">
        <v>0.61951160999999999</v>
      </c>
      <c r="H1264" s="16">
        <v>3.0112899999999998E-3</v>
      </c>
      <c r="I1264" s="66">
        <v>2E-3</v>
      </c>
      <c r="J1264" s="16">
        <v>12841321</v>
      </c>
      <c r="K1264" s="16">
        <v>3.00527E-3</v>
      </c>
      <c r="L1264" s="16">
        <v>-0.61951160999999999</v>
      </c>
    </row>
    <row r="1265" spans="1:12" ht="13.2" hidden="1" x14ac:dyDescent="0.25">
      <c r="A1265" s="13">
        <v>41841</v>
      </c>
      <c r="B1265" s="54">
        <v>0.13364583333333332</v>
      </c>
      <c r="C1265" s="16" t="s">
        <v>788</v>
      </c>
      <c r="D1265" s="16" t="s">
        <v>761</v>
      </c>
      <c r="E1265" s="16" t="s">
        <v>762</v>
      </c>
      <c r="F1265" s="16">
        <v>4.8607499999999996E-3</v>
      </c>
      <c r="G1265" s="16">
        <v>0.89320999999999995</v>
      </c>
      <c r="H1265" s="16">
        <v>4.3416699999999997E-3</v>
      </c>
      <c r="I1265" s="66">
        <v>2E-3</v>
      </c>
      <c r="J1265" s="16">
        <v>12841241</v>
      </c>
      <c r="K1265" s="16">
        <v>4.3329900000000001E-3</v>
      </c>
      <c r="L1265" s="16">
        <v>-0.89320999999999995</v>
      </c>
    </row>
    <row r="1266" spans="1:12" ht="13.2" hidden="1" x14ac:dyDescent="0.25">
      <c r="A1266" s="13">
        <v>41841</v>
      </c>
      <c r="B1266" s="54">
        <v>0.13363425925925926</v>
      </c>
      <c r="C1266" s="16" t="s">
        <v>788</v>
      </c>
      <c r="D1266" s="16" t="s">
        <v>761</v>
      </c>
      <c r="E1266" s="16" t="s">
        <v>762</v>
      </c>
      <c r="F1266" s="16">
        <v>4.8607499999999996E-3</v>
      </c>
      <c r="G1266" s="16">
        <v>4.1393011599999996</v>
      </c>
      <c r="H1266" s="16">
        <v>2.0120099999999998E-2</v>
      </c>
      <c r="I1266" s="66">
        <v>2E-3</v>
      </c>
      <c r="J1266" s="16">
        <v>12841181</v>
      </c>
      <c r="K1266" s="16">
        <v>2.0079860000000001E-2</v>
      </c>
      <c r="L1266" s="16">
        <v>-4.1393011599999996</v>
      </c>
    </row>
    <row r="1267" spans="1:12" ht="13.2" hidden="1" x14ac:dyDescent="0.25">
      <c r="A1267" s="13">
        <v>41841</v>
      </c>
      <c r="B1267" s="54">
        <v>0.13362268518518519</v>
      </c>
      <c r="C1267" s="16" t="s">
        <v>788</v>
      </c>
      <c r="D1267" s="16" t="s">
        <v>761</v>
      </c>
      <c r="E1267" s="16" t="s">
        <v>762</v>
      </c>
      <c r="F1267" s="16">
        <v>4.8607499999999996E-3</v>
      </c>
      <c r="G1267" s="16">
        <v>4.1393097599999997</v>
      </c>
      <c r="H1267" s="16">
        <v>2.0120140000000002E-2</v>
      </c>
      <c r="I1267" s="66">
        <v>2E-3</v>
      </c>
      <c r="J1267" s="16">
        <v>12841180</v>
      </c>
      <c r="K1267" s="16">
        <v>2.0079900000000001E-2</v>
      </c>
      <c r="L1267" s="16">
        <v>-4.1393097599999997</v>
      </c>
    </row>
    <row r="1268" spans="1:12" ht="13.2" hidden="1" x14ac:dyDescent="0.25">
      <c r="A1268" s="13">
        <v>41841</v>
      </c>
      <c r="B1268" s="54">
        <v>0.1267361111111111</v>
      </c>
      <c r="C1268" s="16" t="s">
        <v>788</v>
      </c>
      <c r="D1268" s="16" t="s">
        <v>761</v>
      </c>
      <c r="E1268" s="16" t="s">
        <v>763</v>
      </c>
      <c r="F1268" s="16">
        <v>4.8221699999999998E-3</v>
      </c>
      <c r="G1268" s="16">
        <v>0.62075312000000005</v>
      </c>
      <c r="H1268" s="16">
        <v>2.99337E-3</v>
      </c>
      <c r="I1268" s="66">
        <v>2E-3</v>
      </c>
      <c r="J1268" s="16">
        <v>12841132</v>
      </c>
      <c r="K1268" s="16">
        <v>-2.99337E-3</v>
      </c>
      <c r="L1268" s="16">
        <v>0.61951162000000004</v>
      </c>
    </row>
    <row r="1269" spans="1:12" ht="13.2" hidden="1" x14ac:dyDescent="0.25">
      <c r="A1269" s="13">
        <v>41841</v>
      </c>
      <c r="B1269" s="54">
        <v>0.12658564814814816</v>
      </c>
      <c r="C1269" s="16" t="s">
        <v>788</v>
      </c>
      <c r="D1269" s="16" t="s">
        <v>761</v>
      </c>
      <c r="E1269" s="16" t="s">
        <v>763</v>
      </c>
      <c r="F1269" s="16">
        <v>4.8221699999999998E-3</v>
      </c>
      <c r="G1269" s="16">
        <v>4.1475963599999996</v>
      </c>
      <c r="H1269" s="16">
        <v>2.000041E-2</v>
      </c>
      <c r="I1269" s="66">
        <v>2E-3</v>
      </c>
      <c r="J1269" s="16">
        <v>12841132</v>
      </c>
      <c r="K1269" s="16">
        <v>-2.000041E-2</v>
      </c>
      <c r="L1269" s="16">
        <v>4.1393011700000004</v>
      </c>
    </row>
    <row r="1270" spans="1:12" ht="13.2" hidden="1" x14ac:dyDescent="0.25">
      <c r="A1270" s="13">
        <v>41841</v>
      </c>
      <c r="B1270" s="54">
        <v>0.12650462962962963</v>
      </c>
      <c r="C1270" s="16" t="s">
        <v>788</v>
      </c>
      <c r="D1270" s="16" t="s">
        <v>761</v>
      </c>
      <c r="E1270" s="16" t="s">
        <v>763</v>
      </c>
      <c r="F1270" s="16">
        <v>4.8221699999999998E-3</v>
      </c>
      <c r="G1270" s="16">
        <v>0.89500000000000002</v>
      </c>
      <c r="H1270" s="16">
        <v>4.3158399999999996E-3</v>
      </c>
      <c r="I1270" s="66">
        <v>2E-3</v>
      </c>
      <c r="J1270" s="16">
        <v>12841132</v>
      </c>
      <c r="K1270" s="16">
        <v>-4.3158399999999996E-3</v>
      </c>
      <c r="L1270" s="16">
        <v>0.89320999999999995</v>
      </c>
    </row>
    <row r="1271" spans="1:12" ht="13.2" hidden="1" x14ac:dyDescent="0.25">
      <c r="A1271" s="13">
        <v>41841</v>
      </c>
      <c r="B1271" s="54">
        <v>0.12644675925925927</v>
      </c>
      <c r="C1271" s="16" t="s">
        <v>788</v>
      </c>
      <c r="D1271" s="16" t="s">
        <v>761</v>
      </c>
      <c r="E1271" s="16" t="s">
        <v>763</v>
      </c>
      <c r="F1271" s="16">
        <v>4.8221699999999998E-3</v>
      </c>
      <c r="G1271" s="16">
        <v>4.1476049699999997</v>
      </c>
      <c r="H1271" s="16">
        <v>2.0000449999999999E-2</v>
      </c>
      <c r="I1271" s="66">
        <v>2E-3</v>
      </c>
      <c r="J1271" s="16">
        <v>12841132</v>
      </c>
      <c r="K1271" s="16">
        <v>-2.0000449999999999E-2</v>
      </c>
      <c r="L1271" s="16">
        <v>4.1393097699999997</v>
      </c>
    </row>
    <row r="1272" spans="1:12" ht="13.2" hidden="1" x14ac:dyDescent="0.25">
      <c r="A1272" s="13">
        <v>41841</v>
      </c>
      <c r="B1272" s="54">
        <v>0.12070601851851852</v>
      </c>
      <c r="C1272" s="16" t="s">
        <v>788</v>
      </c>
      <c r="D1272" s="16" t="s">
        <v>761</v>
      </c>
      <c r="E1272" s="16" t="s">
        <v>762</v>
      </c>
      <c r="F1272" s="16">
        <v>4.7499899999999999E-3</v>
      </c>
      <c r="G1272" s="16">
        <v>9.98</v>
      </c>
      <c r="H1272" s="16">
        <v>4.74049E-2</v>
      </c>
      <c r="I1272" s="66">
        <v>2E-3</v>
      </c>
      <c r="J1272" s="16">
        <v>12840010</v>
      </c>
      <c r="K1272" s="16">
        <v>4.7310100000000001E-2</v>
      </c>
      <c r="L1272" s="16">
        <v>-9.98</v>
      </c>
    </row>
    <row r="1273" spans="1:12" ht="13.2" hidden="1" x14ac:dyDescent="0.25">
      <c r="A1273" s="13">
        <v>41841</v>
      </c>
      <c r="B1273" s="54">
        <v>0.11556712962962963</v>
      </c>
      <c r="C1273" s="16" t="s">
        <v>788</v>
      </c>
      <c r="D1273" s="16" t="s">
        <v>761</v>
      </c>
      <c r="E1273" s="16" t="s">
        <v>763</v>
      </c>
      <c r="F1273" s="16">
        <v>4.7023200000000003E-3</v>
      </c>
      <c r="G1273" s="16">
        <v>10</v>
      </c>
      <c r="H1273" s="16">
        <v>4.7023200000000001E-2</v>
      </c>
      <c r="I1273" s="66">
        <v>2E-3</v>
      </c>
      <c r="J1273" s="16">
        <v>12839653</v>
      </c>
      <c r="K1273" s="16">
        <v>-4.7023200000000001E-2</v>
      </c>
      <c r="L1273" s="16">
        <v>9.98</v>
      </c>
    </row>
    <row r="1274" spans="1:12" ht="13.2" hidden="1" x14ac:dyDescent="0.25">
      <c r="A1274" s="13">
        <v>41841</v>
      </c>
      <c r="B1274" s="54">
        <v>0.10282407407407407</v>
      </c>
      <c r="C1274" s="16" t="s">
        <v>788</v>
      </c>
      <c r="D1274" s="16" t="s">
        <v>761</v>
      </c>
      <c r="E1274" s="16" t="s">
        <v>762</v>
      </c>
      <c r="F1274" s="16">
        <v>4.6107400000000003E-3</v>
      </c>
      <c r="G1274" s="16">
        <v>0.998</v>
      </c>
      <c r="H1274" s="16">
        <v>4.6015099999999996E-3</v>
      </c>
      <c r="I1274" s="66">
        <v>2E-3</v>
      </c>
      <c r="J1274" s="16">
        <v>12837728</v>
      </c>
      <c r="K1274" s="16">
        <v>4.5923099999999996E-3</v>
      </c>
      <c r="L1274" s="16">
        <v>-0.998</v>
      </c>
    </row>
    <row r="1275" spans="1:12" ht="13.2" hidden="1" x14ac:dyDescent="0.25">
      <c r="A1275" s="13">
        <v>41841</v>
      </c>
      <c r="B1275" s="54">
        <v>0.10228009259259259</v>
      </c>
      <c r="C1275" s="16" t="s">
        <v>788</v>
      </c>
      <c r="D1275" s="16" t="s">
        <v>761</v>
      </c>
      <c r="E1275" s="16" t="s">
        <v>763</v>
      </c>
      <c r="F1275" s="16">
        <v>4.5423599999999996E-3</v>
      </c>
      <c r="G1275" s="16">
        <v>1</v>
      </c>
      <c r="H1275" s="16">
        <v>4.5423599999999996E-3</v>
      </c>
      <c r="I1275" s="66">
        <v>2E-3</v>
      </c>
      <c r="J1275" s="16">
        <v>12837512</v>
      </c>
      <c r="K1275" s="16">
        <v>-4.5423599999999996E-3</v>
      </c>
      <c r="L1275" s="16">
        <v>0.998</v>
      </c>
    </row>
    <row r="1276" spans="1:12" ht="13.2" hidden="1" x14ac:dyDescent="0.25">
      <c r="A1276" s="13">
        <v>41841</v>
      </c>
      <c r="B1276" s="54">
        <v>8.942129629629629E-2</v>
      </c>
      <c r="C1276" s="16" t="s">
        <v>788</v>
      </c>
      <c r="D1276" s="16" t="s">
        <v>761</v>
      </c>
      <c r="E1276" s="16" t="s">
        <v>762</v>
      </c>
      <c r="F1276" s="16">
        <v>4.5244700000000001E-3</v>
      </c>
      <c r="G1276" s="16">
        <v>0.998</v>
      </c>
      <c r="H1276" s="16">
        <v>4.51542E-3</v>
      </c>
      <c r="I1276" s="66">
        <v>2E-3</v>
      </c>
      <c r="J1276" s="16">
        <v>12835722</v>
      </c>
      <c r="K1276" s="16">
        <v>4.5063899999999999E-3</v>
      </c>
      <c r="L1276" s="16">
        <v>-0.998</v>
      </c>
    </row>
    <row r="1277" spans="1:12" ht="13.2" hidden="1" x14ac:dyDescent="0.25">
      <c r="A1277" s="13">
        <v>41841</v>
      </c>
      <c r="B1277" s="54">
        <v>8.6435185185185184E-2</v>
      </c>
      <c r="C1277" s="16" t="s">
        <v>788</v>
      </c>
      <c r="D1277" s="16" t="s">
        <v>761</v>
      </c>
      <c r="E1277" s="16" t="s">
        <v>763</v>
      </c>
      <c r="F1277" s="16">
        <v>4.5244899999999999E-3</v>
      </c>
      <c r="G1277" s="16">
        <v>1</v>
      </c>
      <c r="H1277" s="16">
        <v>4.5244899999999999E-3</v>
      </c>
      <c r="I1277" s="66">
        <v>2E-3</v>
      </c>
      <c r="J1277" s="16">
        <v>12835585</v>
      </c>
      <c r="K1277" s="16">
        <v>-4.5244899999999999E-3</v>
      </c>
      <c r="L1277" s="16">
        <v>0.998</v>
      </c>
    </row>
    <row r="1278" spans="1:12" ht="13.2" hidden="1" x14ac:dyDescent="0.25">
      <c r="A1278" s="13">
        <v>41841</v>
      </c>
      <c r="B1278" s="54">
        <v>7.9270833333333332E-2</v>
      </c>
      <c r="C1278" s="16" t="s">
        <v>791</v>
      </c>
      <c r="D1278" s="16" t="s">
        <v>761</v>
      </c>
      <c r="E1278" s="16" t="s">
        <v>762</v>
      </c>
      <c r="F1278" s="16">
        <v>4.42E-6</v>
      </c>
      <c r="G1278" s="16">
        <v>24.23423983</v>
      </c>
      <c r="H1278" s="16">
        <v>1.0711E-4</v>
      </c>
      <c r="I1278" s="66">
        <v>2E-3</v>
      </c>
      <c r="J1278" s="16">
        <v>12831499</v>
      </c>
      <c r="K1278" s="16">
        <v>1.069E-4</v>
      </c>
      <c r="L1278" s="16">
        <v>-24.23423983</v>
      </c>
    </row>
    <row r="1279" spans="1:12" ht="13.2" hidden="1" x14ac:dyDescent="0.25">
      <c r="A1279" s="13">
        <v>41841</v>
      </c>
      <c r="B1279" s="54">
        <v>5.7303240740740738E-2</v>
      </c>
      <c r="C1279" s="16" t="s">
        <v>791</v>
      </c>
      <c r="D1279" s="16" t="s">
        <v>761</v>
      </c>
      <c r="E1279" s="16" t="s">
        <v>763</v>
      </c>
      <c r="F1279" s="16">
        <v>4.2599999999999999E-6</v>
      </c>
      <c r="G1279" s="16">
        <v>25.194835699999999</v>
      </c>
      <c r="H1279" s="16">
        <v>1.0733E-4</v>
      </c>
      <c r="I1279" s="66">
        <v>2E-3</v>
      </c>
      <c r="J1279" s="16">
        <v>12829637</v>
      </c>
      <c r="K1279" s="16">
        <v>-1.0733E-4</v>
      </c>
      <c r="L1279" s="16">
        <v>25.144446030000001</v>
      </c>
    </row>
    <row r="1280" spans="1:12" ht="13.2" hidden="1" x14ac:dyDescent="0.25">
      <c r="A1280" s="13">
        <v>41841</v>
      </c>
      <c r="B1280" s="54">
        <v>2.3935185185185184E-2</v>
      </c>
      <c r="C1280" s="16" t="s">
        <v>788</v>
      </c>
      <c r="D1280" s="16" t="s">
        <v>761</v>
      </c>
      <c r="E1280" s="16" t="s">
        <v>762</v>
      </c>
      <c r="F1280" s="16">
        <v>4.3345199999999997E-3</v>
      </c>
      <c r="G1280" s="16">
        <v>1.5968</v>
      </c>
      <c r="H1280" s="16">
        <v>6.9213599999999997E-3</v>
      </c>
      <c r="I1280" s="66">
        <v>2E-3</v>
      </c>
      <c r="J1280" s="16">
        <v>12825651</v>
      </c>
      <c r="K1280" s="16">
        <v>6.9075200000000003E-3</v>
      </c>
      <c r="L1280" s="16">
        <v>-1.5968</v>
      </c>
    </row>
    <row r="1281" spans="1:12" ht="13.2" hidden="1" x14ac:dyDescent="0.25">
      <c r="A1281" s="13">
        <v>41841</v>
      </c>
      <c r="B1281" s="54">
        <v>2.3090277777777779E-2</v>
      </c>
      <c r="C1281" s="16" t="s">
        <v>788</v>
      </c>
      <c r="D1281" s="16" t="s">
        <v>761</v>
      </c>
      <c r="E1281" s="16" t="s">
        <v>763</v>
      </c>
      <c r="F1281" s="16">
        <v>4.3001200000000002E-3</v>
      </c>
      <c r="G1281" s="16">
        <v>1.6</v>
      </c>
      <c r="H1281" s="16">
        <v>6.8801899999999996E-3</v>
      </c>
      <c r="I1281" s="66">
        <v>2E-3</v>
      </c>
      <c r="J1281" s="16">
        <v>12824862</v>
      </c>
      <c r="K1281" s="16">
        <v>-6.8801899999999996E-3</v>
      </c>
      <c r="L1281" s="16">
        <v>1.5968</v>
      </c>
    </row>
    <row r="1282" spans="1:12" ht="13.2" hidden="1" x14ac:dyDescent="0.25">
      <c r="A1282" s="13">
        <v>41840</v>
      </c>
      <c r="B1282" s="54">
        <v>0.95136574074074076</v>
      </c>
      <c r="C1282" s="16" t="s">
        <v>791</v>
      </c>
      <c r="D1282" s="16" t="s">
        <v>761</v>
      </c>
      <c r="E1282" s="16" t="s">
        <v>762</v>
      </c>
      <c r="F1282" s="16">
        <v>3.8600000000000003E-6</v>
      </c>
      <c r="G1282" s="16">
        <v>670.31119236999996</v>
      </c>
      <c r="H1282" s="16">
        <v>2.5874000000000001E-3</v>
      </c>
      <c r="I1282" s="66">
        <v>2E-3</v>
      </c>
      <c r="J1282" s="16">
        <v>12814880</v>
      </c>
      <c r="K1282" s="16">
        <v>2.58223E-3</v>
      </c>
      <c r="L1282" s="16">
        <v>-670.31119236999996</v>
      </c>
    </row>
    <row r="1283" spans="1:12" ht="13.2" hidden="1" x14ac:dyDescent="0.25">
      <c r="A1283" s="13">
        <v>41840</v>
      </c>
      <c r="B1283" s="54">
        <v>0.76354166666666667</v>
      </c>
      <c r="C1283" s="16" t="s">
        <v>791</v>
      </c>
      <c r="D1283" s="16" t="s">
        <v>761</v>
      </c>
      <c r="E1283" s="16" t="s">
        <v>762</v>
      </c>
      <c r="F1283" s="16">
        <v>4.78E-6</v>
      </c>
      <c r="G1283" s="16">
        <v>22.5</v>
      </c>
      <c r="H1283" s="16">
        <v>1.0755E-4</v>
      </c>
      <c r="I1283" s="66">
        <v>2E-3</v>
      </c>
      <c r="J1283" s="16">
        <v>12784991</v>
      </c>
      <c r="K1283" s="16">
        <v>1.0734E-4</v>
      </c>
      <c r="L1283" s="16">
        <v>-22.5</v>
      </c>
    </row>
    <row r="1284" spans="1:12" ht="13.2" hidden="1" x14ac:dyDescent="0.25">
      <c r="A1284" s="13">
        <v>41838</v>
      </c>
      <c r="B1284" s="54">
        <v>0.84391203703703699</v>
      </c>
      <c r="C1284" s="16" t="s">
        <v>791</v>
      </c>
      <c r="D1284" s="16" t="s">
        <v>761</v>
      </c>
      <c r="E1284" s="16" t="s">
        <v>763</v>
      </c>
      <c r="F1284" s="16">
        <v>4.6600000000000003E-6</v>
      </c>
      <c r="G1284" s="16">
        <v>546.27156017000004</v>
      </c>
      <c r="H1284" s="16">
        <v>2.5456200000000002E-3</v>
      </c>
      <c r="I1284" s="66">
        <v>2E-3</v>
      </c>
      <c r="J1284" s="16">
        <v>12530735</v>
      </c>
      <c r="K1284" s="16">
        <v>-2.5456200000000002E-3</v>
      </c>
      <c r="L1284" s="16">
        <v>545.17901704999997</v>
      </c>
    </row>
    <row r="1285" spans="1:12" ht="13.2" hidden="1" x14ac:dyDescent="0.25">
      <c r="A1285" s="13">
        <v>41838</v>
      </c>
      <c r="B1285" s="54">
        <v>0.8243287037037037</v>
      </c>
      <c r="C1285" s="16" t="s">
        <v>791</v>
      </c>
      <c r="D1285" s="16" t="s">
        <v>761</v>
      </c>
      <c r="E1285" s="16" t="s">
        <v>762</v>
      </c>
      <c r="F1285" s="16">
        <v>4.8799999999999999E-6</v>
      </c>
      <c r="G1285" s="16">
        <v>522.69169475000001</v>
      </c>
      <c r="H1285" s="16">
        <v>2.5507300000000002E-3</v>
      </c>
      <c r="I1285" s="66">
        <v>2E-3</v>
      </c>
      <c r="J1285" s="16">
        <v>12522866</v>
      </c>
      <c r="K1285" s="16">
        <v>2.5456300000000001E-3</v>
      </c>
      <c r="L1285" s="16">
        <v>-522.69169475000001</v>
      </c>
    </row>
    <row r="1286" spans="1:12" ht="13.2" hidden="1" x14ac:dyDescent="0.25">
      <c r="A1286" s="13">
        <v>41838</v>
      </c>
      <c r="B1286" s="54">
        <v>0.77263888888888888</v>
      </c>
      <c r="C1286" s="16" t="s">
        <v>791</v>
      </c>
      <c r="D1286" s="16" t="s">
        <v>761</v>
      </c>
      <c r="E1286" s="16" t="s">
        <v>763</v>
      </c>
      <c r="F1286" s="16">
        <v>4.8500000000000002E-6</v>
      </c>
      <c r="G1286" s="16">
        <v>22.620770950000001</v>
      </c>
      <c r="H1286" s="16">
        <v>1.0971E-4</v>
      </c>
      <c r="I1286" s="66">
        <v>2E-3</v>
      </c>
      <c r="J1286" s="16">
        <v>12517449</v>
      </c>
      <c r="K1286" s="16">
        <v>-1.0971E-4</v>
      </c>
      <c r="L1286" s="16">
        <v>22.575529410000001</v>
      </c>
    </row>
    <row r="1287" spans="1:12" ht="13.2" hidden="1" x14ac:dyDescent="0.25">
      <c r="A1287" s="13">
        <v>41838</v>
      </c>
      <c r="B1287" s="54">
        <v>0.77263888888888888</v>
      </c>
      <c r="C1287" s="16" t="s">
        <v>791</v>
      </c>
      <c r="D1287" s="16" t="s">
        <v>761</v>
      </c>
      <c r="E1287" s="16" t="s">
        <v>763</v>
      </c>
      <c r="F1287" s="16">
        <v>4.8500000000000002E-6</v>
      </c>
      <c r="G1287" s="16">
        <v>67.973864750000004</v>
      </c>
      <c r="H1287" s="16">
        <v>3.2967000000000001E-4</v>
      </c>
      <c r="I1287" s="66">
        <v>2E-3</v>
      </c>
      <c r="J1287" s="16">
        <v>12517287</v>
      </c>
      <c r="K1287" s="16">
        <v>-3.2967000000000001E-4</v>
      </c>
      <c r="L1287" s="16">
        <v>67.83791703</v>
      </c>
    </row>
    <row r="1288" spans="1:12" ht="13.2" hidden="1" x14ac:dyDescent="0.25">
      <c r="A1288" s="13">
        <v>41838</v>
      </c>
      <c r="B1288" s="54">
        <v>0.77262731481481484</v>
      </c>
      <c r="C1288" s="16" t="s">
        <v>791</v>
      </c>
      <c r="D1288" s="16" t="s">
        <v>761</v>
      </c>
      <c r="E1288" s="16" t="s">
        <v>763</v>
      </c>
      <c r="F1288" s="16">
        <v>4.8600000000000001E-6</v>
      </c>
      <c r="G1288" s="16">
        <v>435.48625136999999</v>
      </c>
      <c r="H1288" s="16">
        <v>2.1164600000000001E-3</v>
      </c>
      <c r="I1288" s="66">
        <v>2E-3</v>
      </c>
      <c r="J1288" s="16">
        <v>12517347</v>
      </c>
      <c r="K1288" s="16">
        <v>-2.1164600000000001E-3</v>
      </c>
      <c r="L1288" s="16">
        <v>434.61527887</v>
      </c>
    </row>
    <row r="1289" spans="1:12" ht="13.2" hidden="1" x14ac:dyDescent="0.25">
      <c r="A1289" s="13">
        <v>41838</v>
      </c>
      <c r="B1289" s="54">
        <v>0.7444560185185185</v>
      </c>
      <c r="C1289" s="16" t="s">
        <v>791</v>
      </c>
      <c r="D1289" s="16" t="s">
        <v>761</v>
      </c>
      <c r="E1289" s="16" t="s">
        <v>762</v>
      </c>
      <c r="F1289" s="16">
        <v>4.9400000000000001E-6</v>
      </c>
      <c r="G1289" s="16">
        <v>429.29416633</v>
      </c>
      <c r="H1289" s="16">
        <v>2.12071E-3</v>
      </c>
      <c r="I1289" s="66">
        <v>2E-3</v>
      </c>
      <c r="J1289" s="16">
        <v>12516541</v>
      </c>
      <c r="K1289" s="16">
        <v>2.1164700000000001E-3</v>
      </c>
      <c r="L1289" s="16">
        <v>-429.29416633</v>
      </c>
    </row>
    <row r="1290" spans="1:12" ht="13.2" hidden="1" x14ac:dyDescent="0.25">
      <c r="A1290" s="13">
        <v>41838</v>
      </c>
      <c r="B1290" s="54">
        <v>0.72293981481481484</v>
      </c>
      <c r="C1290" s="16" t="s">
        <v>791</v>
      </c>
      <c r="D1290" s="16" t="s">
        <v>761</v>
      </c>
      <c r="E1290" s="16" t="s">
        <v>763</v>
      </c>
      <c r="F1290" s="16">
        <v>4.6700000000000002E-6</v>
      </c>
      <c r="G1290" s="16">
        <v>471.60404999000002</v>
      </c>
      <c r="H1290" s="16">
        <v>2.2023899999999998E-3</v>
      </c>
      <c r="I1290" s="66">
        <v>2E-3</v>
      </c>
      <c r="J1290" s="16">
        <v>12513860</v>
      </c>
      <c r="K1290" s="16">
        <v>-2.2023899999999998E-3</v>
      </c>
      <c r="L1290" s="16">
        <v>470.66084189999998</v>
      </c>
    </row>
    <row r="1291" spans="1:12" ht="13.2" hidden="1" x14ac:dyDescent="0.25">
      <c r="A1291" s="13">
        <v>41838</v>
      </c>
      <c r="B1291" s="54">
        <v>0.72162037037037041</v>
      </c>
      <c r="C1291" s="16" t="s">
        <v>791</v>
      </c>
      <c r="D1291" s="16" t="s">
        <v>761</v>
      </c>
      <c r="E1291" s="16" t="s">
        <v>762</v>
      </c>
      <c r="F1291" s="16">
        <v>4.8899999999999998E-6</v>
      </c>
      <c r="G1291" s="16">
        <v>518.84338599</v>
      </c>
      <c r="H1291" s="16">
        <v>2.5371399999999998E-3</v>
      </c>
      <c r="I1291" s="66">
        <v>2E-3</v>
      </c>
      <c r="J1291" s="16">
        <v>12513457</v>
      </c>
      <c r="K1291" s="16">
        <v>2.53207E-3</v>
      </c>
      <c r="L1291" s="16">
        <v>-518.84338599</v>
      </c>
    </row>
    <row r="1292" spans="1:12" ht="13.2" hidden="1" x14ac:dyDescent="0.25">
      <c r="A1292" s="13">
        <v>41838</v>
      </c>
      <c r="B1292" s="54">
        <v>0.72162037037037041</v>
      </c>
      <c r="C1292" s="16" t="s">
        <v>791</v>
      </c>
      <c r="D1292" s="16" t="s">
        <v>761</v>
      </c>
      <c r="E1292" s="16" t="s">
        <v>762</v>
      </c>
      <c r="F1292" s="16">
        <v>4.8899999999999998E-6</v>
      </c>
      <c r="G1292" s="16">
        <v>22.480723739999998</v>
      </c>
      <c r="H1292" s="16">
        <v>1.0993E-4</v>
      </c>
      <c r="I1292" s="66">
        <v>2E-3</v>
      </c>
      <c r="J1292" s="16">
        <v>12513445</v>
      </c>
      <c r="K1292" s="16">
        <v>1.0972E-4</v>
      </c>
      <c r="L1292" s="16">
        <v>-22.480723739999998</v>
      </c>
    </row>
    <row r="1293" spans="1:12" ht="13.2" hidden="1" x14ac:dyDescent="0.25">
      <c r="A1293" s="13">
        <v>41838</v>
      </c>
      <c r="B1293" s="54">
        <v>0.69748842592592597</v>
      </c>
      <c r="C1293" s="16" t="s">
        <v>791</v>
      </c>
      <c r="D1293" s="16" t="s">
        <v>761</v>
      </c>
      <c r="E1293" s="16" t="s">
        <v>763</v>
      </c>
      <c r="F1293" s="16">
        <v>4.8300000000000003E-6</v>
      </c>
      <c r="G1293" s="16">
        <v>26.104312010000001</v>
      </c>
      <c r="H1293" s="16">
        <v>1.2608000000000001E-4</v>
      </c>
      <c r="I1293" s="66">
        <v>2E-3</v>
      </c>
      <c r="J1293" s="16">
        <v>12509224</v>
      </c>
      <c r="K1293" s="16">
        <v>-1.2608000000000001E-4</v>
      </c>
      <c r="L1293" s="16">
        <v>26.052103389999999</v>
      </c>
    </row>
    <row r="1294" spans="1:12" ht="13.2" hidden="1" x14ac:dyDescent="0.25">
      <c r="A1294" s="13">
        <v>41838</v>
      </c>
      <c r="B1294" s="54">
        <v>0.69730324074074079</v>
      </c>
      <c r="C1294" s="16" t="s">
        <v>791</v>
      </c>
      <c r="D1294" s="16" t="s">
        <v>761</v>
      </c>
      <c r="E1294" s="16" t="s">
        <v>763</v>
      </c>
      <c r="F1294" s="16">
        <v>4.8400000000000002E-6</v>
      </c>
      <c r="G1294" s="16">
        <v>543.24315707000005</v>
      </c>
      <c r="H1294" s="16">
        <v>2.6292899999999998E-3</v>
      </c>
      <c r="I1294" s="66">
        <v>2E-3</v>
      </c>
      <c r="J1294" s="16">
        <v>12509350</v>
      </c>
      <c r="K1294" s="16">
        <v>-2.6292899999999998E-3</v>
      </c>
      <c r="L1294" s="16">
        <v>542.15667076</v>
      </c>
    </row>
    <row r="1295" spans="1:12" ht="13.2" hidden="1" x14ac:dyDescent="0.25">
      <c r="A1295" s="13">
        <v>41838</v>
      </c>
      <c r="B1295" s="54">
        <v>0.6889467592592593</v>
      </c>
      <c r="C1295" s="16" t="s">
        <v>791</v>
      </c>
      <c r="D1295" s="16" t="s">
        <v>761</v>
      </c>
      <c r="E1295" s="16" t="s">
        <v>763</v>
      </c>
      <c r="F1295" s="16">
        <v>4.7700000000000001E-6</v>
      </c>
      <c r="G1295" s="16">
        <v>25.406429989999999</v>
      </c>
      <c r="H1295" s="16">
        <v>1.2118E-4</v>
      </c>
      <c r="I1295" s="66">
        <v>2E-3</v>
      </c>
      <c r="J1295" s="16">
        <v>12508490</v>
      </c>
      <c r="K1295" s="16">
        <v>-1.2118E-4</v>
      </c>
      <c r="L1295" s="16">
        <v>25.35561714</v>
      </c>
    </row>
    <row r="1296" spans="1:12" ht="13.2" hidden="1" x14ac:dyDescent="0.25">
      <c r="A1296" s="13">
        <v>41838</v>
      </c>
      <c r="B1296" s="54">
        <v>0.68120370370370376</v>
      </c>
      <c r="C1296" s="16" t="s">
        <v>791</v>
      </c>
      <c r="D1296" s="16" t="s">
        <v>761</v>
      </c>
      <c r="E1296" s="16" t="s">
        <v>762</v>
      </c>
      <c r="F1296" s="16">
        <v>4.8799999999999999E-6</v>
      </c>
      <c r="G1296" s="16">
        <v>564.75523592000002</v>
      </c>
      <c r="H1296" s="16">
        <v>2.7560000000000002E-3</v>
      </c>
      <c r="I1296" s="66">
        <v>2E-3</v>
      </c>
      <c r="J1296" s="16">
        <v>12506936</v>
      </c>
      <c r="K1296" s="16">
        <v>2.75049E-3</v>
      </c>
      <c r="L1296" s="16">
        <v>-564.75523592000002</v>
      </c>
    </row>
    <row r="1297" spans="1:12" ht="13.2" hidden="1" x14ac:dyDescent="0.25">
      <c r="A1297" s="13">
        <v>41838</v>
      </c>
      <c r="B1297" s="54">
        <v>0.6810532407407407</v>
      </c>
      <c r="C1297" s="16" t="s">
        <v>791</v>
      </c>
      <c r="D1297" s="16" t="s">
        <v>761</v>
      </c>
      <c r="E1297" s="16" t="s">
        <v>762</v>
      </c>
      <c r="F1297" s="16">
        <v>4.87E-6</v>
      </c>
      <c r="G1297" s="16">
        <v>25.943290959999999</v>
      </c>
      <c r="H1297" s="16">
        <v>1.2634000000000001E-4</v>
      </c>
      <c r="I1297" s="66">
        <v>2E-3</v>
      </c>
      <c r="J1297" s="16">
        <v>12507017</v>
      </c>
      <c r="K1297" s="16">
        <v>1.2609000000000001E-4</v>
      </c>
      <c r="L1297" s="16">
        <v>-25.943290959999999</v>
      </c>
    </row>
    <row r="1298" spans="1:12" ht="13.2" hidden="1" x14ac:dyDescent="0.25">
      <c r="A1298" s="13">
        <v>41838</v>
      </c>
      <c r="B1298" s="54">
        <v>0.63966435185185189</v>
      </c>
      <c r="C1298" s="16" t="s">
        <v>791</v>
      </c>
      <c r="D1298" s="16" t="s">
        <v>761</v>
      </c>
      <c r="E1298" s="16" t="s">
        <v>763</v>
      </c>
      <c r="F1298" s="16">
        <v>4.8500000000000002E-6</v>
      </c>
      <c r="G1298" s="16">
        <v>614.89165822999996</v>
      </c>
      <c r="H1298" s="16">
        <v>2.9822199999999998E-3</v>
      </c>
      <c r="I1298" s="66">
        <v>2E-3</v>
      </c>
      <c r="J1298" s="16">
        <v>12462010</v>
      </c>
      <c r="K1298" s="16">
        <v>-2.9822199999999998E-3</v>
      </c>
      <c r="L1298" s="16">
        <v>613.66187491999995</v>
      </c>
    </row>
    <row r="1299" spans="1:12" ht="13.2" hidden="1" x14ac:dyDescent="0.25">
      <c r="A1299" s="13">
        <v>41838</v>
      </c>
      <c r="B1299" s="54">
        <v>0.62892361111111106</v>
      </c>
      <c r="C1299" s="16" t="s">
        <v>791</v>
      </c>
      <c r="D1299" s="16" t="s">
        <v>761</v>
      </c>
      <c r="E1299" s="16" t="s">
        <v>763</v>
      </c>
      <c r="F1299" s="16">
        <v>4.8500000000000002E-6</v>
      </c>
      <c r="G1299" s="16">
        <v>28.782404490000001</v>
      </c>
      <c r="H1299" s="16">
        <v>1.3959000000000001E-4</v>
      </c>
      <c r="I1299" s="66">
        <v>2E-3</v>
      </c>
      <c r="J1299" s="16">
        <v>12462010</v>
      </c>
      <c r="K1299" s="16">
        <v>-1.3959000000000001E-4</v>
      </c>
      <c r="L1299" s="16">
        <v>28.72483969</v>
      </c>
    </row>
    <row r="1300" spans="1:12" ht="13.2" x14ac:dyDescent="0.25">
      <c r="A1300" s="13">
        <v>41838</v>
      </c>
      <c r="B1300" s="54">
        <v>0.39218750000000002</v>
      </c>
      <c r="C1300" s="16" t="s">
        <v>760</v>
      </c>
      <c r="D1300" s="16" t="s">
        <v>761</v>
      </c>
      <c r="E1300" s="16" t="s">
        <v>763</v>
      </c>
      <c r="F1300" s="16">
        <v>1.22813E-2</v>
      </c>
      <c r="G1300" s="16">
        <v>4.6455379999999998E-2</v>
      </c>
      <c r="H1300" s="16">
        <v>5.7052999999999997E-4</v>
      </c>
      <c r="I1300" s="66">
        <v>2E-3</v>
      </c>
      <c r="J1300" s="16">
        <v>12453655</v>
      </c>
      <c r="K1300" s="16">
        <v>-5.7052999999999997E-4</v>
      </c>
      <c r="L1300" s="16">
        <v>4.6362470000000003E-2</v>
      </c>
    </row>
    <row r="1301" spans="1:12" ht="13.2" x14ac:dyDescent="0.25">
      <c r="A1301" s="13">
        <v>41838</v>
      </c>
      <c r="B1301" s="54">
        <v>0.39218750000000002</v>
      </c>
      <c r="C1301" s="16" t="s">
        <v>760</v>
      </c>
      <c r="D1301" s="16" t="s">
        <v>761</v>
      </c>
      <c r="E1301" s="16" t="s">
        <v>763</v>
      </c>
      <c r="F1301" s="16">
        <v>1.228139E-2</v>
      </c>
      <c r="G1301" s="16">
        <v>7.8029310000000004E-2</v>
      </c>
      <c r="H1301" s="16">
        <v>9.5830000000000004E-4</v>
      </c>
      <c r="I1301" s="66">
        <v>2E-3</v>
      </c>
      <c r="J1301" s="16">
        <v>12454349</v>
      </c>
      <c r="K1301" s="16">
        <v>-9.5830000000000004E-4</v>
      </c>
      <c r="L1301" s="16">
        <v>7.787326E-2</v>
      </c>
    </row>
    <row r="1302" spans="1:12" ht="13.2" x14ac:dyDescent="0.25">
      <c r="A1302" s="13">
        <v>41838</v>
      </c>
      <c r="B1302" s="54">
        <v>0.39218750000000002</v>
      </c>
      <c r="C1302" s="16" t="s">
        <v>760</v>
      </c>
      <c r="D1302" s="16" t="s">
        <v>761</v>
      </c>
      <c r="E1302" s="16" t="s">
        <v>763</v>
      </c>
      <c r="F1302" s="16">
        <v>1.228158E-2</v>
      </c>
      <c r="G1302" s="16">
        <v>1.0775165099999999</v>
      </c>
      <c r="H1302" s="16">
        <v>1.32336E-2</v>
      </c>
      <c r="I1302" s="66">
        <v>2E-3</v>
      </c>
      <c r="J1302" s="16">
        <v>12455779</v>
      </c>
      <c r="K1302" s="16">
        <v>-1.32336E-2</v>
      </c>
      <c r="L1302" s="16">
        <v>1.07536148</v>
      </c>
    </row>
    <row r="1303" spans="1:12" ht="13.2" x14ac:dyDescent="0.25">
      <c r="A1303" s="13">
        <v>41838</v>
      </c>
      <c r="B1303" s="54">
        <v>0.39218750000000002</v>
      </c>
      <c r="C1303" s="16" t="s">
        <v>760</v>
      </c>
      <c r="D1303" s="16" t="s">
        <v>761</v>
      </c>
      <c r="E1303" s="16" t="s">
        <v>763</v>
      </c>
      <c r="F1303" s="16">
        <v>1.228165E-2</v>
      </c>
      <c r="G1303" s="16">
        <v>6.3296820000000004E-2</v>
      </c>
      <c r="H1303" s="16">
        <v>7.7738000000000004E-4</v>
      </c>
      <c r="I1303" s="66">
        <v>2E-3</v>
      </c>
      <c r="J1303" s="16">
        <v>12456265</v>
      </c>
      <c r="K1303" s="16">
        <v>-7.7738000000000004E-4</v>
      </c>
      <c r="L1303" s="16">
        <v>6.3170229999999994E-2</v>
      </c>
    </row>
    <row r="1304" spans="1:12" ht="13.2" x14ac:dyDescent="0.25">
      <c r="A1304" s="13">
        <v>41838</v>
      </c>
      <c r="B1304" s="54">
        <v>0.39217592592592593</v>
      </c>
      <c r="C1304" s="16" t="s">
        <v>760</v>
      </c>
      <c r="D1304" s="16" t="s">
        <v>761</v>
      </c>
      <c r="E1304" s="16" t="s">
        <v>763</v>
      </c>
      <c r="F1304" s="16">
        <v>1.2281790000000001E-2</v>
      </c>
      <c r="G1304" s="16">
        <v>6.0346089999999998E-2</v>
      </c>
      <c r="H1304" s="16">
        <v>7.4114999999999999E-4</v>
      </c>
      <c r="I1304" s="66">
        <v>2E-3</v>
      </c>
      <c r="J1304" s="16">
        <v>12457021</v>
      </c>
      <c r="K1304" s="16">
        <v>-7.4114999999999999E-4</v>
      </c>
      <c r="L1304" s="16">
        <v>6.0225399999999998E-2</v>
      </c>
    </row>
    <row r="1305" spans="1:12" ht="13.2" x14ac:dyDescent="0.25">
      <c r="A1305" s="13">
        <v>41838</v>
      </c>
      <c r="B1305" s="54">
        <v>0.39217592592592593</v>
      </c>
      <c r="C1305" s="16" t="s">
        <v>760</v>
      </c>
      <c r="D1305" s="16" t="s">
        <v>761</v>
      </c>
      <c r="E1305" s="16" t="s">
        <v>763</v>
      </c>
      <c r="F1305" s="16">
        <v>1.228187E-2</v>
      </c>
      <c r="G1305" s="16">
        <v>1.9213800000000001E-3</v>
      </c>
      <c r="H1305" s="16">
        <v>2.3589999999999999E-5</v>
      </c>
      <c r="I1305" s="66">
        <v>2E-3</v>
      </c>
      <c r="J1305" s="16">
        <v>12466151</v>
      </c>
      <c r="K1305" s="16">
        <v>-2.3589999999999999E-5</v>
      </c>
      <c r="L1305" s="16">
        <v>1.9175399999999999E-3</v>
      </c>
    </row>
    <row r="1306" spans="1:12" ht="13.2" x14ac:dyDescent="0.25">
      <c r="A1306" s="13">
        <v>41838</v>
      </c>
      <c r="B1306" s="54">
        <v>0.39215277777777779</v>
      </c>
      <c r="C1306" s="16" t="s">
        <v>760</v>
      </c>
      <c r="D1306" s="16" t="s">
        <v>761</v>
      </c>
      <c r="E1306" s="16" t="s">
        <v>763</v>
      </c>
      <c r="F1306" s="16">
        <v>1.228194E-2</v>
      </c>
      <c r="G1306" s="16">
        <v>9.3942510000000007E-2</v>
      </c>
      <c r="H1306" s="16">
        <v>1.15379E-3</v>
      </c>
      <c r="I1306" s="66">
        <v>2E-3</v>
      </c>
      <c r="J1306" s="16">
        <v>12466709</v>
      </c>
      <c r="K1306" s="16">
        <v>-1.15379E-3</v>
      </c>
      <c r="L1306" s="16">
        <v>9.3754630000000005E-2</v>
      </c>
    </row>
    <row r="1307" spans="1:12" ht="13.2" x14ac:dyDescent="0.25">
      <c r="A1307" s="13">
        <v>41838</v>
      </c>
      <c r="B1307" s="54">
        <v>0.39209490740740743</v>
      </c>
      <c r="C1307" s="16" t="s">
        <v>760</v>
      </c>
      <c r="D1307" s="16" t="s">
        <v>761</v>
      </c>
      <c r="E1307" s="16" t="s">
        <v>763</v>
      </c>
      <c r="F1307" s="16">
        <v>1.228198E-2</v>
      </c>
      <c r="G1307" s="16">
        <v>2.5854740000000001E-2</v>
      </c>
      <c r="H1307" s="16">
        <v>3.1754E-4</v>
      </c>
      <c r="I1307" s="66">
        <v>2E-3</v>
      </c>
      <c r="J1307" s="16">
        <v>12466916</v>
      </c>
      <c r="K1307" s="16">
        <v>-3.1754E-4</v>
      </c>
      <c r="L1307" s="16">
        <v>2.5803039999999999E-2</v>
      </c>
    </row>
    <row r="1308" spans="1:12" ht="13.2" x14ac:dyDescent="0.25">
      <c r="A1308" s="13">
        <v>41838</v>
      </c>
      <c r="B1308" s="54">
        <v>0.39206018518518521</v>
      </c>
      <c r="C1308" s="16" t="s">
        <v>760</v>
      </c>
      <c r="D1308" s="16" t="s">
        <v>761</v>
      </c>
      <c r="E1308" s="16" t="s">
        <v>763</v>
      </c>
      <c r="F1308" s="16">
        <v>1.228198E-2</v>
      </c>
      <c r="G1308" s="16">
        <v>2.8928740000000001E-2</v>
      </c>
      <c r="H1308" s="16">
        <v>3.5530000000000002E-4</v>
      </c>
      <c r="I1308" s="66">
        <v>2E-3</v>
      </c>
      <c r="J1308" s="16">
        <v>12466916</v>
      </c>
      <c r="K1308" s="16">
        <v>-3.5530000000000002E-4</v>
      </c>
      <c r="L1308" s="16">
        <v>2.887089E-2</v>
      </c>
    </row>
    <row r="1309" spans="1:12" ht="13.2" x14ac:dyDescent="0.25">
      <c r="A1309" s="13">
        <v>41838</v>
      </c>
      <c r="B1309" s="54">
        <v>0.39206018518518521</v>
      </c>
      <c r="C1309" s="16" t="s">
        <v>760</v>
      </c>
      <c r="D1309" s="16" t="s">
        <v>761</v>
      </c>
      <c r="E1309" s="16" t="s">
        <v>763</v>
      </c>
      <c r="F1309" s="16">
        <v>1.2282029999999999E-2</v>
      </c>
      <c r="G1309" s="16">
        <v>1.0755270000000001E-2</v>
      </c>
      <c r="H1309" s="16">
        <v>1.3208999999999999E-4</v>
      </c>
      <c r="I1309" s="66">
        <v>2E-3</v>
      </c>
      <c r="J1309" s="16">
        <v>12467299</v>
      </c>
      <c r="K1309" s="16">
        <v>-1.3208999999999999E-4</v>
      </c>
      <c r="L1309" s="16">
        <v>1.073376E-2</v>
      </c>
    </row>
    <row r="1310" spans="1:12" ht="13.2" x14ac:dyDescent="0.25">
      <c r="A1310" s="13">
        <v>41838</v>
      </c>
      <c r="B1310" s="54">
        <v>0.39206018518518521</v>
      </c>
      <c r="C1310" s="16" t="s">
        <v>760</v>
      </c>
      <c r="D1310" s="16" t="s">
        <v>761</v>
      </c>
      <c r="E1310" s="16" t="s">
        <v>763</v>
      </c>
      <c r="F1310" s="16">
        <v>1.2282039999999999E-2</v>
      </c>
      <c r="G1310" s="16">
        <v>7.0125660000000006E-2</v>
      </c>
      <c r="H1310" s="16">
        <v>8.6127999999999997E-4</v>
      </c>
      <c r="I1310" s="66">
        <v>2E-3</v>
      </c>
      <c r="J1310" s="16">
        <v>12467353</v>
      </c>
      <c r="K1310" s="16">
        <v>-8.6127999999999997E-4</v>
      </c>
      <c r="L1310" s="16">
        <v>6.9985409999999998E-2</v>
      </c>
    </row>
    <row r="1311" spans="1:12" ht="13.2" x14ac:dyDescent="0.25">
      <c r="A1311" s="13">
        <v>41838</v>
      </c>
      <c r="B1311" s="54">
        <v>0.39206018518518521</v>
      </c>
      <c r="C1311" s="16" t="s">
        <v>760</v>
      </c>
      <c r="D1311" s="16" t="s">
        <v>761</v>
      </c>
      <c r="E1311" s="16" t="s">
        <v>763</v>
      </c>
      <c r="F1311" s="16">
        <v>1.2282039999999999E-2</v>
      </c>
      <c r="G1311" s="16">
        <v>8.0936969999999997E-2</v>
      </c>
      <c r="H1311" s="16">
        <v>9.9406999999999989E-4</v>
      </c>
      <c r="I1311" s="66">
        <v>2E-3</v>
      </c>
      <c r="J1311" s="16">
        <v>12467341</v>
      </c>
      <c r="K1311" s="16">
        <v>-9.9406999999999989E-4</v>
      </c>
      <c r="L1311" s="16">
        <v>8.0775100000000002E-2</v>
      </c>
    </row>
    <row r="1312" spans="1:12" ht="13.2" x14ac:dyDescent="0.25">
      <c r="A1312" s="13">
        <v>41838</v>
      </c>
      <c r="B1312" s="54">
        <v>0.39206018518518521</v>
      </c>
      <c r="C1312" s="16" t="s">
        <v>760</v>
      </c>
      <c r="D1312" s="16" t="s">
        <v>761</v>
      </c>
      <c r="E1312" s="16" t="s">
        <v>763</v>
      </c>
      <c r="F1312" s="16">
        <v>1.2282039999999999E-2</v>
      </c>
      <c r="G1312" s="16">
        <v>6.3349790000000003E-2</v>
      </c>
      <c r="H1312" s="16">
        <v>7.7806000000000001E-4</v>
      </c>
      <c r="I1312" s="66">
        <v>2E-3</v>
      </c>
      <c r="J1312" s="16">
        <v>12467332</v>
      </c>
      <c r="K1312" s="16">
        <v>-7.7806000000000001E-4</v>
      </c>
      <c r="L1312" s="16">
        <v>6.3223100000000004E-2</v>
      </c>
    </row>
    <row r="1313" spans="1:12" ht="13.2" x14ac:dyDescent="0.25">
      <c r="A1313" s="13">
        <v>41838</v>
      </c>
      <c r="B1313" s="54">
        <v>0.39206018518518521</v>
      </c>
      <c r="C1313" s="16" t="s">
        <v>760</v>
      </c>
      <c r="D1313" s="16" t="s">
        <v>761</v>
      </c>
      <c r="E1313" s="16" t="s">
        <v>763</v>
      </c>
      <c r="F1313" s="16">
        <v>1.2282039999999999E-2</v>
      </c>
      <c r="G1313" s="16">
        <v>1.7787460000000001E-2</v>
      </c>
      <c r="H1313" s="16">
        <v>2.1845999999999999E-4</v>
      </c>
      <c r="I1313" s="66">
        <v>2E-3</v>
      </c>
      <c r="J1313" s="16">
        <v>12467326</v>
      </c>
      <c r="K1313" s="16">
        <v>-2.1845999999999999E-4</v>
      </c>
      <c r="L1313" s="16">
        <v>1.7751889999999999E-2</v>
      </c>
    </row>
    <row r="1314" spans="1:12" ht="13.2" x14ac:dyDescent="0.25">
      <c r="A1314" s="13">
        <v>41838</v>
      </c>
      <c r="B1314" s="54">
        <v>0.39204861111111111</v>
      </c>
      <c r="C1314" s="16" t="s">
        <v>760</v>
      </c>
      <c r="D1314" s="16" t="s">
        <v>761</v>
      </c>
      <c r="E1314" s="16" t="s">
        <v>763</v>
      </c>
      <c r="F1314" s="16">
        <v>1.2282039999999999E-2</v>
      </c>
      <c r="G1314" s="16">
        <v>3.9684009999999999E-2</v>
      </c>
      <c r="H1314" s="16">
        <v>4.8739999999999998E-4</v>
      </c>
      <c r="I1314" s="66">
        <v>2E-3</v>
      </c>
      <c r="J1314" s="16">
        <v>12467326</v>
      </c>
      <c r="K1314" s="16">
        <v>-4.8739999999999998E-4</v>
      </c>
      <c r="L1314" s="16">
        <v>3.9604649999999998E-2</v>
      </c>
    </row>
    <row r="1315" spans="1:12" ht="13.2" x14ac:dyDescent="0.25">
      <c r="A1315" s="13">
        <v>41838</v>
      </c>
      <c r="B1315" s="54">
        <v>0.39201388888888888</v>
      </c>
      <c r="C1315" s="16" t="s">
        <v>760</v>
      </c>
      <c r="D1315" s="16" t="s">
        <v>761</v>
      </c>
      <c r="E1315" s="16" t="s">
        <v>763</v>
      </c>
      <c r="F1315" s="16">
        <v>1.2282049999999999E-2</v>
      </c>
      <c r="G1315" s="16">
        <v>7.7038430000000005E-2</v>
      </c>
      <c r="H1315" s="16">
        <v>9.4618000000000002E-4</v>
      </c>
      <c r="I1315" s="66">
        <v>2E-3</v>
      </c>
      <c r="J1315" s="16">
        <v>12467424</v>
      </c>
      <c r="K1315" s="16">
        <v>-9.4618000000000002E-4</v>
      </c>
      <c r="L1315" s="16">
        <v>7.6884359999999999E-2</v>
      </c>
    </row>
    <row r="1316" spans="1:12" ht="13.2" x14ac:dyDescent="0.25">
      <c r="A1316" s="13">
        <v>41838</v>
      </c>
      <c r="B1316" s="54">
        <v>0.39199074074074075</v>
      </c>
      <c r="C1316" s="16" t="s">
        <v>760</v>
      </c>
      <c r="D1316" s="16" t="s">
        <v>761</v>
      </c>
      <c r="E1316" s="16" t="s">
        <v>763</v>
      </c>
      <c r="F1316" s="16">
        <v>1.2282049999999999E-2</v>
      </c>
      <c r="G1316" s="16">
        <v>1.5745408700000001</v>
      </c>
      <c r="H1316" s="16">
        <v>1.9338580000000001E-2</v>
      </c>
      <c r="I1316" s="66">
        <v>2E-3</v>
      </c>
      <c r="J1316" s="16">
        <v>12467424</v>
      </c>
      <c r="K1316" s="16">
        <v>-1.9338580000000001E-2</v>
      </c>
      <c r="L1316" s="16">
        <v>1.5713917900000001</v>
      </c>
    </row>
    <row r="1317" spans="1:12" ht="13.2" x14ac:dyDescent="0.25">
      <c r="A1317" s="13">
        <v>41838</v>
      </c>
      <c r="B1317" s="54">
        <v>0.39199074074074075</v>
      </c>
      <c r="C1317" s="16" t="s">
        <v>760</v>
      </c>
      <c r="D1317" s="16" t="s">
        <v>761</v>
      </c>
      <c r="E1317" s="16" t="s">
        <v>763</v>
      </c>
      <c r="F1317" s="16">
        <v>1.2282049999999999E-2</v>
      </c>
      <c r="G1317" s="16">
        <v>5.4404149999999998E-2</v>
      </c>
      <c r="H1317" s="16">
        <v>6.6819000000000004E-4</v>
      </c>
      <c r="I1317" s="66">
        <v>2E-3</v>
      </c>
      <c r="J1317" s="16">
        <v>12467419</v>
      </c>
      <c r="K1317" s="16">
        <v>-6.6819000000000004E-4</v>
      </c>
      <c r="L1317" s="16">
        <v>5.4295349999999999E-2</v>
      </c>
    </row>
    <row r="1318" spans="1:12" ht="13.2" x14ac:dyDescent="0.25">
      <c r="A1318" s="13">
        <v>41838</v>
      </c>
      <c r="B1318" s="54">
        <v>0.39199074074074075</v>
      </c>
      <c r="C1318" s="16" t="s">
        <v>760</v>
      </c>
      <c r="D1318" s="16" t="s">
        <v>761</v>
      </c>
      <c r="E1318" s="16" t="s">
        <v>763</v>
      </c>
      <c r="F1318" s="16">
        <v>1.2282049999999999E-2</v>
      </c>
      <c r="G1318" s="16">
        <v>5.4404330000000001E-2</v>
      </c>
      <c r="H1318" s="16">
        <v>6.6819000000000004E-4</v>
      </c>
      <c r="I1318" s="66">
        <v>2E-3</v>
      </c>
      <c r="J1318" s="16">
        <v>12467407</v>
      </c>
      <c r="K1318" s="16">
        <v>-6.6819000000000004E-4</v>
      </c>
      <c r="L1318" s="16">
        <v>5.4295530000000002E-2</v>
      </c>
    </row>
    <row r="1319" spans="1:12" ht="13.2" x14ac:dyDescent="0.25">
      <c r="A1319" s="13">
        <v>41838</v>
      </c>
      <c r="B1319" s="54">
        <v>0.39199074074074075</v>
      </c>
      <c r="C1319" s="16" t="s">
        <v>760</v>
      </c>
      <c r="D1319" s="16" t="s">
        <v>761</v>
      </c>
      <c r="E1319" s="16" t="s">
        <v>763</v>
      </c>
      <c r="F1319" s="16">
        <v>1.2282049999999999E-2</v>
      </c>
      <c r="G1319" s="16">
        <v>6.6794619999999999E-2</v>
      </c>
      <c r="H1319" s="16">
        <v>8.2036999999999995E-4</v>
      </c>
      <c r="I1319" s="66">
        <v>2E-3</v>
      </c>
      <c r="J1319" s="16">
        <v>12467398</v>
      </c>
      <c r="K1319" s="16">
        <v>-8.2036999999999995E-4</v>
      </c>
      <c r="L1319" s="16">
        <v>6.6661040000000005E-2</v>
      </c>
    </row>
    <row r="1320" spans="1:12" ht="13.2" x14ac:dyDescent="0.25">
      <c r="A1320" s="13">
        <v>41838</v>
      </c>
      <c r="B1320" s="54">
        <v>0.39199074074074075</v>
      </c>
      <c r="C1320" s="16" t="s">
        <v>760</v>
      </c>
      <c r="D1320" s="16" t="s">
        <v>761</v>
      </c>
      <c r="E1320" s="16" t="s">
        <v>763</v>
      </c>
      <c r="F1320" s="16">
        <v>1.2282049999999999E-2</v>
      </c>
      <c r="G1320" s="16">
        <v>7.4010519999999996E-2</v>
      </c>
      <c r="H1320" s="16">
        <v>9.0899999999999998E-4</v>
      </c>
      <c r="I1320" s="66">
        <v>2E-3</v>
      </c>
      <c r="J1320" s="16">
        <v>12467392</v>
      </c>
      <c r="K1320" s="16">
        <v>-9.0899999999999998E-4</v>
      </c>
      <c r="L1320" s="16">
        <v>7.3862499999999998E-2</v>
      </c>
    </row>
    <row r="1321" spans="1:12" ht="13.2" x14ac:dyDescent="0.25">
      <c r="A1321" s="13">
        <v>41838</v>
      </c>
      <c r="B1321" s="54">
        <v>0.39199074074074075</v>
      </c>
      <c r="C1321" s="16" t="s">
        <v>760</v>
      </c>
      <c r="D1321" s="16" t="s">
        <v>761</v>
      </c>
      <c r="E1321" s="16" t="s">
        <v>763</v>
      </c>
      <c r="F1321" s="16">
        <v>1.2282049999999999E-2</v>
      </c>
      <c r="G1321" s="16">
        <v>6.6511379999999995E-2</v>
      </c>
      <c r="H1321" s="16">
        <v>8.1689000000000002E-4</v>
      </c>
      <c r="I1321" s="66">
        <v>2E-3</v>
      </c>
      <c r="J1321" s="16">
        <v>12467380</v>
      </c>
      <c r="K1321" s="16">
        <v>-8.1689000000000002E-4</v>
      </c>
      <c r="L1321" s="16">
        <v>6.6378359999999997E-2</v>
      </c>
    </row>
    <row r="1322" spans="1:12" ht="13.2" x14ac:dyDescent="0.25">
      <c r="A1322" s="13">
        <v>41838</v>
      </c>
      <c r="B1322" s="54">
        <v>0.39197916666666666</v>
      </c>
      <c r="C1322" s="16" t="s">
        <v>760</v>
      </c>
      <c r="D1322" s="16" t="s">
        <v>761</v>
      </c>
      <c r="E1322" s="16" t="s">
        <v>763</v>
      </c>
      <c r="F1322" s="16">
        <v>1.2282070000000001E-2</v>
      </c>
      <c r="G1322" s="16">
        <v>7.7038430000000005E-2</v>
      </c>
      <c r="H1322" s="16">
        <v>9.4618999999999997E-4</v>
      </c>
      <c r="I1322" s="66">
        <v>2E-3</v>
      </c>
      <c r="J1322" s="16">
        <v>12467473</v>
      </c>
      <c r="K1322" s="16">
        <v>-9.4618999999999997E-4</v>
      </c>
      <c r="L1322" s="16">
        <v>7.6884359999999999E-2</v>
      </c>
    </row>
    <row r="1323" spans="1:12" ht="13.2" x14ac:dyDescent="0.25">
      <c r="A1323" s="13">
        <v>41838</v>
      </c>
      <c r="B1323" s="54">
        <v>0.3919212962962963</v>
      </c>
      <c r="C1323" s="16" t="s">
        <v>760</v>
      </c>
      <c r="D1323" s="16" t="s">
        <v>761</v>
      </c>
      <c r="E1323" s="16" t="s">
        <v>763</v>
      </c>
      <c r="F1323" s="16">
        <v>1.2282059999999999E-2</v>
      </c>
      <c r="G1323" s="16">
        <v>7.3429590000000003E-2</v>
      </c>
      <c r="H1323" s="16">
        <v>9.0185999999999999E-4</v>
      </c>
      <c r="I1323" s="66">
        <v>2E-3</v>
      </c>
      <c r="J1323" s="16">
        <v>12467432</v>
      </c>
      <c r="K1323" s="16">
        <v>-9.0185999999999999E-4</v>
      </c>
      <c r="L1323" s="16">
        <v>7.3282739999999999E-2</v>
      </c>
    </row>
    <row r="1324" spans="1:12" ht="13.2" x14ac:dyDescent="0.25">
      <c r="A1324" s="13">
        <v>41838</v>
      </c>
      <c r="B1324" s="54">
        <v>0.38127314814814817</v>
      </c>
      <c r="C1324" s="16" t="s">
        <v>760</v>
      </c>
      <c r="D1324" s="16" t="s">
        <v>761</v>
      </c>
      <c r="E1324" s="16" t="s">
        <v>763</v>
      </c>
      <c r="F1324" s="16">
        <v>1.228187E-2</v>
      </c>
      <c r="G1324" s="16">
        <v>5.515333E-2</v>
      </c>
      <c r="H1324" s="16">
        <v>6.7738E-4</v>
      </c>
      <c r="I1324" s="66">
        <v>2E-3</v>
      </c>
      <c r="J1324" s="16">
        <v>12466151</v>
      </c>
      <c r="K1324" s="16">
        <v>-6.7738E-4</v>
      </c>
      <c r="L1324" s="16">
        <v>5.504303E-2</v>
      </c>
    </row>
    <row r="1325" spans="1:12" ht="13.2" x14ac:dyDescent="0.25">
      <c r="A1325" s="13">
        <v>41838</v>
      </c>
      <c r="B1325" s="54">
        <v>0.38127314814814817</v>
      </c>
      <c r="C1325" s="16" t="s">
        <v>760</v>
      </c>
      <c r="D1325" s="16" t="s">
        <v>761</v>
      </c>
      <c r="E1325" s="16" t="s">
        <v>763</v>
      </c>
      <c r="F1325" s="16">
        <v>1.228187E-2</v>
      </c>
      <c r="G1325" s="16">
        <v>5.1510159999999999E-2</v>
      </c>
      <c r="H1325" s="16">
        <v>6.3263999999999996E-4</v>
      </c>
      <c r="I1325" s="66">
        <v>2E-3</v>
      </c>
      <c r="J1325" s="16">
        <v>12466145</v>
      </c>
      <c r="K1325" s="16">
        <v>-6.3263999999999996E-4</v>
      </c>
      <c r="L1325" s="16">
        <v>5.1407139999999997E-2</v>
      </c>
    </row>
    <row r="1326" spans="1:12" ht="13.2" hidden="1" x14ac:dyDescent="0.25">
      <c r="A1326" s="13">
        <v>41838</v>
      </c>
      <c r="B1326" s="54">
        <v>0.31359953703703702</v>
      </c>
      <c r="C1326" s="16" t="s">
        <v>791</v>
      </c>
      <c r="D1326" s="16" t="s">
        <v>761</v>
      </c>
      <c r="E1326" s="16" t="s">
        <v>762</v>
      </c>
      <c r="F1326" s="16">
        <v>4.8899999999999998E-6</v>
      </c>
      <c r="G1326" s="16">
        <v>639.68899882000005</v>
      </c>
      <c r="H1326" s="16">
        <v>3.1280700000000002E-3</v>
      </c>
      <c r="I1326" s="66">
        <v>2E-3</v>
      </c>
      <c r="J1326" s="16">
        <v>12452827</v>
      </c>
      <c r="K1326" s="16">
        <v>3.12182E-3</v>
      </c>
      <c r="L1326" s="16">
        <v>-639.68899882000005</v>
      </c>
    </row>
    <row r="1327" spans="1:12" ht="13.2" x14ac:dyDescent="0.25">
      <c r="A1327" s="13">
        <v>41838</v>
      </c>
      <c r="B1327" s="54">
        <v>0.27077546296296295</v>
      </c>
      <c r="C1327" s="16" t="s">
        <v>760</v>
      </c>
      <c r="D1327" s="16" t="s">
        <v>761</v>
      </c>
      <c r="E1327" s="16" t="s">
        <v>762</v>
      </c>
      <c r="F1327" s="16">
        <v>1.243035E-2</v>
      </c>
      <c r="G1327" s="16">
        <v>9.0112500000000002E-3</v>
      </c>
      <c r="H1327" s="16">
        <v>1.1201000000000001E-4</v>
      </c>
      <c r="I1327" s="66">
        <v>2E-3</v>
      </c>
      <c r="J1327" s="16">
        <v>12451436</v>
      </c>
      <c r="K1327" s="16">
        <v>1.1179E-4</v>
      </c>
      <c r="L1327" s="16">
        <v>-9.0112500000000002E-3</v>
      </c>
    </row>
    <row r="1328" spans="1:12" ht="13.2" x14ac:dyDescent="0.25">
      <c r="A1328" s="13">
        <v>41838</v>
      </c>
      <c r="B1328" s="54">
        <v>0.27075231481481482</v>
      </c>
      <c r="C1328" s="16" t="s">
        <v>760</v>
      </c>
      <c r="D1328" s="16" t="s">
        <v>761</v>
      </c>
      <c r="E1328" s="16" t="s">
        <v>762</v>
      </c>
      <c r="F1328" s="16">
        <v>1.243035E-2</v>
      </c>
      <c r="G1328" s="16">
        <v>4.6285470000000002E-2</v>
      </c>
      <c r="H1328" s="16">
        <v>5.7534000000000003E-4</v>
      </c>
      <c r="I1328" s="66">
        <v>2E-3</v>
      </c>
      <c r="J1328" s="16">
        <v>12451436</v>
      </c>
      <c r="K1328" s="16">
        <v>5.7419000000000003E-4</v>
      </c>
      <c r="L1328" s="16">
        <v>-4.6285470000000002E-2</v>
      </c>
    </row>
    <row r="1329" spans="1:12" ht="13.2" x14ac:dyDescent="0.25">
      <c r="A1329" s="13">
        <v>41838</v>
      </c>
      <c r="B1329" s="54">
        <v>0.27052083333333332</v>
      </c>
      <c r="C1329" s="16" t="s">
        <v>760</v>
      </c>
      <c r="D1329" s="16" t="s">
        <v>761</v>
      </c>
      <c r="E1329" s="16" t="s">
        <v>762</v>
      </c>
      <c r="F1329" s="16">
        <v>1.243035E-2</v>
      </c>
      <c r="G1329" s="16">
        <v>5.1285839999999999E-2</v>
      </c>
      <c r="H1329" s="16">
        <v>6.3750000000000005E-4</v>
      </c>
      <c r="I1329" s="66">
        <v>2E-3</v>
      </c>
      <c r="J1329" s="16">
        <v>12451436</v>
      </c>
      <c r="K1329" s="16">
        <v>6.3623E-4</v>
      </c>
      <c r="L1329" s="16">
        <v>-5.1285839999999999E-2</v>
      </c>
    </row>
    <row r="1330" spans="1:12" ht="13.2" x14ac:dyDescent="0.25">
      <c r="A1330" s="13">
        <v>41838</v>
      </c>
      <c r="B1330" s="54">
        <v>0.27042824074074073</v>
      </c>
      <c r="C1330" s="16" t="s">
        <v>760</v>
      </c>
      <c r="D1330" s="16" t="s">
        <v>761</v>
      </c>
      <c r="E1330" s="16" t="s">
        <v>762</v>
      </c>
      <c r="F1330" s="16">
        <v>1.243035E-2</v>
      </c>
      <c r="G1330" s="16">
        <v>5.3985100000000001E-2</v>
      </c>
      <c r="H1330" s="16">
        <v>6.7104999999999997E-4</v>
      </c>
      <c r="I1330" s="66">
        <v>2E-3</v>
      </c>
      <c r="J1330" s="16">
        <v>12451436</v>
      </c>
      <c r="K1330" s="16">
        <v>6.6971000000000001E-4</v>
      </c>
      <c r="L1330" s="16">
        <v>-5.3985100000000001E-2</v>
      </c>
    </row>
    <row r="1331" spans="1:12" ht="13.2" x14ac:dyDescent="0.25">
      <c r="A1331" s="13">
        <v>41838</v>
      </c>
      <c r="B1331" s="54">
        <v>0.27041666666666669</v>
      </c>
      <c r="C1331" s="16" t="s">
        <v>760</v>
      </c>
      <c r="D1331" s="16" t="s">
        <v>761</v>
      </c>
      <c r="E1331" s="16" t="s">
        <v>762</v>
      </c>
      <c r="F1331" s="16">
        <v>1.243034E-2</v>
      </c>
      <c r="G1331" s="16">
        <v>1.63883976</v>
      </c>
      <c r="H1331" s="16">
        <v>2.037133E-2</v>
      </c>
      <c r="I1331" s="66">
        <v>2E-3</v>
      </c>
      <c r="J1331" s="16">
        <v>12451770</v>
      </c>
      <c r="K1331" s="16">
        <v>2.0330589999999999E-2</v>
      </c>
      <c r="L1331" s="16">
        <v>-1.63883976</v>
      </c>
    </row>
    <row r="1332" spans="1:12" ht="13.2" x14ac:dyDescent="0.25">
      <c r="A1332" s="13">
        <v>41838</v>
      </c>
      <c r="B1332" s="54">
        <v>0.27041666666666669</v>
      </c>
      <c r="C1332" s="16" t="s">
        <v>760</v>
      </c>
      <c r="D1332" s="16" t="s">
        <v>761</v>
      </c>
      <c r="E1332" s="16" t="s">
        <v>762</v>
      </c>
      <c r="F1332" s="16">
        <v>1.243034E-2</v>
      </c>
      <c r="G1332" s="16">
        <v>5.3985100000000001E-2</v>
      </c>
      <c r="H1332" s="16">
        <v>6.7104999999999997E-4</v>
      </c>
      <c r="I1332" s="66">
        <v>2E-3</v>
      </c>
      <c r="J1332" s="16">
        <v>12451770</v>
      </c>
      <c r="K1332" s="16">
        <v>6.6971000000000001E-4</v>
      </c>
      <c r="L1332" s="16">
        <v>-5.3985100000000001E-2</v>
      </c>
    </row>
    <row r="1333" spans="1:12" ht="13.2" x14ac:dyDescent="0.25">
      <c r="A1333" s="13">
        <v>41838</v>
      </c>
      <c r="B1333" s="54">
        <v>0.27024305555555556</v>
      </c>
      <c r="C1333" s="16" t="s">
        <v>760</v>
      </c>
      <c r="D1333" s="16" t="s">
        <v>761</v>
      </c>
      <c r="E1333" s="16" t="s">
        <v>762</v>
      </c>
      <c r="F1333" s="16">
        <v>1.243034E-2</v>
      </c>
      <c r="G1333" s="16">
        <v>5.6826420000000002E-2</v>
      </c>
      <c r="H1333" s="16">
        <v>7.0637E-4</v>
      </c>
      <c r="I1333" s="66">
        <v>2E-3</v>
      </c>
      <c r="J1333" s="16">
        <v>12451770</v>
      </c>
      <c r="K1333" s="16">
        <v>7.0496000000000003E-4</v>
      </c>
      <c r="L1333" s="16">
        <v>-5.6826420000000002E-2</v>
      </c>
    </row>
    <row r="1334" spans="1:12" ht="13.2" x14ac:dyDescent="0.25">
      <c r="A1334" s="13">
        <v>41838</v>
      </c>
      <c r="B1334" s="54">
        <v>0.27</v>
      </c>
      <c r="C1334" s="16" t="s">
        <v>760</v>
      </c>
      <c r="D1334" s="16" t="s">
        <v>761</v>
      </c>
      <c r="E1334" s="16" t="s">
        <v>762</v>
      </c>
      <c r="F1334" s="16">
        <v>1.243034E-2</v>
      </c>
      <c r="G1334" s="16">
        <v>6.2965560000000004E-2</v>
      </c>
      <c r="H1334" s="16">
        <v>7.8268000000000001E-4</v>
      </c>
      <c r="I1334" s="66">
        <v>2E-3</v>
      </c>
      <c r="J1334" s="16">
        <v>12451770</v>
      </c>
      <c r="K1334" s="16">
        <v>7.8111999999999995E-4</v>
      </c>
      <c r="L1334" s="16">
        <v>-6.2965560000000004E-2</v>
      </c>
    </row>
    <row r="1335" spans="1:12" ht="13.2" x14ac:dyDescent="0.25">
      <c r="A1335" s="13">
        <v>41838</v>
      </c>
      <c r="B1335" s="54">
        <v>0.26989583333333333</v>
      </c>
      <c r="C1335" s="16" t="s">
        <v>760</v>
      </c>
      <c r="D1335" s="16" t="s">
        <v>761</v>
      </c>
      <c r="E1335" s="16" t="s">
        <v>762</v>
      </c>
      <c r="F1335" s="16">
        <v>1.243034E-2</v>
      </c>
      <c r="G1335" s="16">
        <v>6.6279539999999998E-2</v>
      </c>
      <c r="H1335" s="16">
        <v>8.2386999999999998E-4</v>
      </c>
      <c r="I1335" s="66">
        <v>2E-3</v>
      </c>
      <c r="J1335" s="16">
        <v>12451770</v>
      </c>
      <c r="K1335" s="16">
        <v>8.2222999999999997E-4</v>
      </c>
      <c r="L1335" s="16">
        <v>-6.6279539999999998E-2</v>
      </c>
    </row>
    <row r="1336" spans="1:12" ht="13.2" x14ac:dyDescent="0.25">
      <c r="A1336" s="13">
        <v>41838</v>
      </c>
      <c r="B1336" s="54">
        <v>0.26978009259259261</v>
      </c>
      <c r="C1336" s="16" t="s">
        <v>760</v>
      </c>
      <c r="D1336" s="16" t="s">
        <v>761</v>
      </c>
      <c r="E1336" s="16" t="s">
        <v>762</v>
      </c>
      <c r="F1336" s="16">
        <v>1.243034E-2</v>
      </c>
      <c r="G1336" s="16">
        <v>6.9767930000000006E-2</v>
      </c>
      <c r="H1336" s="16">
        <v>8.6722999999999998E-4</v>
      </c>
      <c r="I1336" s="66">
        <v>2E-3</v>
      </c>
      <c r="J1336" s="16">
        <v>12451770</v>
      </c>
      <c r="K1336" s="16">
        <v>8.6549999999999995E-4</v>
      </c>
      <c r="L1336" s="16">
        <v>-6.9767930000000006E-2</v>
      </c>
    </row>
    <row r="1337" spans="1:12" ht="13.2" x14ac:dyDescent="0.25">
      <c r="A1337" s="13">
        <v>41838</v>
      </c>
      <c r="B1337" s="54">
        <v>0.26967592592592593</v>
      </c>
      <c r="C1337" s="16" t="s">
        <v>760</v>
      </c>
      <c r="D1337" s="16" t="s">
        <v>761</v>
      </c>
      <c r="E1337" s="16" t="s">
        <v>762</v>
      </c>
      <c r="F1337" s="16">
        <v>1.243034E-2</v>
      </c>
      <c r="G1337" s="16">
        <v>7.343993E-2</v>
      </c>
      <c r="H1337" s="16">
        <v>9.1288000000000003E-4</v>
      </c>
      <c r="I1337" s="66">
        <v>2E-3</v>
      </c>
      <c r="J1337" s="16">
        <v>12451770</v>
      </c>
      <c r="K1337" s="16">
        <v>9.1105999999999999E-4</v>
      </c>
      <c r="L1337" s="16">
        <v>-7.343993E-2</v>
      </c>
    </row>
    <row r="1338" spans="1:12" ht="13.2" x14ac:dyDescent="0.25">
      <c r="A1338" s="13">
        <v>41838</v>
      </c>
      <c r="B1338" s="54">
        <v>0.26783564814814814</v>
      </c>
      <c r="C1338" s="16" t="s">
        <v>760</v>
      </c>
      <c r="D1338" s="16" t="s">
        <v>761</v>
      </c>
      <c r="E1338" s="16" t="s">
        <v>762</v>
      </c>
      <c r="F1338" s="16">
        <v>1.243035E-2</v>
      </c>
      <c r="G1338" s="16">
        <v>9.3462089999999998E-2</v>
      </c>
      <c r="H1338" s="16">
        <v>1.16176E-3</v>
      </c>
      <c r="I1338" s="66">
        <v>2E-3</v>
      </c>
      <c r="J1338" s="16">
        <v>12451436</v>
      </c>
      <c r="K1338" s="16">
        <v>1.1594400000000001E-3</v>
      </c>
      <c r="L1338" s="16">
        <v>-9.3462089999999998E-2</v>
      </c>
    </row>
    <row r="1339" spans="1:12" ht="13.2" x14ac:dyDescent="0.25">
      <c r="A1339" s="13">
        <v>41838</v>
      </c>
      <c r="B1339" s="54">
        <v>0.26430555555555557</v>
      </c>
      <c r="C1339" s="16" t="s">
        <v>760</v>
      </c>
      <c r="D1339" s="16" t="s">
        <v>761</v>
      </c>
      <c r="E1339" s="16" t="s">
        <v>762</v>
      </c>
      <c r="F1339" s="16">
        <v>1.243037E-2</v>
      </c>
      <c r="G1339" s="16">
        <v>1.06675746</v>
      </c>
      <c r="H1339" s="16">
        <v>1.326018E-2</v>
      </c>
      <c r="I1339" s="66">
        <v>2E-3</v>
      </c>
      <c r="J1339" s="16">
        <v>12450800</v>
      </c>
      <c r="K1339" s="16">
        <v>1.323366E-2</v>
      </c>
      <c r="L1339" s="16">
        <v>-1.06675746</v>
      </c>
    </row>
    <row r="1340" spans="1:12" ht="13.2" x14ac:dyDescent="0.25">
      <c r="A1340" s="13">
        <v>41838</v>
      </c>
      <c r="B1340" s="54">
        <v>0.26413194444444443</v>
      </c>
      <c r="C1340" s="16" t="s">
        <v>760</v>
      </c>
      <c r="D1340" s="16" t="s">
        <v>761</v>
      </c>
      <c r="E1340" s="16" t="s">
        <v>762</v>
      </c>
      <c r="F1340" s="16">
        <v>1.243037E-2</v>
      </c>
      <c r="G1340" s="16">
        <v>7.7305189999999996E-2</v>
      </c>
      <c r="H1340" s="16">
        <v>9.6093000000000003E-4</v>
      </c>
      <c r="I1340" s="66">
        <v>2E-3</v>
      </c>
      <c r="J1340" s="16">
        <v>12450800</v>
      </c>
      <c r="K1340" s="16">
        <v>9.5901000000000005E-4</v>
      </c>
      <c r="L1340" s="16">
        <v>-7.7305189999999996E-2</v>
      </c>
    </row>
    <row r="1341" spans="1:12" ht="13.2" x14ac:dyDescent="0.25">
      <c r="A1341" s="13">
        <v>41838</v>
      </c>
      <c r="B1341" s="54">
        <v>0.26394675925925926</v>
      </c>
      <c r="C1341" s="16" t="s">
        <v>760</v>
      </c>
      <c r="D1341" s="16" t="s">
        <v>761</v>
      </c>
      <c r="E1341" s="16" t="s">
        <v>762</v>
      </c>
      <c r="F1341" s="16">
        <v>1.243037E-2</v>
      </c>
      <c r="G1341" s="16">
        <v>8.0140059999999999E-2</v>
      </c>
      <c r="H1341" s="16">
        <v>9.9617E-4</v>
      </c>
      <c r="I1341" s="66">
        <v>2E-3</v>
      </c>
      <c r="J1341" s="16">
        <v>12450800</v>
      </c>
      <c r="K1341" s="16">
        <v>9.9418000000000011E-4</v>
      </c>
      <c r="L1341" s="16">
        <v>-8.0140059999999999E-2</v>
      </c>
    </row>
    <row r="1342" spans="1:12" ht="13.2" x14ac:dyDescent="0.25">
      <c r="A1342" s="13">
        <v>41838</v>
      </c>
      <c r="B1342" s="54">
        <v>0.26373842592592595</v>
      </c>
      <c r="C1342" s="16" t="s">
        <v>760</v>
      </c>
      <c r="D1342" s="16" t="s">
        <v>761</v>
      </c>
      <c r="E1342" s="16" t="s">
        <v>762</v>
      </c>
      <c r="F1342" s="16">
        <v>1.243037E-2</v>
      </c>
      <c r="G1342" s="16">
        <v>7.6331140000000006E-2</v>
      </c>
      <c r="H1342" s="16">
        <v>9.4881999999999996E-4</v>
      </c>
      <c r="I1342" s="66">
        <v>2E-3</v>
      </c>
      <c r="J1342" s="16">
        <v>12450800</v>
      </c>
      <c r="K1342" s="16">
        <v>9.4693000000000002E-4</v>
      </c>
      <c r="L1342" s="16">
        <v>-7.6331140000000006E-2</v>
      </c>
    </row>
    <row r="1343" spans="1:12" ht="13.2" x14ac:dyDescent="0.25">
      <c r="A1343" s="13">
        <v>41838</v>
      </c>
      <c r="B1343" s="54">
        <v>0.26361111111111113</v>
      </c>
      <c r="C1343" s="16" t="s">
        <v>760</v>
      </c>
      <c r="D1343" s="16" t="s">
        <v>761</v>
      </c>
      <c r="E1343" s="16" t="s">
        <v>762</v>
      </c>
      <c r="F1343" s="16">
        <v>1.243037E-2</v>
      </c>
      <c r="G1343" s="16">
        <v>7.2703249999999997E-2</v>
      </c>
      <c r="H1343" s="16">
        <v>9.0372E-4</v>
      </c>
      <c r="I1343" s="66">
        <v>2E-3</v>
      </c>
      <c r="J1343" s="16">
        <v>12450800</v>
      </c>
      <c r="K1343" s="16">
        <v>9.0191999999999996E-4</v>
      </c>
      <c r="L1343" s="16">
        <v>-7.2703249999999997E-2</v>
      </c>
    </row>
    <row r="1344" spans="1:12" ht="13.2" x14ac:dyDescent="0.25">
      <c r="A1344" s="13">
        <v>41838</v>
      </c>
      <c r="B1344" s="54">
        <v>0.26293981481481482</v>
      </c>
      <c r="C1344" s="16" t="s">
        <v>760</v>
      </c>
      <c r="D1344" s="16" t="s">
        <v>761</v>
      </c>
      <c r="E1344" s="16" t="s">
        <v>762</v>
      </c>
      <c r="F1344" s="16">
        <v>1.2430389999999999E-2</v>
      </c>
      <c r="G1344" s="16">
        <v>6.5956550000000003E-2</v>
      </c>
      <c r="H1344" s="16">
        <v>8.1985999999999995E-4</v>
      </c>
      <c r="I1344" s="66">
        <v>2E-3</v>
      </c>
      <c r="J1344" s="16">
        <v>12450655</v>
      </c>
      <c r="K1344" s="16">
        <v>8.1822999999999998E-4</v>
      </c>
      <c r="L1344" s="16">
        <v>-6.5956550000000003E-2</v>
      </c>
    </row>
    <row r="1345" spans="1:12" ht="13.2" x14ac:dyDescent="0.25">
      <c r="A1345" s="13">
        <v>41838</v>
      </c>
      <c r="B1345" s="54">
        <v>0.2628240740740741</v>
      </c>
      <c r="C1345" s="16" t="s">
        <v>760</v>
      </c>
      <c r="D1345" s="16" t="s">
        <v>761</v>
      </c>
      <c r="E1345" s="16" t="s">
        <v>762</v>
      </c>
      <c r="F1345" s="16">
        <v>1.2430389999999999E-2</v>
      </c>
      <c r="G1345" s="16">
        <v>6.2821749999999996E-2</v>
      </c>
      <c r="H1345" s="16">
        <v>7.8089000000000001E-4</v>
      </c>
      <c r="I1345" s="66">
        <v>2E-3</v>
      </c>
      <c r="J1345" s="16">
        <v>12450655</v>
      </c>
      <c r="K1345" s="16">
        <v>7.7932999999999995E-4</v>
      </c>
      <c r="L1345" s="16">
        <v>-6.2821749999999996E-2</v>
      </c>
    </row>
    <row r="1346" spans="1:12" ht="13.2" x14ac:dyDescent="0.25">
      <c r="A1346" s="13">
        <v>41838</v>
      </c>
      <c r="B1346" s="54">
        <v>0.26271990740740742</v>
      </c>
      <c r="C1346" s="16" t="s">
        <v>760</v>
      </c>
      <c r="D1346" s="16" t="s">
        <v>761</v>
      </c>
      <c r="E1346" s="16" t="s">
        <v>762</v>
      </c>
      <c r="F1346" s="16">
        <v>1.2430389999999999E-2</v>
      </c>
      <c r="G1346" s="16">
        <v>5.9835930000000002E-2</v>
      </c>
      <c r="H1346" s="16">
        <v>7.4377999999999998E-4</v>
      </c>
      <c r="I1346" s="66">
        <v>2E-3</v>
      </c>
      <c r="J1346" s="16">
        <v>12450655</v>
      </c>
      <c r="K1346" s="16">
        <v>7.4229999999999999E-4</v>
      </c>
      <c r="L1346" s="16">
        <v>-5.9835930000000002E-2</v>
      </c>
    </row>
    <row r="1347" spans="1:12" ht="13.2" x14ac:dyDescent="0.25">
      <c r="A1347" s="13">
        <v>41838</v>
      </c>
      <c r="B1347" s="54">
        <v>0.26254629629629628</v>
      </c>
      <c r="C1347" s="16" t="s">
        <v>760</v>
      </c>
      <c r="D1347" s="16" t="s">
        <v>761</v>
      </c>
      <c r="E1347" s="16" t="s">
        <v>762</v>
      </c>
      <c r="F1347" s="16">
        <v>1.2430389999999999E-2</v>
      </c>
      <c r="G1347" s="16">
        <v>5.6992029999999999E-2</v>
      </c>
      <c r="H1347" s="16">
        <v>7.0843000000000002E-4</v>
      </c>
      <c r="I1347" s="66">
        <v>2E-3</v>
      </c>
      <c r="J1347" s="16">
        <v>12450655</v>
      </c>
      <c r="K1347" s="16">
        <v>7.0702000000000004E-4</v>
      </c>
      <c r="L1347" s="16">
        <v>-5.6992029999999999E-2</v>
      </c>
    </row>
    <row r="1348" spans="1:12" ht="13.2" x14ac:dyDescent="0.25">
      <c r="A1348" s="13">
        <v>41838</v>
      </c>
      <c r="B1348" s="54">
        <v>0.26243055555555556</v>
      </c>
      <c r="C1348" s="16" t="s">
        <v>760</v>
      </c>
      <c r="D1348" s="16" t="s">
        <v>761</v>
      </c>
      <c r="E1348" s="16" t="s">
        <v>762</v>
      </c>
      <c r="F1348" s="16">
        <v>1.2430389999999999E-2</v>
      </c>
      <c r="G1348" s="16">
        <v>5.42833E-2</v>
      </c>
      <c r="H1348" s="16">
        <v>6.7476000000000005E-4</v>
      </c>
      <c r="I1348" s="66">
        <v>2E-3</v>
      </c>
      <c r="J1348" s="16">
        <v>12450655</v>
      </c>
      <c r="K1348" s="16">
        <v>6.7341999999999999E-4</v>
      </c>
      <c r="L1348" s="16">
        <v>-5.42833E-2</v>
      </c>
    </row>
    <row r="1349" spans="1:12" ht="13.2" x14ac:dyDescent="0.25">
      <c r="A1349" s="13">
        <v>41838</v>
      </c>
      <c r="B1349" s="54">
        <v>0.26231481481481483</v>
      </c>
      <c r="C1349" s="16" t="s">
        <v>760</v>
      </c>
      <c r="D1349" s="16" t="s">
        <v>761</v>
      </c>
      <c r="E1349" s="16" t="s">
        <v>762</v>
      </c>
      <c r="F1349" s="16">
        <v>1.2430389999999999E-2</v>
      </c>
      <c r="G1349" s="16">
        <v>1.065749E-2</v>
      </c>
      <c r="H1349" s="16">
        <v>1.3247000000000001E-4</v>
      </c>
      <c r="I1349" s="66">
        <v>2E-3</v>
      </c>
      <c r="J1349" s="16">
        <v>12450643</v>
      </c>
      <c r="K1349" s="16">
        <v>1.3221000000000001E-4</v>
      </c>
      <c r="L1349" s="16">
        <v>-1.065749E-2</v>
      </c>
    </row>
    <row r="1350" spans="1:12" ht="13.2" x14ac:dyDescent="0.25">
      <c r="A1350" s="13">
        <v>41838</v>
      </c>
      <c r="B1350" s="54">
        <v>0.22887731481481483</v>
      </c>
      <c r="C1350" s="16" t="s">
        <v>760</v>
      </c>
      <c r="D1350" s="16" t="s">
        <v>761</v>
      </c>
      <c r="E1350" s="16" t="s">
        <v>763</v>
      </c>
      <c r="F1350" s="16">
        <v>1.228158E-2</v>
      </c>
      <c r="G1350" s="16">
        <v>9.6143549999999994E-2</v>
      </c>
      <c r="H1350" s="16">
        <v>1.1807899999999999E-3</v>
      </c>
      <c r="I1350" s="66">
        <v>2E-3</v>
      </c>
      <c r="J1350" s="16">
        <v>12444259</v>
      </c>
      <c r="K1350" s="16">
        <v>-1.1807899999999999E-3</v>
      </c>
      <c r="L1350" s="16">
        <v>9.5951270000000005E-2</v>
      </c>
    </row>
    <row r="1351" spans="1:12" ht="13.2" x14ac:dyDescent="0.25">
      <c r="A1351" s="13">
        <v>41838</v>
      </c>
      <c r="B1351" s="54">
        <v>0.22887731481481483</v>
      </c>
      <c r="C1351" s="16" t="s">
        <v>760</v>
      </c>
      <c r="D1351" s="16" t="s">
        <v>761</v>
      </c>
      <c r="E1351" s="16" t="s">
        <v>763</v>
      </c>
      <c r="F1351" s="16">
        <v>1.228158E-2</v>
      </c>
      <c r="G1351" s="16">
        <v>1.9546141100000001</v>
      </c>
      <c r="H1351" s="16">
        <v>2.4005740000000001E-2</v>
      </c>
      <c r="I1351" s="66">
        <v>2E-3</v>
      </c>
      <c r="J1351" s="16">
        <v>12444183</v>
      </c>
      <c r="K1351" s="16">
        <v>-2.4005740000000001E-2</v>
      </c>
      <c r="L1351" s="16">
        <v>1.9507048899999999</v>
      </c>
    </row>
    <row r="1352" spans="1:12" ht="13.2" x14ac:dyDescent="0.25">
      <c r="A1352" s="13">
        <v>41838</v>
      </c>
      <c r="B1352" s="54">
        <v>0.21912037037037038</v>
      </c>
      <c r="C1352" s="16" t="s">
        <v>760</v>
      </c>
      <c r="D1352" s="16" t="s">
        <v>761</v>
      </c>
      <c r="E1352" s="16" t="s">
        <v>763</v>
      </c>
      <c r="F1352" s="16">
        <v>1.2330860000000001E-2</v>
      </c>
      <c r="G1352" s="16">
        <v>1.6216399999999999E-3</v>
      </c>
      <c r="H1352" s="16">
        <v>1.999E-5</v>
      </c>
      <c r="I1352" s="66">
        <v>2E-3</v>
      </c>
      <c r="J1352" s="16">
        <v>12444680</v>
      </c>
      <c r="K1352" s="16">
        <v>-1.999E-5</v>
      </c>
      <c r="L1352" s="16">
        <v>1.6184000000000001E-3</v>
      </c>
    </row>
    <row r="1353" spans="1:12" ht="13.2" x14ac:dyDescent="0.25">
      <c r="A1353" s="13">
        <v>41838</v>
      </c>
      <c r="B1353" s="54">
        <v>0.21912037037037038</v>
      </c>
      <c r="C1353" s="16" t="s">
        <v>760</v>
      </c>
      <c r="D1353" s="16" t="s">
        <v>761</v>
      </c>
      <c r="E1353" s="16" t="s">
        <v>763</v>
      </c>
      <c r="F1353" s="16">
        <v>1.2330870000000001E-2</v>
      </c>
      <c r="G1353" s="16">
        <v>1.1526689999999999E-2</v>
      </c>
      <c r="H1353" s="16">
        <v>1.4213E-4</v>
      </c>
      <c r="I1353" s="66">
        <v>2E-3</v>
      </c>
      <c r="J1353" s="16">
        <v>12444887</v>
      </c>
      <c r="K1353" s="16">
        <v>-1.4213E-4</v>
      </c>
      <c r="L1353" s="16">
        <v>1.1503640000000001E-2</v>
      </c>
    </row>
    <row r="1354" spans="1:12" ht="13.2" x14ac:dyDescent="0.25">
      <c r="A1354" s="13">
        <v>41838</v>
      </c>
      <c r="B1354" s="54">
        <v>0.21864583333333334</v>
      </c>
      <c r="C1354" s="16" t="s">
        <v>760</v>
      </c>
      <c r="D1354" s="16" t="s">
        <v>761</v>
      </c>
      <c r="E1354" s="16" t="s">
        <v>763</v>
      </c>
      <c r="F1354" s="16">
        <v>1.2330870000000001E-2</v>
      </c>
      <c r="G1354" s="16">
        <v>1.695065</v>
      </c>
      <c r="H1354" s="16">
        <v>2.0901619999999999E-2</v>
      </c>
      <c r="I1354" s="66">
        <v>2E-3</v>
      </c>
      <c r="J1354" s="16">
        <v>12444887</v>
      </c>
      <c r="K1354" s="16">
        <v>-2.0901619999999999E-2</v>
      </c>
      <c r="L1354" s="16">
        <v>1.6916748699999999</v>
      </c>
    </row>
    <row r="1355" spans="1:12" ht="13.2" x14ac:dyDescent="0.25">
      <c r="A1355" s="13">
        <v>41838</v>
      </c>
      <c r="B1355" s="54">
        <v>0.21822916666666667</v>
      </c>
      <c r="C1355" s="16" t="s">
        <v>760</v>
      </c>
      <c r="D1355" s="16" t="s">
        <v>761</v>
      </c>
      <c r="E1355" s="16" t="s">
        <v>763</v>
      </c>
      <c r="F1355" s="16">
        <v>1.2330860000000001E-2</v>
      </c>
      <c r="G1355" s="16">
        <v>0.23844499999999999</v>
      </c>
      <c r="H1355" s="16">
        <v>2.9402299999999998E-3</v>
      </c>
      <c r="I1355" s="66">
        <v>2E-3</v>
      </c>
      <c r="J1355" s="16">
        <v>12444680</v>
      </c>
      <c r="K1355" s="16">
        <v>-2.9402299999999998E-3</v>
      </c>
      <c r="L1355" s="16">
        <v>0.23796811000000001</v>
      </c>
    </row>
    <row r="1356" spans="1:12" ht="13.2" x14ac:dyDescent="0.25">
      <c r="A1356" s="13">
        <v>41838</v>
      </c>
      <c r="B1356" s="54">
        <v>0.21777777777777776</v>
      </c>
      <c r="C1356" s="16" t="s">
        <v>760</v>
      </c>
      <c r="D1356" s="16" t="s">
        <v>761</v>
      </c>
      <c r="E1356" s="16" t="s">
        <v>763</v>
      </c>
      <c r="F1356" s="16">
        <v>1.2330870000000001E-2</v>
      </c>
      <c r="G1356" s="16">
        <v>1.076535E-2</v>
      </c>
      <c r="H1356" s="16">
        <v>1.3274000000000001E-4</v>
      </c>
      <c r="I1356" s="66">
        <v>2E-3</v>
      </c>
      <c r="J1356" s="16">
        <v>12444776</v>
      </c>
      <c r="K1356" s="16">
        <v>-1.3274000000000001E-4</v>
      </c>
      <c r="L1356" s="16">
        <v>1.0743819999999999E-2</v>
      </c>
    </row>
    <row r="1357" spans="1:12" ht="13.2" x14ac:dyDescent="0.25">
      <c r="A1357" s="13">
        <v>41838</v>
      </c>
      <c r="B1357" s="54">
        <v>0.21292824074074074</v>
      </c>
      <c r="C1357" s="16" t="s">
        <v>760</v>
      </c>
      <c r="D1357" s="16" t="s">
        <v>761</v>
      </c>
      <c r="E1357" s="16" t="s">
        <v>762</v>
      </c>
      <c r="F1357" s="16">
        <v>1.2430750000000001E-2</v>
      </c>
      <c r="G1357" s="16">
        <v>9.556212E-2</v>
      </c>
      <c r="H1357" s="16">
        <v>1.1879E-3</v>
      </c>
      <c r="I1357" s="66">
        <v>2E-3</v>
      </c>
      <c r="J1357" s="16">
        <v>12443899</v>
      </c>
      <c r="K1357" s="16">
        <v>1.18553E-3</v>
      </c>
      <c r="L1357" s="16">
        <v>-9.556212E-2</v>
      </c>
    </row>
    <row r="1358" spans="1:12" ht="13.2" x14ac:dyDescent="0.25">
      <c r="A1358" s="13">
        <v>41838</v>
      </c>
      <c r="B1358" s="54">
        <v>0.21292824074074074</v>
      </c>
      <c r="C1358" s="16" t="s">
        <v>760</v>
      </c>
      <c r="D1358" s="16" t="s">
        <v>761</v>
      </c>
      <c r="E1358" s="16" t="s">
        <v>762</v>
      </c>
      <c r="F1358" s="16">
        <v>1.2430750000000001E-2</v>
      </c>
      <c r="G1358" s="16">
        <v>1.9427866199999999</v>
      </c>
      <c r="H1358" s="16">
        <v>2.4150290000000001E-2</v>
      </c>
      <c r="I1358" s="66">
        <v>2E-3</v>
      </c>
      <c r="J1358" s="16">
        <v>12443894</v>
      </c>
      <c r="K1358" s="16">
        <v>2.410199E-2</v>
      </c>
      <c r="L1358" s="16">
        <v>-1.9427866199999999</v>
      </c>
    </row>
    <row r="1359" spans="1:12" ht="13.2" x14ac:dyDescent="0.25">
      <c r="A1359" s="13">
        <v>41838</v>
      </c>
      <c r="B1359" s="54">
        <v>0.21113425925925927</v>
      </c>
      <c r="C1359" s="16" t="s">
        <v>760</v>
      </c>
      <c r="D1359" s="16" t="s">
        <v>761</v>
      </c>
      <c r="E1359" s="16" t="s">
        <v>763</v>
      </c>
      <c r="F1359" s="16">
        <v>1.2330789999999999E-2</v>
      </c>
      <c r="G1359" s="16">
        <v>4.7027390000000002E-2</v>
      </c>
      <c r="H1359" s="16">
        <v>5.7987999999999996E-4</v>
      </c>
      <c r="I1359" s="66">
        <v>2E-3</v>
      </c>
      <c r="J1359" s="16">
        <v>12443745</v>
      </c>
      <c r="K1359" s="16">
        <v>-5.7987999999999996E-4</v>
      </c>
      <c r="L1359" s="16">
        <v>4.6933339999999997E-2</v>
      </c>
    </row>
    <row r="1360" spans="1:12" ht="13.2" x14ac:dyDescent="0.25">
      <c r="A1360" s="13">
        <v>41838</v>
      </c>
      <c r="B1360" s="54">
        <v>0.21011574074074074</v>
      </c>
      <c r="C1360" s="16" t="s">
        <v>760</v>
      </c>
      <c r="D1360" s="16" t="s">
        <v>761</v>
      </c>
      <c r="E1360" s="16" t="s">
        <v>763</v>
      </c>
      <c r="F1360" s="16">
        <v>1.233078E-2</v>
      </c>
      <c r="G1360" s="16">
        <v>4.9502520000000001E-2</v>
      </c>
      <c r="H1360" s="16">
        <v>6.1039999999999998E-4</v>
      </c>
      <c r="I1360" s="66">
        <v>2E-3</v>
      </c>
      <c r="J1360" s="16">
        <v>12443661</v>
      </c>
      <c r="K1360" s="16">
        <v>-6.1039999999999998E-4</v>
      </c>
      <c r="L1360" s="16">
        <v>4.9403519999999999E-2</v>
      </c>
    </row>
    <row r="1361" spans="1:12" ht="13.2" x14ac:dyDescent="0.25">
      <c r="A1361" s="13">
        <v>41838</v>
      </c>
      <c r="B1361" s="54">
        <v>0.20461805555555557</v>
      </c>
      <c r="C1361" s="16" t="s">
        <v>760</v>
      </c>
      <c r="D1361" s="16" t="s">
        <v>761</v>
      </c>
      <c r="E1361" s="16" t="s">
        <v>763</v>
      </c>
      <c r="F1361" s="16">
        <v>1.239999E-2</v>
      </c>
      <c r="G1361" s="16">
        <v>1.97217837</v>
      </c>
      <c r="H1361" s="16">
        <v>2.4454989999999999E-2</v>
      </c>
      <c r="I1361" s="66">
        <v>2E-3</v>
      </c>
      <c r="J1361" s="16">
        <v>12439360</v>
      </c>
      <c r="K1361" s="16">
        <v>-2.4454989999999999E-2</v>
      </c>
      <c r="L1361" s="16">
        <v>1.9682340199999999</v>
      </c>
    </row>
    <row r="1362" spans="1:12" ht="13.2" x14ac:dyDescent="0.25">
      <c r="A1362" s="13">
        <v>41838</v>
      </c>
      <c r="B1362" s="54">
        <v>0.200625</v>
      </c>
      <c r="C1362" s="16" t="s">
        <v>760</v>
      </c>
      <c r="D1362" s="16" t="s">
        <v>761</v>
      </c>
      <c r="E1362" s="16" t="s">
        <v>762</v>
      </c>
      <c r="F1362" s="16">
        <v>1.248047E-2</v>
      </c>
      <c r="G1362" s="16">
        <v>3.0960000000000002E-5</v>
      </c>
      <c r="H1362" s="16">
        <v>3.8000000000000001E-7</v>
      </c>
      <c r="I1362" s="66">
        <v>2E-3</v>
      </c>
      <c r="J1362" s="16">
        <v>12441149</v>
      </c>
      <c r="K1362" s="16">
        <v>3.8000000000000001E-7</v>
      </c>
      <c r="L1362" s="16">
        <v>-3.0960000000000002E-5</v>
      </c>
    </row>
    <row r="1363" spans="1:12" ht="13.2" x14ac:dyDescent="0.25">
      <c r="A1363" s="13">
        <v>41838</v>
      </c>
      <c r="B1363" s="54">
        <v>0.200625</v>
      </c>
      <c r="C1363" s="16" t="s">
        <v>760</v>
      </c>
      <c r="D1363" s="16" t="s">
        <v>761</v>
      </c>
      <c r="E1363" s="16" t="s">
        <v>762</v>
      </c>
      <c r="F1363" s="16">
        <v>1.2480460000000001E-2</v>
      </c>
      <c r="G1363" s="16">
        <v>2.6345999999999997E-4</v>
      </c>
      <c r="H1363" s="16">
        <v>3.2799999999999999E-6</v>
      </c>
      <c r="I1363" s="66">
        <v>2E-3</v>
      </c>
      <c r="J1363" s="16">
        <v>12442237</v>
      </c>
      <c r="K1363" s="16">
        <v>3.2799999999999999E-6</v>
      </c>
      <c r="L1363" s="16">
        <v>-2.6345999999999997E-4</v>
      </c>
    </row>
    <row r="1364" spans="1:12" ht="13.2" x14ac:dyDescent="0.25">
      <c r="A1364" s="13">
        <v>41838</v>
      </c>
      <c r="B1364" s="54">
        <v>0.19991898148148149</v>
      </c>
      <c r="C1364" s="16" t="s">
        <v>760</v>
      </c>
      <c r="D1364" s="16" t="s">
        <v>761</v>
      </c>
      <c r="E1364" s="16" t="s">
        <v>762</v>
      </c>
      <c r="F1364" s="16">
        <v>1.2480460000000001E-2</v>
      </c>
      <c r="G1364" s="16">
        <v>0.06</v>
      </c>
      <c r="H1364" s="16">
        <v>7.4881999999999998E-4</v>
      </c>
      <c r="I1364" s="66">
        <v>2E-3</v>
      </c>
      <c r="J1364" s="16">
        <v>12442237</v>
      </c>
      <c r="K1364" s="16">
        <v>7.4733000000000004E-4</v>
      </c>
      <c r="L1364" s="16">
        <v>-0.06</v>
      </c>
    </row>
    <row r="1365" spans="1:12" ht="13.2" x14ac:dyDescent="0.25">
      <c r="A1365" s="13">
        <v>41838</v>
      </c>
      <c r="B1365" s="54">
        <v>0.19931712962962964</v>
      </c>
      <c r="C1365" s="16" t="s">
        <v>760</v>
      </c>
      <c r="D1365" s="16" t="s">
        <v>761</v>
      </c>
      <c r="E1365" s="16" t="s">
        <v>763</v>
      </c>
      <c r="F1365" s="16">
        <v>1.239999E-2</v>
      </c>
      <c r="G1365" s="16">
        <v>6.07761E-2</v>
      </c>
      <c r="H1365" s="16">
        <v>7.5361999999999998E-4</v>
      </c>
      <c r="I1365" s="66">
        <v>2E-3</v>
      </c>
      <c r="J1365" s="16">
        <v>12439360</v>
      </c>
      <c r="K1365" s="16">
        <v>-7.5361999999999998E-4</v>
      </c>
      <c r="L1365" s="16">
        <v>6.0654550000000002E-2</v>
      </c>
    </row>
    <row r="1366" spans="1:12" ht="13.2" x14ac:dyDescent="0.25">
      <c r="A1366" s="13">
        <v>41838</v>
      </c>
      <c r="B1366" s="54">
        <v>0.19112268518518519</v>
      </c>
      <c r="C1366" s="16" t="s">
        <v>760</v>
      </c>
      <c r="D1366" s="16" t="s">
        <v>761</v>
      </c>
      <c r="E1366" s="16" t="s">
        <v>762</v>
      </c>
      <c r="F1366" s="16">
        <v>1.248047E-2</v>
      </c>
      <c r="G1366" s="16">
        <v>0.23899999999999999</v>
      </c>
      <c r="H1366" s="16">
        <v>2.9828300000000001E-3</v>
      </c>
      <c r="I1366" s="66">
        <v>2E-3</v>
      </c>
      <c r="J1366" s="16">
        <v>12441149</v>
      </c>
      <c r="K1366" s="16">
        <v>2.97687E-3</v>
      </c>
      <c r="L1366" s="16">
        <v>-0.23899999999999999</v>
      </c>
    </row>
    <row r="1367" spans="1:12" ht="13.2" x14ac:dyDescent="0.25">
      <c r="A1367" s="13">
        <v>41838</v>
      </c>
      <c r="B1367" s="54">
        <v>0.18942129629629631</v>
      </c>
      <c r="C1367" s="16" t="s">
        <v>760</v>
      </c>
      <c r="D1367" s="16" t="s">
        <v>761</v>
      </c>
      <c r="E1367" s="16" t="s">
        <v>763</v>
      </c>
      <c r="F1367" s="16">
        <v>1.239999E-2</v>
      </c>
      <c r="G1367" s="16">
        <v>0.24106448</v>
      </c>
      <c r="H1367" s="16">
        <v>2.9891900000000001E-3</v>
      </c>
      <c r="I1367" s="66">
        <v>2E-3</v>
      </c>
      <c r="J1367" s="16">
        <v>12439360</v>
      </c>
      <c r="K1367" s="16">
        <v>-2.9891900000000001E-3</v>
      </c>
      <c r="L1367" s="16">
        <v>0.24058236</v>
      </c>
    </row>
    <row r="1368" spans="1:12" ht="13.2" x14ac:dyDescent="0.25">
      <c r="A1368" s="13">
        <v>41838</v>
      </c>
      <c r="B1368" s="54">
        <v>0.18902777777777777</v>
      </c>
      <c r="C1368" s="16" t="s">
        <v>760</v>
      </c>
      <c r="D1368" s="16" t="s">
        <v>761</v>
      </c>
      <c r="E1368" s="16" t="s">
        <v>762</v>
      </c>
      <c r="F1368" s="16">
        <v>1.248047E-2</v>
      </c>
      <c r="G1368" s="16">
        <v>1.7458264800000001</v>
      </c>
      <c r="H1368" s="16">
        <v>2.1788729999999999E-2</v>
      </c>
      <c r="I1368" s="66">
        <v>2E-3</v>
      </c>
      <c r="J1368" s="16">
        <v>12440345</v>
      </c>
      <c r="K1368" s="16">
        <v>2.1745159999999999E-2</v>
      </c>
      <c r="L1368" s="16">
        <v>-1.7458264800000001</v>
      </c>
    </row>
    <row r="1369" spans="1:12" ht="13.2" x14ac:dyDescent="0.25">
      <c r="A1369" s="13">
        <v>41838</v>
      </c>
      <c r="B1369" s="54">
        <v>0.18270833333333333</v>
      </c>
      <c r="C1369" s="16" t="s">
        <v>760</v>
      </c>
      <c r="D1369" s="16" t="s">
        <v>761</v>
      </c>
      <c r="E1369" s="16" t="s">
        <v>763</v>
      </c>
      <c r="F1369" s="16">
        <v>1.24E-2</v>
      </c>
      <c r="G1369" s="16">
        <v>1.3594252499999999</v>
      </c>
      <c r="H1369" s="16">
        <v>1.6856869999999999E-2</v>
      </c>
      <c r="I1369" s="66">
        <v>2E-3</v>
      </c>
      <c r="J1369" s="16">
        <v>12439716</v>
      </c>
      <c r="K1369" s="16">
        <v>-1.6856869999999999E-2</v>
      </c>
      <c r="L1369" s="16">
        <v>1.3567064</v>
      </c>
    </row>
    <row r="1370" spans="1:12" ht="13.2" x14ac:dyDescent="0.25">
      <c r="A1370" s="13">
        <v>41838</v>
      </c>
      <c r="B1370" s="54">
        <v>0.18270833333333333</v>
      </c>
      <c r="C1370" s="16" t="s">
        <v>760</v>
      </c>
      <c r="D1370" s="16" t="s">
        <v>761</v>
      </c>
      <c r="E1370" s="16" t="s">
        <v>763</v>
      </c>
      <c r="F1370" s="16">
        <v>1.24E-2</v>
      </c>
      <c r="G1370" s="16">
        <v>0.41458653000000001</v>
      </c>
      <c r="H1370" s="16">
        <v>5.1408699999999996E-3</v>
      </c>
      <c r="I1370" s="66">
        <v>2E-3</v>
      </c>
      <c r="J1370" s="16">
        <v>12439698</v>
      </c>
      <c r="K1370" s="16">
        <v>-5.1408699999999996E-3</v>
      </c>
      <c r="L1370" s="16">
        <v>0.41375736000000002</v>
      </c>
    </row>
    <row r="1371" spans="1:12" ht="13.2" x14ac:dyDescent="0.25">
      <c r="A1371" s="13">
        <v>41838</v>
      </c>
      <c r="B1371" s="54">
        <v>0.17736111111111111</v>
      </c>
      <c r="C1371" s="16" t="s">
        <v>760</v>
      </c>
      <c r="D1371" s="16" t="s">
        <v>761</v>
      </c>
      <c r="E1371" s="16" t="s">
        <v>762</v>
      </c>
      <c r="F1371" s="16">
        <v>1.257404E-2</v>
      </c>
      <c r="G1371" s="16">
        <v>2.2470361300000001</v>
      </c>
      <c r="H1371" s="16">
        <v>2.8254319999999999E-2</v>
      </c>
      <c r="I1371" s="66">
        <v>2E-3</v>
      </c>
      <c r="J1371" s="16">
        <v>12438774</v>
      </c>
      <c r="K1371" s="16">
        <v>2.8197819999999998E-2</v>
      </c>
      <c r="L1371" s="16">
        <v>-2.2470361300000001</v>
      </c>
    </row>
    <row r="1372" spans="1:12" ht="13.2" x14ac:dyDescent="0.25">
      <c r="A1372" s="13">
        <v>41838</v>
      </c>
      <c r="B1372" s="54">
        <v>0.17532407407407408</v>
      </c>
      <c r="C1372" s="16" t="s">
        <v>760</v>
      </c>
      <c r="D1372" s="16" t="s">
        <v>761</v>
      </c>
      <c r="E1372" s="16" t="s">
        <v>762</v>
      </c>
      <c r="F1372" s="16">
        <v>1.257404E-2</v>
      </c>
      <c r="G1372" s="16">
        <v>1.3432964300000001</v>
      </c>
      <c r="H1372" s="16">
        <v>1.6890659999999998E-2</v>
      </c>
      <c r="I1372" s="66">
        <v>2E-3</v>
      </c>
      <c r="J1372" s="16">
        <v>12438774</v>
      </c>
      <c r="K1372" s="16">
        <v>1.6856880000000001E-2</v>
      </c>
      <c r="L1372" s="16">
        <v>-1.3432964300000001</v>
      </c>
    </row>
    <row r="1373" spans="1:12" ht="13.2" x14ac:dyDescent="0.25">
      <c r="A1373" s="13">
        <v>41838</v>
      </c>
      <c r="B1373" s="54">
        <v>0.17460648148148147</v>
      </c>
      <c r="C1373" s="16" t="s">
        <v>760</v>
      </c>
      <c r="D1373" s="16" t="s">
        <v>761</v>
      </c>
      <c r="E1373" s="16" t="s">
        <v>762</v>
      </c>
      <c r="F1373" s="16">
        <v>1.257406E-2</v>
      </c>
      <c r="G1373" s="16">
        <v>0.40966743999999999</v>
      </c>
      <c r="H1373" s="16">
        <v>5.15118E-3</v>
      </c>
      <c r="I1373" s="66">
        <v>2E-3</v>
      </c>
      <c r="J1373" s="16">
        <v>12438462</v>
      </c>
      <c r="K1373" s="16">
        <v>5.1408799999999996E-3</v>
      </c>
      <c r="L1373" s="16">
        <v>-0.40966743999999999</v>
      </c>
    </row>
    <row r="1374" spans="1:12" ht="13.2" hidden="1" x14ac:dyDescent="0.25">
      <c r="A1374" s="13">
        <v>41837</v>
      </c>
      <c r="B1374" s="54">
        <v>0.55081018518518521</v>
      </c>
      <c r="C1374" s="16" t="s">
        <v>791</v>
      </c>
      <c r="D1374" s="16" t="s">
        <v>761</v>
      </c>
      <c r="E1374" s="16" t="s">
        <v>763</v>
      </c>
      <c r="F1374" s="16">
        <v>5.7400000000000001E-6</v>
      </c>
      <c r="G1374" s="16">
        <v>640.97094071000004</v>
      </c>
      <c r="H1374" s="16">
        <v>3.6791699999999998E-3</v>
      </c>
      <c r="I1374" s="66">
        <v>2E-3</v>
      </c>
      <c r="J1374" s="16">
        <v>12358452</v>
      </c>
      <c r="K1374" s="16">
        <v>-3.6791699999999998E-3</v>
      </c>
      <c r="L1374" s="16">
        <v>639.68899882999995</v>
      </c>
    </row>
    <row r="1375" spans="1:12" ht="13.2" hidden="1" x14ac:dyDescent="0.25">
      <c r="A1375" s="13">
        <v>41837</v>
      </c>
      <c r="B1375" s="54">
        <v>0.51099537037037035</v>
      </c>
      <c r="C1375" s="16" t="s">
        <v>791</v>
      </c>
      <c r="D1375" s="16" t="s">
        <v>761</v>
      </c>
      <c r="E1375" s="16" t="s">
        <v>762</v>
      </c>
      <c r="F1375" s="16">
        <v>5.8000000000000004E-6</v>
      </c>
      <c r="G1375" s="16">
        <v>97.989397260000004</v>
      </c>
      <c r="H1375" s="16">
        <v>5.6833000000000003E-4</v>
      </c>
      <c r="I1375" s="66">
        <v>2E-3</v>
      </c>
      <c r="J1375" s="16">
        <v>12353223</v>
      </c>
      <c r="K1375" s="16">
        <v>5.6720000000000002E-4</v>
      </c>
      <c r="L1375" s="16">
        <v>-97.989397260000004</v>
      </c>
    </row>
    <row r="1376" spans="1:12" ht="13.2" hidden="1" x14ac:dyDescent="0.25">
      <c r="A1376" s="13">
        <v>41837</v>
      </c>
      <c r="B1376" s="54">
        <v>0.51098379629629631</v>
      </c>
      <c r="C1376" s="16" t="s">
        <v>791</v>
      </c>
      <c r="D1376" s="16" t="s">
        <v>761</v>
      </c>
      <c r="E1376" s="16" t="s">
        <v>762</v>
      </c>
      <c r="F1376" s="16">
        <v>5.6999999999999996E-6</v>
      </c>
      <c r="G1376" s="16">
        <v>547.05520976000003</v>
      </c>
      <c r="H1376" s="16">
        <v>3.1182100000000002E-3</v>
      </c>
      <c r="I1376" s="66">
        <v>2E-3</v>
      </c>
      <c r="J1376" s="16">
        <v>12343809</v>
      </c>
      <c r="K1376" s="16">
        <v>3.1119799999999999E-3</v>
      </c>
      <c r="L1376" s="16">
        <v>-547.05520976000003</v>
      </c>
    </row>
    <row r="1377" spans="1:12" ht="13.2" hidden="1" x14ac:dyDescent="0.25">
      <c r="A1377" s="13">
        <v>41837</v>
      </c>
      <c r="B1377" s="54">
        <v>0.51075231481481487</v>
      </c>
      <c r="C1377" s="16" t="s">
        <v>791</v>
      </c>
      <c r="D1377" s="16" t="s">
        <v>761</v>
      </c>
      <c r="E1377" s="16" t="s">
        <v>763</v>
      </c>
      <c r="F1377" s="16">
        <v>5.3000000000000001E-6</v>
      </c>
      <c r="G1377" s="16">
        <v>98.185768800000005</v>
      </c>
      <c r="H1377" s="16">
        <v>5.2037999999999997E-4</v>
      </c>
      <c r="I1377" s="66">
        <v>2E-3</v>
      </c>
      <c r="J1377" s="16">
        <v>12342321</v>
      </c>
      <c r="K1377" s="16">
        <v>-5.2037999999999997E-4</v>
      </c>
      <c r="L1377" s="16">
        <v>97.989397269999998</v>
      </c>
    </row>
    <row r="1378" spans="1:12" ht="13.2" hidden="1" x14ac:dyDescent="0.25">
      <c r="A1378" s="13">
        <v>41837</v>
      </c>
      <c r="B1378" s="54">
        <v>0.44231481481481483</v>
      </c>
      <c r="C1378" s="16" t="s">
        <v>791</v>
      </c>
      <c r="D1378" s="16" t="s">
        <v>761</v>
      </c>
      <c r="E1378" s="16" t="s">
        <v>763</v>
      </c>
      <c r="F1378" s="16">
        <v>5.3000000000000001E-6</v>
      </c>
      <c r="G1378" s="16">
        <v>548.15151278999997</v>
      </c>
      <c r="H1378" s="16">
        <v>2.9052000000000001E-3</v>
      </c>
      <c r="I1378" s="66">
        <v>2E-3</v>
      </c>
      <c r="J1378" s="16">
        <v>12342321</v>
      </c>
      <c r="K1378" s="16">
        <v>-2.9052000000000001E-3</v>
      </c>
      <c r="L1378" s="16">
        <v>547.05520977000003</v>
      </c>
    </row>
    <row r="1379" spans="1:12" ht="13.2" hidden="1" x14ac:dyDescent="0.25">
      <c r="A1379" s="13">
        <v>41837</v>
      </c>
      <c r="B1379" s="54">
        <v>0.33694444444444444</v>
      </c>
      <c r="C1379" s="16" t="s">
        <v>791</v>
      </c>
      <c r="D1379" s="16" t="s">
        <v>761</v>
      </c>
      <c r="E1379" s="16" t="s">
        <v>762</v>
      </c>
      <c r="F1379" s="16">
        <v>4.9799999999999998E-6</v>
      </c>
      <c r="G1379" s="16">
        <v>235.75767653</v>
      </c>
      <c r="H1379" s="16">
        <v>1.1740699999999999E-3</v>
      </c>
      <c r="I1379" s="66">
        <v>2E-3</v>
      </c>
      <c r="J1379" s="16">
        <v>12320802</v>
      </c>
      <c r="K1379" s="16">
        <v>1.17173E-3</v>
      </c>
      <c r="L1379" s="16">
        <v>-235.75767653</v>
      </c>
    </row>
    <row r="1380" spans="1:12" ht="13.2" hidden="1" x14ac:dyDescent="0.25">
      <c r="A1380" s="13">
        <v>41837</v>
      </c>
      <c r="B1380" s="54">
        <v>0.33681712962962962</v>
      </c>
      <c r="C1380" s="16" t="s">
        <v>791</v>
      </c>
      <c r="D1380" s="16" t="s">
        <v>761</v>
      </c>
      <c r="E1380" s="16" t="s">
        <v>762</v>
      </c>
      <c r="F1380" s="16">
        <v>4.9699999999999998E-6</v>
      </c>
      <c r="G1380" s="16">
        <v>405.27394916999998</v>
      </c>
      <c r="H1380" s="16">
        <v>2.0142099999999998E-3</v>
      </c>
      <c r="I1380" s="66">
        <v>2E-3</v>
      </c>
      <c r="J1380" s="16">
        <v>12321271</v>
      </c>
      <c r="K1380" s="16">
        <v>2.0101899999999998E-3</v>
      </c>
      <c r="L1380" s="16">
        <v>-405.27394916999998</v>
      </c>
    </row>
    <row r="1381" spans="1:12" ht="13.2" hidden="1" x14ac:dyDescent="0.25">
      <c r="A1381" s="13">
        <v>41837</v>
      </c>
      <c r="B1381" s="54">
        <v>0.33664351851851854</v>
      </c>
      <c r="C1381" s="16" t="s">
        <v>791</v>
      </c>
      <c r="D1381" s="16" t="s">
        <v>761</v>
      </c>
      <c r="E1381" s="16" t="s">
        <v>762</v>
      </c>
      <c r="F1381" s="16">
        <v>4.8999999999999997E-6</v>
      </c>
      <c r="G1381" s="16">
        <v>49.831191029999999</v>
      </c>
      <c r="H1381" s="16">
        <v>2.4416999999999999E-4</v>
      </c>
      <c r="I1381" s="66">
        <v>2E-3</v>
      </c>
      <c r="J1381" s="16">
        <v>12321929</v>
      </c>
      <c r="K1381" s="16">
        <v>2.4368999999999999E-4</v>
      </c>
      <c r="L1381" s="16">
        <v>-49.831191029999999</v>
      </c>
    </row>
    <row r="1382" spans="1:12" ht="13.2" hidden="1" x14ac:dyDescent="0.25">
      <c r="A1382" s="13">
        <v>41837</v>
      </c>
      <c r="B1382" s="54">
        <v>0.2986111111111111</v>
      </c>
      <c r="C1382" s="16" t="s">
        <v>791</v>
      </c>
      <c r="D1382" s="16" t="s">
        <v>761</v>
      </c>
      <c r="E1382" s="16" t="s">
        <v>763</v>
      </c>
      <c r="F1382" s="16">
        <v>4.9300000000000002E-6</v>
      </c>
      <c r="G1382" s="16">
        <v>406.08612141999998</v>
      </c>
      <c r="H1382" s="16">
        <v>2.0019999999999999E-3</v>
      </c>
      <c r="I1382" s="66">
        <v>2E-3</v>
      </c>
      <c r="J1382" s="16">
        <v>12320238</v>
      </c>
      <c r="K1382" s="16">
        <v>-2.0019999999999999E-3</v>
      </c>
      <c r="L1382" s="16">
        <v>405.27394917999999</v>
      </c>
    </row>
    <row r="1383" spans="1:12" ht="13.2" hidden="1" x14ac:dyDescent="0.25">
      <c r="A1383" s="13">
        <v>41837</v>
      </c>
      <c r="B1383" s="54">
        <v>0.29584490740740743</v>
      </c>
      <c r="C1383" s="16" t="s">
        <v>791</v>
      </c>
      <c r="D1383" s="16" t="s">
        <v>761</v>
      </c>
      <c r="E1383" s="16" t="s">
        <v>763</v>
      </c>
      <c r="F1383" s="16">
        <v>4.9400000000000001E-6</v>
      </c>
      <c r="G1383" s="16">
        <v>236.23013681</v>
      </c>
      <c r="H1383" s="16">
        <v>1.16697E-3</v>
      </c>
      <c r="I1383" s="66">
        <v>2E-3</v>
      </c>
      <c r="J1383" s="16">
        <v>12320634</v>
      </c>
      <c r="K1383" s="16">
        <v>-1.16697E-3</v>
      </c>
      <c r="L1383" s="16">
        <v>235.75767654000001</v>
      </c>
    </row>
    <row r="1384" spans="1:12" ht="13.2" hidden="1" x14ac:dyDescent="0.25">
      <c r="A1384" s="13">
        <v>41837</v>
      </c>
      <c r="B1384" s="54">
        <v>0.27835648148148145</v>
      </c>
      <c r="C1384" s="16" t="s">
        <v>791</v>
      </c>
      <c r="D1384" s="16" t="s">
        <v>761</v>
      </c>
      <c r="E1384" s="16" t="s">
        <v>763</v>
      </c>
      <c r="F1384" s="16">
        <v>4.8600000000000001E-6</v>
      </c>
      <c r="G1384" s="16">
        <v>49.931053140000003</v>
      </c>
      <c r="H1384" s="16">
        <v>2.4266000000000001E-4</v>
      </c>
      <c r="I1384" s="66">
        <v>2E-3</v>
      </c>
      <c r="J1384" s="16">
        <v>12317851</v>
      </c>
      <c r="K1384" s="16">
        <v>-2.4266000000000001E-4</v>
      </c>
      <c r="L1384" s="16">
        <v>49.83119104</v>
      </c>
    </row>
    <row r="1385" spans="1:12" ht="13.2" hidden="1" x14ac:dyDescent="0.25">
      <c r="A1385" s="13">
        <v>41837</v>
      </c>
      <c r="B1385" s="54">
        <v>0.24373842592592593</v>
      </c>
      <c r="C1385" s="16" t="s">
        <v>791</v>
      </c>
      <c r="D1385" s="16" t="s">
        <v>761</v>
      </c>
      <c r="E1385" s="16" t="s">
        <v>762</v>
      </c>
      <c r="F1385" s="16">
        <v>4.6E-6</v>
      </c>
      <c r="G1385" s="16">
        <v>307.05908567</v>
      </c>
      <c r="H1385" s="16">
        <v>1.4124700000000001E-3</v>
      </c>
      <c r="I1385" s="66">
        <v>2E-3</v>
      </c>
      <c r="J1385" s="16">
        <v>12311896</v>
      </c>
      <c r="K1385" s="16">
        <v>1.4096499999999999E-3</v>
      </c>
      <c r="L1385" s="16">
        <v>-307.05908567</v>
      </c>
    </row>
    <row r="1386" spans="1:12" ht="13.2" hidden="1" x14ac:dyDescent="0.25">
      <c r="A1386" s="13">
        <v>41837</v>
      </c>
      <c r="B1386" s="54">
        <v>0.18336805555555555</v>
      </c>
      <c r="C1386" s="16" t="s">
        <v>791</v>
      </c>
      <c r="D1386" s="16" t="s">
        <v>761</v>
      </c>
      <c r="E1386" s="16" t="s">
        <v>763</v>
      </c>
      <c r="F1386" s="16">
        <v>4.5600000000000004E-6</v>
      </c>
      <c r="G1386" s="16">
        <v>307.67443453999999</v>
      </c>
      <c r="H1386" s="16">
        <v>1.40299E-3</v>
      </c>
      <c r="I1386" s="66">
        <v>2E-3</v>
      </c>
      <c r="J1386" s="16">
        <v>12301262</v>
      </c>
      <c r="K1386" s="16">
        <v>-1.40299E-3</v>
      </c>
      <c r="L1386" s="16">
        <v>307.05908568000001</v>
      </c>
    </row>
    <row r="1387" spans="1:12" ht="13.2" x14ac:dyDescent="0.25">
      <c r="A1387" s="13">
        <v>41836</v>
      </c>
      <c r="B1387" s="54">
        <v>0.97753472222222226</v>
      </c>
      <c r="C1387" s="16" t="s">
        <v>760</v>
      </c>
      <c r="D1387" s="16" t="s">
        <v>761</v>
      </c>
      <c r="E1387" s="16" t="s">
        <v>763</v>
      </c>
      <c r="F1387" s="16">
        <v>1.03401E-2</v>
      </c>
      <c r="G1387" s="16">
        <v>1.0239013299999999</v>
      </c>
      <c r="H1387" s="16">
        <v>1.0587239999999999E-2</v>
      </c>
      <c r="I1387" s="66">
        <v>2E-3</v>
      </c>
      <c r="J1387" s="16">
        <v>12277127</v>
      </c>
      <c r="K1387" s="16">
        <v>-1.0587239999999999E-2</v>
      </c>
      <c r="L1387" s="16">
        <v>1.02185353</v>
      </c>
    </row>
    <row r="1388" spans="1:12" ht="13.2" x14ac:dyDescent="0.25">
      <c r="A1388" s="13">
        <v>41836</v>
      </c>
      <c r="B1388" s="54">
        <v>0.97649305555555554</v>
      </c>
      <c r="C1388" s="16" t="s">
        <v>760</v>
      </c>
      <c r="D1388" s="16" t="s">
        <v>761</v>
      </c>
      <c r="E1388" s="16" t="s">
        <v>763</v>
      </c>
      <c r="F1388" s="16">
        <v>1.03401E-2</v>
      </c>
      <c r="G1388" s="16">
        <v>11.687989119999999</v>
      </c>
      <c r="H1388" s="16">
        <v>0.12085497000000001</v>
      </c>
      <c r="I1388" s="66">
        <v>2E-3</v>
      </c>
      <c r="J1388" s="16">
        <v>12277127</v>
      </c>
      <c r="K1388" s="16">
        <v>-0.12085497000000001</v>
      </c>
      <c r="L1388" s="16">
        <v>11.664613149999999</v>
      </c>
    </row>
    <row r="1389" spans="1:12" ht="13.2" x14ac:dyDescent="0.25">
      <c r="A1389" s="13">
        <v>41836</v>
      </c>
      <c r="B1389" s="54">
        <v>0.96549768518518519</v>
      </c>
      <c r="C1389" s="16" t="s">
        <v>760</v>
      </c>
      <c r="D1389" s="16" t="s">
        <v>761</v>
      </c>
      <c r="E1389" s="16" t="s">
        <v>762</v>
      </c>
      <c r="F1389" s="16">
        <v>1.0608970000000001E-2</v>
      </c>
      <c r="G1389" s="16">
        <v>6.3282515400000001</v>
      </c>
      <c r="H1389" s="16">
        <v>6.7136230000000005E-2</v>
      </c>
      <c r="I1389" s="66">
        <v>2E-3</v>
      </c>
      <c r="J1389" s="16">
        <v>11822234</v>
      </c>
      <c r="K1389" s="16">
        <v>6.7001959999999999E-2</v>
      </c>
      <c r="L1389" s="16">
        <v>-6.3282515400000001</v>
      </c>
    </row>
    <row r="1390" spans="1:12" ht="13.2" x14ac:dyDescent="0.25">
      <c r="A1390" s="13">
        <v>41836</v>
      </c>
      <c r="B1390" s="54">
        <v>0.96532407407407406</v>
      </c>
      <c r="C1390" s="16" t="s">
        <v>760</v>
      </c>
      <c r="D1390" s="16" t="s">
        <v>761</v>
      </c>
      <c r="E1390" s="16" t="s">
        <v>762</v>
      </c>
      <c r="F1390" s="16">
        <v>1.0587070000000001E-2</v>
      </c>
      <c r="G1390" s="16">
        <v>1.0644205600000001</v>
      </c>
      <c r="H1390" s="16">
        <v>1.1269090000000001E-2</v>
      </c>
      <c r="I1390" s="66">
        <v>2E-3</v>
      </c>
      <c r="J1390" s="16">
        <v>11815519</v>
      </c>
      <c r="K1390" s="16">
        <v>1.1246559999999999E-2</v>
      </c>
      <c r="L1390" s="16">
        <v>-1.0644205600000001</v>
      </c>
    </row>
    <row r="1391" spans="1:12" ht="13.2" x14ac:dyDescent="0.25">
      <c r="A1391" s="13">
        <v>41836</v>
      </c>
      <c r="B1391" s="54">
        <v>0.96515046296296292</v>
      </c>
      <c r="C1391" s="16" t="s">
        <v>760</v>
      </c>
      <c r="D1391" s="16" t="s">
        <v>761</v>
      </c>
      <c r="E1391" s="16" t="s">
        <v>762</v>
      </c>
      <c r="F1391" s="16">
        <v>1.0581749999999999E-2</v>
      </c>
      <c r="G1391" s="16">
        <v>4.99</v>
      </c>
      <c r="H1391" s="16">
        <v>5.2802929999999998E-2</v>
      </c>
      <c r="I1391" s="66">
        <v>2E-3</v>
      </c>
      <c r="J1391" s="16">
        <v>12275045</v>
      </c>
      <c r="K1391" s="16">
        <v>5.2697330000000001E-2</v>
      </c>
      <c r="L1391" s="16">
        <v>-4.99</v>
      </c>
    </row>
    <row r="1392" spans="1:12" ht="13.2" x14ac:dyDescent="0.25">
      <c r="A1392" s="13">
        <v>41836</v>
      </c>
      <c r="B1392" s="54">
        <v>0.96467592592592588</v>
      </c>
      <c r="C1392" s="16" t="s">
        <v>760</v>
      </c>
      <c r="D1392" s="16" t="s">
        <v>761</v>
      </c>
      <c r="E1392" s="16" t="s">
        <v>762</v>
      </c>
      <c r="F1392" s="16">
        <v>1.055757E-2</v>
      </c>
      <c r="G1392" s="16">
        <v>4.71122E-2</v>
      </c>
      <c r="H1392" s="16">
        <v>4.9739000000000001E-4</v>
      </c>
      <c r="I1392" s="66">
        <v>2E-3</v>
      </c>
      <c r="J1392" s="16">
        <v>12126430</v>
      </c>
      <c r="K1392" s="16">
        <v>4.9640000000000003E-4</v>
      </c>
      <c r="L1392" s="16">
        <v>-4.71122E-2</v>
      </c>
    </row>
    <row r="1393" spans="1:12" ht="13.2" x14ac:dyDescent="0.25">
      <c r="A1393" s="13">
        <v>41833</v>
      </c>
      <c r="B1393" s="54">
        <v>0.3153009259259259</v>
      </c>
      <c r="C1393" s="16" t="s">
        <v>760</v>
      </c>
      <c r="D1393" s="16" t="s">
        <v>761</v>
      </c>
      <c r="E1393" s="16" t="s">
        <v>763</v>
      </c>
      <c r="F1393" s="16">
        <v>1.0320009999999999E-2</v>
      </c>
      <c r="G1393" s="16">
        <v>6.3409334099999999</v>
      </c>
      <c r="H1393" s="16">
        <v>6.5438490000000002E-2</v>
      </c>
      <c r="I1393" s="66">
        <v>2E-3</v>
      </c>
      <c r="J1393" s="16">
        <v>11818940</v>
      </c>
      <c r="K1393" s="16">
        <v>-6.5438490000000002E-2</v>
      </c>
      <c r="L1393" s="16">
        <v>6.3282515500000001</v>
      </c>
    </row>
    <row r="1394" spans="1:12" ht="13.2" x14ac:dyDescent="0.25">
      <c r="A1394" s="13">
        <v>41833</v>
      </c>
      <c r="B1394" s="54">
        <v>0.2575810185185185</v>
      </c>
      <c r="C1394" s="16" t="s">
        <v>760</v>
      </c>
      <c r="D1394" s="16" t="s">
        <v>761</v>
      </c>
      <c r="E1394" s="16" t="s">
        <v>763</v>
      </c>
      <c r="F1394" s="16">
        <v>1.0298699999999999E-2</v>
      </c>
      <c r="G1394" s="16">
        <v>1.06655367</v>
      </c>
      <c r="H1394" s="16">
        <v>1.098411E-2</v>
      </c>
      <c r="I1394" s="66">
        <v>2E-3</v>
      </c>
      <c r="J1394" s="16">
        <v>11814018</v>
      </c>
      <c r="K1394" s="16">
        <v>-1.098411E-2</v>
      </c>
      <c r="L1394" s="16">
        <v>1.06442057</v>
      </c>
    </row>
    <row r="1395" spans="1:12" ht="13.2" x14ac:dyDescent="0.25">
      <c r="A1395" s="13">
        <v>41833</v>
      </c>
      <c r="B1395" s="54">
        <v>0.24319444444444444</v>
      </c>
      <c r="C1395" s="16" t="s">
        <v>760</v>
      </c>
      <c r="D1395" s="16" t="s">
        <v>761</v>
      </c>
      <c r="E1395" s="16" t="s">
        <v>763</v>
      </c>
      <c r="F1395" s="16">
        <v>1.029354E-2</v>
      </c>
      <c r="G1395" s="16">
        <v>5</v>
      </c>
      <c r="H1395" s="16">
        <v>5.1467699999999998E-2</v>
      </c>
      <c r="I1395" s="66">
        <v>2E-3</v>
      </c>
      <c r="J1395" s="16">
        <v>11812287</v>
      </c>
      <c r="K1395" s="16">
        <v>-5.1467699999999998E-2</v>
      </c>
      <c r="L1395" s="16">
        <v>4.99</v>
      </c>
    </row>
    <row r="1396" spans="1:12" ht="13.2" x14ac:dyDescent="0.25">
      <c r="A1396" s="13">
        <v>41833</v>
      </c>
      <c r="B1396" s="54">
        <v>0.13837962962962963</v>
      </c>
      <c r="C1396" s="16" t="s">
        <v>760</v>
      </c>
      <c r="D1396" s="16" t="s">
        <v>761</v>
      </c>
      <c r="E1396" s="16" t="s">
        <v>763</v>
      </c>
      <c r="F1396" s="16">
        <v>1.027001E-2</v>
      </c>
      <c r="G1396" s="16">
        <v>4.7206619999999998E-2</v>
      </c>
      <c r="H1396" s="16">
        <v>4.8481000000000002E-4</v>
      </c>
      <c r="I1396" s="66">
        <v>2E-3</v>
      </c>
      <c r="J1396" s="16">
        <v>11800866</v>
      </c>
      <c r="K1396" s="16">
        <v>-4.8481000000000002E-4</v>
      </c>
      <c r="L1396" s="16">
        <v>4.7112210000000002E-2</v>
      </c>
    </row>
    <row r="1397" spans="1:12" ht="13.2" hidden="1" x14ac:dyDescent="0.25">
      <c r="A1397" s="13">
        <v>41831</v>
      </c>
      <c r="B1397" s="54">
        <v>0.52552083333333333</v>
      </c>
      <c r="C1397" s="16" t="s">
        <v>788</v>
      </c>
      <c r="D1397" s="16" t="s">
        <v>761</v>
      </c>
      <c r="E1397" s="16" t="s">
        <v>762</v>
      </c>
      <c r="F1397" s="16">
        <v>3.0100000000000001E-3</v>
      </c>
      <c r="G1397" s="16">
        <v>0.43943451</v>
      </c>
      <c r="H1397" s="16">
        <v>1.3226900000000001E-3</v>
      </c>
      <c r="I1397" s="66">
        <v>2E-3</v>
      </c>
      <c r="J1397" s="16">
        <v>11621308</v>
      </c>
      <c r="K1397" s="16">
        <v>1.3200499999999999E-3</v>
      </c>
      <c r="L1397" s="16">
        <v>-0.43943451</v>
      </c>
    </row>
    <row r="1398" spans="1:12" ht="13.2" hidden="1" x14ac:dyDescent="0.25">
      <c r="A1398" s="13">
        <v>41831</v>
      </c>
      <c r="B1398" s="54">
        <v>0.46035879629629628</v>
      </c>
      <c r="C1398" s="16" t="s">
        <v>788</v>
      </c>
      <c r="D1398" s="16" t="s">
        <v>761</v>
      </c>
      <c r="E1398" s="16" t="s">
        <v>762</v>
      </c>
      <c r="F1398" s="16">
        <v>2.8939899999999999E-3</v>
      </c>
      <c r="G1398" s="16">
        <v>10.250123009999999</v>
      </c>
      <c r="H1398" s="16">
        <v>2.9663749999999999E-2</v>
      </c>
      <c r="I1398" s="66">
        <v>2E-3</v>
      </c>
      <c r="J1398" s="16">
        <v>11616188</v>
      </c>
      <c r="K1398" s="16">
        <v>2.9604430000000001E-2</v>
      </c>
      <c r="L1398" s="16">
        <v>-10.250123009999999</v>
      </c>
    </row>
    <row r="1399" spans="1:12" ht="13.2" hidden="1" x14ac:dyDescent="0.25">
      <c r="A1399" s="13">
        <v>41831</v>
      </c>
      <c r="B1399" s="54">
        <v>0.44238425925925928</v>
      </c>
      <c r="C1399" s="16" t="s">
        <v>788</v>
      </c>
      <c r="D1399" s="16" t="s">
        <v>761</v>
      </c>
      <c r="E1399" s="16" t="s">
        <v>763</v>
      </c>
      <c r="F1399" s="16">
        <v>2.9446400000000001E-3</v>
      </c>
      <c r="G1399" s="16">
        <v>10.44621128</v>
      </c>
      <c r="H1399" s="16">
        <v>3.0760329999999999E-2</v>
      </c>
      <c r="I1399" s="66">
        <v>2E-3</v>
      </c>
      <c r="J1399" s="16">
        <v>11609085</v>
      </c>
      <c r="K1399" s="16">
        <v>-3.0760329999999999E-2</v>
      </c>
      <c r="L1399" s="16">
        <v>10.425318860000001</v>
      </c>
    </row>
    <row r="1400" spans="1:12" ht="13.2" hidden="1" x14ac:dyDescent="0.25">
      <c r="A1400" s="13">
        <v>41831</v>
      </c>
      <c r="B1400" s="54">
        <v>0.39432870370370371</v>
      </c>
      <c r="C1400" s="16" t="s">
        <v>788</v>
      </c>
      <c r="D1400" s="16" t="s">
        <v>761</v>
      </c>
      <c r="E1400" s="16" t="s">
        <v>762</v>
      </c>
      <c r="F1400" s="16">
        <v>2.9683800000000001E-3</v>
      </c>
      <c r="G1400" s="16">
        <v>10.466828530000001</v>
      </c>
      <c r="H1400" s="16">
        <v>3.106952E-2</v>
      </c>
      <c r="I1400" s="66">
        <v>2E-3</v>
      </c>
      <c r="J1400" s="16">
        <v>11609032</v>
      </c>
      <c r="K1400" s="16">
        <v>3.1007389999999999E-2</v>
      </c>
      <c r="L1400" s="16">
        <v>-10.466828530000001</v>
      </c>
    </row>
    <row r="1401" spans="1:12" ht="13.2" hidden="1" x14ac:dyDescent="0.25">
      <c r="A1401" s="13">
        <v>41831</v>
      </c>
      <c r="B1401" s="54">
        <v>0.3222800925925926</v>
      </c>
      <c r="C1401" s="16" t="s">
        <v>788</v>
      </c>
      <c r="D1401" s="16" t="s">
        <v>761</v>
      </c>
      <c r="E1401" s="16" t="s">
        <v>763</v>
      </c>
      <c r="F1401" s="16">
        <v>2.9744099999999998E-3</v>
      </c>
      <c r="G1401" s="16">
        <v>10.752572349999999</v>
      </c>
      <c r="H1401" s="16">
        <v>3.1982549999999998E-2</v>
      </c>
      <c r="I1401" s="66">
        <v>2E-3</v>
      </c>
      <c r="J1401" s="16">
        <v>11584014</v>
      </c>
      <c r="K1401" s="16">
        <v>-3.1982549999999998E-2</v>
      </c>
      <c r="L1401" s="16">
        <v>10.731067210000001</v>
      </c>
    </row>
    <row r="1402" spans="1:12" ht="13.2" hidden="1" x14ac:dyDescent="0.25">
      <c r="A1402" s="13">
        <v>41831</v>
      </c>
      <c r="B1402" s="54">
        <v>0.19626157407407407</v>
      </c>
      <c r="C1402" s="16" t="s">
        <v>788</v>
      </c>
      <c r="D1402" s="16" t="s">
        <v>761</v>
      </c>
      <c r="E1402" s="16" t="s">
        <v>762</v>
      </c>
      <c r="F1402" s="16">
        <v>2.9983900000000001E-3</v>
      </c>
      <c r="G1402" s="16">
        <v>10.68795544</v>
      </c>
      <c r="H1402" s="16">
        <v>3.2046650000000003E-2</v>
      </c>
      <c r="I1402" s="66">
        <v>2E-3</v>
      </c>
      <c r="J1402" s="16">
        <v>11583478</v>
      </c>
      <c r="K1402" s="16">
        <v>3.198256E-2</v>
      </c>
      <c r="L1402" s="16">
        <v>-10.68795544</v>
      </c>
    </row>
    <row r="1403" spans="1:12" ht="13.2" hidden="1" x14ac:dyDescent="0.25">
      <c r="A1403" s="13">
        <v>41830</v>
      </c>
      <c r="B1403" s="54">
        <v>0.53429398148148144</v>
      </c>
      <c r="C1403" s="16" t="s">
        <v>788</v>
      </c>
      <c r="D1403" s="16" t="s">
        <v>761</v>
      </c>
      <c r="E1403" s="16" t="s">
        <v>763</v>
      </c>
      <c r="F1403" s="16">
        <v>3.2961599999999998E-3</v>
      </c>
      <c r="G1403" s="16">
        <v>8.67437419</v>
      </c>
      <c r="H1403" s="16">
        <v>2.8592119999999999E-2</v>
      </c>
      <c r="I1403" s="66">
        <v>2E-3</v>
      </c>
      <c r="J1403" s="16">
        <v>11485908</v>
      </c>
      <c r="K1403" s="16">
        <v>-2.8592119999999999E-2</v>
      </c>
      <c r="L1403" s="16">
        <v>8.6570254500000008</v>
      </c>
    </row>
    <row r="1404" spans="1:12" ht="13.2" hidden="1" x14ac:dyDescent="0.25">
      <c r="A1404" s="13">
        <v>41830</v>
      </c>
      <c r="B1404" s="54">
        <v>0.52763888888888888</v>
      </c>
      <c r="C1404" s="16" t="s">
        <v>788</v>
      </c>
      <c r="D1404" s="16" t="s">
        <v>761</v>
      </c>
      <c r="E1404" s="16" t="s">
        <v>763</v>
      </c>
      <c r="F1404" s="16">
        <v>3.2961599999999998E-3</v>
      </c>
      <c r="G1404" s="16">
        <v>2.0350000000000001</v>
      </c>
      <c r="H1404" s="16">
        <v>6.7076799999999997E-3</v>
      </c>
      <c r="I1404" s="66">
        <v>2E-3</v>
      </c>
      <c r="J1404" s="16">
        <v>11485908</v>
      </c>
      <c r="K1404" s="16">
        <v>-6.7076799999999997E-3</v>
      </c>
      <c r="L1404" s="16">
        <v>2.0309300000000001</v>
      </c>
    </row>
    <row r="1405" spans="1:12" ht="13.2" hidden="1" x14ac:dyDescent="0.25">
      <c r="A1405" s="13">
        <v>41830</v>
      </c>
      <c r="B1405" s="54">
        <v>0.52041666666666664</v>
      </c>
      <c r="C1405" s="16" t="s">
        <v>788</v>
      </c>
      <c r="D1405" s="16" t="s">
        <v>761</v>
      </c>
      <c r="E1405" s="16" t="s">
        <v>762</v>
      </c>
      <c r="F1405" s="16">
        <v>3.4248400000000002E-3</v>
      </c>
      <c r="G1405" s="16">
        <v>9.8220453200000009</v>
      </c>
      <c r="H1405" s="16">
        <v>3.3638929999999997E-2</v>
      </c>
      <c r="I1405" s="66">
        <v>2E-3</v>
      </c>
      <c r="J1405" s="16">
        <v>11485098</v>
      </c>
      <c r="K1405" s="16">
        <v>3.3571660000000003E-2</v>
      </c>
      <c r="L1405" s="16">
        <v>-9.8220453200000009</v>
      </c>
    </row>
    <row r="1406" spans="1:12" ht="13.2" hidden="1" x14ac:dyDescent="0.25">
      <c r="A1406" s="13">
        <v>41830</v>
      </c>
      <c r="B1406" s="54">
        <v>0.51978009259259261</v>
      </c>
      <c r="C1406" s="16" t="s">
        <v>788</v>
      </c>
      <c r="D1406" s="16" t="s">
        <v>761</v>
      </c>
      <c r="E1406" s="16" t="s">
        <v>762</v>
      </c>
      <c r="F1406" s="16">
        <v>3.4248400000000002E-3</v>
      </c>
      <c r="G1406" s="16">
        <v>0.50560819000000001</v>
      </c>
      <c r="H1406" s="16">
        <v>1.7316199999999999E-3</v>
      </c>
      <c r="I1406" s="66">
        <v>2E-3</v>
      </c>
      <c r="J1406" s="16">
        <v>11485098</v>
      </c>
      <c r="K1406" s="16">
        <v>1.7281600000000001E-3</v>
      </c>
      <c r="L1406" s="16">
        <v>-0.50560819000000001</v>
      </c>
    </row>
    <row r="1407" spans="1:12" ht="13.2" hidden="1" x14ac:dyDescent="0.25">
      <c r="A1407" s="13">
        <v>41830</v>
      </c>
      <c r="B1407" s="54">
        <v>0.51623842592592595</v>
      </c>
      <c r="C1407" s="16" t="s">
        <v>788</v>
      </c>
      <c r="D1407" s="16" t="s">
        <v>761</v>
      </c>
      <c r="E1407" s="16" t="s">
        <v>763</v>
      </c>
      <c r="F1407" s="16">
        <v>3.3544600000000001E-3</v>
      </c>
      <c r="G1407" s="16">
        <v>10.34835022</v>
      </c>
      <c r="H1407" s="16">
        <v>3.471312E-2</v>
      </c>
      <c r="I1407" s="66">
        <v>2E-3</v>
      </c>
      <c r="J1407" s="16">
        <v>11483864</v>
      </c>
      <c r="K1407" s="16">
        <v>-3.471312E-2</v>
      </c>
      <c r="L1407" s="16">
        <v>10.32765352</v>
      </c>
    </row>
    <row r="1408" spans="1:12" ht="13.2" x14ac:dyDescent="0.25">
      <c r="A1408" s="13">
        <v>41830</v>
      </c>
      <c r="B1408" s="54">
        <v>0.47407407407407409</v>
      </c>
      <c r="C1408" s="16" t="s">
        <v>760</v>
      </c>
      <c r="D1408" s="16" t="s">
        <v>761</v>
      </c>
      <c r="E1408" s="16" t="s">
        <v>763</v>
      </c>
      <c r="F1408" s="16">
        <v>1.0584690000000001E-2</v>
      </c>
      <c r="G1408" s="16">
        <v>6.0214761699999997</v>
      </c>
      <c r="H1408" s="16">
        <v>6.3735449999999999E-2</v>
      </c>
      <c r="I1408" s="66">
        <v>2E-3</v>
      </c>
      <c r="J1408" s="16">
        <v>11345838</v>
      </c>
      <c r="K1408" s="16">
        <v>-6.3735449999999999E-2</v>
      </c>
      <c r="L1408" s="16">
        <v>6.00943322</v>
      </c>
    </row>
    <row r="1409" spans="1:12" ht="13.2" hidden="1" x14ac:dyDescent="0.25">
      <c r="A1409" s="13">
        <v>41830</v>
      </c>
      <c r="B1409" s="54">
        <v>0.4674537037037037</v>
      </c>
      <c r="C1409" s="16" t="s">
        <v>788</v>
      </c>
      <c r="D1409" s="16" t="s">
        <v>761</v>
      </c>
      <c r="E1409" s="16" t="s">
        <v>762</v>
      </c>
      <c r="F1409" s="16">
        <v>3.5106099999999999E-3</v>
      </c>
      <c r="G1409" s="16">
        <v>9.9078783700000006</v>
      </c>
      <c r="H1409" s="16">
        <v>3.4782689999999998E-2</v>
      </c>
      <c r="I1409" s="66">
        <v>2E-3</v>
      </c>
      <c r="J1409" s="16">
        <v>11345639</v>
      </c>
      <c r="K1409" s="16">
        <v>3.4713130000000002E-2</v>
      </c>
      <c r="L1409" s="16">
        <v>-9.9078783700000006</v>
      </c>
    </row>
    <row r="1410" spans="1:12" ht="13.2" x14ac:dyDescent="0.25">
      <c r="A1410" s="13">
        <v>41830</v>
      </c>
      <c r="B1410" s="54">
        <v>0.31472222222222224</v>
      </c>
      <c r="C1410" s="16" t="s">
        <v>760</v>
      </c>
      <c r="D1410" s="16" t="s">
        <v>761</v>
      </c>
      <c r="E1410" s="16" t="s">
        <v>763</v>
      </c>
      <c r="F1410" s="16">
        <v>1.0584690000000001E-2</v>
      </c>
      <c r="G1410" s="16">
        <v>9.9785238300000003</v>
      </c>
      <c r="H1410" s="16">
        <v>0.10561958</v>
      </c>
      <c r="I1410" s="66">
        <v>2E-3</v>
      </c>
      <c r="J1410" s="16">
        <v>11345838</v>
      </c>
      <c r="K1410" s="16">
        <v>-0.10561958</v>
      </c>
      <c r="L1410" s="16">
        <v>9.9585667900000008</v>
      </c>
    </row>
    <row r="1411" spans="1:12" ht="13.2" x14ac:dyDescent="0.25">
      <c r="A1411" s="13">
        <v>41830</v>
      </c>
      <c r="B1411" s="54">
        <v>0.25453703703703706</v>
      </c>
      <c r="C1411" s="16" t="s">
        <v>760</v>
      </c>
      <c r="D1411" s="16" t="s">
        <v>761</v>
      </c>
      <c r="E1411" s="16" t="s">
        <v>763</v>
      </c>
      <c r="F1411" s="16">
        <v>1.1184690000000001E-2</v>
      </c>
      <c r="G1411" s="16">
        <v>6.0081269999999999E-2</v>
      </c>
      <c r="H1411" s="16">
        <v>6.7199000000000002E-4</v>
      </c>
      <c r="I1411" s="66">
        <v>2E-3</v>
      </c>
      <c r="J1411" s="16">
        <v>11345811</v>
      </c>
      <c r="K1411" s="16">
        <v>-6.7199000000000002E-4</v>
      </c>
      <c r="L1411" s="16">
        <v>5.9961109999999998E-2</v>
      </c>
    </row>
    <row r="1412" spans="1:12" ht="13.2" x14ac:dyDescent="0.25">
      <c r="A1412" s="13">
        <v>41830</v>
      </c>
      <c r="B1412" s="54">
        <v>0.25444444444444442</v>
      </c>
      <c r="C1412" s="16" t="s">
        <v>760</v>
      </c>
      <c r="D1412" s="16" t="s">
        <v>761</v>
      </c>
      <c r="E1412" s="16" t="s">
        <v>763</v>
      </c>
      <c r="F1412" s="16">
        <v>1.1184690000000001E-2</v>
      </c>
      <c r="G1412" s="16">
        <v>0.85003678000000005</v>
      </c>
      <c r="H1412" s="16">
        <v>9.5073899999999992E-3</v>
      </c>
      <c r="I1412" s="66">
        <v>2E-3</v>
      </c>
      <c r="J1412" s="16">
        <v>11345811</v>
      </c>
      <c r="K1412" s="16">
        <v>-9.5073899999999992E-3</v>
      </c>
      <c r="L1412" s="16">
        <v>0.84833670999999999</v>
      </c>
    </row>
    <row r="1413" spans="1:12" ht="13.2" x14ac:dyDescent="0.25">
      <c r="A1413" s="13">
        <v>41830</v>
      </c>
      <c r="B1413" s="54">
        <v>0.25359953703703703</v>
      </c>
      <c r="C1413" s="16" t="s">
        <v>760</v>
      </c>
      <c r="D1413" s="16" t="s">
        <v>761</v>
      </c>
      <c r="E1413" s="16" t="s">
        <v>763</v>
      </c>
      <c r="F1413" s="16">
        <v>1.1184690000000001E-2</v>
      </c>
      <c r="G1413" s="16">
        <v>8.9881950000000002E-2</v>
      </c>
      <c r="H1413" s="16">
        <v>1.0053E-3</v>
      </c>
      <c r="I1413" s="66">
        <v>2E-3</v>
      </c>
      <c r="J1413" s="16">
        <v>11345811</v>
      </c>
      <c r="K1413" s="16">
        <v>-1.0053E-3</v>
      </c>
      <c r="L1413" s="16">
        <v>8.9702190000000001E-2</v>
      </c>
    </row>
    <row r="1414" spans="1:12" ht="13.2" x14ac:dyDescent="0.25">
      <c r="A1414" s="13">
        <v>41830</v>
      </c>
      <c r="B1414" s="54">
        <v>0.24858796296296296</v>
      </c>
      <c r="C1414" s="16" t="s">
        <v>760</v>
      </c>
      <c r="D1414" s="16" t="s">
        <v>761</v>
      </c>
      <c r="E1414" s="16" t="s">
        <v>763</v>
      </c>
      <c r="F1414" s="16">
        <v>1.1184690000000001E-2</v>
      </c>
      <c r="G1414" s="16">
        <v>7</v>
      </c>
      <c r="H1414" s="16">
        <v>7.8292829999999994E-2</v>
      </c>
      <c r="I1414" s="66">
        <v>2E-3</v>
      </c>
      <c r="J1414" s="16">
        <v>11345811</v>
      </c>
      <c r="K1414" s="16">
        <v>-7.8292829999999994E-2</v>
      </c>
      <c r="L1414" s="16">
        <v>6.9859999999999998</v>
      </c>
    </row>
    <row r="1415" spans="1:12" ht="13.2" x14ac:dyDescent="0.25">
      <c r="A1415" s="13">
        <v>41830</v>
      </c>
      <c r="B1415" s="54">
        <v>0.17914351851851851</v>
      </c>
      <c r="C1415" s="16" t="s">
        <v>760</v>
      </c>
      <c r="D1415" s="16" t="s">
        <v>761</v>
      </c>
      <c r="E1415" s="16" t="s">
        <v>763</v>
      </c>
      <c r="F1415" s="16">
        <v>1.13279E-2</v>
      </c>
      <c r="G1415" s="16">
        <v>0.5</v>
      </c>
      <c r="H1415" s="16">
        <v>5.6639500000000001E-3</v>
      </c>
      <c r="I1415" s="66">
        <v>2E-3</v>
      </c>
      <c r="J1415" s="16">
        <v>11433001</v>
      </c>
      <c r="K1415" s="16">
        <v>-5.6639500000000001E-3</v>
      </c>
      <c r="L1415" s="16">
        <v>0.499</v>
      </c>
    </row>
    <row r="1416" spans="1:12" ht="13.2" x14ac:dyDescent="0.25">
      <c r="A1416" s="13">
        <v>41830</v>
      </c>
      <c r="B1416" s="54">
        <v>0.15475694444444443</v>
      </c>
      <c r="C1416" s="16" t="s">
        <v>760</v>
      </c>
      <c r="D1416" s="16" t="s">
        <v>761</v>
      </c>
      <c r="E1416" s="16" t="s">
        <v>763</v>
      </c>
      <c r="F1416" s="16">
        <v>1.1393540000000001E-2</v>
      </c>
      <c r="G1416" s="16">
        <v>3.9840121499999999</v>
      </c>
      <c r="H1416" s="16">
        <v>4.5392000000000002E-2</v>
      </c>
      <c r="I1416" s="66">
        <v>2E-3</v>
      </c>
      <c r="J1416" s="16">
        <v>11428490</v>
      </c>
      <c r="K1416" s="16">
        <v>-4.5392000000000002E-2</v>
      </c>
      <c r="L1416" s="16">
        <v>3.97604413</v>
      </c>
    </row>
    <row r="1417" spans="1:12" ht="13.2" x14ac:dyDescent="0.25">
      <c r="A1417" s="13">
        <v>41830</v>
      </c>
      <c r="B1417" s="54">
        <v>0.14322916666666666</v>
      </c>
      <c r="C1417" s="16" t="s">
        <v>760</v>
      </c>
      <c r="D1417" s="16" t="s">
        <v>761</v>
      </c>
      <c r="E1417" s="16" t="s">
        <v>762</v>
      </c>
      <c r="F1417" s="16">
        <v>1.1393530000000001E-2</v>
      </c>
      <c r="G1417" s="16">
        <v>3.992</v>
      </c>
      <c r="H1417" s="16">
        <v>4.5482969999999998E-2</v>
      </c>
      <c r="I1417" s="66">
        <v>2E-3</v>
      </c>
      <c r="J1417" s="16">
        <v>11428231</v>
      </c>
      <c r="K1417" s="16">
        <v>4.5392010000000003E-2</v>
      </c>
      <c r="L1417" s="16">
        <v>-3.992</v>
      </c>
    </row>
    <row r="1418" spans="1:12" ht="13.2" x14ac:dyDescent="0.25">
      <c r="A1418" s="13">
        <v>41830</v>
      </c>
      <c r="B1418" s="54">
        <v>0.10309027777777778</v>
      </c>
      <c r="C1418" s="16" t="s">
        <v>760</v>
      </c>
      <c r="D1418" s="16" t="s">
        <v>761</v>
      </c>
      <c r="E1418" s="16" t="s">
        <v>763</v>
      </c>
      <c r="F1418" s="16">
        <v>1.128469E-2</v>
      </c>
      <c r="G1418" s="16">
        <v>4</v>
      </c>
      <c r="H1418" s="16">
        <v>4.513876E-2</v>
      </c>
      <c r="I1418" s="66">
        <v>2E-3</v>
      </c>
      <c r="J1418" s="16">
        <v>11345797</v>
      </c>
      <c r="K1418" s="16">
        <v>-4.513876E-2</v>
      </c>
      <c r="L1418" s="16">
        <v>3.992</v>
      </c>
    </row>
    <row r="1419" spans="1:12" ht="13.2" x14ac:dyDescent="0.25">
      <c r="A1419" s="13">
        <v>41830</v>
      </c>
      <c r="B1419" s="54">
        <v>8.0763888888888885E-2</v>
      </c>
      <c r="C1419" s="16" t="s">
        <v>760</v>
      </c>
      <c r="D1419" s="16" t="s">
        <v>761</v>
      </c>
      <c r="E1419" s="16" t="s">
        <v>763</v>
      </c>
      <c r="F1419" s="16">
        <v>1.1384689999999999E-2</v>
      </c>
      <c r="G1419" s="16">
        <v>2</v>
      </c>
      <c r="H1419" s="16">
        <v>2.2769379999999999E-2</v>
      </c>
      <c r="I1419" s="66">
        <v>2E-3</v>
      </c>
      <c r="J1419" s="16">
        <v>11345785</v>
      </c>
      <c r="K1419" s="16">
        <v>-2.2769379999999999E-2</v>
      </c>
      <c r="L1419" s="16">
        <v>1.996</v>
      </c>
    </row>
    <row r="1420" spans="1:12" ht="13.2" x14ac:dyDescent="0.25">
      <c r="A1420" s="13">
        <v>41829</v>
      </c>
      <c r="B1420" s="54">
        <v>0.99965277777777772</v>
      </c>
      <c r="C1420" s="16" t="s">
        <v>760</v>
      </c>
      <c r="D1420" s="16" t="s">
        <v>761</v>
      </c>
      <c r="E1420" s="16" t="s">
        <v>763</v>
      </c>
      <c r="F1420" s="16">
        <v>1.1484690000000001E-2</v>
      </c>
      <c r="G1420" s="16">
        <v>1</v>
      </c>
      <c r="H1420" s="16">
        <v>1.1484690000000001E-2</v>
      </c>
      <c r="I1420" s="66">
        <v>2E-3</v>
      </c>
      <c r="J1420" s="16">
        <v>11345779</v>
      </c>
      <c r="K1420" s="16">
        <v>-1.1484690000000001E-2</v>
      </c>
      <c r="L1420" s="16">
        <v>0.998</v>
      </c>
    </row>
    <row r="1421" spans="1:12" ht="13.2" x14ac:dyDescent="0.25">
      <c r="A1421" s="13">
        <v>41829</v>
      </c>
      <c r="B1421" s="54">
        <v>0.85453703703703698</v>
      </c>
      <c r="C1421" s="16" t="s">
        <v>760</v>
      </c>
      <c r="D1421" s="16" t="s">
        <v>761</v>
      </c>
      <c r="E1421" s="16" t="s">
        <v>763</v>
      </c>
      <c r="F1421" s="16">
        <v>1.1671569999999999E-2</v>
      </c>
      <c r="G1421" s="16">
        <v>0.49964058</v>
      </c>
      <c r="H1421" s="16">
        <v>5.8315900000000002E-3</v>
      </c>
      <c r="I1421" s="66">
        <v>2E-3</v>
      </c>
      <c r="J1421" s="16">
        <v>11379222</v>
      </c>
      <c r="K1421" s="16">
        <v>-5.8315900000000002E-3</v>
      </c>
      <c r="L1421" s="16">
        <v>0.49864130000000001</v>
      </c>
    </row>
    <row r="1422" spans="1:12" ht="13.2" x14ac:dyDescent="0.25">
      <c r="A1422" s="13">
        <v>41829</v>
      </c>
      <c r="B1422" s="54">
        <v>0.82320601851851849</v>
      </c>
      <c r="C1422" s="16" t="s">
        <v>760</v>
      </c>
      <c r="D1422" s="16" t="s">
        <v>761</v>
      </c>
      <c r="E1422" s="16" t="s">
        <v>762</v>
      </c>
      <c r="F1422" s="16">
        <v>1.170998E-2</v>
      </c>
      <c r="G1422" s="16">
        <v>0.499</v>
      </c>
      <c r="H1422" s="16">
        <v>5.8432800000000002E-3</v>
      </c>
      <c r="I1422" s="66">
        <v>2E-3</v>
      </c>
      <c r="J1422" s="16">
        <v>11377998</v>
      </c>
      <c r="K1422" s="16">
        <v>5.8316000000000002E-3</v>
      </c>
      <c r="L1422" s="16">
        <v>-0.499</v>
      </c>
    </row>
    <row r="1423" spans="1:12" ht="13.2" x14ac:dyDescent="0.25">
      <c r="A1423" s="13">
        <v>41829</v>
      </c>
      <c r="B1423" s="54">
        <v>0.6686805555555555</v>
      </c>
      <c r="C1423" s="16" t="s">
        <v>760</v>
      </c>
      <c r="D1423" s="16" t="s">
        <v>761</v>
      </c>
      <c r="E1423" s="16" t="s">
        <v>763</v>
      </c>
      <c r="F1423" s="16">
        <v>1.158469E-2</v>
      </c>
      <c r="G1423" s="16">
        <v>0.5</v>
      </c>
      <c r="H1423" s="16">
        <v>5.79234E-3</v>
      </c>
      <c r="I1423" s="66">
        <v>2E-3</v>
      </c>
      <c r="J1423" s="16">
        <v>11345770</v>
      </c>
      <c r="K1423" s="16">
        <v>-5.79234E-3</v>
      </c>
      <c r="L1423" s="16">
        <v>0.499</v>
      </c>
    </row>
    <row r="1424" spans="1:12" ht="13.2" hidden="1" x14ac:dyDescent="0.25">
      <c r="A1424" s="13">
        <v>41829</v>
      </c>
      <c r="B1424" s="54">
        <v>0.55083333333333329</v>
      </c>
      <c r="C1424" s="16" t="s">
        <v>788</v>
      </c>
      <c r="D1424" s="16" t="s">
        <v>761</v>
      </c>
      <c r="E1424" s="16" t="s">
        <v>763</v>
      </c>
      <c r="F1424" s="16">
        <v>3.4827500000000002E-3</v>
      </c>
      <c r="G1424" s="16">
        <v>9.9277338400000001</v>
      </c>
      <c r="H1424" s="16">
        <v>3.4575809999999998E-2</v>
      </c>
      <c r="I1424" s="66">
        <v>2E-3</v>
      </c>
      <c r="J1424" s="16">
        <v>11344621</v>
      </c>
      <c r="K1424" s="16">
        <v>-3.4575809999999998E-2</v>
      </c>
      <c r="L1424" s="16">
        <v>9.9078783799999997</v>
      </c>
    </row>
    <row r="1425" spans="1:12" ht="13.2" hidden="1" x14ac:dyDescent="0.25">
      <c r="A1425" s="13">
        <v>41829</v>
      </c>
      <c r="B1425" s="54">
        <v>0.5493865740740741</v>
      </c>
      <c r="C1425" s="16" t="s">
        <v>787</v>
      </c>
      <c r="D1425" s="16" t="s">
        <v>761</v>
      </c>
      <c r="E1425" s="16" t="s">
        <v>762</v>
      </c>
      <c r="F1425" s="16">
        <v>5.4560999999999998E-4</v>
      </c>
      <c r="G1425" s="16">
        <v>5.6301810899999998</v>
      </c>
      <c r="H1425" s="16">
        <v>3.0718799999999999E-3</v>
      </c>
      <c r="I1425" s="66">
        <v>2E-3</v>
      </c>
      <c r="J1425" s="16">
        <v>11343738</v>
      </c>
      <c r="K1425" s="16">
        <v>3.06574E-3</v>
      </c>
      <c r="L1425" s="16">
        <v>-5.6301810899999998</v>
      </c>
    </row>
    <row r="1426" spans="1:12" ht="13.2" hidden="1" x14ac:dyDescent="0.25">
      <c r="A1426" s="13">
        <v>41829</v>
      </c>
      <c r="B1426" s="54">
        <v>0.54459490740740746</v>
      </c>
      <c r="C1426" s="16" t="s">
        <v>788</v>
      </c>
      <c r="D1426" s="16" t="s">
        <v>761</v>
      </c>
      <c r="E1426" s="16" t="s">
        <v>762</v>
      </c>
      <c r="F1426" s="16">
        <v>3.5600900000000001E-3</v>
      </c>
      <c r="G1426" s="16">
        <v>9.7315250500000001</v>
      </c>
      <c r="H1426" s="16">
        <v>3.4645099999999998E-2</v>
      </c>
      <c r="I1426" s="66">
        <v>2E-3</v>
      </c>
      <c r="J1426" s="16">
        <v>11344468</v>
      </c>
      <c r="K1426" s="16">
        <v>3.4575809999999998E-2</v>
      </c>
      <c r="L1426" s="16">
        <v>-9.7315250500000001</v>
      </c>
    </row>
    <row r="1427" spans="1:12" ht="13.2" hidden="1" x14ac:dyDescent="0.25">
      <c r="A1427" s="13">
        <v>41829</v>
      </c>
      <c r="B1427" s="54">
        <v>0.54435185185185186</v>
      </c>
      <c r="C1427" s="16" t="s">
        <v>788</v>
      </c>
      <c r="D1427" s="16" t="s">
        <v>761</v>
      </c>
      <c r="E1427" s="16" t="s">
        <v>763</v>
      </c>
      <c r="F1427" s="16">
        <v>3.4700199999999999E-3</v>
      </c>
      <c r="G1427" s="16">
        <v>9.7510271100000008</v>
      </c>
      <c r="H1427" s="16">
        <v>3.3836249999999998E-2</v>
      </c>
      <c r="I1427" s="66">
        <v>2E-3</v>
      </c>
      <c r="J1427" s="16">
        <v>11344356</v>
      </c>
      <c r="K1427" s="16">
        <v>-3.3836249999999998E-2</v>
      </c>
      <c r="L1427" s="16">
        <v>9.7315250599999992</v>
      </c>
    </row>
    <row r="1428" spans="1:12" ht="13.2" hidden="1" x14ac:dyDescent="0.25">
      <c r="A1428" s="13">
        <v>41829</v>
      </c>
      <c r="B1428" s="54">
        <v>0.53693287037037041</v>
      </c>
      <c r="C1428" s="16" t="s">
        <v>787</v>
      </c>
      <c r="D1428" s="16" t="s">
        <v>761</v>
      </c>
      <c r="E1428" s="16" t="s">
        <v>762</v>
      </c>
      <c r="F1428" s="16">
        <v>5.4560999999999998E-4</v>
      </c>
      <c r="G1428" s="16">
        <v>18.2259533</v>
      </c>
      <c r="H1428" s="16">
        <v>9.9442599999999999E-3</v>
      </c>
      <c r="I1428" s="66">
        <v>2E-3</v>
      </c>
      <c r="J1428" s="16">
        <v>11342200</v>
      </c>
      <c r="K1428" s="16">
        <v>9.92438E-3</v>
      </c>
      <c r="L1428" s="16">
        <v>-18.2259533</v>
      </c>
    </row>
    <row r="1429" spans="1:12" ht="13.2" hidden="1" x14ac:dyDescent="0.25">
      <c r="A1429" s="13">
        <v>41829</v>
      </c>
      <c r="B1429" s="54">
        <v>0.53460648148148149</v>
      </c>
      <c r="C1429" s="16" t="s">
        <v>788</v>
      </c>
      <c r="D1429" s="16" t="s">
        <v>761</v>
      </c>
      <c r="E1429" s="16" t="s">
        <v>762</v>
      </c>
      <c r="F1429" s="16">
        <v>3.38705E-3</v>
      </c>
      <c r="G1429" s="16">
        <v>3.7491297399999999</v>
      </c>
      <c r="H1429" s="16">
        <v>1.269848E-2</v>
      </c>
      <c r="I1429" s="66">
        <v>2E-3</v>
      </c>
      <c r="J1429" s="16">
        <v>11328344</v>
      </c>
      <c r="K1429" s="16">
        <v>1.267309E-2</v>
      </c>
      <c r="L1429" s="16">
        <v>-3.7491297399999999</v>
      </c>
    </row>
    <row r="1430" spans="1:12" ht="13.2" hidden="1" x14ac:dyDescent="0.25">
      <c r="A1430" s="13">
        <v>41829</v>
      </c>
      <c r="B1430" s="54">
        <v>0.53459490740740745</v>
      </c>
      <c r="C1430" s="16" t="s">
        <v>788</v>
      </c>
      <c r="D1430" s="16" t="s">
        <v>761</v>
      </c>
      <c r="E1430" s="16" t="s">
        <v>762</v>
      </c>
      <c r="F1430" s="16">
        <v>3.38704E-3</v>
      </c>
      <c r="G1430" s="16">
        <v>3.7491297299999999</v>
      </c>
      <c r="H1430" s="16">
        <v>1.269845E-2</v>
      </c>
      <c r="I1430" s="66">
        <v>2E-3</v>
      </c>
      <c r="J1430" s="16">
        <v>11328486</v>
      </c>
      <c r="K1430" s="16">
        <v>1.267306E-2</v>
      </c>
      <c r="L1430" s="16">
        <v>-3.7491297299999999</v>
      </c>
    </row>
    <row r="1431" spans="1:12" ht="13.2" hidden="1" x14ac:dyDescent="0.25">
      <c r="A1431" s="13">
        <v>41829</v>
      </c>
      <c r="B1431" s="54">
        <v>0.53459490740740745</v>
      </c>
      <c r="C1431" s="16" t="s">
        <v>788</v>
      </c>
      <c r="D1431" s="16" t="s">
        <v>761</v>
      </c>
      <c r="E1431" s="16" t="s">
        <v>762</v>
      </c>
      <c r="F1431" s="16">
        <v>3.38704E-3</v>
      </c>
      <c r="G1431" s="16">
        <v>2.22307027</v>
      </c>
      <c r="H1431" s="16">
        <v>7.5296199999999999E-3</v>
      </c>
      <c r="I1431" s="66">
        <v>2E-3</v>
      </c>
      <c r="J1431" s="16">
        <v>11328419</v>
      </c>
      <c r="K1431" s="16">
        <v>7.5145699999999999E-3</v>
      </c>
      <c r="L1431" s="16">
        <v>-2.22307027</v>
      </c>
    </row>
    <row r="1432" spans="1:12" ht="13.2" hidden="1" x14ac:dyDescent="0.25">
      <c r="A1432" s="13">
        <v>41829</v>
      </c>
      <c r="B1432" s="54">
        <v>0.5345833333333333</v>
      </c>
      <c r="C1432" s="16" t="s">
        <v>788</v>
      </c>
      <c r="D1432" s="16" t="s">
        <v>761</v>
      </c>
      <c r="E1432" s="16" t="s">
        <v>762</v>
      </c>
      <c r="F1432" s="16">
        <v>3.3870100000000002E-3</v>
      </c>
      <c r="G1432" s="16">
        <v>0.28860525999999997</v>
      </c>
      <c r="H1432" s="16">
        <v>9.7750000000000007E-4</v>
      </c>
      <c r="I1432" s="66">
        <v>2E-3</v>
      </c>
      <c r="J1432" s="16">
        <v>11328067</v>
      </c>
      <c r="K1432" s="16">
        <v>9.7555000000000005E-4</v>
      </c>
      <c r="L1432" s="16">
        <v>-0.28860525999999997</v>
      </c>
    </row>
    <row r="1433" spans="1:12" ht="13.2" hidden="1" x14ac:dyDescent="0.25">
      <c r="A1433" s="13">
        <v>41829</v>
      </c>
      <c r="B1433" s="54">
        <v>0.51554398148148151</v>
      </c>
      <c r="C1433" s="16" t="s">
        <v>787</v>
      </c>
      <c r="D1433" s="16" t="s">
        <v>761</v>
      </c>
      <c r="E1433" s="16" t="s">
        <v>763</v>
      </c>
      <c r="F1433" s="16">
        <v>5.4127999999999999E-4</v>
      </c>
      <c r="G1433" s="16">
        <v>23.903942279999999</v>
      </c>
      <c r="H1433" s="16">
        <v>1.2938720000000001E-2</v>
      </c>
      <c r="I1433" s="66">
        <v>2E-3</v>
      </c>
      <c r="J1433" s="16">
        <v>11339759</v>
      </c>
      <c r="K1433" s="16">
        <v>-1.2938720000000001E-2</v>
      </c>
      <c r="L1433" s="16">
        <v>23.856134399999998</v>
      </c>
    </row>
    <row r="1434" spans="1:12" ht="13.2" hidden="1" x14ac:dyDescent="0.25">
      <c r="A1434" s="13">
        <v>41829</v>
      </c>
      <c r="B1434" s="54">
        <v>0.48944444444444446</v>
      </c>
      <c r="C1434" s="16" t="s">
        <v>787</v>
      </c>
      <c r="D1434" s="16" t="s">
        <v>761</v>
      </c>
      <c r="E1434" s="16" t="s">
        <v>762</v>
      </c>
      <c r="F1434" s="16">
        <v>5.5966000000000002E-4</v>
      </c>
      <c r="G1434" s="16">
        <v>13.33380721</v>
      </c>
      <c r="H1434" s="16">
        <v>7.4623900000000002E-3</v>
      </c>
      <c r="I1434" s="66">
        <v>2E-3</v>
      </c>
      <c r="J1434" s="16">
        <v>11321499</v>
      </c>
      <c r="K1434" s="16">
        <v>7.4474700000000003E-3</v>
      </c>
      <c r="L1434" s="16">
        <v>-13.33380721</v>
      </c>
    </row>
    <row r="1435" spans="1:12" ht="13.2" hidden="1" x14ac:dyDescent="0.25">
      <c r="A1435" s="13">
        <v>41829</v>
      </c>
      <c r="B1435" s="54">
        <v>0.48944444444444446</v>
      </c>
      <c r="C1435" s="16" t="s">
        <v>787</v>
      </c>
      <c r="D1435" s="16" t="s">
        <v>761</v>
      </c>
      <c r="E1435" s="16" t="s">
        <v>762</v>
      </c>
      <c r="F1435" s="16">
        <v>5.5966000000000002E-4</v>
      </c>
      <c r="G1435" s="16">
        <v>6.0211956899999999</v>
      </c>
      <c r="H1435" s="16">
        <v>3.3698199999999999E-3</v>
      </c>
      <c r="I1435" s="66">
        <v>2E-3</v>
      </c>
      <c r="J1435" s="16">
        <v>11321423</v>
      </c>
      <c r="K1435" s="16">
        <v>3.36309E-3</v>
      </c>
      <c r="L1435" s="16">
        <v>-6.0211956899999999</v>
      </c>
    </row>
    <row r="1436" spans="1:12" ht="13.2" hidden="1" x14ac:dyDescent="0.25">
      <c r="A1436" s="13">
        <v>41829</v>
      </c>
      <c r="B1436" s="54">
        <v>0.48943287037037037</v>
      </c>
      <c r="C1436" s="16" t="s">
        <v>787</v>
      </c>
      <c r="D1436" s="16" t="s">
        <v>761</v>
      </c>
      <c r="E1436" s="16" t="s">
        <v>762</v>
      </c>
      <c r="F1436" s="16">
        <v>5.5966000000000002E-4</v>
      </c>
      <c r="G1436" s="16">
        <v>3.81025079</v>
      </c>
      <c r="H1436" s="16">
        <v>2.1324400000000002E-3</v>
      </c>
      <c r="I1436" s="66">
        <v>2E-3</v>
      </c>
      <c r="J1436" s="16">
        <v>11321258</v>
      </c>
      <c r="K1436" s="16">
        <v>2.1281799999999999E-3</v>
      </c>
      <c r="L1436" s="16">
        <v>-3.81025079</v>
      </c>
    </row>
    <row r="1437" spans="1:12" ht="13.2" hidden="1" x14ac:dyDescent="0.25">
      <c r="A1437" s="13">
        <v>41829</v>
      </c>
      <c r="B1437" s="54">
        <v>0.48385416666666664</v>
      </c>
      <c r="C1437" s="16" t="s">
        <v>792</v>
      </c>
      <c r="D1437" s="16" t="s">
        <v>761</v>
      </c>
      <c r="E1437" s="16" t="s">
        <v>762</v>
      </c>
      <c r="F1437" s="16">
        <v>5.0002E-4</v>
      </c>
      <c r="G1437" s="16">
        <v>29.94</v>
      </c>
      <c r="H1437" s="16">
        <v>1.4970590000000001E-2</v>
      </c>
      <c r="I1437" s="66">
        <v>2E-3</v>
      </c>
      <c r="J1437" s="16">
        <v>11335451</v>
      </c>
      <c r="K1437" s="16">
        <v>1.494065E-2</v>
      </c>
      <c r="L1437" s="16">
        <v>-29.94</v>
      </c>
    </row>
    <row r="1438" spans="1:12" ht="13.2" hidden="1" x14ac:dyDescent="0.25">
      <c r="A1438" s="13">
        <v>41829</v>
      </c>
      <c r="B1438" s="54">
        <v>0.42583333333333334</v>
      </c>
      <c r="C1438" s="16" t="s">
        <v>788</v>
      </c>
      <c r="D1438" s="16" t="s">
        <v>761</v>
      </c>
      <c r="E1438" s="16" t="s">
        <v>763</v>
      </c>
      <c r="F1438" s="16">
        <v>3.3601600000000001E-3</v>
      </c>
      <c r="G1438" s="16">
        <v>3.7566430300000002</v>
      </c>
      <c r="H1438" s="16">
        <v>1.2622919999999999E-2</v>
      </c>
      <c r="I1438" s="66">
        <v>2E-3</v>
      </c>
      <c r="J1438" s="16">
        <v>11328211</v>
      </c>
      <c r="K1438" s="16">
        <v>-1.2622919999999999E-2</v>
      </c>
      <c r="L1438" s="16">
        <v>3.7491297499999998</v>
      </c>
    </row>
    <row r="1439" spans="1:12" ht="13.2" hidden="1" x14ac:dyDescent="0.25">
      <c r="A1439" s="13">
        <v>41829</v>
      </c>
      <c r="B1439" s="54">
        <v>0.42563657407407407</v>
      </c>
      <c r="C1439" s="16" t="s">
        <v>788</v>
      </c>
      <c r="D1439" s="16" t="s">
        <v>761</v>
      </c>
      <c r="E1439" s="16" t="s">
        <v>763</v>
      </c>
      <c r="F1439" s="16">
        <v>3.3601600000000001E-3</v>
      </c>
      <c r="G1439" s="16">
        <v>2.2275253199999998</v>
      </c>
      <c r="H1439" s="16">
        <v>7.4848400000000004E-3</v>
      </c>
      <c r="I1439" s="66">
        <v>2E-3</v>
      </c>
      <c r="J1439" s="16">
        <v>11328211</v>
      </c>
      <c r="K1439" s="16">
        <v>-7.4848400000000004E-3</v>
      </c>
      <c r="L1439" s="16">
        <v>2.22307027</v>
      </c>
    </row>
    <row r="1440" spans="1:12" ht="13.2" hidden="1" x14ac:dyDescent="0.25">
      <c r="A1440" s="13">
        <v>41829</v>
      </c>
      <c r="B1440" s="54">
        <v>0.42562499999999998</v>
      </c>
      <c r="C1440" s="16" t="s">
        <v>788</v>
      </c>
      <c r="D1440" s="16" t="s">
        <v>761</v>
      </c>
      <c r="E1440" s="16" t="s">
        <v>763</v>
      </c>
      <c r="F1440" s="16">
        <v>3.36017E-3</v>
      </c>
      <c r="G1440" s="16">
        <v>3.7566430300000002</v>
      </c>
      <c r="H1440" s="16">
        <v>1.2622950000000001E-2</v>
      </c>
      <c r="I1440" s="66">
        <v>2E-3</v>
      </c>
      <c r="J1440" s="16">
        <v>11328287</v>
      </c>
      <c r="K1440" s="16">
        <v>-1.2622950000000001E-2</v>
      </c>
      <c r="L1440" s="16">
        <v>3.7491297499999998</v>
      </c>
    </row>
    <row r="1441" spans="1:12" ht="13.2" hidden="1" x14ac:dyDescent="0.25">
      <c r="A1441" s="13">
        <v>41829</v>
      </c>
      <c r="B1441" s="54">
        <v>0.42085648148148147</v>
      </c>
      <c r="C1441" s="16" t="s">
        <v>788</v>
      </c>
      <c r="D1441" s="16" t="s">
        <v>761</v>
      </c>
      <c r="E1441" s="16" t="s">
        <v>763</v>
      </c>
      <c r="F1441" s="16">
        <v>3.3601299999999998E-3</v>
      </c>
      <c r="G1441" s="16">
        <v>0.28918363000000002</v>
      </c>
      <c r="H1441" s="16">
        <v>9.7168999999999999E-4</v>
      </c>
      <c r="I1441" s="66">
        <v>2E-3</v>
      </c>
      <c r="J1441" s="16">
        <v>11327807</v>
      </c>
      <c r="K1441" s="16">
        <v>-9.7168999999999999E-4</v>
      </c>
      <c r="L1441" s="16">
        <v>0.28860527000000002</v>
      </c>
    </row>
    <row r="1442" spans="1:12" ht="13.2" hidden="1" x14ac:dyDescent="0.25">
      <c r="A1442" s="13">
        <v>41829</v>
      </c>
      <c r="B1442" s="54">
        <v>0.41173611111111114</v>
      </c>
      <c r="C1442" s="16" t="s">
        <v>788</v>
      </c>
      <c r="D1442" s="16" t="s">
        <v>761</v>
      </c>
      <c r="E1442" s="16" t="s">
        <v>762</v>
      </c>
      <c r="F1442" s="16">
        <v>3.3647400000000002E-3</v>
      </c>
      <c r="G1442" s="16">
        <v>5.9880000000000004</v>
      </c>
      <c r="H1442" s="16">
        <v>2.0148059999999999E-2</v>
      </c>
      <c r="I1442" s="66">
        <v>2E-3</v>
      </c>
      <c r="J1442" s="16">
        <v>11326735</v>
      </c>
      <c r="K1442" s="16">
        <v>2.0107770000000001E-2</v>
      </c>
      <c r="L1442" s="16">
        <v>-5.9880000000000004</v>
      </c>
    </row>
    <row r="1443" spans="1:12" ht="13.2" hidden="1" x14ac:dyDescent="0.25">
      <c r="A1443" s="13">
        <v>41829</v>
      </c>
      <c r="B1443" s="54">
        <v>0.4110300925925926</v>
      </c>
      <c r="C1443" s="16" t="s">
        <v>788</v>
      </c>
      <c r="D1443" s="16" t="s">
        <v>761</v>
      </c>
      <c r="E1443" s="16" t="s">
        <v>763</v>
      </c>
      <c r="F1443" s="16">
        <v>3.2750100000000001E-3</v>
      </c>
      <c r="G1443" s="16">
        <v>6</v>
      </c>
      <c r="H1443" s="16">
        <v>1.965006E-2</v>
      </c>
      <c r="I1443" s="66">
        <v>2E-3</v>
      </c>
      <c r="J1443" s="16">
        <v>11326696</v>
      </c>
      <c r="K1443" s="16">
        <v>-1.965006E-2</v>
      </c>
      <c r="L1443" s="16">
        <v>5.9880000000000004</v>
      </c>
    </row>
    <row r="1444" spans="1:12" ht="13.2" hidden="1" x14ac:dyDescent="0.25">
      <c r="A1444" s="13">
        <v>41829</v>
      </c>
      <c r="B1444" s="54">
        <v>0.40584490740740742</v>
      </c>
      <c r="C1444" s="16" t="s">
        <v>788</v>
      </c>
      <c r="D1444" s="16" t="s">
        <v>761</v>
      </c>
      <c r="E1444" s="16" t="s">
        <v>762</v>
      </c>
      <c r="F1444" s="16">
        <v>3.3378100000000001E-3</v>
      </c>
      <c r="G1444" s="16">
        <v>9.98</v>
      </c>
      <c r="H1444" s="16">
        <v>3.3311340000000002E-2</v>
      </c>
      <c r="I1444" s="66">
        <v>2E-3</v>
      </c>
      <c r="J1444" s="16">
        <v>11326043</v>
      </c>
      <c r="K1444" s="16">
        <v>3.3244719999999998E-2</v>
      </c>
      <c r="L1444" s="16">
        <v>-9.98</v>
      </c>
    </row>
    <row r="1445" spans="1:12" ht="13.2" hidden="1" x14ac:dyDescent="0.25">
      <c r="A1445" s="13">
        <v>41829</v>
      </c>
      <c r="B1445" s="54">
        <v>0.36278935185185185</v>
      </c>
      <c r="C1445" s="16" t="s">
        <v>788</v>
      </c>
      <c r="D1445" s="16" t="s">
        <v>761</v>
      </c>
      <c r="E1445" s="16" t="s">
        <v>763</v>
      </c>
      <c r="F1445" s="16">
        <v>3.3104800000000002E-3</v>
      </c>
      <c r="G1445" s="16">
        <v>10</v>
      </c>
      <c r="H1445" s="16">
        <v>3.3104799999999997E-2</v>
      </c>
      <c r="I1445" s="66">
        <v>2E-3</v>
      </c>
      <c r="J1445" s="16">
        <v>11280216</v>
      </c>
      <c r="K1445" s="16">
        <v>-3.3104799999999997E-2</v>
      </c>
      <c r="L1445" s="16">
        <v>9.98</v>
      </c>
    </row>
    <row r="1446" spans="1:12" ht="13.2" hidden="1" x14ac:dyDescent="0.25">
      <c r="A1446" s="13">
        <v>41829</v>
      </c>
      <c r="B1446" s="54">
        <v>0.23255787037037037</v>
      </c>
      <c r="C1446" s="16" t="s">
        <v>787</v>
      </c>
      <c r="D1446" s="16" t="s">
        <v>761</v>
      </c>
      <c r="E1446" s="16" t="s">
        <v>763</v>
      </c>
      <c r="F1446" s="16">
        <v>5.5522000000000004E-4</v>
      </c>
      <c r="G1446" s="16">
        <v>3.8178865700000002</v>
      </c>
      <c r="H1446" s="16">
        <v>2.11976E-3</v>
      </c>
      <c r="I1446" s="66">
        <v>2E-3</v>
      </c>
      <c r="J1446" s="16">
        <v>11301717</v>
      </c>
      <c r="K1446" s="16">
        <v>-2.11976E-3</v>
      </c>
      <c r="L1446" s="16">
        <v>3.8102507999999999</v>
      </c>
    </row>
    <row r="1447" spans="1:12" ht="13.2" hidden="1" x14ac:dyDescent="0.25">
      <c r="A1447" s="13">
        <v>41829</v>
      </c>
      <c r="B1447" s="54">
        <v>0.23255787037037037</v>
      </c>
      <c r="C1447" s="16" t="s">
        <v>787</v>
      </c>
      <c r="D1447" s="16" t="s">
        <v>761</v>
      </c>
      <c r="E1447" s="16" t="s">
        <v>763</v>
      </c>
      <c r="F1447" s="16">
        <v>5.5522000000000004E-4</v>
      </c>
      <c r="G1447" s="16">
        <v>13.36052827</v>
      </c>
      <c r="H1447" s="16">
        <v>7.4180299999999999E-3</v>
      </c>
      <c r="I1447" s="66">
        <v>2E-3</v>
      </c>
      <c r="J1447" s="16">
        <v>11301708</v>
      </c>
      <c r="K1447" s="16">
        <v>-7.4180299999999999E-3</v>
      </c>
      <c r="L1447" s="16">
        <v>13.333807220000001</v>
      </c>
    </row>
    <row r="1448" spans="1:12" ht="13.2" hidden="1" x14ac:dyDescent="0.25">
      <c r="A1448" s="13">
        <v>41829</v>
      </c>
      <c r="B1448" s="54">
        <v>0.23255787037037037</v>
      </c>
      <c r="C1448" s="16" t="s">
        <v>787</v>
      </c>
      <c r="D1448" s="16" t="s">
        <v>761</v>
      </c>
      <c r="E1448" s="16" t="s">
        <v>763</v>
      </c>
      <c r="F1448" s="16">
        <v>5.5522000000000004E-4</v>
      </c>
      <c r="G1448" s="16">
        <v>6.0332622200000001</v>
      </c>
      <c r="H1448" s="16">
        <v>3.3497800000000001E-3</v>
      </c>
      <c r="I1448" s="66">
        <v>2E-3</v>
      </c>
      <c r="J1448" s="16">
        <v>11301697</v>
      </c>
      <c r="K1448" s="16">
        <v>-3.3497800000000001E-3</v>
      </c>
      <c r="L1448" s="16">
        <v>6.0211956999999998</v>
      </c>
    </row>
    <row r="1449" spans="1:12" ht="13.2" hidden="1" x14ac:dyDescent="0.25">
      <c r="A1449" s="13">
        <v>41829</v>
      </c>
      <c r="B1449" s="54">
        <v>0.21875</v>
      </c>
      <c r="C1449" s="16" t="s">
        <v>787</v>
      </c>
      <c r="D1449" s="16" t="s">
        <v>761</v>
      </c>
      <c r="E1449" s="16" t="s">
        <v>762</v>
      </c>
      <c r="F1449" s="16">
        <v>5.5104999999999998E-4</v>
      </c>
      <c r="G1449" s="16">
        <v>3.8544904799999999</v>
      </c>
      <c r="H1449" s="16">
        <v>2.12401E-3</v>
      </c>
      <c r="I1449" s="66">
        <v>2E-3</v>
      </c>
      <c r="J1449" s="16">
        <v>11295088</v>
      </c>
      <c r="K1449" s="16">
        <v>2.11977E-3</v>
      </c>
      <c r="L1449" s="16">
        <v>-3.8544904799999999</v>
      </c>
    </row>
    <row r="1450" spans="1:12" ht="13.2" hidden="1" x14ac:dyDescent="0.25">
      <c r="A1450" s="13">
        <v>41829</v>
      </c>
      <c r="B1450" s="54">
        <v>0.17417824074074073</v>
      </c>
      <c r="C1450" s="16" t="s">
        <v>787</v>
      </c>
      <c r="D1450" s="16" t="s">
        <v>761</v>
      </c>
      <c r="E1450" s="16" t="s">
        <v>763</v>
      </c>
      <c r="F1450" s="16">
        <v>5.3923000000000003E-4</v>
      </c>
      <c r="G1450" s="16">
        <v>3.8622149100000001</v>
      </c>
      <c r="H1450" s="16">
        <v>2.0826199999999999E-3</v>
      </c>
      <c r="I1450" s="66">
        <v>2E-3</v>
      </c>
      <c r="J1450" s="16">
        <v>11294784</v>
      </c>
      <c r="K1450" s="16">
        <v>-2.0826199999999999E-3</v>
      </c>
      <c r="L1450" s="16">
        <v>3.8544904899999999</v>
      </c>
    </row>
    <row r="1451" spans="1:12" ht="13.2" hidden="1" x14ac:dyDescent="0.25">
      <c r="A1451" s="13">
        <v>41829</v>
      </c>
      <c r="B1451" s="54">
        <v>0.16908564814814814</v>
      </c>
      <c r="C1451" s="16" t="s">
        <v>787</v>
      </c>
      <c r="D1451" s="16" t="s">
        <v>761</v>
      </c>
      <c r="E1451" s="16" t="s">
        <v>762</v>
      </c>
      <c r="F1451" s="16">
        <v>5.4867000000000002E-4</v>
      </c>
      <c r="G1451" s="16">
        <v>0.55767940999999999</v>
      </c>
      <c r="H1451" s="16">
        <v>3.0598000000000002E-4</v>
      </c>
      <c r="I1451" s="66">
        <v>2E-3</v>
      </c>
      <c r="J1451" s="16">
        <v>11291744</v>
      </c>
      <c r="K1451" s="16">
        <v>3.0537000000000001E-4</v>
      </c>
      <c r="L1451" s="16">
        <v>-0.55767940999999999</v>
      </c>
    </row>
    <row r="1452" spans="1:12" ht="13.2" hidden="1" x14ac:dyDescent="0.25">
      <c r="A1452" s="13">
        <v>41829</v>
      </c>
      <c r="B1452" s="54">
        <v>0.16908564814814814</v>
      </c>
      <c r="C1452" s="16" t="s">
        <v>787</v>
      </c>
      <c r="D1452" s="16" t="s">
        <v>761</v>
      </c>
      <c r="E1452" s="16" t="s">
        <v>762</v>
      </c>
      <c r="F1452" s="16">
        <v>5.4867000000000002E-4</v>
      </c>
      <c r="G1452" s="16">
        <v>10.148747520000001</v>
      </c>
      <c r="H1452" s="16">
        <v>5.5683099999999999E-3</v>
      </c>
      <c r="I1452" s="66">
        <v>2E-3</v>
      </c>
      <c r="J1452" s="16">
        <v>11291214</v>
      </c>
      <c r="K1452" s="16">
        <v>5.5571800000000001E-3</v>
      </c>
      <c r="L1452" s="16">
        <v>-10.148747520000001</v>
      </c>
    </row>
    <row r="1453" spans="1:12" ht="13.2" hidden="1" x14ac:dyDescent="0.25">
      <c r="A1453" s="13">
        <v>41829</v>
      </c>
      <c r="B1453" s="54">
        <v>0.16905092592592594</v>
      </c>
      <c r="C1453" s="16" t="s">
        <v>787</v>
      </c>
      <c r="D1453" s="16" t="s">
        <v>761</v>
      </c>
      <c r="E1453" s="16" t="s">
        <v>762</v>
      </c>
      <c r="F1453" s="16">
        <v>5.4730000000000002E-4</v>
      </c>
      <c r="G1453" s="16">
        <v>2.84782979</v>
      </c>
      <c r="H1453" s="16">
        <v>1.55861E-3</v>
      </c>
      <c r="I1453" s="66">
        <v>2E-3</v>
      </c>
      <c r="J1453" s="16">
        <v>11290048</v>
      </c>
      <c r="K1453" s="16">
        <v>1.5555E-3</v>
      </c>
      <c r="L1453" s="16">
        <v>-2.84782979</v>
      </c>
    </row>
    <row r="1454" spans="1:12" ht="13.2" hidden="1" x14ac:dyDescent="0.25">
      <c r="A1454" s="13">
        <v>41829</v>
      </c>
      <c r="B1454" s="54">
        <v>0.16046296296296297</v>
      </c>
      <c r="C1454" s="16" t="s">
        <v>787</v>
      </c>
      <c r="D1454" s="16" t="s">
        <v>761</v>
      </c>
      <c r="E1454" s="16" t="s">
        <v>762</v>
      </c>
      <c r="F1454" s="16">
        <v>5.4432999999999999E-4</v>
      </c>
      <c r="G1454" s="16">
        <v>10</v>
      </c>
      <c r="H1454" s="16">
        <v>5.4432999999999999E-3</v>
      </c>
      <c r="I1454" s="66">
        <v>2E-3</v>
      </c>
      <c r="J1454" s="16">
        <v>11193946</v>
      </c>
      <c r="K1454" s="16">
        <v>5.4324200000000003E-3</v>
      </c>
      <c r="L1454" s="16">
        <v>-10</v>
      </c>
    </row>
    <row r="1455" spans="1:12" ht="13.2" hidden="1" x14ac:dyDescent="0.25">
      <c r="A1455" s="13">
        <v>41829</v>
      </c>
      <c r="B1455" s="54">
        <v>0.14869212962962963</v>
      </c>
      <c r="C1455" s="16" t="s">
        <v>787</v>
      </c>
      <c r="D1455" s="16" t="s">
        <v>761</v>
      </c>
      <c r="E1455" s="16" t="s">
        <v>763</v>
      </c>
      <c r="F1455" s="16">
        <v>5.4432000000000005E-4</v>
      </c>
      <c r="G1455" s="16">
        <v>0.55879701999999998</v>
      </c>
      <c r="H1455" s="16">
        <v>3.0415999999999999E-4</v>
      </c>
      <c r="I1455" s="66">
        <v>2E-3</v>
      </c>
      <c r="J1455" s="16">
        <v>11291057</v>
      </c>
      <c r="K1455" s="16">
        <v>-3.0415999999999999E-4</v>
      </c>
      <c r="L1455" s="16">
        <v>0.55767942999999998</v>
      </c>
    </row>
    <row r="1456" spans="1:12" ht="13.2" hidden="1" x14ac:dyDescent="0.25">
      <c r="A1456" s="13">
        <v>41829</v>
      </c>
      <c r="B1456" s="54">
        <v>0.14535879629629631</v>
      </c>
      <c r="C1456" s="16" t="s">
        <v>787</v>
      </c>
      <c r="D1456" s="16" t="s">
        <v>761</v>
      </c>
      <c r="E1456" s="16" t="s">
        <v>763</v>
      </c>
      <c r="F1456" s="16">
        <v>5.4432000000000005E-4</v>
      </c>
      <c r="G1456" s="16">
        <v>10.1690857</v>
      </c>
      <c r="H1456" s="16">
        <v>5.5352300000000004E-3</v>
      </c>
      <c r="I1456" s="66">
        <v>2E-3</v>
      </c>
      <c r="J1456" s="16">
        <v>11291057</v>
      </c>
      <c r="K1456" s="16">
        <v>-5.5352300000000004E-3</v>
      </c>
      <c r="L1456" s="16">
        <v>10.14874753</v>
      </c>
    </row>
    <row r="1457" spans="1:12" ht="13.2" x14ac:dyDescent="0.25">
      <c r="A1457" s="13">
        <v>41829</v>
      </c>
      <c r="B1457" s="54">
        <v>0.14210648148148147</v>
      </c>
      <c r="C1457" s="16" t="s">
        <v>760</v>
      </c>
      <c r="D1457" s="16" t="s">
        <v>761</v>
      </c>
      <c r="E1457" s="16" t="s">
        <v>762</v>
      </c>
      <c r="F1457" s="16">
        <v>1.145348E-2</v>
      </c>
      <c r="G1457" s="16">
        <v>0.35997832000000002</v>
      </c>
      <c r="H1457" s="16">
        <v>4.1229999999999999E-3</v>
      </c>
      <c r="I1457" s="66">
        <v>2E-3</v>
      </c>
      <c r="J1457" s="16">
        <v>11290633</v>
      </c>
      <c r="K1457" s="16">
        <v>4.1147600000000003E-3</v>
      </c>
      <c r="L1457" s="16">
        <v>-0.35997832000000002</v>
      </c>
    </row>
    <row r="1458" spans="1:12" ht="13.2" x14ac:dyDescent="0.25">
      <c r="A1458" s="13">
        <v>41829</v>
      </c>
      <c r="B1458" s="54">
        <v>0.13980324074074074</v>
      </c>
      <c r="C1458" s="16" t="s">
        <v>760</v>
      </c>
      <c r="D1458" s="16" t="s">
        <v>761</v>
      </c>
      <c r="E1458" s="16" t="s">
        <v>762</v>
      </c>
      <c r="F1458" s="16">
        <v>1.145349E-2</v>
      </c>
      <c r="G1458" s="16">
        <v>1.06246964</v>
      </c>
      <c r="H1458" s="16">
        <v>1.2168979999999999E-2</v>
      </c>
      <c r="I1458" s="66">
        <v>2E-3</v>
      </c>
      <c r="J1458" s="16">
        <v>11290403</v>
      </c>
      <c r="K1458" s="16">
        <v>1.214465E-2</v>
      </c>
      <c r="L1458" s="16">
        <v>-1.06246964</v>
      </c>
    </row>
    <row r="1459" spans="1:12" ht="13.2" hidden="1" x14ac:dyDescent="0.25">
      <c r="A1459" s="13">
        <v>41829</v>
      </c>
      <c r="B1459" s="54">
        <v>0.13737268518518519</v>
      </c>
      <c r="C1459" s="16" t="s">
        <v>787</v>
      </c>
      <c r="D1459" s="16" t="s">
        <v>761</v>
      </c>
      <c r="E1459" s="16" t="s">
        <v>763</v>
      </c>
      <c r="F1459" s="16">
        <v>5.4295999999999999E-4</v>
      </c>
      <c r="G1459" s="16">
        <v>2.8535368700000001</v>
      </c>
      <c r="H1459" s="16">
        <v>1.5493499999999999E-3</v>
      </c>
      <c r="I1459" s="66">
        <v>2E-3</v>
      </c>
      <c r="J1459" s="16">
        <v>11289760</v>
      </c>
      <c r="K1459" s="16">
        <v>-1.5493499999999999E-3</v>
      </c>
      <c r="L1459" s="16">
        <v>2.8478298</v>
      </c>
    </row>
    <row r="1460" spans="1:12" ht="13.2" hidden="1" x14ac:dyDescent="0.25">
      <c r="A1460" s="13">
        <v>41829</v>
      </c>
      <c r="B1460" s="54">
        <v>0.13327546296296297</v>
      </c>
      <c r="C1460" s="16" t="s">
        <v>787</v>
      </c>
      <c r="D1460" s="16" t="s">
        <v>761</v>
      </c>
      <c r="E1460" s="16" t="s">
        <v>762</v>
      </c>
      <c r="F1460" s="16">
        <v>5.4295999999999999E-4</v>
      </c>
      <c r="G1460" s="16">
        <v>2.8590805600000002</v>
      </c>
      <c r="H1460" s="16">
        <v>1.55236E-3</v>
      </c>
      <c r="I1460" s="66">
        <v>2E-3</v>
      </c>
      <c r="J1460" s="16">
        <v>11280691</v>
      </c>
      <c r="K1460" s="16">
        <v>1.54926E-3</v>
      </c>
      <c r="L1460" s="16">
        <v>-2.8590805600000002</v>
      </c>
    </row>
    <row r="1461" spans="1:12" ht="13.2" hidden="1" x14ac:dyDescent="0.25">
      <c r="A1461" s="13">
        <v>41829</v>
      </c>
      <c r="B1461" s="54">
        <v>0.12817129629629628</v>
      </c>
      <c r="C1461" s="16" t="s">
        <v>787</v>
      </c>
      <c r="D1461" s="16" t="s">
        <v>761</v>
      </c>
      <c r="E1461" s="16" t="s">
        <v>762</v>
      </c>
      <c r="F1461" s="16">
        <v>5.4295000000000005E-4</v>
      </c>
      <c r="G1461" s="16">
        <v>7.1209194299999998</v>
      </c>
      <c r="H1461" s="16">
        <v>3.8663E-3</v>
      </c>
      <c r="I1461" s="66">
        <v>2E-3</v>
      </c>
      <c r="J1461" s="16">
        <v>11280754</v>
      </c>
      <c r="K1461" s="16">
        <v>3.85857E-3</v>
      </c>
      <c r="L1461" s="16">
        <v>-7.1209194299999998</v>
      </c>
    </row>
    <row r="1462" spans="1:12" ht="13.2" hidden="1" x14ac:dyDescent="0.25">
      <c r="A1462" s="13">
        <v>41829</v>
      </c>
      <c r="B1462" s="54">
        <v>0.12817129629629628</v>
      </c>
      <c r="C1462" s="16" t="s">
        <v>787</v>
      </c>
      <c r="D1462" s="16" t="s">
        <v>761</v>
      </c>
      <c r="E1462" s="16" t="s">
        <v>762</v>
      </c>
      <c r="F1462" s="16">
        <v>5.4295000000000005E-4</v>
      </c>
      <c r="G1462" s="16">
        <v>3.6557979</v>
      </c>
      <c r="H1462" s="16">
        <v>1.9849099999999999E-3</v>
      </c>
      <c r="I1462" s="66">
        <v>2E-3</v>
      </c>
      <c r="J1462" s="16">
        <v>11280470</v>
      </c>
      <c r="K1462" s="16">
        <v>1.98095E-3</v>
      </c>
      <c r="L1462" s="16">
        <v>-3.6557979</v>
      </c>
    </row>
    <row r="1463" spans="1:12" ht="13.2" x14ac:dyDescent="0.25">
      <c r="A1463" s="13">
        <v>41829</v>
      </c>
      <c r="B1463" s="54">
        <v>0.10141203703703704</v>
      </c>
      <c r="C1463" s="16" t="s">
        <v>760</v>
      </c>
      <c r="D1463" s="16" t="s">
        <v>761</v>
      </c>
      <c r="E1463" s="16" t="s">
        <v>763</v>
      </c>
      <c r="F1463" s="16">
        <v>1.1687950000000001E-2</v>
      </c>
      <c r="G1463" s="16">
        <v>1.0651371599999999</v>
      </c>
      <c r="H1463" s="16">
        <v>1.244926E-2</v>
      </c>
      <c r="I1463" s="66">
        <v>2E-3</v>
      </c>
      <c r="J1463" s="16">
        <v>11284399</v>
      </c>
      <c r="K1463" s="16">
        <v>-1.244926E-2</v>
      </c>
      <c r="L1463" s="16">
        <v>1.06300689</v>
      </c>
    </row>
    <row r="1464" spans="1:12" ht="13.2" hidden="1" x14ac:dyDescent="0.25">
      <c r="A1464" s="13">
        <v>41829</v>
      </c>
      <c r="B1464" s="54">
        <v>6.5763888888888886E-2</v>
      </c>
      <c r="C1464" s="16" t="s">
        <v>793</v>
      </c>
      <c r="D1464" s="16" t="s">
        <v>761</v>
      </c>
      <c r="E1464" s="16" t="s">
        <v>762</v>
      </c>
      <c r="F1464" s="16">
        <v>1.86583E-3</v>
      </c>
      <c r="G1464" s="16">
        <v>14.49670265</v>
      </c>
      <c r="H1464" s="16">
        <v>2.704838E-2</v>
      </c>
      <c r="I1464" s="66">
        <v>2E-3</v>
      </c>
      <c r="J1464" s="16">
        <v>11280641</v>
      </c>
      <c r="K1464" s="16">
        <v>2.6994290000000001E-2</v>
      </c>
      <c r="L1464" s="16">
        <v>-14.49670265</v>
      </c>
    </row>
    <row r="1465" spans="1:12" ht="13.2" hidden="1" x14ac:dyDescent="0.25">
      <c r="A1465" s="13">
        <v>41829</v>
      </c>
      <c r="B1465" s="54">
        <v>6.4351851851851855E-2</v>
      </c>
      <c r="C1465" s="16" t="s">
        <v>787</v>
      </c>
      <c r="D1465" s="16" t="s">
        <v>761</v>
      </c>
      <c r="E1465" s="16" t="s">
        <v>763</v>
      </c>
      <c r="F1465" s="16">
        <v>5.3863999999999995E-4</v>
      </c>
      <c r="G1465" s="16">
        <v>3.6631241499999998</v>
      </c>
      <c r="H1465" s="16">
        <v>1.9731000000000002E-3</v>
      </c>
      <c r="I1465" s="66">
        <v>2E-3</v>
      </c>
      <c r="J1465" s="16">
        <v>11279962</v>
      </c>
      <c r="K1465" s="16">
        <v>-1.9731000000000002E-3</v>
      </c>
      <c r="L1465" s="16">
        <v>3.65579791</v>
      </c>
    </row>
    <row r="1466" spans="1:12" ht="13.2" hidden="1" x14ac:dyDescent="0.25">
      <c r="A1466" s="13">
        <v>41829</v>
      </c>
      <c r="B1466" s="54">
        <v>6.3252314814814817E-2</v>
      </c>
      <c r="C1466" s="16" t="s">
        <v>787</v>
      </c>
      <c r="D1466" s="16" t="s">
        <v>761</v>
      </c>
      <c r="E1466" s="16" t="s">
        <v>763</v>
      </c>
      <c r="F1466" s="16">
        <v>5.3863999999999995E-4</v>
      </c>
      <c r="G1466" s="16">
        <v>7.1351898199999999</v>
      </c>
      <c r="H1466" s="16">
        <v>3.8432900000000001E-3</v>
      </c>
      <c r="I1466" s="66">
        <v>2E-3</v>
      </c>
      <c r="J1466" s="16">
        <v>11279962</v>
      </c>
      <c r="K1466" s="16">
        <v>-3.8432900000000001E-3</v>
      </c>
      <c r="L1466" s="16">
        <v>7.1209194499999997</v>
      </c>
    </row>
    <row r="1467" spans="1:12" ht="13.2" hidden="1" x14ac:dyDescent="0.25">
      <c r="A1467" s="13">
        <v>41829</v>
      </c>
      <c r="B1467" s="54">
        <v>6.3252314814814817E-2</v>
      </c>
      <c r="C1467" s="16" t="s">
        <v>787</v>
      </c>
      <c r="D1467" s="16" t="s">
        <v>761</v>
      </c>
      <c r="E1467" s="16" t="s">
        <v>763</v>
      </c>
      <c r="F1467" s="16">
        <v>5.3865E-4</v>
      </c>
      <c r="G1467" s="16">
        <v>2.8648101800000001</v>
      </c>
      <c r="H1467" s="16">
        <v>1.54313E-3</v>
      </c>
      <c r="I1467" s="66">
        <v>2E-3</v>
      </c>
      <c r="J1467" s="16">
        <v>11280299</v>
      </c>
      <c r="K1467" s="16">
        <v>-1.54313E-3</v>
      </c>
      <c r="L1467" s="16">
        <v>2.8590805600000002</v>
      </c>
    </row>
    <row r="1468" spans="1:12" ht="13.2" x14ac:dyDescent="0.25">
      <c r="A1468" s="13">
        <v>41829</v>
      </c>
      <c r="B1468" s="54">
        <v>5.9317129629629629E-2</v>
      </c>
      <c r="C1468" s="16" t="s">
        <v>760</v>
      </c>
      <c r="D1468" s="16" t="s">
        <v>761</v>
      </c>
      <c r="E1468" s="16" t="s">
        <v>762</v>
      </c>
      <c r="F1468" s="16">
        <v>1.178221E-2</v>
      </c>
      <c r="G1468" s="16">
        <v>1.05873346</v>
      </c>
      <c r="H1468" s="16">
        <v>1.2474209999999999E-2</v>
      </c>
      <c r="I1468" s="66">
        <v>2E-3</v>
      </c>
      <c r="J1468" s="16">
        <v>11277622</v>
      </c>
      <c r="K1468" s="16">
        <v>1.244927E-2</v>
      </c>
      <c r="L1468" s="16">
        <v>-1.05873346</v>
      </c>
    </row>
    <row r="1469" spans="1:12" ht="13.2" hidden="1" x14ac:dyDescent="0.25">
      <c r="A1469" s="13">
        <v>41829</v>
      </c>
      <c r="B1469" s="54">
        <v>5.6990740740740738E-2</v>
      </c>
      <c r="C1469" s="16" t="s">
        <v>793</v>
      </c>
      <c r="D1469" s="16" t="s">
        <v>761</v>
      </c>
      <c r="E1469" s="16" t="s">
        <v>763</v>
      </c>
      <c r="F1469" s="16">
        <v>1.8977499999999999E-3</v>
      </c>
      <c r="G1469" s="16">
        <v>1.7064630000000001E-2</v>
      </c>
      <c r="H1469" s="16">
        <v>3.2379999999999998E-5</v>
      </c>
      <c r="I1469" s="66">
        <v>2E-3</v>
      </c>
      <c r="J1469" s="16">
        <v>11277221</v>
      </c>
      <c r="K1469" s="16">
        <v>-3.2379999999999998E-5</v>
      </c>
      <c r="L1469" s="16">
        <v>1.7030509999999999E-2</v>
      </c>
    </row>
    <row r="1470" spans="1:12" ht="13.2" hidden="1" x14ac:dyDescent="0.25">
      <c r="A1470" s="13">
        <v>41829</v>
      </c>
      <c r="B1470" s="54">
        <v>4.8935185185185186E-2</v>
      </c>
      <c r="C1470" s="16" t="s">
        <v>787</v>
      </c>
      <c r="D1470" s="16" t="s">
        <v>761</v>
      </c>
      <c r="E1470" s="16" t="s">
        <v>762</v>
      </c>
      <c r="F1470" s="16">
        <v>5.3857999999999998E-4</v>
      </c>
      <c r="G1470" s="16">
        <v>10.821166460000001</v>
      </c>
      <c r="H1470" s="16">
        <v>5.8280600000000004E-3</v>
      </c>
      <c r="I1470" s="66">
        <v>2E-3</v>
      </c>
      <c r="J1470" s="16">
        <v>11248452</v>
      </c>
      <c r="K1470" s="16">
        <v>5.8164100000000002E-3</v>
      </c>
      <c r="L1470" s="16">
        <v>-10.821166460000001</v>
      </c>
    </row>
    <row r="1471" spans="1:12" ht="13.2" hidden="1" x14ac:dyDescent="0.25">
      <c r="A1471" s="13">
        <v>41829</v>
      </c>
      <c r="B1471" s="54">
        <v>4.5775462962962962E-2</v>
      </c>
      <c r="C1471" s="16" t="s">
        <v>793</v>
      </c>
      <c r="D1471" s="16" t="s">
        <v>761</v>
      </c>
      <c r="E1471" s="16" t="s">
        <v>763</v>
      </c>
      <c r="F1471" s="16">
        <v>1.8977499999999999E-3</v>
      </c>
      <c r="G1471" s="16">
        <v>10</v>
      </c>
      <c r="H1471" s="16">
        <v>1.8977500000000001E-2</v>
      </c>
      <c r="I1471" s="66">
        <v>2E-3</v>
      </c>
      <c r="J1471" s="16">
        <v>11277221</v>
      </c>
      <c r="K1471" s="16">
        <v>-1.8977500000000001E-2</v>
      </c>
      <c r="L1471" s="16">
        <v>9.98</v>
      </c>
    </row>
    <row r="1472" spans="1:12" ht="13.2" hidden="1" x14ac:dyDescent="0.25">
      <c r="A1472" s="13">
        <v>41829</v>
      </c>
      <c r="B1472" s="54">
        <v>4.1597222222222223E-2</v>
      </c>
      <c r="C1472" s="16" t="s">
        <v>792</v>
      </c>
      <c r="D1472" s="16" t="s">
        <v>761</v>
      </c>
      <c r="E1472" s="16" t="s">
        <v>763</v>
      </c>
      <c r="F1472" s="16">
        <v>8.0402000000000002E-4</v>
      </c>
      <c r="G1472" s="16">
        <v>30</v>
      </c>
      <c r="H1472" s="16">
        <v>2.4120599999999999E-2</v>
      </c>
      <c r="I1472" s="66">
        <v>2E-3</v>
      </c>
      <c r="J1472" s="16">
        <v>11275307</v>
      </c>
      <c r="K1472" s="16">
        <v>-2.4120599999999999E-2</v>
      </c>
      <c r="L1472" s="16">
        <v>29.94</v>
      </c>
    </row>
    <row r="1473" spans="1:12" ht="13.2" hidden="1" x14ac:dyDescent="0.25">
      <c r="A1473" s="13">
        <v>41829</v>
      </c>
      <c r="B1473" s="54">
        <v>3.9085648148148147E-2</v>
      </c>
      <c r="C1473" s="16" t="s">
        <v>793</v>
      </c>
      <c r="D1473" s="16" t="s">
        <v>761</v>
      </c>
      <c r="E1473" s="16" t="s">
        <v>763</v>
      </c>
      <c r="F1473" s="16">
        <v>1.8977499999999999E-3</v>
      </c>
      <c r="G1473" s="16">
        <v>1.12929276</v>
      </c>
      <c r="H1473" s="16">
        <v>2.1431100000000002E-3</v>
      </c>
      <c r="I1473" s="66">
        <v>2E-3</v>
      </c>
      <c r="J1473" s="16">
        <v>11277221</v>
      </c>
      <c r="K1473" s="16">
        <v>-2.1431100000000002E-3</v>
      </c>
      <c r="L1473" s="16">
        <v>1.1270341800000001</v>
      </c>
    </row>
    <row r="1474" spans="1:12" ht="13.2" hidden="1" x14ac:dyDescent="0.25">
      <c r="A1474" s="13">
        <v>41829</v>
      </c>
      <c r="B1474" s="54">
        <v>3.9027777777777779E-2</v>
      </c>
      <c r="C1474" s="16" t="s">
        <v>793</v>
      </c>
      <c r="D1474" s="16" t="s">
        <v>761</v>
      </c>
      <c r="E1474" s="16" t="s">
        <v>763</v>
      </c>
      <c r="F1474" s="16">
        <v>1.8977499999999999E-3</v>
      </c>
      <c r="G1474" s="16">
        <v>3.37939678</v>
      </c>
      <c r="H1474" s="16">
        <v>6.4132499999999997E-3</v>
      </c>
      <c r="I1474" s="66">
        <v>2E-3</v>
      </c>
      <c r="J1474" s="16">
        <v>11277221</v>
      </c>
      <c r="K1474" s="16">
        <v>-6.4132499999999997E-3</v>
      </c>
      <c r="L1474" s="16">
        <v>3.3726379899999999</v>
      </c>
    </row>
    <row r="1475" spans="1:12" ht="13.2" hidden="1" x14ac:dyDescent="0.25">
      <c r="A1475" s="13">
        <v>41829</v>
      </c>
      <c r="B1475" s="54">
        <v>3.4224537037037039E-2</v>
      </c>
      <c r="C1475" s="16" t="s">
        <v>787</v>
      </c>
      <c r="D1475" s="16" t="s">
        <v>761</v>
      </c>
      <c r="E1475" s="16" t="s">
        <v>762</v>
      </c>
      <c r="F1475" s="16">
        <v>5.3857999999999998E-4</v>
      </c>
      <c r="G1475" s="16">
        <v>2.8709383900000001</v>
      </c>
      <c r="H1475" s="16">
        <v>1.5462200000000001E-3</v>
      </c>
      <c r="I1475" s="66">
        <v>2E-3</v>
      </c>
      <c r="J1475" s="16">
        <v>11248452</v>
      </c>
      <c r="K1475" s="16">
        <v>1.54313E-3</v>
      </c>
      <c r="L1475" s="16">
        <v>-2.8709383900000001</v>
      </c>
    </row>
    <row r="1476" spans="1:12" ht="13.2" hidden="1" x14ac:dyDescent="0.25">
      <c r="A1476" s="13">
        <v>41828</v>
      </c>
      <c r="B1476" s="54">
        <v>0.80114583333333333</v>
      </c>
      <c r="C1476" s="16" t="s">
        <v>787</v>
      </c>
      <c r="D1476" s="16" t="s">
        <v>761</v>
      </c>
      <c r="E1476" s="16" t="s">
        <v>763</v>
      </c>
      <c r="F1476" s="16">
        <v>5.3430999999999997E-4</v>
      </c>
      <c r="G1476" s="16">
        <v>13.719543939999999</v>
      </c>
      <c r="H1476" s="16">
        <v>7.3304800000000003E-3</v>
      </c>
      <c r="I1476" s="66">
        <v>2E-3</v>
      </c>
      <c r="J1476" s="16">
        <v>11247803</v>
      </c>
      <c r="K1476" s="16">
        <v>-7.3304800000000003E-3</v>
      </c>
      <c r="L1476" s="16">
        <v>13.692104860000001</v>
      </c>
    </row>
    <row r="1477" spans="1:12" ht="13.2" hidden="1" x14ac:dyDescent="0.25">
      <c r="A1477" s="13">
        <v>41828</v>
      </c>
      <c r="B1477" s="54">
        <v>0.79541666666666666</v>
      </c>
      <c r="C1477" s="16" t="s">
        <v>787</v>
      </c>
      <c r="D1477" s="16" t="s">
        <v>761</v>
      </c>
      <c r="E1477" s="16" t="s">
        <v>762</v>
      </c>
      <c r="F1477" s="16">
        <v>5.4432999999999999E-4</v>
      </c>
      <c r="G1477" s="16">
        <v>13.49398255</v>
      </c>
      <c r="H1477" s="16">
        <v>7.3451699999999998E-3</v>
      </c>
      <c r="I1477" s="66">
        <v>2E-3</v>
      </c>
      <c r="J1477" s="16">
        <v>11193946</v>
      </c>
      <c r="K1477" s="16">
        <v>7.3304800000000003E-3</v>
      </c>
      <c r="L1477" s="16">
        <v>-13.49398255</v>
      </c>
    </row>
    <row r="1478" spans="1:12" ht="13.2" hidden="1" x14ac:dyDescent="0.25">
      <c r="A1478" s="13">
        <v>41828</v>
      </c>
      <c r="B1478" s="54">
        <v>0.75540509259259259</v>
      </c>
      <c r="C1478" s="16" t="s">
        <v>792</v>
      </c>
      <c r="D1478" s="16" t="s">
        <v>761</v>
      </c>
      <c r="E1478" s="16" t="s">
        <v>762</v>
      </c>
      <c r="F1478" s="16">
        <v>8.5304E-4</v>
      </c>
      <c r="G1478" s="16">
        <v>6.3918067199999999</v>
      </c>
      <c r="H1478" s="16">
        <v>5.4524600000000001E-3</v>
      </c>
      <c r="I1478" s="66">
        <v>2E-3</v>
      </c>
      <c r="J1478" s="16">
        <v>11195699</v>
      </c>
      <c r="K1478" s="16">
        <v>5.4415599999999998E-3</v>
      </c>
      <c r="L1478" s="16">
        <v>-6.3918067199999999</v>
      </c>
    </row>
    <row r="1479" spans="1:12" ht="13.2" hidden="1" x14ac:dyDescent="0.25">
      <c r="A1479" s="13">
        <v>41828</v>
      </c>
      <c r="B1479" s="54">
        <v>0.75121527777777775</v>
      </c>
      <c r="C1479" s="16" t="s">
        <v>788</v>
      </c>
      <c r="D1479" s="16" t="s">
        <v>761</v>
      </c>
      <c r="E1479" s="16" t="s">
        <v>762</v>
      </c>
      <c r="F1479" s="16">
        <v>3.5474199999999999E-3</v>
      </c>
      <c r="G1479" s="16">
        <v>3.8822199999999998</v>
      </c>
      <c r="H1479" s="16">
        <v>1.377186E-2</v>
      </c>
      <c r="I1479" s="66">
        <v>2E-3</v>
      </c>
      <c r="J1479" s="16">
        <v>11241236</v>
      </c>
      <c r="K1479" s="16">
        <v>1.3744320000000001E-2</v>
      </c>
      <c r="L1479" s="16">
        <v>-3.8822199999999998</v>
      </c>
    </row>
    <row r="1480" spans="1:12" ht="13.2" hidden="1" x14ac:dyDescent="0.25">
      <c r="A1480" s="13">
        <v>41828</v>
      </c>
      <c r="B1480" s="54">
        <v>0.7474884259259259</v>
      </c>
      <c r="C1480" s="16" t="s">
        <v>788</v>
      </c>
      <c r="D1480" s="16" t="s">
        <v>761</v>
      </c>
      <c r="E1480" s="16" t="s">
        <v>763</v>
      </c>
      <c r="F1480" s="16">
        <v>3.4444499999999999E-3</v>
      </c>
      <c r="G1480" s="16">
        <v>3.89</v>
      </c>
      <c r="H1480" s="16">
        <v>1.339891E-2</v>
      </c>
      <c r="I1480" s="66">
        <v>2E-3</v>
      </c>
      <c r="J1480" s="16">
        <v>11240784</v>
      </c>
      <c r="K1480" s="16">
        <v>-1.339891E-2</v>
      </c>
      <c r="L1480" s="16">
        <v>3.8822199999999998</v>
      </c>
    </row>
    <row r="1481" spans="1:12" ht="13.2" hidden="1" x14ac:dyDescent="0.25">
      <c r="A1481" s="13">
        <v>41828</v>
      </c>
      <c r="B1481" s="54">
        <v>0.72841435185185188</v>
      </c>
      <c r="C1481" s="16" t="s">
        <v>788</v>
      </c>
      <c r="D1481" s="16" t="s">
        <v>761</v>
      </c>
      <c r="E1481" s="16" t="s">
        <v>762</v>
      </c>
      <c r="F1481" s="16">
        <v>3.5202200000000001E-3</v>
      </c>
      <c r="G1481" s="16">
        <v>4.7732871299999999</v>
      </c>
      <c r="H1481" s="16">
        <v>1.6803019999999998E-2</v>
      </c>
      <c r="I1481" s="66">
        <v>2E-3</v>
      </c>
      <c r="J1481" s="16">
        <v>11215002</v>
      </c>
      <c r="K1481" s="16">
        <v>1.676942E-2</v>
      </c>
      <c r="L1481" s="16">
        <v>-4.7732871299999999</v>
      </c>
    </row>
    <row r="1482" spans="1:12" ht="13.2" hidden="1" x14ac:dyDescent="0.25">
      <c r="A1482" s="13">
        <v>41828</v>
      </c>
      <c r="B1482" s="54">
        <v>0.53280092592592587</v>
      </c>
      <c r="C1482" s="16" t="s">
        <v>788</v>
      </c>
      <c r="D1482" s="16" t="s">
        <v>761</v>
      </c>
      <c r="E1482" s="16" t="s">
        <v>763</v>
      </c>
      <c r="F1482" s="16">
        <v>3.49228E-3</v>
      </c>
      <c r="G1482" s="16">
        <v>4.7828528400000003</v>
      </c>
      <c r="H1482" s="16">
        <v>1.6703059999999999E-2</v>
      </c>
      <c r="I1482" s="66">
        <v>2E-3</v>
      </c>
      <c r="J1482" s="16">
        <v>11209216</v>
      </c>
      <c r="K1482" s="16">
        <v>-1.6703059999999999E-2</v>
      </c>
      <c r="L1482" s="16">
        <v>4.7732871399999999</v>
      </c>
    </row>
    <row r="1483" spans="1:12" ht="13.2" hidden="1" x14ac:dyDescent="0.25">
      <c r="A1483" s="13">
        <v>41828</v>
      </c>
      <c r="B1483" s="54">
        <v>0.50701388888888888</v>
      </c>
      <c r="C1483" s="16" t="s">
        <v>792</v>
      </c>
      <c r="D1483" s="16" t="s">
        <v>761</v>
      </c>
      <c r="E1483" s="16" t="s">
        <v>762</v>
      </c>
      <c r="F1483" s="16">
        <v>8.5304E-4</v>
      </c>
      <c r="G1483" s="16">
        <v>4.4459228099999999</v>
      </c>
      <c r="H1483" s="16">
        <v>3.7925400000000001E-3</v>
      </c>
      <c r="I1483" s="66">
        <v>2E-3</v>
      </c>
      <c r="J1483" s="16">
        <v>11195699</v>
      </c>
      <c r="K1483" s="16">
        <v>3.78496E-3</v>
      </c>
      <c r="L1483" s="16">
        <v>-4.4459228099999999</v>
      </c>
    </row>
    <row r="1484" spans="1:12" ht="13.2" hidden="1" x14ac:dyDescent="0.25">
      <c r="A1484" s="13">
        <v>41828</v>
      </c>
      <c r="B1484" s="54">
        <v>0.4962037037037037</v>
      </c>
      <c r="C1484" s="16" t="s">
        <v>788</v>
      </c>
      <c r="D1484" s="16" t="s">
        <v>761</v>
      </c>
      <c r="E1484" s="16" t="s">
        <v>762</v>
      </c>
      <c r="F1484" s="16">
        <v>3.5108299999999999E-3</v>
      </c>
      <c r="G1484" s="16">
        <v>2.4762999999999999E-4</v>
      </c>
      <c r="H1484" s="16">
        <v>8.6000000000000002E-7</v>
      </c>
      <c r="I1484" s="66">
        <v>2E-3</v>
      </c>
      <c r="J1484" s="16">
        <v>11208465</v>
      </c>
      <c r="K1484" s="16">
        <v>8.6000000000000002E-7</v>
      </c>
      <c r="L1484" s="16">
        <v>-2.4762999999999999E-4</v>
      </c>
    </row>
    <row r="1485" spans="1:12" ht="13.2" hidden="1" x14ac:dyDescent="0.25">
      <c r="A1485" s="13">
        <v>41828</v>
      </c>
      <c r="B1485" s="54">
        <v>0.49586805555555558</v>
      </c>
      <c r="C1485" s="16" t="s">
        <v>788</v>
      </c>
      <c r="D1485" s="16" t="s">
        <v>761</v>
      </c>
      <c r="E1485" s="16" t="s">
        <v>762</v>
      </c>
      <c r="F1485" s="16">
        <v>3.5108299999999999E-3</v>
      </c>
      <c r="G1485" s="16">
        <v>0.59145183999999995</v>
      </c>
      <c r="H1485" s="16">
        <v>2.0764799999999999E-3</v>
      </c>
      <c r="I1485" s="66">
        <v>2E-3</v>
      </c>
      <c r="J1485" s="16">
        <v>11208465</v>
      </c>
      <c r="K1485" s="16">
        <v>2.0723299999999998E-3</v>
      </c>
      <c r="L1485" s="16">
        <v>-0.59145183999999995</v>
      </c>
    </row>
    <row r="1486" spans="1:12" ht="13.2" hidden="1" x14ac:dyDescent="0.25">
      <c r="A1486" s="13">
        <v>41828</v>
      </c>
      <c r="B1486" s="54">
        <v>0.49586805555555558</v>
      </c>
      <c r="C1486" s="16" t="s">
        <v>788</v>
      </c>
      <c r="D1486" s="16" t="s">
        <v>761</v>
      </c>
      <c r="E1486" s="16" t="s">
        <v>762</v>
      </c>
      <c r="F1486" s="16">
        <v>3.51082E-3</v>
      </c>
      <c r="G1486" s="16">
        <v>4.1754333900000002</v>
      </c>
      <c r="H1486" s="16">
        <v>1.4659190000000001E-2</v>
      </c>
      <c r="I1486" s="66">
        <v>2E-3</v>
      </c>
      <c r="J1486" s="16">
        <v>11208469</v>
      </c>
      <c r="K1486" s="16">
        <v>1.462988E-2</v>
      </c>
      <c r="L1486" s="16">
        <v>-4.1754333900000002</v>
      </c>
    </row>
    <row r="1487" spans="1:12" ht="13.2" hidden="1" x14ac:dyDescent="0.25">
      <c r="A1487" s="13">
        <v>41828</v>
      </c>
      <c r="B1487" s="54">
        <v>0.49560185185185185</v>
      </c>
      <c r="C1487" s="16" t="s">
        <v>788</v>
      </c>
      <c r="D1487" s="16" t="s">
        <v>761</v>
      </c>
      <c r="E1487" s="16" t="s">
        <v>763</v>
      </c>
      <c r="F1487" s="16">
        <v>3.4829599999999998E-3</v>
      </c>
      <c r="G1487" s="16">
        <v>4.1838010099999998</v>
      </c>
      <c r="H1487" s="16">
        <v>1.457201E-2</v>
      </c>
      <c r="I1487" s="66">
        <v>2E-3</v>
      </c>
      <c r="J1487" s="16">
        <v>11190971</v>
      </c>
      <c r="K1487" s="16">
        <v>-1.457201E-2</v>
      </c>
      <c r="L1487" s="16">
        <v>4.1754334100000001</v>
      </c>
    </row>
    <row r="1488" spans="1:12" ht="13.2" hidden="1" x14ac:dyDescent="0.25">
      <c r="A1488" s="13">
        <v>41828</v>
      </c>
      <c r="B1488" s="54">
        <v>0.49534722222222222</v>
      </c>
      <c r="C1488" s="16" t="s">
        <v>788</v>
      </c>
      <c r="D1488" s="16" t="s">
        <v>761</v>
      </c>
      <c r="E1488" s="16" t="s">
        <v>763</v>
      </c>
      <c r="F1488" s="16">
        <v>3.4829700000000002E-3</v>
      </c>
      <c r="G1488" s="16">
        <v>0.59288523999999998</v>
      </c>
      <c r="H1488" s="16">
        <v>2.065E-3</v>
      </c>
      <c r="I1488" s="66">
        <v>2E-3</v>
      </c>
      <c r="J1488" s="16">
        <v>11208251</v>
      </c>
      <c r="K1488" s="16">
        <v>-2.065E-3</v>
      </c>
      <c r="L1488" s="16">
        <v>0.59169947000000001</v>
      </c>
    </row>
    <row r="1489" spans="1:12" ht="13.2" hidden="1" x14ac:dyDescent="0.25">
      <c r="A1489" s="13">
        <v>41828</v>
      </c>
      <c r="B1489" s="54">
        <v>0.39583333333333331</v>
      </c>
      <c r="C1489" s="16" t="s">
        <v>787</v>
      </c>
      <c r="D1489" s="16" t="s">
        <v>761</v>
      </c>
      <c r="E1489" s="16" t="s">
        <v>763</v>
      </c>
      <c r="F1489" s="16">
        <v>5.4000999999999995E-4</v>
      </c>
      <c r="G1489" s="16">
        <v>23.541064680000002</v>
      </c>
      <c r="H1489" s="16">
        <v>1.271241E-2</v>
      </c>
      <c r="I1489" s="66">
        <v>2E-3</v>
      </c>
      <c r="J1489" s="16">
        <v>11192381</v>
      </c>
      <c r="K1489" s="16">
        <v>-1.271241E-2</v>
      </c>
      <c r="L1489" s="16">
        <v>23.493982559999999</v>
      </c>
    </row>
    <row r="1490" spans="1:12" ht="13.2" hidden="1" x14ac:dyDescent="0.25">
      <c r="A1490" s="13">
        <v>41828</v>
      </c>
      <c r="B1490" s="54">
        <v>0.36631944444444442</v>
      </c>
      <c r="C1490" s="16" t="s">
        <v>792</v>
      </c>
      <c r="D1490" s="16" t="s">
        <v>761</v>
      </c>
      <c r="E1490" s="16" t="s">
        <v>762</v>
      </c>
      <c r="F1490" s="16">
        <v>8.6178999999999997E-4</v>
      </c>
      <c r="G1490" s="16">
        <v>8.5013080900000002</v>
      </c>
      <c r="H1490" s="16">
        <v>7.3263399999999998E-3</v>
      </c>
      <c r="I1490" s="66">
        <v>2E-3</v>
      </c>
      <c r="J1490" s="16">
        <v>11189250</v>
      </c>
      <c r="K1490" s="16">
        <v>7.31169E-3</v>
      </c>
      <c r="L1490" s="16">
        <v>-8.5013080900000002</v>
      </c>
    </row>
    <row r="1491" spans="1:12" ht="13.2" hidden="1" x14ac:dyDescent="0.25">
      <c r="A1491" s="13">
        <v>41828</v>
      </c>
      <c r="B1491" s="54">
        <v>0.36409722222222224</v>
      </c>
      <c r="C1491" s="16" t="s">
        <v>788</v>
      </c>
      <c r="D1491" s="16" t="s">
        <v>761</v>
      </c>
      <c r="E1491" s="16" t="s">
        <v>762</v>
      </c>
      <c r="F1491" s="16">
        <v>3.5587399999999999E-3</v>
      </c>
      <c r="G1491" s="16">
        <v>4.1029188799999998</v>
      </c>
      <c r="H1491" s="16">
        <v>1.460122E-2</v>
      </c>
      <c r="I1491" s="66">
        <v>2E-3</v>
      </c>
      <c r="J1491" s="16">
        <v>11188650</v>
      </c>
      <c r="K1491" s="16">
        <v>1.457202E-2</v>
      </c>
      <c r="L1491" s="16">
        <v>-4.1029188799999998</v>
      </c>
    </row>
    <row r="1492" spans="1:12" ht="13.2" hidden="1" x14ac:dyDescent="0.25">
      <c r="A1492" s="13">
        <v>41828</v>
      </c>
      <c r="B1492" s="54">
        <v>0.35739583333333336</v>
      </c>
      <c r="C1492" s="16" t="s">
        <v>788</v>
      </c>
      <c r="D1492" s="16" t="s">
        <v>761</v>
      </c>
      <c r="E1492" s="16" t="s">
        <v>763</v>
      </c>
      <c r="F1492" s="16">
        <v>3.4743999999999999E-3</v>
      </c>
      <c r="G1492" s="16">
        <v>4.1111411699999998</v>
      </c>
      <c r="H1492" s="16">
        <v>1.428374E-2</v>
      </c>
      <c r="I1492" s="66">
        <v>2E-3</v>
      </c>
      <c r="J1492" s="16">
        <v>11187672</v>
      </c>
      <c r="K1492" s="16">
        <v>-1.428374E-2</v>
      </c>
      <c r="L1492" s="16">
        <v>4.1029188899999998</v>
      </c>
    </row>
    <row r="1493" spans="1:12" ht="13.2" hidden="1" x14ac:dyDescent="0.25">
      <c r="A1493" s="13">
        <v>41828</v>
      </c>
      <c r="B1493" s="54">
        <v>0.34251157407407407</v>
      </c>
      <c r="C1493" s="16" t="s">
        <v>788</v>
      </c>
      <c r="D1493" s="16" t="s">
        <v>761</v>
      </c>
      <c r="E1493" s="16" t="s">
        <v>762</v>
      </c>
      <c r="F1493" s="16">
        <v>3.4407000000000001E-3</v>
      </c>
      <c r="G1493" s="16">
        <v>4.7611010399999998</v>
      </c>
      <c r="H1493" s="16">
        <v>1.638152E-2</v>
      </c>
      <c r="I1493" s="66">
        <v>2E-3</v>
      </c>
      <c r="J1493" s="16">
        <v>11184874</v>
      </c>
      <c r="K1493" s="16">
        <v>1.634876E-2</v>
      </c>
      <c r="L1493" s="16">
        <v>-4.7611010399999998</v>
      </c>
    </row>
    <row r="1494" spans="1:12" ht="13.2" hidden="1" x14ac:dyDescent="0.25">
      <c r="A1494" s="13">
        <v>41828</v>
      </c>
      <c r="B1494" s="54">
        <v>0.33826388888888886</v>
      </c>
      <c r="C1494" s="16" t="s">
        <v>788</v>
      </c>
      <c r="D1494" s="16" t="s">
        <v>761</v>
      </c>
      <c r="E1494" s="16" t="s">
        <v>763</v>
      </c>
      <c r="F1494" s="16">
        <v>3.4134E-3</v>
      </c>
      <c r="G1494" s="16">
        <v>4.7706423300000003</v>
      </c>
      <c r="H1494" s="16">
        <v>1.6284110000000001E-2</v>
      </c>
      <c r="I1494" s="66">
        <v>2E-3</v>
      </c>
      <c r="J1494" s="16">
        <v>11184410</v>
      </c>
      <c r="K1494" s="16">
        <v>-1.6284110000000001E-2</v>
      </c>
      <c r="L1494" s="16">
        <v>4.7611010499999997</v>
      </c>
    </row>
    <row r="1495" spans="1:12" ht="13.2" hidden="1" x14ac:dyDescent="0.25">
      <c r="A1495" s="13">
        <v>41828</v>
      </c>
      <c r="B1495" s="54">
        <v>0.33758101851851852</v>
      </c>
      <c r="C1495" s="16" t="s">
        <v>788</v>
      </c>
      <c r="D1495" s="16" t="s">
        <v>761</v>
      </c>
      <c r="E1495" s="16" t="s">
        <v>762</v>
      </c>
      <c r="F1495" s="16">
        <v>3.3999899999999999E-3</v>
      </c>
      <c r="G1495" s="16">
        <v>4.7990583899999999</v>
      </c>
      <c r="H1495" s="16">
        <v>1.6316750000000001E-2</v>
      </c>
      <c r="I1495" s="66">
        <v>2E-3</v>
      </c>
      <c r="J1495" s="16">
        <v>11182824</v>
      </c>
      <c r="K1495" s="16">
        <v>1.6284119999999999E-2</v>
      </c>
      <c r="L1495" s="16">
        <v>-4.7990583899999999</v>
      </c>
    </row>
    <row r="1496" spans="1:12" ht="13.2" hidden="1" x14ac:dyDescent="0.25">
      <c r="A1496" s="13">
        <v>41828</v>
      </c>
      <c r="B1496" s="54">
        <v>0.32672453703703702</v>
      </c>
      <c r="C1496" s="16" t="s">
        <v>788</v>
      </c>
      <c r="D1496" s="16" t="s">
        <v>761</v>
      </c>
      <c r="E1496" s="16" t="s">
        <v>763</v>
      </c>
      <c r="F1496" s="16">
        <v>3.3500000000000001E-3</v>
      </c>
      <c r="G1496" s="16">
        <v>4.8086757499999999</v>
      </c>
      <c r="H1496" s="16">
        <v>1.6109060000000001E-2</v>
      </c>
      <c r="I1496" s="66">
        <v>2E-3</v>
      </c>
      <c r="J1496" s="16">
        <v>11182284</v>
      </c>
      <c r="K1496" s="16">
        <v>-1.6109060000000001E-2</v>
      </c>
      <c r="L1496" s="16">
        <v>4.7990583999999998</v>
      </c>
    </row>
    <row r="1497" spans="1:12" ht="13.2" hidden="1" x14ac:dyDescent="0.25">
      <c r="A1497" s="13">
        <v>41828</v>
      </c>
      <c r="B1497" s="54">
        <v>0.32646990740740739</v>
      </c>
      <c r="C1497" s="16" t="s">
        <v>792</v>
      </c>
      <c r="D1497" s="16" t="s">
        <v>761</v>
      </c>
      <c r="E1497" s="16" t="s">
        <v>763</v>
      </c>
      <c r="F1497" s="16">
        <v>8.4626999999999999E-4</v>
      </c>
      <c r="G1497" s="16">
        <v>10.85944843</v>
      </c>
      <c r="H1497" s="16">
        <v>9.1900200000000001E-3</v>
      </c>
      <c r="I1497" s="66">
        <v>2E-3</v>
      </c>
      <c r="J1497" s="16">
        <v>11163277</v>
      </c>
      <c r="K1497" s="16">
        <v>-9.1900200000000001E-3</v>
      </c>
      <c r="L1497" s="16">
        <v>10.83772954</v>
      </c>
    </row>
    <row r="1498" spans="1:12" ht="13.2" hidden="1" x14ac:dyDescent="0.25">
      <c r="A1498" s="13">
        <v>41828</v>
      </c>
      <c r="B1498" s="54">
        <v>0.32646990740740739</v>
      </c>
      <c r="C1498" s="16" t="s">
        <v>792</v>
      </c>
      <c r="D1498" s="16" t="s">
        <v>761</v>
      </c>
      <c r="E1498" s="16" t="s">
        <v>763</v>
      </c>
      <c r="F1498" s="16">
        <v>8.4628999999999998E-4</v>
      </c>
      <c r="G1498" s="16">
        <v>8.5183447799999996</v>
      </c>
      <c r="H1498" s="16">
        <v>7.2089900000000002E-3</v>
      </c>
      <c r="I1498" s="66">
        <v>2E-3</v>
      </c>
      <c r="J1498" s="16">
        <v>11163409</v>
      </c>
      <c r="K1498" s="16">
        <v>-7.2089900000000002E-3</v>
      </c>
      <c r="L1498" s="16">
        <v>8.5013080999999993</v>
      </c>
    </row>
    <row r="1499" spans="1:12" ht="13.2" hidden="1" x14ac:dyDescent="0.25">
      <c r="A1499" s="13">
        <v>41828</v>
      </c>
      <c r="B1499" s="54">
        <v>0.32496527777777778</v>
      </c>
      <c r="C1499" s="16" t="s">
        <v>788</v>
      </c>
      <c r="D1499" s="16" t="s">
        <v>761</v>
      </c>
      <c r="E1499" s="16" t="s">
        <v>762</v>
      </c>
      <c r="F1499" s="16">
        <v>3.44649E-3</v>
      </c>
      <c r="G1499" s="16">
        <v>4.6834181299999997</v>
      </c>
      <c r="H1499" s="16">
        <v>1.6141349999999999E-2</v>
      </c>
      <c r="I1499" s="66">
        <v>2E-3</v>
      </c>
      <c r="J1499" s="16">
        <v>11181998</v>
      </c>
      <c r="K1499" s="16">
        <v>1.610907E-2</v>
      </c>
      <c r="L1499" s="16">
        <v>-4.6834181299999997</v>
      </c>
    </row>
    <row r="1500" spans="1:12" ht="13.2" hidden="1" x14ac:dyDescent="0.25">
      <c r="A1500" s="13">
        <v>41828</v>
      </c>
      <c r="B1500" s="54">
        <v>0.32436342592592593</v>
      </c>
      <c r="C1500" s="16" t="s">
        <v>788</v>
      </c>
      <c r="D1500" s="16" t="s">
        <v>761</v>
      </c>
      <c r="E1500" s="16" t="s">
        <v>763</v>
      </c>
      <c r="F1500" s="16">
        <v>3.4191400000000002E-3</v>
      </c>
      <c r="G1500" s="16">
        <v>4.6928037399999996</v>
      </c>
      <c r="H1500" s="16">
        <v>1.604535E-2</v>
      </c>
      <c r="I1500" s="66">
        <v>2E-3</v>
      </c>
      <c r="J1500" s="16">
        <v>11181923</v>
      </c>
      <c r="K1500" s="16">
        <v>-1.604535E-2</v>
      </c>
      <c r="L1500" s="16">
        <v>4.6834181399999997</v>
      </c>
    </row>
    <row r="1501" spans="1:12" ht="13.2" hidden="1" x14ac:dyDescent="0.25">
      <c r="A1501" s="13">
        <v>41828</v>
      </c>
      <c r="B1501" s="54">
        <v>0.32356481481481481</v>
      </c>
      <c r="C1501" s="16" t="s">
        <v>788</v>
      </c>
      <c r="D1501" s="16" t="s">
        <v>761</v>
      </c>
      <c r="E1501" s="16" t="s">
        <v>762</v>
      </c>
      <c r="F1501" s="16">
        <v>3.38135E-3</v>
      </c>
      <c r="G1501" s="16">
        <v>0.96735450999999995</v>
      </c>
      <c r="H1501" s="16">
        <v>3.2709599999999998E-3</v>
      </c>
      <c r="I1501" s="66">
        <v>2E-3</v>
      </c>
      <c r="J1501" s="16">
        <v>11178176</v>
      </c>
      <c r="K1501" s="16">
        <v>3.2644200000000001E-3</v>
      </c>
      <c r="L1501" s="16">
        <v>-0.96735450999999995</v>
      </c>
    </row>
    <row r="1502" spans="1:12" ht="13.2" hidden="1" x14ac:dyDescent="0.25">
      <c r="A1502" s="13">
        <v>41828</v>
      </c>
      <c r="B1502" s="54">
        <v>0.32356481481481481</v>
      </c>
      <c r="C1502" s="16" t="s">
        <v>788</v>
      </c>
      <c r="D1502" s="16" t="s">
        <v>761</v>
      </c>
      <c r="E1502" s="16" t="s">
        <v>762</v>
      </c>
      <c r="F1502" s="16">
        <v>3.38135E-3</v>
      </c>
      <c r="G1502" s="16">
        <v>3.7874099999999999</v>
      </c>
      <c r="H1502" s="16">
        <v>1.280655E-2</v>
      </c>
      <c r="I1502" s="66">
        <v>2E-3</v>
      </c>
      <c r="J1502" s="16">
        <v>11178107</v>
      </c>
      <c r="K1502" s="16">
        <v>1.2780939999999999E-2</v>
      </c>
      <c r="L1502" s="16">
        <v>-3.7874099999999999</v>
      </c>
    </row>
    <row r="1503" spans="1:12" ht="13.2" hidden="1" x14ac:dyDescent="0.25">
      <c r="A1503" s="13">
        <v>41828</v>
      </c>
      <c r="B1503" s="54">
        <v>0.31623842592592594</v>
      </c>
      <c r="C1503" s="16" t="s">
        <v>787</v>
      </c>
      <c r="D1503" s="16" t="s">
        <v>761</v>
      </c>
      <c r="E1503" s="16" t="s">
        <v>762</v>
      </c>
      <c r="F1503" s="16">
        <v>5.4098999999999998E-4</v>
      </c>
      <c r="G1503" s="16">
        <v>5.4155553300000001</v>
      </c>
      <c r="H1503" s="16">
        <v>2.92976E-3</v>
      </c>
      <c r="I1503" s="66">
        <v>2E-3</v>
      </c>
      <c r="J1503" s="16">
        <v>11172604</v>
      </c>
      <c r="K1503" s="16">
        <v>2.9239100000000001E-3</v>
      </c>
      <c r="L1503" s="16">
        <v>-5.4155553300000001</v>
      </c>
    </row>
    <row r="1504" spans="1:12" ht="13.2" hidden="1" x14ac:dyDescent="0.25">
      <c r="A1504" s="13">
        <v>41828</v>
      </c>
      <c r="B1504" s="54">
        <v>0.31583333333333335</v>
      </c>
      <c r="C1504" s="16" t="s">
        <v>787</v>
      </c>
      <c r="D1504" s="16" t="s">
        <v>761</v>
      </c>
      <c r="E1504" s="16" t="s">
        <v>762</v>
      </c>
      <c r="F1504" s="16">
        <v>5.4098999999999998E-4</v>
      </c>
      <c r="G1504" s="16">
        <v>18.129963700000001</v>
      </c>
      <c r="H1504" s="16">
        <v>9.80812E-3</v>
      </c>
      <c r="I1504" s="66">
        <v>2E-3</v>
      </c>
      <c r="J1504" s="16">
        <v>11172604</v>
      </c>
      <c r="K1504" s="16">
        <v>9.7885100000000003E-3</v>
      </c>
      <c r="L1504" s="16">
        <v>-18.129963700000001</v>
      </c>
    </row>
    <row r="1505" spans="1:12" ht="13.2" hidden="1" x14ac:dyDescent="0.25">
      <c r="A1505" s="13">
        <v>41828</v>
      </c>
      <c r="B1505" s="54">
        <v>0.29474537037037035</v>
      </c>
      <c r="C1505" s="16" t="s">
        <v>788</v>
      </c>
      <c r="D1505" s="16" t="s">
        <v>761</v>
      </c>
      <c r="E1505" s="16" t="s">
        <v>763</v>
      </c>
      <c r="F1505" s="16">
        <v>3.3545099999999998E-3</v>
      </c>
      <c r="G1505" s="16">
        <v>0.96929310000000002</v>
      </c>
      <c r="H1505" s="16">
        <v>3.2515E-3</v>
      </c>
      <c r="I1505" s="66">
        <v>2E-3</v>
      </c>
      <c r="J1505" s="16">
        <v>11177338</v>
      </c>
      <c r="K1505" s="16">
        <v>-3.2515E-3</v>
      </c>
      <c r="L1505" s="16">
        <v>0.96735452</v>
      </c>
    </row>
    <row r="1506" spans="1:12" ht="13.2" hidden="1" x14ac:dyDescent="0.25">
      <c r="A1506" s="13">
        <v>41828</v>
      </c>
      <c r="B1506" s="54">
        <v>0.29428240740740741</v>
      </c>
      <c r="C1506" s="16" t="s">
        <v>788</v>
      </c>
      <c r="D1506" s="16" t="s">
        <v>761</v>
      </c>
      <c r="E1506" s="16" t="s">
        <v>763</v>
      </c>
      <c r="F1506" s="16">
        <v>3.3545099999999998E-3</v>
      </c>
      <c r="G1506" s="16">
        <v>3.7949999999999999</v>
      </c>
      <c r="H1506" s="16">
        <v>1.273036E-2</v>
      </c>
      <c r="I1506" s="66">
        <v>2E-3</v>
      </c>
      <c r="J1506" s="16">
        <v>11177338</v>
      </c>
      <c r="K1506" s="16">
        <v>-1.273036E-2</v>
      </c>
      <c r="L1506" s="16">
        <v>3.7874099999999999</v>
      </c>
    </row>
    <row r="1507" spans="1:12" ht="13.2" x14ac:dyDescent="0.25">
      <c r="A1507" s="13">
        <v>41828</v>
      </c>
      <c r="B1507" s="54">
        <v>0.29269675925925925</v>
      </c>
      <c r="C1507" s="16" t="s">
        <v>760</v>
      </c>
      <c r="D1507" s="16" t="s">
        <v>761</v>
      </c>
      <c r="E1507" s="16" t="s">
        <v>762</v>
      </c>
      <c r="F1507" s="16">
        <v>1.1193989999999999E-2</v>
      </c>
      <c r="G1507" s="16">
        <v>7.5399279999999999E-2</v>
      </c>
      <c r="H1507" s="16">
        <v>8.4400999999999996E-4</v>
      </c>
      <c r="I1507" s="66">
        <v>2E-3</v>
      </c>
      <c r="J1507" s="16">
        <v>11176904</v>
      </c>
      <c r="K1507" s="16">
        <v>8.4232999999999997E-4</v>
      </c>
      <c r="L1507" s="16">
        <v>-7.5399279999999999E-2</v>
      </c>
    </row>
    <row r="1508" spans="1:12" ht="13.2" hidden="1" x14ac:dyDescent="0.25">
      <c r="A1508" s="13">
        <v>41828</v>
      </c>
      <c r="B1508" s="54">
        <v>0.28606481481481483</v>
      </c>
      <c r="C1508" s="16" t="s">
        <v>788</v>
      </c>
      <c r="D1508" s="16" t="s">
        <v>761</v>
      </c>
      <c r="E1508" s="16" t="s">
        <v>762</v>
      </c>
      <c r="F1508" s="16">
        <v>3.2049600000000002E-3</v>
      </c>
      <c r="G1508" s="16">
        <v>2.4225597300000001</v>
      </c>
      <c r="H1508" s="16">
        <v>7.7641999999999997E-3</v>
      </c>
      <c r="I1508" s="66">
        <v>2E-3</v>
      </c>
      <c r="J1508" s="16">
        <v>11168026</v>
      </c>
      <c r="K1508" s="16">
        <v>7.74868E-3</v>
      </c>
      <c r="L1508" s="16">
        <v>-2.4225597300000001</v>
      </c>
    </row>
    <row r="1509" spans="1:12" ht="13.2" hidden="1" x14ac:dyDescent="0.25">
      <c r="A1509" s="13">
        <v>41828</v>
      </c>
      <c r="B1509" s="54">
        <v>0.28606481481481483</v>
      </c>
      <c r="C1509" s="16" t="s">
        <v>788</v>
      </c>
      <c r="D1509" s="16" t="s">
        <v>761</v>
      </c>
      <c r="E1509" s="16" t="s">
        <v>762</v>
      </c>
      <c r="F1509" s="16">
        <v>3.20243E-3</v>
      </c>
      <c r="G1509" s="16">
        <v>2.57607249</v>
      </c>
      <c r="H1509" s="16">
        <v>8.2496900000000005E-3</v>
      </c>
      <c r="I1509" s="66">
        <v>2E-3</v>
      </c>
      <c r="J1509" s="16">
        <v>11169622</v>
      </c>
      <c r="K1509" s="16">
        <v>8.2331999999999995E-3</v>
      </c>
      <c r="L1509" s="16">
        <v>-2.57607249</v>
      </c>
    </row>
    <row r="1510" spans="1:12" ht="13.2" x14ac:dyDescent="0.25">
      <c r="A1510" s="13">
        <v>41828</v>
      </c>
      <c r="B1510" s="54">
        <v>0.28499999999999998</v>
      </c>
      <c r="C1510" s="16" t="s">
        <v>760</v>
      </c>
      <c r="D1510" s="16" t="s">
        <v>761</v>
      </c>
      <c r="E1510" s="16" t="s">
        <v>763</v>
      </c>
      <c r="F1510" s="16">
        <v>1.0882930000000001E-2</v>
      </c>
      <c r="G1510" s="16">
        <v>7.7709790000000001E-2</v>
      </c>
      <c r="H1510" s="16">
        <v>8.4570999999999995E-4</v>
      </c>
      <c r="I1510" s="66">
        <v>2E-3</v>
      </c>
      <c r="J1510" s="16">
        <v>11156549</v>
      </c>
      <c r="K1510" s="16">
        <v>-8.4570999999999995E-4</v>
      </c>
      <c r="L1510" s="16">
        <v>7.7554380000000006E-2</v>
      </c>
    </row>
    <row r="1511" spans="1:12" ht="13.2" hidden="1" x14ac:dyDescent="0.25">
      <c r="A1511" s="13">
        <v>41828</v>
      </c>
      <c r="B1511" s="54">
        <v>0.25619212962962962</v>
      </c>
      <c r="C1511" s="16" t="s">
        <v>787</v>
      </c>
      <c r="D1511" s="16" t="s">
        <v>761</v>
      </c>
      <c r="E1511" s="16" t="s">
        <v>763</v>
      </c>
      <c r="F1511" s="16">
        <v>5.3649000000000004E-4</v>
      </c>
      <c r="G1511" s="16">
        <v>23.592704439999999</v>
      </c>
      <c r="H1511" s="16">
        <v>1.265725E-2</v>
      </c>
      <c r="I1511" s="66">
        <v>2E-3</v>
      </c>
      <c r="J1511" s="16">
        <v>11169927</v>
      </c>
      <c r="K1511" s="16">
        <v>-1.265725E-2</v>
      </c>
      <c r="L1511" s="16">
        <v>23.545519039999999</v>
      </c>
    </row>
    <row r="1512" spans="1:12" ht="13.2" hidden="1" x14ac:dyDescent="0.25">
      <c r="A1512" s="13">
        <v>41828</v>
      </c>
      <c r="B1512" s="54">
        <v>0.23598379629629629</v>
      </c>
      <c r="C1512" s="16" t="s">
        <v>788</v>
      </c>
      <c r="D1512" s="16" t="s">
        <v>761</v>
      </c>
      <c r="E1512" s="16" t="s">
        <v>763</v>
      </c>
      <c r="F1512" s="16">
        <v>3.1770100000000001E-3</v>
      </c>
      <c r="G1512" s="16">
        <v>2.5812349600000002</v>
      </c>
      <c r="H1512" s="16">
        <v>8.2006000000000006E-3</v>
      </c>
      <c r="I1512" s="66">
        <v>2E-3</v>
      </c>
      <c r="J1512" s="16">
        <v>11168412</v>
      </c>
      <c r="K1512" s="16">
        <v>-8.2006000000000006E-3</v>
      </c>
      <c r="L1512" s="16">
        <v>2.5760725</v>
      </c>
    </row>
    <row r="1513" spans="1:12" ht="13.2" hidden="1" x14ac:dyDescent="0.25">
      <c r="A1513" s="13">
        <v>41828</v>
      </c>
      <c r="B1513" s="54">
        <v>0.22640046296296296</v>
      </c>
      <c r="C1513" s="16" t="s">
        <v>788</v>
      </c>
      <c r="D1513" s="16" t="s">
        <v>761</v>
      </c>
      <c r="E1513" s="16" t="s">
        <v>763</v>
      </c>
      <c r="F1513" s="16">
        <v>3.1795199999999999E-3</v>
      </c>
      <c r="G1513" s="16">
        <v>2.4274145599999999</v>
      </c>
      <c r="H1513" s="16">
        <v>7.71801E-3</v>
      </c>
      <c r="I1513" s="66">
        <v>2E-3</v>
      </c>
      <c r="J1513" s="16">
        <v>11165911</v>
      </c>
      <c r="K1513" s="16">
        <v>-7.71801E-3</v>
      </c>
      <c r="L1513" s="16">
        <v>2.4225597400000001</v>
      </c>
    </row>
    <row r="1514" spans="1:12" ht="13.2" hidden="1" x14ac:dyDescent="0.25">
      <c r="A1514" s="13">
        <v>41828</v>
      </c>
      <c r="B1514" s="54">
        <v>0.22596064814814815</v>
      </c>
      <c r="C1514" s="16" t="s">
        <v>788</v>
      </c>
      <c r="D1514" s="16" t="s">
        <v>761</v>
      </c>
      <c r="E1514" s="16" t="s">
        <v>762</v>
      </c>
      <c r="F1514" s="16">
        <v>3.2049499999999998E-3</v>
      </c>
      <c r="G1514" s="16">
        <v>1.5868199999999999</v>
      </c>
      <c r="H1514" s="16">
        <v>5.0856699999999996E-3</v>
      </c>
      <c r="I1514" s="66">
        <v>2E-3</v>
      </c>
      <c r="J1514" s="16">
        <v>11167886</v>
      </c>
      <c r="K1514" s="16">
        <v>5.0755000000000002E-3</v>
      </c>
      <c r="L1514" s="16">
        <v>-1.5868199999999999</v>
      </c>
    </row>
    <row r="1515" spans="1:12" ht="13.2" hidden="1" x14ac:dyDescent="0.25">
      <c r="A1515" s="13">
        <v>41828</v>
      </c>
      <c r="B1515" s="54">
        <v>0.22578703703703704</v>
      </c>
      <c r="C1515" s="16" t="s">
        <v>788</v>
      </c>
      <c r="D1515" s="16" t="s">
        <v>761</v>
      </c>
      <c r="E1515" s="16" t="s">
        <v>762</v>
      </c>
      <c r="F1515" s="16">
        <v>3.2049600000000002E-3</v>
      </c>
      <c r="G1515" s="16">
        <v>0.97704199999999997</v>
      </c>
      <c r="H1515" s="16">
        <v>3.13138E-3</v>
      </c>
      <c r="I1515" s="66">
        <v>2E-3</v>
      </c>
      <c r="J1515" s="16">
        <v>11167758</v>
      </c>
      <c r="K1515" s="16">
        <v>3.1251199999999999E-3</v>
      </c>
      <c r="L1515" s="16">
        <v>-0.97704199999999997</v>
      </c>
    </row>
    <row r="1516" spans="1:12" ht="13.2" hidden="1" x14ac:dyDescent="0.25">
      <c r="A1516" s="13">
        <v>41828</v>
      </c>
      <c r="B1516" s="54">
        <v>0.22332175925925926</v>
      </c>
      <c r="C1516" s="16" t="s">
        <v>788</v>
      </c>
      <c r="D1516" s="16" t="s">
        <v>761</v>
      </c>
      <c r="E1516" s="16" t="s">
        <v>763</v>
      </c>
      <c r="F1516" s="16">
        <v>3.1795199999999999E-3</v>
      </c>
      <c r="G1516" s="16">
        <v>1.59</v>
      </c>
      <c r="H1516" s="16">
        <v>5.0554299999999996E-3</v>
      </c>
      <c r="I1516" s="66">
        <v>2E-3</v>
      </c>
      <c r="J1516" s="16">
        <v>11165911</v>
      </c>
      <c r="K1516" s="16">
        <v>-5.0554299999999996E-3</v>
      </c>
      <c r="L1516" s="16">
        <v>1.5868199999999999</v>
      </c>
    </row>
    <row r="1517" spans="1:12" ht="13.2" hidden="1" x14ac:dyDescent="0.25">
      <c r="A1517" s="13">
        <v>41828</v>
      </c>
      <c r="B1517" s="54">
        <v>0.21759259259259259</v>
      </c>
      <c r="C1517" s="16" t="s">
        <v>788</v>
      </c>
      <c r="D1517" s="16" t="s">
        <v>761</v>
      </c>
      <c r="E1517" s="16" t="s">
        <v>763</v>
      </c>
      <c r="F1517" s="16">
        <v>3.1795199999999999E-3</v>
      </c>
      <c r="G1517" s="16">
        <v>0.97899999999999998</v>
      </c>
      <c r="H1517" s="16">
        <v>3.1127500000000001E-3</v>
      </c>
      <c r="I1517" s="66">
        <v>2E-3</v>
      </c>
      <c r="J1517" s="16">
        <v>11165911</v>
      </c>
      <c r="K1517" s="16">
        <v>-3.1127500000000001E-3</v>
      </c>
      <c r="L1517" s="16">
        <v>0.97704199999999997</v>
      </c>
    </row>
    <row r="1518" spans="1:12" ht="13.2" x14ac:dyDescent="0.25">
      <c r="A1518" s="13">
        <v>41828</v>
      </c>
      <c r="B1518" s="54">
        <v>0.15057870370370371</v>
      </c>
      <c r="C1518" s="16" t="s">
        <v>760</v>
      </c>
      <c r="D1518" s="16" t="s">
        <v>761</v>
      </c>
      <c r="E1518" s="16" t="s">
        <v>762</v>
      </c>
      <c r="F1518" s="16">
        <v>1.0957349999999999E-2</v>
      </c>
      <c r="G1518" s="16">
        <v>0.56895311999999998</v>
      </c>
      <c r="H1518" s="16">
        <v>6.2342099999999996E-3</v>
      </c>
      <c r="I1518" s="66">
        <v>2E-3</v>
      </c>
      <c r="J1518" s="16">
        <v>11155587</v>
      </c>
      <c r="K1518" s="16">
        <v>6.2217499999999999E-3</v>
      </c>
      <c r="L1518" s="16">
        <v>-0.56895311999999998</v>
      </c>
    </row>
    <row r="1519" spans="1:12" ht="13.2" x14ac:dyDescent="0.25">
      <c r="A1519" s="13">
        <v>41828</v>
      </c>
      <c r="B1519" s="54">
        <v>0.14749999999999999</v>
      </c>
      <c r="C1519" s="16" t="s">
        <v>760</v>
      </c>
      <c r="D1519" s="16" t="s">
        <v>761</v>
      </c>
      <c r="E1519" s="16" t="s">
        <v>763</v>
      </c>
      <c r="F1519" s="16">
        <v>1.0757930000000001E-2</v>
      </c>
      <c r="G1519" s="16">
        <v>0.58066114999999996</v>
      </c>
      <c r="H1519" s="16">
        <v>6.2467099999999999E-3</v>
      </c>
      <c r="I1519" s="66">
        <v>2E-3</v>
      </c>
      <c r="J1519" s="16">
        <v>11154418</v>
      </c>
      <c r="K1519" s="16">
        <v>-6.2467099999999999E-3</v>
      </c>
      <c r="L1519" s="16">
        <v>0.57949983000000005</v>
      </c>
    </row>
    <row r="1520" spans="1:12" ht="13.2" x14ac:dyDescent="0.25">
      <c r="A1520" s="13">
        <v>41828</v>
      </c>
      <c r="B1520" s="54">
        <v>0.14149305555555555</v>
      </c>
      <c r="C1520" s="16" t="s">
        <v>760</v>
      </c>
      <c r="D1520" s="16" t="s">
        <v>761</v>
      </c>
      <c r="E1520" s="16" t="s">
        <v>762</v>
      </c>
      <c r="F1520" s="16">
        <v>1.09707E-2</v>
      </c>
      <c r="G1520" s="16">
        <v>1.4060099800000001</v>
      </c>
      <c r="H1520" s="16">
        <v>1.542491E-2</v>
      </c>
      <c r="I1520" s="66">
        <v>2E-3</v>
      </c>
      <c r="J1520" s="16">
        <v>11154169</v>
      </c>
      <c r="K1520" s="16">
        <v>1.5394069999999999E-2</v>
      </c>
      <c r="L1520" s="16">
        <v>-1.4060099800000001</v>
      </c>
    </row>
    <row r="1521" spans="1:12" ht="13.2" hidden="1" x14ac:dyDescent="0.25">
      <c r="A1521" s="13">
        <v>41828</v>
      </c>
      <c r="B1521" s="54">
        <v>2.4710648148148148E-2</v>
      </c>
      <c r="C1521" s="16" t="s">
        <v>792</v>
      </c>
      <c r="D1521" s="16" t="s">
        <v>761</v>
      </c>
      <c r="E1521" s="16" t="s">
        <v>762</v>
      </c>
      <c r="F1521" s="16">
        <v>8.4049000000000005E-4</v>
      </c>
      <c r="G1521" s="16">
        <v>10.95604399</v>
      </c>
      <c r="H1521" s="16">
        <v>9.20844E-3</v>
      </c>
      <c r="I1521" s="66">
        <v>2E-3</v>
      </c>
      <c r="J1521" s="16">
        <v>11134864</v>
      </c>
      <c r="K1521" s="16">
        <v>9.1900300000000001E-3</v>
      </c>
      <c r="L1521" s="16">
        <v>-10.95604399</v>
      </c>
    </row>
    <row r="1522" spans="1:12" ht="13.2" hidden="1" x14ac:dyDescent="0.25">
      <c r="A1522" s="13">
        <v>41828</v>
      </c>
      <c r="B1522" s="54">
        <v>1.5914351851851853E-2</v>
      </c>
      <c r="C1522" s="16" t="s">
        <v>792</v>
      </c>
      <c r="D1522" s="16" t="s">
        <v>761</v>
      </c>
      <c r="E1522" s="16" t="s">
        <v>763</v>
      </c>
      <c r="F1522" s="16">
        <v>7.9909000000000002E-4</v>
      </c>
      <c r="G1522" s="16">
        <v>10.977999990000001</v>
      </c>
      <c r="H1522" s="16">
        <v>8.7724099999999996E-3</v>
      </c>
      <c r="I1522" s="66">
        <v>2E-3</v>
      </c>
      <c r="J1522" s="16">
        <v>11133548</v>
      </c>
      <c r="K1522" s="16">
        <v>-8.7724099999999996E-3</v>
      </c>
      <c r="L1522" s="16">
        <v>10.956044</v>
      </c>
    </row>
    <row r="1523" spans="1:12" ht="13.2" x14ac:dyDescent="0.25">
      <c r="A1523" s="13">
        <v>41827</v>
      </c>
      <c r="B1523" s="54">
        <v>0.65828703703703706</v>
      </c>
      <c r="C1523" s="16" t="s">
        <v>760</v>
      </c>
      <c r="D1523" s="16" t="s">
        <v>761</v>
      </c>
      <c r="E1523" s="16" t="s">
        <v>763</v>
      </c>
      <c r="F1523" s="16">
        <v>1.006584E-2</v>
      </c>
      <c r="G1523" s="16">
        <v>4.8250000000000002E-4</v>
      </c>
      <c r="H1523" s="16">
        <v>4.8500000000000002E-6</v>
      </c>
      <c r="I1523" s="66">
        <v>2E-3</v>
      </c>
      <c r="J1523" s="16">
        <v>11064741</v>
      </c>
      <c r="K1523" s="16">
        <v>-4.8500000000000002E-6</v>
      </c>
      <c r="L1523" s="16">
        <v>4.8153999999999997E-4</v>
      </c>
    </row>
    <row r="1524" spans="1:12" ht="13.2" x14ac:dyDescent="0.25">
      <c r="A1524" s="13">
        <v>41827</v>
      </c>
      <c r="B1524" s="54">
        <v>0.65108796296296301</v>
      </c>
      <c r="C1524" s="16" t="s">
        <v>760</v>
      </c>
      <c r="D1524" s="16" t="s">
        <v>761</v>
      </c>
      <c r="E1524" s="16" t="s">
        <v>763</v>
      </c>
      <c r="F1524" s="16">
        <v>1.006584E-2</v>
      </c>
      <c r="G1524" s="16">
        <v>0.13108545999999999</v>
      </c>
      <c r="H1524" s="16">
        <v>1.31948E-3</v>
      </c>
      <c r="I1524" s="66">
        <v>2E-3</v>
      </c>
      <c r="J1524" s="16">
        <v>11064741</v>
      </c>
      <c r="K1524" s="16">
        <v>-1.31948E-3</v>
      </c>
      <c r="L1524" s="16">
        <v>0.13082329000000001</v>
      </c>
    </row>
    <row r="1525" spans="1:12" ht="13.2" x14ac:dyDescent="0.25">
      <c r="A1525" s="13">
        <v>41827</v>
      </c>
      <c r="B1525" s="54">
        <v>0.65108796296296301</v>
      </c>
      <c r="C1525" s="16" t="s">
        <v>760</v>
      </c>
      <c r="D1525" s="16" t="s">
        <v>761</v>
      </c>
      <c r="E1525" s="16" t="s">
        <v>763</v>
      </c>
      <c r="F1525" s="16">
        <v>1.006584E-2</v>
      </c>
      <c r="G1525" s="16">
        <v>1.3183653200000001</v>
      </c>
      <c r="H1525" s="16">
        <v>1.327045E-2</v>
      </c>
      <c r="I1525" s="66">
        <v>2E-3</v>
      </c>
      <c r="J1525" s="16">
        <v>11064172</v>
      </c>
      <c r="K1525" s="16">
        <v>-1.327045E-2</v>
      </c>
      <c r="L1525" s="16">
        <v>1.31572859</v>
      </c>
    </row>
    <row r="1526" spans="1:12" ht="13.2" x14ac:dyDescent="0.25">
      <c r="A1526" s="13">
        <v>41827</v>
      </c>
      <c r="B1526" s="54">
        <v>0.65108796296296301</v>
      </c>
      <c r="C1526" s="16" t="s">
        <v>760</v>
      </c>
      <c r="D1526" s="16" t="s">
        <v>761</v>
      </c>
      <c r="E1526" s="16" t="s">
        <v>763</v>
      </c>
      <c r="F1526" s="16">
        <v>1.006584E-2</v>
      </c>
      <c r="G1526" s="16">
        <v>1.3183653200000001</v>
      </c>
      <c r="H1526" s="16">
        <v>1.327045E-2</v>
      </c>
      <c r="I1526" s="66">
        <v>2E-3</v>
      </c>
      <c r="J1526" s="16">
        <v>11064168</v>
      </c>
      <c r="K1526" s="16">
        <v>-1.327045E-2</v>
      </c>
      <c r="L1526" s="16">
        <v>1.31572859</v>
      </c>
    </row>
    <row r="1527" spans="1:12" ht="13.2" x14ac:dyDescent="0.25">
      <c r="A1527" s="13">
        <v>41827</v>
      </c>
      <c r="B1527" s="54">
        <v>0.60056712962962966</v>
      </c>
      <c r="C1527" s="16" t="s">
        <v>760</v>
      </c>
      <c r="D1527" s="16" t="s">
        <v>761</v>
      </c>
      <c r="E1527" s="16" t="s">
        <v>762</v>
      </c>
      <c r="F1527" s="16">
        <v>1.025034E-2</v>
      </c>
      <c r="G1527" s="16">
        <v>0.13024723999999999</v>
      </c>
      <c r="H1527" s="16">
        <v>1.3350700000000001E-3</v>
      </c>
      <c r="I1527" s="66">
        <v>2E-3</v>
      </c>
      <c r="J1527" s="16">
        <v>11064088</v>
      </c>
      <c r="K1527" s="16">
        <v>1.3324000000000001E-3</v>
      </c>
      <c r="L1527" s="16">
        <v>-0.13024723999999999</v>
      </c>
    </row>
    <row r="1528" spans="1:12" ht="13.2" x14ac:dyDescent="0.25">
      <c r="A1528" s="13">
        <v>41827</v>
      </c>
      <c r="B1528" s="54">
        <v>0.59756944444444449</v>
      </c>
      <c r="C1528" s="16" t="s">
        <v>760</v>
      </c>
      <c r="D1528" s="16" t="s">
        <v>761</v>
      </c>
      <c r="E1528" s="16" t="s">
        <v>762</v>
      </c>
      <c r="F1528" s="16">
        <v>1.025034E-2</v>
      </c>
      <c r="G1528" s="16">
        <v>1.30513038</v>
      </c>
      <c r="H1528" s="16">
        <v>1.3378030000000001E-2</v>
      </c>
      <c r="I1528" s="66">
        <v>2E-3</v>
      </c>
      <c r="J1528" s="16">
        <v>11064088</v>
      </c>
      <c r="K1528" s="16">
        <v>1.335128E-2</v>
      </c>
      <c r="L1528" s="16">
        <v>-1.30513038</v>
      </c>
    </row>
    <row r="1529" spans="1:12" ht="13.2" x14ac:dyDescent="0.25">
      <c r="A1529" s="13">
        <v>41827</v>
      </c>
      <c r="B1529" s="54">
        <v>0.59743055555555558</v>
      </c>
      <c r="C1529" s="16" t="s">
        <v>760</v>
      </c>
      <c r="D1529" s="16" t="s">
        <v>761</v>
      </c>
      <c r="E1529" s="16" t="s">
        <v>762</v>
      </c>
      <c r="F1529" s="16">
        <v>1.025034E-2</v>
      </c>
      <c r="G1529" s="16">
        <v>1.30513038</v>
      </c>
      <c r="H1529" s="16">
        <v>1.3378030000000001E-2</v>
      </c>
      <c r="I1529" s="66">
        <v>2E-3</v>
      </c>
      <c r="J1529" s="16">
        <v>11064088</v>
      </c>
      <c r="K1529" s="16">
        <v>1.335128E-2</v>
      </c>
      <c r="L1529" s="16">
        <v>-1.30513038</v>
      </c>
    </row>
    <row r="1530" spans="1:12" ht="13.2" x14ac:dyDescent="0.25">
      <c r="A1530" s="13">
        <v>41827</v>
      </c>
      <c r="B1530" s="54">
        <v>0.59697916666666662</v>
      </c>
      <c r="C1530" s="16" t="s">
        <v>760</v>
      </c>
      <c r="D1530" s="16" t="s">
        <v>761</v>
      </c>
      <c r="E1530" s="16" t="s">
        <v>763</v>
      </c>
      <c r="F1530" s="16">
        <v>1.0240010000000001E-2</v>
      </c>
      <c r="G1530" s="16">
        <v>2.79535672</v>
      </c>
      <c r="H1530" s="16">
        <v>2.8624480000000001E-2</v>
      </c>
      <c r="I1530" s="66">
        <v>2E-3</v>
      </c>
      <c r="J1530" s="16">
        <v>11062490</v>
      </c>
      <c r="K1530" s="16">
        <v>-2.8624480000000001E-2</v>
      </c>
      <c r="L1530" s="16">
        <v>2.7897660100000001</v>
      </c>
    </row>
    <row r="1531" spans="1:12" ht="13.2" x14ac:dyDescent="0.25">
      <c r="A1531" s="13">
        <v>41827</v>
      </c>
      <c r="B1531" s="54">
        <v>0.57192129629629629</v>
      </c>
      <c r="C1531" s="16" t="s">
        <v>760</v>
      </c>
      <c r="D1531" s="16" t="s">
        <v>761</v>
      </c>
      <c r="E1531" s="16" t="s">
        <v>762</v>
      </c>
      <c r="F1531" s="16">
        <v>1.0484439999999999E-2</v>
      </c>
      <c r="G1531" s="16">
        <v>2.6259999999999999E-5</v>
      </c>
      <c r="H1531" s="16">
        <v>2.7000000000000001E-7</v>
      </c>
      <c r="I1531" s="66">
        <v>2E-3</v>
      </c>
      <c r="J1531" s="16">
        <v>11060043</v>
      </c>
      <c r="K1531" s="16">
        <v>2.7000000000000001E-7</v>
      </c>
      <c r="L1531" s="16">
        <v>-2.6259999999999999E-5</v>
      </c>
    </row>
    <row r="1532" spans="1:12" ht="13.2" x14ac:dyDescent="0.25">
      <c r="A1532" s="13">
        <v>41827</v>
      </c>
      <c r="B1532" s="54">
        <v>0.57172453703703707</v>
      </c>
      <c r="C1532" s="16" t="s">
        <v>760</v>
      </c>
      <c r="D1532" s="16" t="s">
        <v>761</v>
      </c>
      <c r="E1532" s="16" t="s">
        <v>762</v>
      </c>
      <c r="F1532" s="16">
        <v>1.049331E-2</v>
      </c>
      <c r="G1532" s="16">
        <v>2.73334638</v>
      </c>
      <c r="H1532" s="16">
        <v>2.8681849999999998E-2</v>
      </c>
      <c r="I1532" s="66">
        <v>2E-3</v>
      </c>
      <c r="J1532" s="16">
        <v>11060043</v>
      </c>
      <c r="K1532" s="16">
        <v>2.8624489999999999E-2</v>
      </c>
      <c r="L1532" s="16">
        <v>-2.73334638</v>
      </c>
    </row>
    <row r="1533" spans="1:12" ht="13.2" hidden="1" x14ac:dyDescent="0.25">
      <c r="A1533" s="13">
        <v>41827</v>
      </c>
      <c r="B1533" s="54">
        <v>0.55339120370370365</v>
      </c>
      <c r="C1533" s="16" t="s">
        <v>795</v>
      </c>
      <c r="D1533" s="16" t="s">
        <v>761</v>
      </c>
      <c r="E1533" s="16" t="s">
        <v>762</v>
      </c>
      <c r="F1533" s="16">
        <v>4.1400500000000002E-3</v>
      </c>
      <c r="G1533" s="16">
        <v>0.23682633</v>
      </c>
      <c r="H1533" s="16">
        <v>9.8047E-4</v>
      </c>
      <c r="I1533" s="66">
        <v>2E-3</v>
      </c>
      <c r="J1533" s="16">
        <v>11056890</v>
      </c>
      <c r="K1533" s="16">
        <v>9.7850999999999993E-4</v>
      </c>
      <c r="L1533" s="16">
        <v>-0.23682633</v>
      </c>
    </row>
    <row r="1534" spans="1:12" ht="13.2" hidden="1" x14ac:dyDescent="0.25">
      <c r="A1534" s="13">
        <v>41827</v>
      </c>
      <c r="B1534" s="54">
        <v>0.55214120370370368</v>
      </c>
      <c r="C1534" s="16" t="s">
        <v>795</v>
      </c>
      <c r="D1534" s="16" t="s">
        <v>761</v>
      </c>
      <c r="E1534" s="16" t="s">
        <v>762</v>
      </c>
      <c r="F1534" s="16">
        <v>4.1400300000000003E-3</v>
      </c>
      <c r="G1534" s="16">
        <v>2.0059800000000001</v>
      </c>
      <c r="H1534" s="16">
        <v>8.3048099999999993E-3</v>
      </c>
      <c r="I1534" s="66">
        <v>2E-3</v>
      </c>
      <c r="J1534" s="16">
        <v>11056676</v>
      </c>
      <c r="K1534" s="16">
        <v>8.2882100000000007E-3</v>
      </c>
      <c r="L1534" s="16">
        <v>-2.0059800000000001</v>
      </c>
    </row>
    <row r="1535" spans="1:12" ht="13.2" hidden="1" x14ac:dyDescent="0.25">
      <c r="A1535" s="13">
        <v>41827</v>
      </c>
      <c r="B1535" s="54">
        <v>0.55092592592592593</v>
      </c>
      <c r="C1535" s="16" t="s">
        <v>795</v>
      </c>
      <c r="D1535" s="16" t="s">
        <v>761</v>
      </c>
      <c r="E1535" s="16" t="s">
        <v>763</v>
      </c>
      <c r="F1535" s="16">
        <v>4.7800300000000002E-3</v>
      </c>
      <c r="G1535" s="16">
        <v>1.4469341600000001</v>
      </c>
      <c r="H1535" s="16">
        <v>6.9163799999999998E-3</v>
      </c>
      <c r="I1535" s="66">
        <v>2E-3</v>
      </c>
      <c r="J1535" s="16">
        <v>11056256</v>
      </c>
      <c r="K1535" s="16">
        <v>-6.9163799999999998E-3</v>
      </c>
      <c r="L1535" s="16">
        <v>1.4440402999999999</v>
      </c>
    </row>
    <row r="1536" spans="1:12" ht="13.2" hidden="1" x14ac:dyDescent="0.25">
      <c r="A1536" s="13">
        <v>41827</v>
      </c>
      <c r="B1536" s="54">
        <v>0.5486805555555555</v>
      </c>
      <c r="C1536" s="16" t="s">
        <v>795</v>
      </c>
      <c r="D1536" s="16" t="s">
        <v>761</v>
      </c>
      <c r="E1536" s="16" t="s">
        <v>762</v>
      </c>
      <c r="F1536" s="16">
        <v>4.7800200000000003E-3</v>
      </c>
      <c r="G1536" s="16">
        <v>1.7350510299999999</v>
      </c>
      <c r="H1536" s="16">
        <v>8.2935700000000001E-3</v>
      </c>
      <c r="I1536" s="66">
        <v>2E-3</v>
      </c>
      <c r="J1536" s="16">
        <v>11056046</v>
      </c>
      <c r="K1536" s="16">
        <v>8.2769899999999997E-3</v>
      </c>
      <c r="L1536" s="16">
        <v>-1.7350510299999999</v>
      </c>
    </row>
    <row r="1537" spans="1:12" ht="13.2" hidden="1" x14ac:dyDescent="0.25">
      <c r="A1537" s="13">
        <v>41827</v>
      </c>
      <c r="B1537" s="54">
        <v>0.54776620370370366</v>
      </c>
      <c r="C1537" s="16" t="s">
        <v>795</v>
      </c>
      <c r="D1537" s="16" t="s">
        <v>761</v>
      </c>
      <c r="E1537" s="16" t="s">
        <v>762</v>
      </c>
      <c r="F1537" s="16">
        <v>4.7800100000000003E-3</v>
      </c>
      <c r="G1537" s="16">
        <v>0.86085290999999997</v>
      </c>
      <c r="H1537" s="16">
        <v>4.1148799999999996E-3</v>
      </c>
      <c r="I1537" s="66">
        <v>2E-3</v>
      </c>
      <c r="J1537" s="16">
        <v>11055805</v>
      </c>
      <c r="K1537" s="16">
        <v>4.1066599999999998E-3</v>
      </c>
      <c r="L1537" s="16">
        <v>-0.86085290999999997</v>
      </c>
    </row>
    <row r="1538" spans="1:12" ht="13.2" hidden="1" x14ac:dyDescent="0.25">
      <c r="A1538" s="13">
        <v>41827</v>
      </c>
      <c r="B1538" s="54">
        <v>0.54775462962962962</v>
      </c>
      <c r="C1538" s="16" t="s">
        <v>795</v>
      </c>
      <c r="D1538" s="16" t="s">
        <v>761</v>
      </c>
      <c r="E1538" s="16" t="s">
        <v>762</v>
      </c>
      <c r="F1538" s="16">
        <v>4.1400100000000004E-3</v>
      </c>
      <c r="G1538" s="16">
        <v>0.23952000000000001</v>
      </c>
      <c r="H1538" s="16">
        <v>9.9160999999999997E-4</v>
      </c>
      <c r="I1538" s="66">
        <v>2E-3</v>
      </c>
      <c r="J1538" s="16">
        <v>11055875</v>
      </c>
      <c r="K1538" s="16">
        <v>9.8963000000000002E-4</v>
      </c>
      <c r="L1538" s="16">
        <v>-0.23952000000000001</v>
      </c>
    </row>
    <row r="1539" spans="1:12" ht="13.2" hidden="1" x14ac:dyDescent="0.25">
      <c r="A1539" s="13">
        <v>41827</v>
      </c>
      <c r="B1539" s="54">
        <v>0.54681712962962958</v>
      </c>
      <c r="C1539" s="16" t="s">
        <v>795</v>
      </c>
      <c r="D1539" s="16" t="s">
        <v>761</v>
      </c>
      <c r="E1539" s="16" t="s">
        <v>762</v>
      </c>
      <c r="F1539" s="16">
        <v>4.7800100000000003E-3</v>
      </c>
      <c r="G1539" s="16">
        <v>1.44983979</v>
      </c>
      <c r="H1539" s="16">
        <v>6.9302399999999998E-3</v>
      </c>
      <c r="I1539" s="66">
        <v>2E-3</v>
      </c>
      <c r="J1539" s="16">
        <v>11055742</v>
      </c>
      <c r="K1539" s="16">
        <v>6.9163799999999998E-3</v>
      </c>
      <c r="L1539" s="16">
        <v>-1.44983979</v>
      </c>
    </row>
    <row r="1540" spans="1:12" ht="13.2" hidden="1" x14ac:dyDescent="0.25">
      <c r="A1540" s="13">
        <v>41827</v>
      </c>
      <c r="B1540" s="54">
        <v>0.52673611111111107</v>
      </c>
      <c r="C1540" s="16" t="s">
        <v>795</v>
      </c>
      <c r="D1540" s="16" t="s">
        <v>761</v>
      </c>
      <c r="E1540" s="16" t="s">
        <v>763</v>
      </c>
      <c r="F1540" s="16">
        <v>7.2407299999999999E-3</v>
      </c>
      <c r="G1540" s="16">
        <v>1.71203862</v>
      </c>
      <c r="H1540" s="16">
        <v>1.23964E-2</v>
      </c>
      <c r="I1540" s="66">
        <v>2E-3</v>
      </c>
      <c r="J1540" s="16">
        <v>11052357</v>
      </c>
      <c r="K1540" s="16">
        <v>-1.23964E-2</v>
      </c>
      <c r="L1540" s="16">
        <v>1.7086145500000001</v>
      </c>
    </row>
    <row r="1541" spans="1:12" ht="13.2" hidden="1" x14ac:dyDescent="0.25">
      <c r="A1541" s="13">
        <v>41827</v>
      </c>
      <c r="B1541" s="54">
        <v>0.52512731481481478</v>
      </c>
      <c r="C1541" s="16" t="s">
        <v>795</v>
      </c>
      <c r="D1541" s="16" t="s">
        <v>761</v>
      </c>
      <c r="E1541" s="16" t="s">
        <v>762</v>
      </c>
      <c r="F1541" s="16">
        <v>8.0599699999999996E-3</v>
      </c>
      <c r="G1541" s="16">
        <v>0.31402941000000001</v>
      </c>
      <c r="H1541" s="16">
        <v>2.5310599999999999E-3</v>
      </c>
      <c r="I1541" s="66">
        <v>2E-3</v>
      </c>
      <c r="J1541" s="16">
        <v>11052020</v>
      </c>
      <c r="K1541" s="16">
        <v>2.526E-3</v>
      </c>
      <c r="L1541" s="16">
        <v>-0.31402941000000001</v>
      </c>
    </row>
    <row r="1542" spans="1:12" ht="13.2" hidden="1" x14ac:dyDescent="0.25">
      <c r="A1542" s="13">
        <v>41827</v>
      </c>
      <c r="B1542" s="54">
        <v>0.52479166666666666</v>
      </c>
      <c r="C1542" s="16" t="s">
        <v>795</v>
      </c>
      <c r="D1542" s="16" t="s">
        <v>761</v>
      </c>
      <c r="E1542" s="16" t="s">
        <v>762</v>
      </c>
      <c r="F1542" s="16">
        <v>8.0599699999999996E-3</v>
      </c>
      <c r="G1542" s="16">
        <v>1</v>
      </c>
      <c r="H1542" s="16">
        <v>8.0599699999999996E-3</v>
      </c>
      <c r="I1542" s="66">
        <v>2E-3</v>
      </c>
      <c r="J1542" s="16">
        <v>11052020</v>
      </c>
      <c r="K1542" s="16">
        <v>8.0438599999999999E-3</v>
      </c>
      <c r="L1542" s="16">
        <v>-1</v>
      </c>
    </row>
    <row r="1543" spans="1:12" ht="13.2" hidden="1" x14ac:dyDescent="0.25">
      <c r="A1543" s="13">
        <v>41827</v>
      </c>
      <c r="B1543" s="54">
        <v>0.52166666666666661</v>
      </c>
      <c r="C1543" s="16" t="s">
        <v>795</v>
      </c>
      <c r="D1543" s="16" t="s">
        <v>761</v>
      </c>
      <c r="E1543" s="16" t="s">
        <v>763</v>
      </c>
      <c r="F1543" s="16">
        <v>7.2007299999999998E-3</v>
      </c>
      <c r="G1543" s="16">
        <v>2.0099999999999998</v>
      </c>
      <c r="H1543" s="16">
        <v>1.447346E-2</v>
      </c>
      <c r="I1543" s="66">
        <v>2E-3</v>
      </c>
      <c r="J1543" s="16">
        <v>11050869</v>
      </c>
      <c r="K1543" s="16">
        <v>-1.447346E-2</v>
      </c>
      <c r="L1543" s="16">
        <v>2.0059800000000001</v>
      </c>
    </row>
    <row r="1544" spans="1:12" ht="13.2" hidden="1" x14ac:dyDescent="0.25">
      <c r="A1544" s="13">
        <v>41827</v>
      </c>
      <c r="B1544" s="54">
        <v>0.52068287037037042</v>
      </c>
      <c r="C1544" s="16" t="s">
        <v>795</v>
      </c>
      <c r="D1544" s="16" t="s">
        <v>761</v>
      </c>
      <c r="E1544" s="16" t="s">
        <v>762</v>
      </c>
      <c r="F1544" s="16">
        <v>8.2389400000000002E-3</v>
      </c>
      <c r="G1544" s="16">
        <v>0.22214286999999999</v>
      </c>
      <c r="H1544" s="16">
        <v>1.83022E-3</v>
      </c>
      <c r="I1544" s="66">
        <v>2E-3</v>
      </c>
      <c r="J1544" s="16">
        <v>11051371</v>
      </c>
      <c r="K1544" s="16">
        <v>1.8265600000000001E-3</v>
      </c>
      <c r="L1544" s="16">
        <v>-0.22214286999999999</v>
      </c>
    </row>
    <row r="1545" spans="1:12" ht="13.2" hidden="1" x14ac:dyDescent="0.25">
      <c r="A1545" s="13">
        <v>41827</v>
      </c>
      <c r="B1545" s="54">
        <v>0.51749999999999996</v>
      </c>
      <c r="C1545" s="16" t="s">
        <v>795</v>
      </c>
      <c r="D1545" s="16" t="s">
        <v>761</v>
      </c>
      <c r="E1545" s="16" t="s">
        <v>763</v>
      </c>
      <c r="F1545" s="16">
        <v>7.2007299999999998E-3</v>
      </c>
      <c r="G1545" s="16">
        <v>1.73852809</v>
      </c>
      <c r="H1545" s="16">
        <v>1.2518670000000001E-2</v>
      </c>
      <c r="I1545" s="66">
        <v>2E-3</v>
      </c>
      <c r="J1545" s="16">
        <v>11050869</v>
      </c>
      <c r="K1545" s="16">
        <v>-1.2518670000000001E-2</v>
      </c>
      <c r="L1545" s="16">
        <v>1.7350510400000001</v>
      </c>
    </row>
    <row r="1546" spans="1:12" ht="13.2" hidden="1" x14ac:dyDescent="0.25">
      <c r="A1546" s="13">
        <v>41827</v>
      </c>
      <c r="B1546" s="54">
        <v>0.51453703703703701</v>
      </c>
      <c r="C1546" s="16" t="s">
        <v>795</v>
      </c>
      <c r="D1546" s="16" t="s">
        <v>761</v>
      </c>
      <c r="E1546" s="16" t="s">
        <v>763</v>
      </c>
      <c r="F1546" s="16">
        <v>7.2007099999999999E-3</v>
      </c>
      <c r="G1546" s="16">
        <v>1.08516612</v>
      </c>
      <c r="H1546" s="16">
        <v>7.81396E-3</v>
      </c>
      <c r="I1546" s="66">
        <v>2E-3</v>
      </c>
      <c r="J1546" s="16">
        <v>11050051</v>
      </c>
      <c r="K1546" s="16">
        <v>-7.81396E-3</v>
      </c>
      <c r="L1546" s="16">
        <v>1.08299579</v>
      </c>
    </row>
    <row r="1547" spans="1:12" ht="13.2" hidden="1" x14ac:dyDescent="0.25">
      <c r="A1547" s="13">
        <v>41827</v>
      </c>
      <c r="B1547" s="54">
        <v>0.51261574074074079</v>
      </c>
      <c r="C1547" s="16" t="s">
        <v>795</v>
      </c>
      <c r="D1547" s="16" t="s">
        <v>761</v>
      </c>
      <c r="E1547" s="16" t="s">
        <v>762</v>
      </c>
      <c r="F1547" s="16">
        <v>7.5600299999999997E-3</v>
      </c>
      <c r="G1547" s="16">
        <v>3.5775305999999998</v>
      </c>
      <c r="H1547" s="16">
        <v>2.7046230000000001E-2</v>
      </c>
      <c r="I1547" s="66">
        <v>2E-3</v>
      </c>
      <c r="J1547" s="16">
        <v>11049553</v>
      </c>
      <c r="K1547" s="16">
        <v>2.6992140000000001E-2</v>
      </c>
      <c r="L1547" s="16">
        <v>-3.5775305999999998</v>
      </c>
    </row>
    <row r="1548" spans="1:12" ht="13.2" hidden="1" x14ac:dyDescent="0.25">
      <c r="A1548" s="13">
        <v>41827</v>
      </c>
      <c r="B1548" s="54">
        <v>0.50440972222222225</v>
      </c>
      <c r="C1548" s="16" t="s">
        <v>795</v>
      </c>
      <c r="D1548" s="16" t="s">
        <v>761</v>
      </c>
      <c r="E1548" s="16" t="s">
        <v>763</v>
      </c>
      <c r="F1548" s="16">
        <v>7.2000199999999997E-3</v>
      </c>
      <c r="G1548" s="16">
        <v>2.7694080200000002</v>
      </c>
      <c r="H1548" s="16">
        <v>1.9939789999999999E-2</v>
      </c>
      <c r="I1548" s="66">
        <v>2E-3</v>
      </c>
      <c r="J1548" s="16">
        <v>11047500</v>
      </c>
      <c r="K1548" s="16">
        <v>-1.9939789999999999E-2</v>
      </c>
      <c r="L1548" s="16">
        <v>2.7638692100000002</v>
      </c>
    </row>
    <row r="1549" spans="1:12" ht="13.2" hidden="1" x14ac:dyDescent="0.25">
      <c r="A1549" s="13">
        <v>41827</v>
      </c>
      <c r="B1549" s="54">
        <v>0.50375000000000003</v>
      </c>
      <c r="C1549" s="16" t="s">
        <v>795</v>
      </c>
      <c r="D1549" s="16" t="s">
        <v>761</v>
      </c>
      <c r="E1549" s="16" t="s">
        <v>763</v>
      </c>
      <c r="F1549" s="16">
        <v>7.2000199999999997E-3</v>
      </c>
      <c r="G1549" s="16">
        <v>0.24</v>
      </c>
      <c r="H1549" s="16">
        <v>1.7279999999999999E-3</v>
      </c>
      <c r="I1549" s="66">
        <v>2E-3</v>
      </c>
      <c r="J1549" s="16">
        <v>11047500</v>
      </c>
      <c r="K1549" s="16">
        <v>-1.7279999999999999E-3</v>
      </c>
      <c r="L1549" s="16">
        <v>0.23952000000000001</v>
      </c>
    </row>
    <row r="1550" spans="1:12" ht="13.2" hidden="1" x14ac:dyDescent="0.25">
      <c r="A1550" s="13">
        <v>41827</v>
      </c>
      <c r="B1550" s="54">
        <v>0.50322916666666662</v>
      </c>
      <c r="C1550" s="16" t="s">
        <v>795</v>
      </c>
      <c r="D1550" s="16" t="s">
        <v>761</v>
      </c>
      <c r="E1550" s="16" t="s">
        <v>762</v>
      </c>
      <c r="F1550" s="16">
        <v>7.61037E-3</v>
      </c>
      <c r="G1550" s="16">
        <v>0.29754722</v>
      </c>
      <c r="H1550" s="16">
        <v>2.2644399999999999E-3</v>
      </c>
      <c r="I1550" s="66">
        <v>2E-3</v>
      </c>
      <c r="J1550" s="16">
        <v>11048460</v>
      </c>
      <c r="K1550" s="16">
        <v>2.2599199999999999E-3</v>
      </c>
      <c r="L1550" s="16">
        <v>-0.29754722</v>
      </c>
    </row>
    <row r="1551" spans="1:12" ht="13.2" hidden="1" x14ac:dyDescent="0.25">
      <c r="A1551" s="13">
        <v>41827</v>
      </c>
      <c r="B1551" s="54">
        <v>0.50322916666666662</v>
      </c>
      <c r="C1551" s="16" t="s">
        <v>795</v>
      </c>
      <c r="D1551" s="16" t="s">
        <v>761</v>
      </c>
      <c r="E1551" s="16" t="s">
        <v>762</v>
      </c>
      <c r="F1551" s="16">
        <v>7.61036E-3</v>
      </c>
      <c r="G1551" s="16">
        <v>0.73126396999999999</v>
      </c>
      <c r="H1551" s="16">
        <v>5.5651800000000003E-3</v>
      </c>
      <c r="I1551" s="66">
        <v>2E-3</v>
      </c>
      <c r="J1551" s="16">
        <v>11048538</v>
      </c>
      <c r="K1551" s="16">
        <v>5.5540499999999996E-3</v>
      </c>
      <c r="L1551" s="16">
        <v>-0.73126396999999999</v>
      </c>
    </row>
    <row r="1552" spans="1:12" ht="13.2" hidden="1" x14ac:dyDescent="0.25">
      <c r="A1552" s="13">
        <v>41827</v>
      </c>
      <c r="B1552" s="54">
        <v>0.48562499999999997</v>
      </c>
      <c r="C1552" s="16" t="s">
        <v>795</v>
      </c>
      <c r="D1552" s="16" t="s">
        <v>761</v>
      </c>
      <c r="E1552" s="16" t="s">
        <v>762</v>
      </c>
      <c r="F1552" s="16">
        <v>7.2399999999999999E-3</v>
      </c>
      <c r="G1552" s="16">
        <v>2.8606668399999999</v>
      </c>
      <c r="H1552" s="16">
        <v>2.0711219999999999E-2</v>
      </c>
      <c r="I1552" s="66">
        <v>2E-3</v>
      </c>
      <c r="J1552" s="16">
        <v>11045993</v>
      </c>
      <c r="K1552" s="16">
        <v>2.0669799999999999E-2</v>
      </c>
      <c r="L1552" s="16">
        <v>-2.8606668399999999</v>
      </c>
    </row>
    <row r="1553" spans="1:12" ht="13.2" hidden="1" x14ac:dyDescent="0.25">
      <c r="A1553" s="13">
        <v>41827</v>
      </c>
      <c r="B1553" s="54">
        <v>0.48517361111111112</v>
      </c>
      <c r="C1553" s="16" t="s">
        <v>795</v>
      </c>
      <c r="D1553" s="16" t="s">
        <v>761</v>
      </c>
      <c r="E1553" s="16" t="s">
        <v>762</v>
      </c>
      <c r="F1553" s="16">
        <v>7.5000099999999997E-3</v>
      </c>
      <c r="G1553" s="16">
        <v>0.13333316000000001</v>
      </c>
      <c r="H1553" s="16">
        <v>1E-3</v>
      </c>
      <c r="I1553" s="66">
        <v>2E-3</v>
      </c>
      <c r="J1553" s="16">
        <v>11045939</v>
      </c>
      <c r="K1553" s="16">
        <v>9.9799999999999997E-4</v>
      </c>
      <c r="L1553" s="16">
        <v>-0.13333316000000001</v>
      </c>
    </row>
    <row r="1554" spans="1:12" ht="13.2" hidden="1" x14ac:dyDescent="0.25">
      <c r="A1554" s="13">
        <v>41827</v>
      </c>
      <c r="B1554" s="54">
        <v>0.48277777777777775</v>
      </c>
      <c r="C1554" s="16" t="s">
        <v>795</v>
      </c>
      <c r="D1554" s="16" t="s">
        <v>761</v>
      </c>
      <c r="E1554" s="16" t="s">
        <v>763</v>
      </c>
      <c r="F1554" s="16">
        <v>7.5000300000000004E-3</v>
      </c>
      <c r="G1554" s="16">
        <v>3.5847000000000002</v>
      </c>
      <c r="H1554" s="16">
        <v>2.6885349999999999E-2</v>
      </c>
      <c r="I1554" s="66">
        <v>2E-3</v>
      </c>
      <c r="J1554" s="16">
        <v>11045395</v>
      </c>
      <c r="K1554" s="16">
        <v>-2.6885349999999999E-2</v>
      </c>
      <c r="L1554" s="16">
        <v>3.5775305999999998</v>
      </c>
    </row>
    <row r="1555" spans="1:12" ht="13.2" hidden="1" x14ac:dyDescent="0.25">
      <c r="A1555" s="13">
        <v>41827</v>
      </c>
      <c r="B1555" s="54">
        <v>0.48145833333333332</v>
      </c>
      <c r="C1555" s="16" t="s">
        <v>795</v>
      </c>
      <c r="D1555" s="16" t="s">
        <v>761</v>
      </c>
      <c r="E1555" s="16" t="s">
        <v>762</v>
      </c>
      <c r="F1555" s="16">
        <v>7.5000199999999996E-3</v>
      </c>
      <c r="G1555" s="16">
        <v>0.76543097000000004</v>
      </c>
      <c r="H1555" s="16">
        <v>5.7407400000000003E-3</v>
      </c>
      <c r="I1555" s="66">
        <v>2E-3</v>
      </c>
      <c r="J1555" s="16">
        <v>11045350</v>
      </c>
      <c r="K1555" s="16">
        <v>5.7292599999999999E-3</v>
      </c>
      <c r="L1555" s="16">
        <v>-0.76543097000000004</v>
      </c>
    </row>
    <row r="1556" spans="1:12" ht="13.2" hidden="1" x14ac:dyDescent="0.25">
      <c r="A1556" s="13">
        <v>41827</v>
      </c>
      <c r="B1556" s="54">
        <v>0.48109953703703706</v>
      </c>
      <c r="C1556" s="16" t="s">
        <v>795</v>
      </c>
      <c r="D1556" s="16" t="s">
        <v>761</v>
      </c>
      <c r="E1556" s="16" t="s">
        <v>762</v>
      </c>
      <c r="F1556" s="16">
        <v>7.5000300000000004E-3</v>
      </c>
      <c r="G1556" s="16">
        <v>2.52831318</v>
      </c>
      <c r="H1556" s="16">
        <v>1.8962420000000001E-2</v>
      </c>
      <c r="I1556" s="66">
        <v>2E-3</v>
      </c>
      <c r="J1556" s="16">
        <v>11045314</v>
      </c>
      <c r="K1556" s="16">
        <v>1.89245E-2</v>
      </c>
      <c r="L1556" s="16">
        <v>-2.52831318</v>
      </c>
    </row>
    <row r="1557" spans="1:12" ht="13.2" hidden="1" x14ac:dyDescent="0.25">
      <c r="A1557" s="13">
        <v>41827</v>
      </c>
      <c r="B1557" s="54">
        <v>0.48099537037037038</v>
      </c>
      <c r="C1557" s="16" t="s">
        <v>795</v>
      </c>
      <c r="D1557" s="16" t="s">
        <v>761</v>
      </c>
      <c r="E1557" s="16" t="s">
        <v>762</v>
      </c>
      <c r="F1557" s="16">
        <v>7.5000300000000004E-3</v>
      </c>
      <c r="G1557" s="16">
        <v>0.29814351</v>
      </c>
      <c r="H1557" s="16">
        <v>2.2360800000000001E-3</v>
      </c>
      <c r="I1557" s="66">
        <v>2E-3</v>
      </c>
      <c r="J1557" s="16">
        <v>11045307</v>
      </c>
      <c r="K1557" s="16">
        <v>2.2316100000000002E-3</v>
      </c>
      <c r="L1557" s="16">
        <v>-0.29814351</v>
      </c>
    </row>
    <row r="1558" spans="1:12" ht="13.2" hidden="1" x14ac:dyDescent="0.25">
      <c r="A1558" s="13">
        <v>41827</v>
      </c>
      <c r="B1558" s="54">
        <v>0.47877314814814814</v>
      </c>
      <c r="C1558" s="16" t="s">
        <v>795</v>
      </c>
      <c r="D1558" s="16" t="s">
        <v>761</v>
      </c>
      <c r="E1558" s="16" t="s">
        <v>762</v>
      </c>
      <c r="F1558" s="16">
        <v>7.5500300000000001E-3</v>
      </c>
      <c r="G1558" s="16">
        <v>0.73272943000000001</v>
      </c>
      <c r="H1558" s="16">
        <v>5.5321199999999997E-3</v>
      </c>
      <c r="I1558" s="66">
        <v>2E-3</v>
      </c>
      <c r="J1558" s="16">
        <v>11044969</v>
      </c>
      <c r="K1558" s="16">
        <v>5.5210600000000004E-3</v>
      </c>
      <c r="L1558" s="16">
        <v>-0.73272943000000001</v>
      </c>
    </row>
    <row r="1559" spans="1:12" ht="13.2" hidden="1" x14ac:dyDescent="0.25">
      <c r="A1559" s="13">
        <v>41827</v>
      </c>
      <c r="B1559" s="54">
        <v>0.47877314814814814</v>
      </c>
      <c r="C1559" s="16" t="s">
        <v>795</v>
      </c>
      <c r="D1559" s="16" t="s">
        <v>761</v>
      </c>
      <c r="E1559" s="16" t="s">
        <v>763</v>
      </c>
      <c r="F1559" s="16">
        <v>7.5500300000000001E-3</v>
      </c>
      <c r="G1559" s="16">
        <v>0.73272943000000001</v>
      </c>
      <c r="H1559" s="16">
        <v>5.5321199999999997E-3</v>
      </c>
      <c r="I1559" s="66">
        <v>2E-3</v>
      </c>
      <c r="J1559" s="16">
        <v>11044784</v>
      </c>
      <c r="K1559" s="16">
        <v>-5.5321199999999997E-3</v>
      </c>
      <c r="L1559" s="16">
        <v>0.73126398000000004</v>
      </c>
    </row>
    <row r="1560" spans="1:12" ht="13.2" hidden="1" x14ac:dyDescent="0.25">
      <c r="A1560" s="13">
        <v>41827</v>
      </c>
      <c r="B1560" s="54">
        <v>0.47869212962962965</v>
      </c>
      <c r="C1560" s="16" t="s">
        <v>795</v>
      </c>
      <c r="D1560" s="16" t="s">
        <v>761</v>
      </c>
      <c r="E1560" s="16" t="s">
        <v>762</v>
      </c>
      <c r="F1560" s="16">
        <v>7.5500300000000001E-3</v>
      </c>
      <c r="G1560" s="16">
        <v>0.29814351</v>
      </c>
      <c r="H1560" s="16">
        <v>2.25099E-3</v>
      </c>
      <c r="I1560" s="66">
        <v>2E-3</v>
      </c>
      <c r="J1560" s="16">
        <v>11044956</v>
      </c>
      <c r="K1560" s="16">
        <v>2.2464899999999999E-3</v>
      </c>
      <c r="L1560" s="16">
        <v>-0.29814351</v>
      </c>
    </row>
    <row r="1561" spans="1:12" ht="13.2" hidden="1" x14ac:dyDescent="0.25">
      <c r="A1561" s="13">
        <v>41827</v>
      </c>
      <c r="B1561" s="54">
        <v>0.47869212962962965</v>
      </c>
      <c r="C1561" s="16" t="s">
        <v>795</v>
      </c>
      <c r="D1561" s="16" t="s">
        <v>761</v>
      </c>
      <c r="E1561" s="16" t="s">
        <v>763</v>
      </c>
      <c r="F1561" s="16">
        <v>7.5500300000000001E-3</v>
      </c>
      <c r="G1561" s="16">
        <v>0.29814351</v>
      </c>
      <c r="H1561" s="16">
        <v>2.25099E-3</v>
      </c>
      <c r="I1561" s="66">
        <v>2E-3</v>
      </c>
      <c r="J1561" s="16">
        <v>11044784</v>
      </c>
      <c r="K1561" s="16">
        <v>-2.25099E-3</v>
      </c>
      <c r="L1561" s="16">
        <v>0.29754723</v>
      </c>
    </row>
    <row r="1562" spans="1:12" ht="13.2" hidden="1" x14ac:dyDescent="0.25">
      <c r="A1562" s="13">
        <v>41827</v>
      </c>
      <c r="B1562" s="54">
        <v>0.45976851851851852</v>
      </c>
      <c r="C1562" s="16" t="s">
        <v>795</v>
      </c>
      <c r="D1562" s="16" t="s">
        <v>761</v>
      </c>
      <c r="E1562" s="16" t="s">
        <v>762</v>
      </c>
      <c r="F1562" s="16">
        <v>9.1324900000000001E-3</v>
      </c>
      <c r="G1562" s="16">
        <v>0.23166574000000001</v>
      </c>
      <c r="H1562" s="16">
        <v>2.11568E-3</v>
      </c>
      <c r="I1562" s="66">
        <v>2E-3</v>
      </c>
      <c r="J1562" s="16">
        <v>11041732</v>
      </c>
      <c r="K1562" s="16">
        <v>2.11145E-3</v>
      </c>
      <c r="L1562" s="16">
        <v>-0.23166574000000001</v>
      </c>
    </row>
    <row r="1563" spans="1:12" ht="13.2" hidden="1" x14ac:dyDescent="0.25">
      <c r="A1563" s="13">
        <v>41827</v>
      </c>
      <c r="B1563" s="54">
        <v>0.45959490740740738</v>
      </c>
      <c r="C1563" s="16" t="s">
        <v>795</v>
      </c>
      <c r="D1563" s="16" t="s">
        <v>761</v>
      </c>
      <c r="E1563" s="16" t="s">
        <v>762</v>
      </c>
      <c r="F1563" s="16">
        <v>9.1324900000000001E-3</v>
      </c>
      <c r="G1563" s="16">
        <v>1.347011E-2</v>
      </c>
      <c r="H1563" s="16">
        <v>1.2301E-4</v>
      </c>
      <c r="I1563" s="66">
        <v>2E-3</v>
      </c>
      <c r="J1563" s="16">
        <v>11041732</v>
      </c>
      <c r="K1563" s="16">
        <v>1.2276999999999999E-4</v>
      </c>
      <c r="L1563" s="16">
        <v>-1.347011E-2</v>
      </c>
    </row>
    <row r="1564" spans="1:12" ht="13.2" hidden="1" x14ac:dyDescent="0.25">
      <c r="A1564" s="13">
        <v>41827</v>
      </c>
      <c r="B1564" s="54">
        <v>0.45959490740740738</v>
      </c>
      <c r="C1564" s="16" t="s">
        <v>795</v>
      </c>
      <c r="D1564" s="16" t="s">
        <v>761</v>
      </c>
      <c r="E1564" s="16" t="s">
        <v>762</v>
      </c>
      <c r="F1564" s="16">
        <v>7.5600600000000004E-3</v>
      </c>
      <c r="G1564" s="16">
        <v>8.6529889999999998E-2</v>
      </c>
      <c r="H1564" s="16">
        <v>6.5417000000000003E-4</v>
      </c>
      <c r="I1564" s="66">
        <v>2E-3</v>
      </c>
      <c r="J1564" s="16">
        <v>11042055</v>
      </c>
      <c r="K1564" s="16">
        <v>6.5286999999999995E-4</v>
      </c>
      <c r="L1564" s="16">
        <v>-8.6529889999999998E-2</v>
      </c>
    </row>
    <row r="1565" spans="1:12" ht="13.2" hidden="1" x14ac:dyDescent="0.25">
      <c r="A1565" s="13">
        <v>41827</v>
      </c>
      <c r="B1565" s="54">
        <v>0.45946759259259257</v>
      </c>
      <c r="C1565" s="16" t="s">
        <v>795</v>
      </c>
      <c r="D1565" s="16" t="s">
        <v>761</v>
      </c>
      <c r="E1565" s="16" t="s">
        <v>762</v>
      </c>
      <c r="F1565" s="16">
        <v>7.5000199999999996E-3</v>
      </c>
      <c r="G1565" s="16">
        <v>0.35345775000000001</v>
      </c>
      <c r="H1565" s="16">
        <v>2.6509400000000001E-3</v>
      </c>
      <c r="I1565" s="66">
        <v>2E-3</v>
      </c>
      <c r="J1565" s="16">
        <v>11042050</v>
      </c>
      <c r="K1565" s="16">
        <v>2.6456399999999999E-3</v>
      </c>
      <c r="L1565" s="16">
        <v>-0.35345775000000001</v>
      </c>
    </row>
    <row r="1566" spans="1:12" ht="13.2" hidden="1" x14ac:dyDescent="0.25">
      <c r="A1566" s="13">
        <v>41827</v>
      </c>
      <c r="B1566" s="54">
        <v>0.45938657407407407</v>
      </c>
      <c r="C1566" s="16" t="s">
        <v>795</v>
      </c>
      <c r="D1566" s="16" t="s">
        <v>761</v>
      </c>
      <c r="E1566" s="16" t="s">
        <v>762</v>
      </c>
      <c r="F1566" s="16">
        <v>7.5000199999999996E-3</v>
      </c>
      <c r="G1566" s="16">
        <v>0.30065648</v>
      </c>
      <c r="H1566" s="16">
        <v>2.2549200000000001E-3</v>
      </c>
      <c r="I1566" s="66">
        <v>2E-3</v>
      </c>
      <c r="J1566" s="16">
        <v>11042034</v>
      </c>
      <c r="K1566" s="16">
        <v>2.2504199999999999E-3</v>
      </c>
      <c r="L1566" s="16">
        <v>-0.30065648</v>
      </c>
    </row>
    <row r="1567" spans="1:12" ht="13.2" hidden="1" x14ac:dyDescent="0.25">
      <c r="A1567" s="13">
        <v>41827</v>
      </c>
      <c r="B1567" s="54">
        <v>0.45894675925925926</v>
      </c>
      <c r="C1567" s="16" t="s">
        <v>795</v>
      </c>
      <c r="D1567" s="16" t="s">
        <v>761</v>
      </c>
      <c r="E1567" s="16" t="s">
        <v>763</v>
      </c>
      <c r="F1567" s="16">
        <v>7.5000600000000002E-3</v>
      </c>
      <c r="G1567" s="16">
        <v>8.6703299999999997E-2</v>
      </c>
      <c r="H1567" s="16">
        <v>6.5026999999999999E-4</v>
      </c>
      <c r="I1567" s="66">
        <v>2E-3</v>
      </c>
      <c r="J1567" s="16">
        <v>11041890</v>
      </c>
      <c r="K1567" s="16">
        <v>-6.5026999999999999E-4</v>
      </c>
      <c r="L1567" s="16">
        <v>8.6529900000000007E-2</v>
      </c>
    </row>
    <row r="1568" spans="1:12" ht="13.2" hidden="1" x14ac:dyDescent="0.25">
      <c r="A1568" s="13">
        <v>41827</v>
      </c>
      <c r="B1568" s="54">
        <v>0.45493055555555556</v>
      </c>
      <c r="C1568" s="16" t="s">
        <v>795</v>
      </c>
      <c r="D1568" s="16" t="s">
        <v>761</v>
      </c>
      <c r="E1568" s="16" t="s">
        <v>762</v>
      </c>
      <c r="F1568" s="16">
        <v>9.3999900000000004E-3</v>
      </c>
      <c r="G1568" s="16">
        <v>6.9318149999999995E-2</v>
      </c>
      <c r="H1568" s="16">
        <v>6.5158000000000002E-4</v>
      </c>
      <c r="I1568" s="66">
        <v>2E-3</v>
      </c>
      <c r="J1568" s="16">
        <v>11041151</v>
      </c>
      <c r="K1568" s="16">
        <v>6.5028000000000004E-4</v>
      </c>
      <c r="L1568" s="16">
        <v>-6.9318149999999995E-2</v>
      </c>
    </row>
    <row r="1569" spans="1:12" ht="13.2" hidden="1" x14ac:dyDescent="0.25">
      <c r="A1569" s="13">
        <v>41827</v>
      </c>
      <c r="B1569" s="54">
        <v>0.45261574074074074</v>
      </c>
      <c r="C1569" s="16" t="s">
        <v>795</v>
      </c>
      <c r="D1569" s="16" t="s">
        <v>761</v>
      </c>
      <c r="E1569" s="16" t="s">
        <v>763</v>
      </c>
      <c r="F1569" s="16">
        <v>9.0600100000000003E-3</v>
      </c>
      <c r="G1569" s="16">
        <v>0.31508417</v>
      </c>
      <c r="H1569" s="16">
        <v>2.8546600000000002E-3</v>
      </c>
      <c r="I1569" s="66">
        <v>2E-3</v>
      </c>
      <c r="J1569" s="16">
        <v>11040917</v>
      </c>
      <c r="K1569" s="16">
        <v>-2.8546600000000002E-3</v>
      </c>
      <c r="L1569" s="16">
        <v>0.31445401000000001</v>
      </c>
    </row>
    <row r="1570" spans="1:12" ht="13.2" hidden="1" x14ac:dyDescent="0.25">
      <c r="A1570" s="13">
        <v>41827</v>
      </c>
      <c r="B1570" s="54">
        <v>0.4460763888888889</v>
      </c>
      <c r="C1570" s="16" t="s">
        <v>795</v>
      </c>
      <c r="D1570" s="16" t="s">
        <v>761</v>
      </c>
      <c r="E1570" s="16" t="s">
        <v>762</v>
      </c>
      <c r="F1570" s="16">
        <v>9.4999899999999998E-3</v>
      </c>
      <c r="G1570" s="16">
        <v>0.30109354999999999</v>
      </c>
      <c r="H1570" s="16">
        <v>2.86038E-3</v>
      </c>
      <c r="I1570" s="66">
        <v>2E-3</v>
      </c>
      <c r="J1570" s="16">
        <v>11039930</v>
      </c>
      <c r="K1570" s="16">
        <v>2.8546600000000002E-3</v>
      </c>
      <c r="L1570" s="16">
        <v>-0.30109354999999999</v>
      </c>
    </row>
    <row r="1571" spans="1:12" ht="13.2" hidden="1" x14ac:dyDescent="0.25">
      <c r="A1571" s="13">
        <v>41827</v>
      </c>
      <c r="B1571" s="54">
        <v>0.44196759259259261</v>
      </c>
      <c r="C1571" s="16" t="s">
        <v>795</v>
      </c>
      <c r="D1571" s="16" t="s">
        <v>761</v>
      </c>
      <c r="E1571" s="16" t="s">
        <v>763</v>
      </c>
      <c r="F1571" s="16">
        <v>9.0010200000000002E-3</v>
      </c>
      <c r="G1571" s="16">
        <v>0.30169695000000002</v>
      </c>
      <c r="H1571" s="16">
        <v>2.71558E-3</v>
      </c>
      <c r="I1571" s="66">
        <v>2E-3</v>
      </c>
      <c r="J1571" s="16">
        <v>11039431</v>
      </c>
      <c r="K1571" s="16">
        <v>-2.71558E-3</v>
      </c>
      <c r="L1571" s="16">
        <v>0.30109355999999998</v>
      </c>
    </row>
    <row r="1572" spans="1:12" ht="13.2" x14ac:dyDescent="0.25">
      <c r="A1572" s="13">
        <v>41827</v>
      </c>
      <c r="B1572" s="54">
        <v>0.42138888888888887</v>
      </c>
      <c r="C1572" s="16" t="s">
        <v>760</v>
      </c>
      <c r="D1572" s="16" t="s">
        <v>761</v>
      </c>
      <c r="E1572" s="16" t="s">
        <v>763</v>
      </c>
      <c r="F1572" s="16">
        <v>1.014001E-2</v>
      </c>
      <c r="G1572" s="16">
        <v>0.92098427999999999</v>
      </c>
      <c r="H1572" s="16">
        <v>9.3387799999999997E-3</v>
      </c>
      <c r="I1572" s="66">
        <v>2E-3</v>
      </c>
      <c r="J1572" s="16">
        <v>11032420</v>
      </c>
      <c r="K1572" s="16">
        <v>-9.3387799999999997E-3</v>
      </c>
      <c r="L1572" s="16">
        <v>0.91914231999999996</v>
      </c>
    </row>
    <row r="1573" spans="1:12" ht="13.2" hidden="1" x14ac:dyDescent="0.25">
      <c r="A1573" s="13">
        <v>41827</v>
      </c>
      <c r="B1573" s="54">
        <v>0.40984953703703703</v>
      </c>
      <c r="C1573" s="16" t="s">
        <v>795</v>
      </c>
      <c r="D1573" s="16" t="s">
        <v>761</v>
      </c>
      <c r="E1573" s="16" t="s">
        <v>763</v>
      </c>
      <c r="F1573" s="16">
        <v>1.0002759999999999E-2</v>
      </c>
      <c r="G1573" s="16">
        <v>3</v>
      </c>
      <c r="H1573" s="16">
        <v>3.0008279999999998E-2</v>
      </c>
      <c r="I1573" s="66">
        <v>2E-3</v>
      </c>
      <c r="J1573" s="16">
        <v>11034839</v>
      </c>
      <c r="K1573" s="16">
        <v>-3.0008279999999998E-2</v>
      </c>
      <c r="L1573" s="16">
        <v>2.9940000000000002</v>
      </c>
    </row>
    <row r="1574" spans="1:12" ht="13.2" hidden="1" x14ac:dyDescent="0.25">
      <c r="A1574" s="13">
        <v>41827</v>
      </c>
      <c r="B1574" s="54">
        <v>0.4090509259259259</v>
      </c>
      <c r="C1574" s="16" t="s">
        <v>795</v>
      </c>
      <c r="D1574" s="16" t="s">
        <v>761</v>
      </c>
      <c r="E1574" s="16" t="s">
        <v>762</v>
      </c>
      <c r="F1574" s="16">
        <v>1.1099960000000001E-2</v>
      </c>
      <c r="G1574" s="16">
        <v>0.24513873999999999</v>
      </c>
      <c r="H1574" s="16">
        <v>2.7210300000000001E-3</v>
      </c>
      <c r="I1574" s="66">
        <v>2E-3</v>
      </c>
      <c r="J1574" s="16">
        <v>11035016</v>
      </c>
      <c r="K1574" s="16">
        <v>2.7155899999999999E-3</v>
      </c>
      <c r="L1574" s="16">
        <v>-0.24513873999999999</v>
      </c>
    </row>
    <row r="1575" spans="1:12" ht="13.2" hidden="1" x14ac:dyDescent="0.25">
      <c r="A1575" s="13">
        <v>41827</v>
      </c>
      <c r="B1575" s="54">
        <v>0.40796296296296297</v>
      </c>
      <c r="C1575" s="16" t="s">
        <v>795</v>
      </c>
      <c r="D1575" s="16" t="s">
        <v>761</v>
      </c>
      <c r="E1575" s="16" t="s">
        <v>763</v>
      </c>
      <c r="F1575" s="16">
        <v>1.0002759999999999E-2</v>
      </c>
      <c r="G1575" s="16">
        <v>0.35416608999999999</v>
      </c>
      <c r="H1575" s="16">
        <v>3.5426300000000002E-3</v>
      </c>
      <c r="I1575" s="66">
        <v>2E-3</v>
      </c>
      <c r="J1575" s="16">
        <v>11034839</v>
      </c>
      <c r="K1575" s="16">
        <v>-3.5426300000000002E-3</v>
      </c>
      <c r="L1575" s="16">
        <v>0.35345776000000001</v>
      </c>
    </row>
    <row r="1576" spans="1:12" ht="13.2" x14ac:dyDescent="0.25">
      <c r="A1576" s="13">
        <v>41827</v>
      </c>
      <c r="B1576" s="54">
        <v>0.40781250000000002</v>
      </c>
      <c r="C1576" s="16" t="s">
        <v>760</v>
      </c>
      <c r="D1576" s="16" t="s">
        <v>761</v>
      </c>
      <c r="E1576" s="16" t="s">
        <v>763</v>
      </c>
      <c r="F1576" s="16">
        <v>1.014001E-2</v>
      </c>
      <c r="G1576" s="16">
        <v>4.0746299999999999E-2</v>
      </c>
      <c r="H1576" s="16">
        <v>4.1315999999999998E-4</v>
      </c>
      <c r="I1576" s="66">
        <v>2E-3</v>
      </c>
      <c r="J1576" s="16">
        <v>11032420</v>
      </c>
      <c r="K1576" s="16">
        <v>-4.1315999999999998E-4</v>
      </c>
      <c r="L1576" s="16">
        <v>4.0664810000000003E-2</v>
      </c>
    </row>
    <row r="1577" spans="1:12" ht="13.2" hidden="1" x14ac:dyDescent="0.25">
      <c r="A1577" s="13">
        <v>41827</v>
      </c>
      <c r="B1577" s="54">
        <v>0.40726851851851853</v>
      </c>
      <c r="C1577" s="16" t="s">
        <v>795</v>
      </c>
      <c r="D1577" s="16" t="s">
        <v>761</v>
      </c>
      <c r="E1577" s="16" t="s">
        <v>763</v>
      </c>
      <c r="F1577" s="16">
        <v>1.000273E-2</v>
      </c>
      <c r="G1577" s="16">
        <v>0.24562999999999999</v>
      </c>
      <c r="H1577" s="16">
        <v>2.4569700000000002E-3</v>
      </c>
      <c r="I1577" s="66">
        <v>2E-3</v>
      </c>
      <c r="J1577" s="16">
        <v>11034639</v>
      </c>
      <c r="K1577" s="16">
        <v>-2.4569700000000002E-3</v>
      </c>
      <c r="L1577" s="16">
        <v>0.24513873999999999</v>
      </c>
    </row>
    <row r="1578" spans="1:12" ht="13.2" hidden="1" x14ac:dyDescent="0.25">
      <c r="A1578" s="13">
        <v>41827</v>
      </c>
      <c r="B1578" s="54">
        <v>0.40663194444444445</v>
      </c>
      <c r="C1578" s="16" t="s">
        <v>795</v>
      </c>
      <c r="D1578" s="16" t="s">
        <v>761</v>
      </c>
      <c r="E1578" s="16" t="s">
        <v>763</v>
      </c>
      <c r="F1578" s="16">
        <v>1.000273E-2</v>
      </c>
      <c r="G1578" s="16">
        <v>0.301259</v>
      </c>
      <c r="H1578" s="16">
        <v>3.0134099999999998E-3</v>
      </c>
      <c r="I1578" s="66">
        <v>2E-3</v>
      </c>
      <c r="J1578" s="16">
        <v>11034639</v>
      </c>
      <c r="K1578" s="16">
        <v>-3.0134099999999998E-3</v>
      </c>
      <c r="L1578" s="16">
        <v>0.30065649</v>
      </c>
    </row>
    <row r="1579" spans="1:12" ht="13.2" hidden="1" x14ac:dyDescent="0.25">
      <c r="A1579" s="13">
        <v>41827</v>
      </c>
      <c r="B1579" s="54">
        <v>0.40663194444444445</v>
      </c>
      <c r="C1579" s="16" t="s">
        <v>795</v>
      </c>
      <c r="D1579" s="16" t="s">
        <v>761</v>
      </c>
      <c r="E1579" s="16" t="s">
        <v>763</v>
      </c>
      <c r="F1579" s="16">
        <v>1.000273E-2</v>
      </c>
      <c r="G1579" s="16">
        <v>0.29874099999999998</v>
      </c>
      <c r="H1579" s="16">
        <v>2.9882200000000002E-3</v>
      </c>
      <c r="I1579" s="66">
        <v>2E-3</v>
      </c>
      <c r="J1579" s="16">
        <v>11034627</v>
      </c>
      <c r="K1579" s="16">
        <v>-2.9882200000000002E-3</v>
      </c>
      <c r="L1579" s="16">
        <v>0.29814352</v>
      </c>
    </row>
    <row r="1580" spans="1:12" ht="13.2" hidden="1" x14ac:dyDescent="0.25">
      <c r="A1580" s="13">
        <v>41827</v>
      </c>
      <c r="B1580" s="54">
        <v>0.3971527777777778</v>
      </c>
      <c r="C1580" s="16" t="s">
        <v>795</v>
      </c>
      <c r="D1580" s="16" t="s">
        <v>761</v>
      </c>
      <c r="E1580" s="16" t="s">
        <v>762</v>
      </c>
      <c r="F1580" s="16">
        <v>1.00807E-2</v>
      </c>
      <c r="G1580" s="16">
        <v>1.9823721000000001</v>
      </c>
      <c r="H1580" s="16">
        <v>1.9983689999999998E-2</v>
      </c>
      <c r="I1580" s="66">
        <v>2E-3</v>
      </c>
      <c r="J1580" s="16">
        <v>11033284</v>
      </c>
      <c r="K1580" s="16">
        <v>1.994373E-2</v>
      </c>
      <c r="L1580" s="16">
        <v>-1.9823721000000001</v>
      </c>
    </row>
    <row r="1581" spans="1:12" ht="13.2" hidden="1" x14ac:dyDescent="0.25">
      <c r="A1581" s="13">
        <v>41827</v>
      </c>
      <c r="B1581" s="54">
        <v>0.39601851851851849</v>
      </c>
      <c r="C1581" s="16" t="s">
        <v>795</v>
      </c>
      <c r="D1581" s="16" t="s">
        <v>761</v>
      </c>
      <c r="E1581" s="16" t="s">
        <v>762</v>
      </c>
      <c r="F1581" s="16">
        <v>1.000066E-2</v>
      </c>
      <c r="G1581" s="16">
        <v>1.9114551399999999</v>
      </c>
      <c r="H1581" s="16">
        <v>1.911581E-2</v>
      </c>
      <c r="I1581" s="66">
        <v>2E-3</v>
      </c>
      <c r="J1581" s="16">
        <v>11033282</v>
      </c>
      <c r="K1581" s="16">
        <v>1.907758E-2</v>
      </c>
      <c r="L1581" s="16">
        <v>-1.9114551399999999</v>
      </c>
    </row>
    <row r="1582" spans="1:12" ht="13.2" hidden="1" x14ac:dyDescent="0.25">
      <c r="A1582" s="13">
        <v>41827</v>
      </c>
      <c r="B1582" s="54">
        <v>0.39598379629629632</v>
      </c>
      <c r="C1582" s="16" t="s">
        <v>795</v>
      </c>
      <c r="D1582" s="16" t="s">
        <v>761</v>
      </c>
      <c r="E1582" s="16" t="s">
        <v>763</v>
      </c>
      <c r="F1582" s="16">
        <v>1.000069E-2</v>
      </c>
      <c r="G1582" s="16">
        <v>1.98634479</v>
      </c>
      <c r="H1582" s="16">
        <v>1.986481E-2</v>
      </c>
      <c r="I1582" s="66">
        <v>2E-3</v>
      </c>
      <c r="J1582" s="16">
        <v>11032677</v>
      </c>
      <c r="K1582" s="16">
        <v>-1.986481E-2</v>
      </c>
      <c r="L1582" s="16">
        <v>1.98237211</v>
      </c>
    </row>
    <row r="1583" spans="1:12" ht="13.2" hidden="1" x14ac:dyDescent="0.25">
      <c r="A1583" s="13">
        <v>41827</v>
      </c>
      <c r="B1583" s="54">
        <v>0.39598379629629632</v>
      </c>
      <c r="C1583" s="16" t="s">
        <v>795</v>
      </c>
      <c r="D1583" s="16" t="s">
        <v>761</v>
      </c>
      <c r="E1583" s="16" t="s">
        <v>763</v>
      </c>
      <c r="F1583" s="16">
        <v>1.000069E-2</v>
      </c>
      <c r="G1583" s="16">
        <v>3.3003448400000002</v>
      </c>
      <c r="H1583" s="16">
        <v>3.3005720000000002E-2</v>
      </c>
      <c r="I1583" s="66">
        <v>2E-3</v>
      </c>
      <c r="J1583" s="16">
        <v>11032610</v>
      </c>
      <c r="K1583" s="16">
        <v>-3.3005720000000002E-2</v>
      </c>
      <c r="L1583" s="16">
        <v>3.2937441600000001</v>
      </c>
    </row>
    <row r="1584" spans="1:12" ht="13.2" hidden="1" x14ac:dyDescent="0.25">
      <c r="A1584" s="13">
        <v>41827</v>
      </c>
      <c r="B1584" s="54">
        <v>0.3929050925925926</v>
      </c>
      <c r="C1584" s="16" t="s">
        <v>795</v>
      </c>
      <c r="D1584" s="16" t="s">
        <v>761</v>
      </c>
      <c r="E1584" s="16" t="s">
        <v>762</v>
      </c>
      <c r="F1584" s="16">
        <v>1.0000719999999999E-2</v>
      </c>
      <c r="G1584" s="16">
        <v>0.2994</v>
      </c>
      <c r="H1584" s="16">
        <v>2.9942100000000002E-3</v>
      </c>
      <c r="I1584" s="66">
        <v>2E-3</v>
      </c>
      <c r="J1584" s="16">
        <v>11032796</v>
      </c>
      <c r="K1584" s="16">
        <v>2.9882300000000001E-3</v>
      </c>
      <c r="L1584" s="16">
        <v>-0.2994</v>
      </c>
    </row>
    <row r="1585" spans="1:12" ht="13.2" x14ac:dyDescent="0.25">
      <c r="A1585" s="13">
        <v>41827</v>
      </c>
      <c r="B1585" s="54">
        <v>0.38841435185185186</v>
      </c>
      <c r="C1585" s="16" t="s">
        <v>760</v>
      </c>
      <c r="D1585" s="16" t="s">
        <v>761</v>
      </c>
      <c r="E1585" s="16" t="s">
        <v>763</v>
      </c>
      <c r="F1585" s="16">
        <v>1.021848E-2</v>
      </c>
      <c r="G1585" s="16">
        <v>1.7771197700000001</v>
      </c>
      <c r="H1585" s="16">
        <v>1.8159459999999999E-2</v>
      </c>
      <c r="I1585" s="66">
        <v>2E-3</v>
      </c>
      <c r="J1585" s="16">
        <v>10998865</v>
      </c>
      <c r="K1585" s="16">
        <v>-1.8159459999999999E-2</v>
      </c>
      <c r="L1585" s="16">
        <v>1.7735655400000001</v>
      </c>
    </row>
    <row r="1586" spans="1:12" ht="13.2" hidden="1" x14ac:dyDescent="0.25">
      <c r="A1586" s="13">
        <v>41827</v>
      </c>
      <c r="B1586" s="54">
        <v>0.38219907407407405</v>
      </c>
      <c r="C1586" s="16" t="s">
        <v>795</v>
      </c>
      <c r="D1586" s="16" t="s">
        <v>761</v>
      </c>
      <c r="E1586" s="16" t="s">
        <v>762</v>
      </c>
      <c r="F1586" s="16">
        <v>8.5000700000000002E-3</v>
      </c>
      <c r="G1586" s="16">
        <v>2.3417017100000002</v>
      </c>
      <c r="H1586" s="16">
        <v>1.9904620000000001E-2</v>
      </c>
      <c r="I1586" s="66">
        <v>2E-3</v>
      </c>
      <c r="J1586" s="16">
        <v>11031215</v>
      </c>
      <c r="K1586" s="16">
        <v>1.9864819999999998E-2</v>
      </c>
      <c r="L1586" s="16">
        <v>-2.3417017100000002</v>
      </c>
    </row>
    <row r="1587" spans="1:12" ht="13.2" hidden="1" x14ac:dyDescent="0.25">
      <c r="A1587" s="13">
        <v>41827</v>
      </c>
      <c r="B1587" s="54">
        <v>0.38170138888888888</v>
      </c>
      <c r="C1587" s="16" t="s">
        <v>795</v>
      </c>
      <c r="D1587" s="16" t="s">
        <v>761</v>
      </c>
      <c r="E1587" s="16" t="s">
        <v>762</v>
      </c>
      <c r="F1587" s="16">
        <v>8.5000400000000004E-3</v>
      </c>
      <c r="G1587" s="16">
        <v>0.73705980000000004</v>
      </c>
      <c r="H1587" s="16">
        <v>6.2650300000000004E-3</v>
      </c>
      <c r="I1587" s="66">
        <v>2E-3</v>
      </c>
      <c r="J1587" s="16">
        <v>11031157</v>
      </c>
      <c r="K1587" s="16">
        <v>6.2525000000000002E-3</v>
      </c>
      <c r="L1587" s="16">
        <v>-0.73705980000000004</v>
      </c>
    </row>
    <row r="1588" spans="1:12" ht="13.2" hidden="1" x14ac:dyDescent="0.25">
      <c r="A1588" s="13">
        <v>41827</v>
      </c>
      <c r="B1588" s="54">
        <v>0.38170138888888888</v>
      </c>
      <c r="C1588" s="16" t="s">
        <v>795</v>
      </c>
      <c r="D1588" s="16" t="s">
        <v>761</v>
      </c>
      <c r="E1588" s="16" t="s">
        <v>762</v>
      </c>
      <c r="F1588" s="16">
        <v>8.5000400000000004E-3</v>
      </c>
      <c r="G1588" s="16">
        <v>2.4565402000000001</v>
      </c>
      <c r="H1588" s="16">
        <v>2.0880679999999999E-2</v>
      </c>
      <c r="I1588" s="66">
        <v>2E-3</v>
      </c>
      <c r="J1588" s="16">
        <v>11031157</v>
      </c>
      <c r="K1588" s="16">
        <v>2.083892E-2</v>
      </c>
      <c r="L1588" s="16">
        <v>-2.4565402000000001</v>
      </c>
    </row>
    <row r="1589" spans="1:12" ht="13.2" hidden="1" x14ac:dyDescent="0.25">
      <c r="A1589" s="13">
        <v>41827</v>
      </c>
      <c r="B1589" s="54">
        <v>0.38050925925925927</v>
      </c>
      <c r="C1589" s="16" t="s">
        <v>795</v>
      </c>
      <c r="D1589" s="16" t="s">
        <v>761</v>
      </c>
      <c r="E1589" s="16" t="s">
        <v>762</v>
      </c>
      <c r="F1589" s="16">
        <v>1.2749959999999999E-2</v>
      </c>
      <c r="G1589" s="16">
        <v>0.46479816000000002</v>
      </c>
      <c r="H1589" s="16">
        <v>5.9261499999999998E-3</v>
      </c>
      <c r="I1589" s="66">
        <v>2E-3</v>
      </c>
      <c r="J1589" s="16">
        <v>11030946</v>
      </c>
      <c r="K1589" s="16">
        <v>5.9142999999999999E-3</v>
      </c>
      <c r="L1589" s="16">
        <v>-0.46479816000000002</v>
      </c>
    </row>
    <row r="1590" spans="1:12" ht="13.2" hidden="1" x14ac:dyDescent="0.25">
      <c r="A1590" s="13">
        <v>41827</v>
      </c>
      <c r="B1590" s="54">
        <v>0.37732638888888886</v>
      </c>
      <c r="C1590" s="16" t="s">
        <v>795</v>
      </c>
      <c r="D1590" s="16" t="s">
        <v>761</v>
      </c>
      <c r="E1590" s="16" t="s">
        <v>763</v>
      </c>
      <c r="F1590" s="16">
        <v>1.200007E-2</v>
      </c>
      <c r="G1590" s="16">
        <v>1.91528572</v>
      </c>
      <c r="H1590" s="16">
        <v>2.298356E-2</v>
      </c>
      <c r="I1590" s="66">
        <v>2E-3</v>
      </c>
      <c r="J1590" s="16">
        <v>11030157</v>
      </c>
      <c r="K1590" s="16">
        <v>-2.298356E-2</v>
      </c>
      <c r="L1590" s="16">
        <v>1.9114551500000001</v>
      </c>
    </row>
    <row r="1591" spans="1:12" ht="13.2" hidden="1" x14ac:dyDescent="0.25">
      <c r="A1591" s="13">
        <v>41827</v>
      </c>
      <c r="B1591" s="54">
        <v>0.37732638888888886</v>
      </c>
      <c r="C1591" s="16" t="s">
        <v>795</v>
      </c>
      <c r="D1591" s="16" t="s">
        <v>761</v>
      </c>
      <c r="E1591" s="16" t="s">
        <v>763</v>
      </c>
      <c r="F1591" s="16">
        <v>1.200007E-2</v>
      </c>
      <c r="G1591" s="16">
        <v>0.46572962000000001</v>
      </c>
      <c r="H1591" s="16">
        <v>5.5887799999999998E-3</v>
      </c>
      <c r="I1591" s="66">
        <v>2E-3</v>
      </c>
      <c r="J1591" s="16">
        <v>11030150</v>
      </c>
      <c r="K1591" s="16">
        <v>-5.5887799999999998E-3</v>
      </c>
      <c r="L1591" s="16">
        <v>0.46479817000000001</v>
      </c>
    </row>
    <row r="1592" spans="1:12" ht="13.2" hidden="1" x14ac:dyDescent="0.25">
      <c r="A1592" s="13">
        <v>41827</v>
      </c>
      <c r="B1592" s="54">
        <v>0.37223379629629627</v>
      </c>
      <c r="C1592" s="16" t="s">
        <v>795</v>
      </c>
      <c r="D1592" s="16" t="s">
        <v>761</v>
      </c>
      <c r="E1592" s="16" t="s">
        <v>762</v>
      </c>
      <c r="F1592" s="16">
        <v>1.3999899999999999E-2</v>
      </c>
      <c r="G1592" s="16">
        <v>1.6449848</v>
      </c>
      <c r="H1592" s="16">
        <v>2.3029620000000001E-2</v>
      </c>
      <c r="I1592" s="66">
        <v>2E-3</v>
      </c>
      <c r="J1592" s="16">
        <v>11029651</v>
      </c>
      <c r="K1592" s="16">
        <v>2.2983569999999998E-2</v>
      </c>
      <c r="L1592" s="16">
        <v>-1.6449848</v>
      </c>
    </row>
    <row r="1593" spans="1:12" ht="13.2" hidden="1" x14ac:dyDescent="0.25">
      <c r="A1593" s="13">
        <v>41827</v>
      </c>
      <c r="B1593" s="54">
        <v>0.36958333333333332</v>
      </c>
      <c r="C1593" s="16" t="s">
        <v>795</v>
      </c>
      <c r="D1593" s="16" t="s">
        <v>761</v>
      </c>
      <c r="E1593" s="16" t="s">
        <v>762</v>
      </c>
      <c r="F1593" s="16">
        <v>1.399997E-2</v>
      </c>
      <c r="G1593" s="16">
        <v>0.4</v>
      </c>
      <c r="H1593" s="16">
        <v>5.5999800000000001E-3</v>
      </c>
      <c r="I1593" s="66">
        <v>2E-3</v>
      </c>
      <c r="J1593" s="16">
        <v>11029284</v>
      </c>
      <c r="K1593" s="16">
        <v>5.5887899999999997E-3</v>
      </c>
      <c r="L1593" s="16">
        <v>-0.4</v>
      </c>
    </row>
    <row r="1594" spans="1:12" ht="13.2" hidden="1" x14ac:dyDescent="0.25">
      <c r="A1594" s="13">
        <v>41827</v>
      </c>
      <c r="B1594" s="54">
        <v>0.36076388888888888</v>
      </c>
      <c r="C1594" s="16" t="s">
        <v>795</v>
      </c>
      <c r="D1594" s="16" t="s">
        <v>761</v>
      </c>
      <c r="E1594" s="16" t="s">
        <v>763</v>
      </c>
      <c r="F1594" s="16">
        <v>1.3000029999999999E-2</v>
      </c>
      <c r="G1594" s="16">
        <v>2.3463945000000002</v>
      </c>
      <c r="H1594" s="16">
        <v>3.0503189999999999E-2</v>
      </c>
      <c r="I1594" s="66">
        <v>2E-3</v>
      </c>
      <c r="J1594" s="16">
        <v>11027712</v>
      </c>
      <c r="K1594" s="16">
        <v>-3.0503189999999999E-2</v>
      </c>
      <c r="L1594" s="16">
        <v>2.3417017200000001</v>
      </c>
    </row>
    <row r="1595" spans="1:12" ht="13.2" hidden="1" x14ac:dyDescent="0.25">
      <c r="A1595" s="13">
        <v>41827</v>
      </c>
      <c r="B1595" s="54">
        <v>0.35978009259259258</v>
      </c>
      <c r="C1595" s="16" t="s">
        <v>795</v>
      </c>
      <c r="D1595" s="16" t="s">
        <v>761</v>
      </c>
      <c r="E1595" s="16" t="s">
        <v>763</v>
      </c>
      <c r="F1595" s="16">
        <v>1.3000029999999999E-2</v>
      </c>
      <c r="G1595" s="16">
        <v>3.2</v>
      </c>
      <c r="H1595" s="16">
        <v>4.1600089999999999E-2</v>
      </c>
      <c r="I1595" s="66">
        <v>2E-3</v>
      </c>
      <c r="J1595" s="16">
        <v>11027712</v>
      </c>
      <c r="K1595" s="16">
        <v>-4.1600089999999999E-2</v>
      </c>
      <c r="L1595" s="16">
        <v>3.1936</v>
      </c>
    </row>
    <row r="1596" spans="1:12" ht="13.2" hidden="1" x14ac:dyDescent="0.25">
      <c r="A1596" s="13">
        <v>41827</v>
      </c>
      <c r="B1596" s="54">
        <v>0.3591435185185185</v>
      </c>
      <c r="C1596" s="16" t="s">
        <v>795</v>
      </c>
      <c r="D1596" s="16" t="s">
        <v>761</v>
      </c>
      <c r="E1596" s="16" t="s">
        <v>763</v>
      </c>
      <c r="F1596" s="16">
        <v>1.3000009999999999E-2</v>
      </c>
      <c r="G1596" s="16">
        <v>0.3</v>
      </c>
      <c r="H1596" s="16">
        <v>3.8999999999999998E-3</v>
      </c>
      <c r="I1596" s="66">
        <v>2E-3</v>
      </c>
      <c r="J1596" s="16">
        <v>11027620</v>
      </c>
      <c r="K1596" s="16">
        <v>-3.8999999999999998E-3</v>
      </c>
      <c r="L1596" s="16">
        <v>0.2994</v>
      </c>
    </row>
    <row r="1597" spans="1:12" ht="13.2" hidden="1" x14ac:dyDescent="0.25">
      <c r="A1597" s="13">
        <v>41827</v>
      </c>
      <c r="B1597" s="54">
        <v>0.35118055555555555</v>
      </c>
      <c r="C1597" s="16" t="s">
        <v>795</v>
      </c>
      <c r="D1597" s="16" t="s">
        <v>761</v>
      </c>
      <c r="E1597" s="16" t="s">
        <v>762</v>
      </c>
      <c r="F1597" s="16">
        <v>1.2060070000000001E-2</v>
      </c>
      <c r="G1597" s="16">
        <v>1.21417906</v>
      </c>
      <c r="H1597" s="16">
        <v>1.4643079999999999E-2</v>
      </c>
      <c r="I1597" s="66">
        <v>2E-3</v>
      </c>
      <c r="J1597" s="16">
        <v>11026227</v>
      </c>
      <c r="K1597" s="16">
        <v>1.46138E-2</v>
      </c>
      <c r="L1597" s="16">
        <v>-1.21417906</v>
      </c>
    </row>
    <row r="1598" spans="1:12" ht="13.2" hidden="1" x14ac:dyDescent="0.25">
      <c r="A1598" s="13">
        <v>41827</v>
      </c>
      <c r="B1598" s="54">
        <v>0.35106481481481483</v>
      </c>
      <c r="C1598" s="16" t="s">
        <v>795</v>
      </c>
      <c r="D1598" s="16" t="s">
        <v>761</v>
      </c>
      <c r="E1598" s="16" t="s">
        <v>762</v>
      </c>
      <c r="F1598" s="16">
        <v>1.2060070000000001E-2</v>
      </c>
      <c r="G1598" s="16">
        <v>1.02</v>
      </c>
      <c r="H1598" s="16">
        <v>1.230127E-2</v>
      </c>
      <c r="I1598" s="66">
        <v>2E-3</v>
      </c>
      <c r="J1598" s="16">
        <v>11026227</v>
      </c>
      <c r="K1598" s="16">
        <v>1.227667E-2</v>
      </c>
      <c r="L1598" s="16">
        <v>-1.02</v>
      </c>
    </row>
    <row r="1599" spans="1:12" ht="13.2" hidden="1" x14ac:dyDescent="0.25">
      <c r="A1599" s="13">
        <v>41827</v>
      </c>
      <c r="B1599" s="54">
        <v>0.35082175925925924</v>
      </c>
      <c r="C1599" s="16" t="s">
        <v>795</v>
      </c>
      <c r="D1599" s="16" t="s">
        <v>761</v>
      </c>
      <c r="E1599" s="16" t="s">
        <v>762</v>
      </c>
      <c r="F1599" s="16">
        <v>1.2060070000000001E-2</v>
      </c>
      <c r="G1599" s="16">
        <v>0.11269503</v>
      </c>
      <c r="H1599" s="16">
        <v>1.3591E-3</v>
      </c>
      <c r="I1599" s="66">
        <v>2E-3</v>
      </c>
      <c r="J1599" s="16">
        <v>11026227</v>
      </c>
      <c r="K1599" s="16">
        <v>1.3563900000000001E-3</v>
      </c>
      <c r="L1599" s="16">
        <v>-0.11269503</v>
      </c>
    </row>
    <row r="1600" spans="1:12" ht="13.2" hidden="1" x14ac:dyDescent="0.25">
      <c r="A1600" s="13">
        <v>41827</v>
      </c>
      <c r="B1600" s="54">
        <v>0.35040509259259262</v>
      </c>
      <c r="C1600" s="16" t="s">
        <v>795</v>
      </c>
      <c r="D1600" s="16" t="s">
        <v>761</v>
      </c>
      <c r="E1600" s="16" t="s">
        <v>762</v>
      </c>
      <c r="F1600" s="16">
        <v>1.2060070000000001E-2</v>
      </c>
      <c r="G1600" s="16">
        <v>0.15</v>
      </c>
      <c r="H1600" s="16">
        <v>1.80901E-3</v>
      </c>
      <c r="I1600" s="66">
        <v>2E-3</v>
      </c>
      <c r="J1600" s="16">
        <v>11026227</v>
      </c>
      <c r="K1600" s="16">
        <v>1.8054E-3</v>
      </c>
      <c r="L1600" s="16">
        <v>-0.15</v>
      </c>
    </row>
    <row r="1601" spans="1:12" ht="13.2" hidden="1" x14ac:dyDescent="0.25">
      <c r="A1601" s="13">
        <v>41827</v>
      </c>
      <c r="B1601" s="54">
        <v>0.35025462962962961</v>
      </c>
      <c r="C1601" s="16" t="s">
        <v>795</v>
      </c>
      <c r="D1601" s="16" t="s">
        <v>761</v>
      </c>
      <c r="E1601" s="16" t="s">
        <v>762</v>
      </c>
      <c r="F1601" s="16">
        <v>1.2410020000000001E-2</v>
      </c>
      <c r="G1601" s="16">
        <v>2.9632759700000002</v>
      </c>
      <c r="H1601" s="16">
        <v>3.6774309999999998E-2</v>
      </c>
      <c r="I1601" s="66">
        <v>2E-3</v>
      </c>
      <c r="J1601" s="16">
        <v>11026227</v>
      </c>
      <c r="K1601" s="16">
        <v>3.6700770000000001E-2</v>
      </c>
      <c r="L1601" s="16">
        <v>-2.9632759700000002</v>
      </c>
    </row>
    <row r="1602" spans="1:12" ht="13.2" hidden="1" x14ac:dyDescent="0.25">
      <c r="A1602" s="13">
        <v>41827</v>
      </c>
      <c r="B1602" s="54">
        <v>0.35021990740740738</v>
      </c>
      <c r="C1602" s="16" t="s">
        <v>795</v>
      </c>
      <c r="D1602" s="16" t="s">
        <v>761</v>
      </c>
      <c r="E1602" s="16" t="s">
        <v>762</v>
      </c>
      <c r="F1602" s="16">
        <v>1.2096010000000001E-2</v>
      </c>
      <c r="G1602" s="16">
        <v>0.76627230000000002</v>
      </c>
      <c r="H1602" s="16">
        <v>9.2688300000000005E-3</v>
      </c>
      <c r="I1602" s="66">
        <v>2E-3</v>
      </c>
      <c r="J1602" s="16">
        <v>11025912</v>
      </c>
      <c r="K1602" s="16">
        <v>9.2502999999999995E-3</v>
      </c>
      <c r="L1602" s="16">
        <v>-0.76627230000000002</v>
      </c>
    </row>
    <row r="1603" spans="1:12" ht="13.2" hidden="1" x14ac:dyDescent="0.25">
      <c r="A1603" s="13">
        <v>41827</v>
      </c>
      <c r="B1603" s="54">
        <v>0.34747685185185184</v>
      </c>
      <c r="C1603" s="16" t="s">
        <v>795</v>
      </c>
      <c r="D1603" s="16" t="s">
        <v>761</v>
      </c>
      <c r="E1603" s="16" t="s">
        <v>763</v>
      </c>
      <c r="F1603" s="16">
        <v>1.200001E-2</v>
      </c>
      <c r="G1603" s="16">
        <v>2.0490829700000002</v>
      </c>
      <c r="H1603" s="16">
        <v>2.4589010000000001E-2</v>
      </c>
      <c r="I1603" s="66">
        <v>2E-3</v>
      </c>
      <c r="J1603" s="16">
        <v>11025761</v>
      </c>
      <c r="K1603" s="16">
        <v>-2.4589010000000001E-2</v>
      </c>
      <c r="L1603" s="16">
        <v>2.0449848099999999</v>
      </c>
    </row>
    <row r="1604" spans="1:12" ht="13.2" hidden="1" x14ac:dyDescent="0.25">
      <c r="A1604" s="13">
        <v>41827</v>
      </c>
      <c r="B1604" s="54">
        <v>0.34714120370370372</v>
      </c>
      <c r="C1604" s="16" t="s">
        <v>795</v>
      </c>
      <c r="D1604" s="16" t="s">
        <v>761</v>
      </c>
      <c r="E1604" s="16" t="s">
        <v>762</v>
      </c>
      <c r="F1604" s="16">
        <v>1.2060090000000001E-2</v>
      </c>
      <c r="G1604" s="16">
        <v>1.0204589399999999</v>
      </c>
      <c r="H1604" s="16">
        <v>1.230682E-2</v>
      </c>
      <c r="I1604" s="66">
        <v>2E-3</v>
      </c>
      <c r="J1604" s="16">
        <v>11025413</v>
      </c>
      <c r="K1604" s="16">
        <v>1.228221E-2</v>
      </c>
      <c r="L1604" s="16">
        <v>-1.0204589399999999</v>
      </c>
    </row>
    <row r="1605" spans="1:12" ht="13.2" hidden="1" x14ac:dyDescent="0.25">
      <c r="A1605" s="13">
        <v>41827</v>
      </c>
      <c r="B1605" s="54">
        <v>0.34670138888888891</v>
      </c>
      <c r="C1605" s="16" t="s">
        <v>795</v>
      </c>
      <c r="D1605" s="16" t="s">
        <v>761</v>
      </c>
      <c r="E1605" s="16" t="s">
        <v>762</v>
      </c>
      <c r="F1605" s="16">
        <v>1.2060080000000001E-2</v>
      </c>
      <c r="G1605" s="16">
        <v>1.0225039499999999</v>
      </c>
      <c r="H1605" s="16">
        <v>1.2331470000000001E-2</v>
      </c>
      <c r="I1605" s="66">
        <v>2E-3</v>
      </c>
      <c r="J1605" s="16">
        <v>11025486</v>
      </c>
      <c r="K1605" s="16">
        <v>1.230681E-2</v>
      </c>
      <c r="L1605" s="16">
        <v>-1.0225039499999999</v>
      </c>
    </row>
    <row r="1606" spans="1:12" ht="13.2" hidden="1" x14ac:dyDescent="0.25">
      <c r="A1606" s="13">
        <v>41827</v>
      </c>
      <c r="B1606" s="54">
        <v>0.34525462962962961</v>
      </c>
      <c r="C1606" s="16" t="s">
        <v>795</v>
      </c>
      <c r="D1606" s="16" t="s">
        <v>761</v>
      </c>
      <c r="E1606" s="16" t="s">
        <v>763</v>
      </c>
      <c r="F1606" s="16">
        <v>1.200001E-2</v>
      </c>
      <c r="G1606" s="16">
        <v>0.76780791999999998</v>
      </c>
      <c r="H1606" s="16">
        <v>9.2137E-3</v>
      </c>
      <c r="I1606" s="66">
        <v>2E-3</v>
      </c>
      <c r="J1606" s="16">
        <v>11025418</v>
      </c>
      <c r="K1606" s="16">
        <v>-9.2137E-3</v>
      </c>
      <c r="L1606" s="16">
        <v>0.76627230999999996</v>
      </c>
    </row>
    <row r="1607" spans="1:12" ht="13.2" hidden="1" x14ac:dyDescent="0.25">
      <c r="A1607" s="13">
        <v>41827</v>
      </c>
      <c r="B1607" s="54">
        <v>0.34446759259259258</v>
      </c>
      <c r="C1607" s="16" t="s">
        <v>795</v>
      </c>
      <c r="D1607" s="16" t="s">
        <v>761</v>
      </c>
      <c r="E1607" s="16" t="s">
        <v>762</v>
      </c>
      <c r="F1607" s="16">
        <v>7.9999900000000002E-3</v>
      </c>
      <c r="G1607" s="16">
        <v>1.1540230300000001</v>
      </c>
      <c r="H1607" s="16">
        <v>9.2321699999999996E-3</v>
      </c>
      <c r="I1607" s="66">
        <v>2E-3</v>
      </c>
      <c r="J1607" s="16">
        <v>11025200</v>
      </c>
      <c r="K1607" s="16">
        <v>9.21371E-3</v>
      </c>
      <c r="L1607" s="16">
        <v>-1.1540230300000001</v>
      </c>
    </row>
    <row r="1608" spans="1:12" ht="13.2" hidden="1" x14ac:dyDescent="0.25">
      <c r="A1608" s="13">
        <v>41827</v>
      </c>
      <c r="B1608" s="54">
        <v>0.34423611111111113</v>
      </c>
      <c r="C1608" s="16" t="s">
        <v>795</v>
      </c>
      <c r="D1608" s="16" t="s">
        <v>761</v>
      </c>
      <c r="E1608" s="16" t="s">
        <v>763</v>
      </c>
      <c r="F1608" s="16">
        <v>7.2300300000000001E-3</v>
      </c>
      <c r="G1608" s="16">
        <v>5.4710922499999999</v>
      </c>
      <c r="H1608" s="16">
        <v>3.955616E-2</v>
      </c>
      <c r="I1608" s="66">
        <v>2E-3</v>
      </c>
      <c r="J1608" s="16">
        <v>11025164</v>
      </c>
      <c r="K1608" s="16">
        <v>-3.955616E-2</v>
      </c>
      <c r="L1608" s="16">
        <v>5.4601500700000001</v>
      </c>
    </row>
    <row r="1609" spans="1:12" ht="13.2" hidden="1" x14ac:dyDescent="0.25">
      <c r="A1609" s="13">
        <v>41827</v>
      </c>
      <c r="B1609" s="54">
        <v>0.34366898148148151</v>
      </c>
      <c r="C1609" s="16" t="s">
        <v>795</v>
      </c>
      <c r="D1609" s="16" t="s">
        <v>761</v>
      </c>
      <c r="E1609" s="16" t="s">
        <v>762</v>
      </c>
      <c r="F1609" s="16">
        <v>7.2300300000000001E-3</v>
      </c>
      <c r="G1609" s="16">
        <v>1.0225039499999999</v>
      </c>
      <c r="H1609" s="16">
        <v>7.3927300000000001E-3</v>
      </c>
      <c r="I1609" s="66">
        <v>2E-3</v>
      </c>
      <c r="J1609" s="16">
        <v>11025197</v>
      </c>
      <c r="K1609" s="16">
        <v>7.3779500000000003E-3</v>
      </c>
      <c r="L1609" s="16">
        <v>-1.0225039499999999</v>
      </c>
    </row>
    <row r="1610" spans="1:12" ht="13.2" hidden="1" x14ac:dyDescent="0.25">
      <c r="A1610" s="13">
        <v>41827</v>
      </c>
      <c r="B1610" s="54">
        <v>0.34366898148148151</v>
      </c>
      <c r="C1610" s="16" t="s">
        <v>795</v>
      </c>
      <c r="D1610" s="16" t="s">
        <v>761</v>
      </c>
      <c r="E1610" s="16" t="s">
        <v>763</v>
      </c>
      <c r="F1610" s="16">
        <v>7.2300300000000001E-3</v>
      </c>
      <c r="G1610" s="16">
        <v>1.0225039499999999</v>
      </c>
      <c r="H1610" s="16">
        <v>7.3927300000000001E-3</v>
      </c>
      <c r="I1610" s="66">
        <v>2E-3</v>
      </c>
      <c r="J1610" s="16">
        <v>11025164</v>
      </c>
      <c r="K1610" s="16">
        <v>-7.3927300000000001E-3</v>
      </c>
      <c r="L1610" s="16">
        <v>1.0204589500000001</v>
      </c>
    </row>
    <row r="1611" spans="1:12" ht="13.2" hidden="1" x14ac:dyDescent="0.25">
      <c r="A1611" s="13">
        <v>41827</v>
      </c>
      <c r="B1611" s="54">
        <v>0.34335648148148146</v>
      </c>
      <c r="C1611" s="16" t="s">
        <v>795</v>
      </c>
      <c r="D1611" s="16" t="s">
        <v>761</v>
      </c>
      <c r="E1611" s="16" t="s">
        <v>763</v>
      </c>
      <c r="F1611" s="16">
        <v>7.13001E-3</v>
      </c>
      <c r="G1611" s="16">
        <v>1.15633571</v>
      </c>
      <c r="H1611" s="16">
        <v>8.2446800000000008E-3</v>
      </c>
      <c r="I1611" s="66">
        <v>2E-3</v>
      </c>
      <c r="J1611" s="16">
        <v>11025081</v>
      </c>
      <c r="K1611" s="16">
        <v>-8.2446800000000008E-3</v>
      </c>
      <c r="L1611" s="16">
        <v>1.15402304</v>
      </c>
    </row>
    <row r="1612" spans="1:12" ht="13.2" hidden="1" x14ac:dyDescent="0.25">
      <c r="A1612" s="13">
        <v>41827</v>
      </c>
      <c r="B1612" s="54">
        <v>0.34108796296296295</v>
      </c>
      <c r="C1612" s="16" t="s">
        <v>795</v>
      </c>
      <c r="D1612" s="16" t="s">
        <v>761</v>
      </c>
      <c r="E1612" s="16" t="s">
        <v>762</v>
      </c>
      <c r="F1612" s="16">
        <v>7.8999799999999992E-3</v>
      </c>
      <c r="G1612" s="16">
        <v>1.0204589399999999</v>
      </c>
      <c r="H1612" s="16">
        <v>8.0616000000000004E-3</v>
      </c>
      <c r="I1612" s="66">
        <v>2E-3</v>
      </c>
      <c r="J1612" s="16">
        <v>11024826</v>
      </c>
      <c r="K1612" s="16">
        <v>8.0454800000000007E-3</v>
      </c>
      <c r="L1612" s="16">
        <v>-1.0204589399999999</v>
      </c>
    </row>
    <row r="1613" spans="1:12" ht="13.2" hidden="1" x14ac:dyDescent="0.25">
      <c r="A1613" s="13">
        <v>41827</v>
      </c>
      <c r="B1613" s="54">
        <v>0.3409490740740741</v>
      </c>
      <c r="C1613" s="16" t="s">
        <v>795</v>
      </c>
      <c r="D1613" s="16" t="s">
        <v>761</v>
      </c>
      <c r="E1613" s="16" t="s">
        <v>762</v>
      </c>
      <c r="F1613" s="16">
        <v>7.1254999999999999E-3</v>
      </c>
      <c r="G1613" s="16">
        <v>1.0225039499999999</v>
      </c>
      <c r="H1613" s="16">
        <v>7.28585E-3</v>
      </c>
      <c r="I1613" s="66">
        <v>2E-3</v>
      </c>
      <c r="J1613" s="16">
        <v>11024805</v>
      </c>
      <c r="K1613" s="16">
        <v>7.2712799999999998E-3</v>
      </c>
      <c r="L1613" s="16">
        <v>-1.0225039499999999</v>
      </c>
    </row>
    <row r="1614" spans="1:12" ht="13.2" hidden="1" x14ac:dyDescent="0.25">
      <c r="A1614" s="13">
        <v>41827</v>
      </c>
      <c r="B1614" s="54">
        <v>0.3409490740740741</v>
      </c>
      <c r="C1614" s="16" t="s">
        <v>795</v>
      </c>
      <c r="D1614" s="16" t="s">
        <v>761</v>
      </c>
      <c r="E1614" s="16" t="s">
        <v>763</v>
      </c>
      <c r="F1614" s="16">
        <v>7.1254999999999999E-3</v>
      </c>
      <c r="G1614" s="16">
        <v>1.0225039499999999</v>
      </c>
      <c r="H1614" s="16">
        <v>7.28585E-3</v>
      </c>
      <c r="I1614" s="66">
        <v>2E-3</v>
      </c>
      <c r="J1614" s="16">
        <v>11024718</v>
      </c>
      <c r="K1614" s="16">
        <v>-7.28585E-3</v>
      </c>
      <c r="L1614" s="16">
        <v>1.0204589500000001</v>
      </c>
    </row>
    <row r="1615" spans="1:12" ht="13.2" hidden="1" x14ac:dyDescent="0.25">
      <c r="A1615" s="13">
        <v>41827</v>
      </c>
      <c r="B1615" s="54">
        <v>0.34054398148148146</v>
      </c>
      <c r="C1615" s="16" t="s">
        <v>795</v>
      </c>
      <c r="D1615" s="16" t="s">
        <v>761</v>
      </c>
      <c r="E1615" s="16" t="s">
        <v>762</v>
      </c>
      <c r="F1615" s="16">
        <v>7.1254899999999999E-3</v>
      </c>
      <c r="G1615" s="16">
        <v>1.0225039499999999</v>
      </c>
      <c r="H1615" s="16">
        <v>7.28584E-3</v>
      </c>
      <c r="I1615" s="66">
        <v>2E-3</v>
      </c>
      <c r="J1615" s="16">
        <v>11024712</v>
      </c>
      <c r="K1615" s="16">
        <v>7.2712699999999998E-3</v>
      </c>
      <c r="L1615" s="16">
        <v>-1.0225039499999999</v>
      </c>
    </row>
    <row r="1616" spans="1:12" ht="13.2" hidden="1" x14ac:dyDescent="0.25">
      <c r="A1616" s="13">
        <v>41827</v>
      </c>
      <c r="B1616" s="54">
        <v>0.34054398148148146</v>
      </c>
      <c r="C1616" s="16" t="s">
        <v>795</v>
      </c>
      <c r="D1616" s="16" t="s">
        <v>761</v>
      </c>
      <c r="E1616" s="16" t="s">
        <v>763</v>
      </c>
      <c r="F1616" s="16">
        <v>7.1254899999999999E-3</v>
      </c>
      <c r="G1616" s="16">
        <v>1.0225039499999999</v>
      </c>
      <c r="H1616" s="16">
        <v>7.28584E-3</v>
      </c>
      <c r="I1616" s="66">
        <v>2E-3</v>
      </c>
      <c r="J1616" s="16">
        <v>11024718</v>
      </c>
      <c r="K1616" s="16">
        <v>-7.28584E-3</v>
      </c>
      <c r="L1616" s="16">
        <v>1.0204589500000001</v>
      </c>
    </row>
    <row r="1617" spans="1:12" ht="13.2" hidden="1" x14ac:dyDescent="0.25">
      <c r="A1617" s="13">
        <v>41827</v>
      </c>
      <c r="B1617" s="54">
        <v>0.34053240740740742</v>
      </c>
      <c r="C1617" s="16" t="s">
        <v>795</v>
      </c>
      <c r="D1617" s="16" t="s">
        <v>761</v>
      </c>
      <c r="E1617" s="16" t="s">
        <v>762</v>
      </c>
      <c r="F1617" s="16">
        <v>7.1254899999999999E-3</v>
      </c>
      <c r="G1617" s="16">
        <v>2.8013509999999998E-2</v>
      </c>
      <c r="H1617" s="16">
        <v>1.996E-4</v>
      </c>
      <c r="I1617" s="66">
        <v>2E-3</v>
      </c>
      <c r="J1617" s="16">
        <v>11024712</v>
      </c>
      <c r="K1617" s="16">
        <v>1.9921000000000001E-4</v>
      </c>
      <c r="L1617" s="16">
        <v>-2.8013509999999998E-2</v>
      </c>
    </row>
    <row r="1618" spans="1:12" ht="13.2" hidden="1" x14ac:dyDescent="0.25">
      <c r="A1618" s="13">
        <v>41827</v>
      </c>
      <c r="B1618" s="54">
        <v>0.33914351851851854</v>
      </c>
      <c r="C1618" s="16" t="s">
        <v>795</v>
      </c>
      <c r="D1618" s="16" t="s">
        <v>761</v>
      </c>
      <c r="E1618" s="16" t="s">
        <v>762</v>
      </c>
      <c r="F1618" s="16">
        <v>7.8999900000000008E-3</v>
      </c>
      <c r="G1618" s="16">
        <v>5.2011006499999999</v>
      </c>
      <c r="H1618" s="16">
        <v>4.1088640000000003E-2</v>
      </c>
      <c r="I1618" s="66">
        <v>2E-3</v>
      </c>
      <c r="J1618" s="16">
        <v>11024456</v>
      </c>
      <c r="K1618" s="16">
        <v>4.1006470000000003E-2</v>
      </c>
      <c r="L1618" s="16">
        <v>-5.2011006499999999</v>
      </c>
    </row>
    <row r="1619" spans="1:12" ht="13.2" hidden="1" x14ac:dyDescent="0.25">
      <c r="A1619" s="13">
        <v>41827</v>
      </c>
      <c r="B1619" s="54">
        <v>0.33863425925925927</v>
      </c>
      <c r="C1619" s="16" t="s">
        <v>795</v>
      </c>
      <c r="D1619" s="16" t="s">
        <v>761</v>
      </c>
      <c r="E1619" s="16" t="s">
        <v>762</v>
      </c>
      <c r="F1619" s="16">
        <v>7.5007499999999996E-3</v>
      </c>
      <c r="G1619" s="16">
        <v>1.76713795</v>
      </c>
      <c r="H1619" s="16">
        <v>1.325485E-2</v>
      </c>
      <c r="I1619" s="66">
        <v>2E-3</v>
      </c>
      <c r="J1619" s="16">
        <v>11024365</v>
      </c>
      <c r="K1619" s="16">
        <v>1.322835E-2</v>
      </c>
      <c r="L1619" s="16">
        <v>-1.76713795</v>
      </c>
    </row>
    <row r="1620" spans="1:12" ht="13.2" hidden="1" x14ac:dyDescent="0.25">
      <c r="A1620" s="13">
        <v>41827</v>
      </c>
      <c r="B1620" s="54">
        <v>0.33788194444444447</v>
      </c>
      <c r="C1620" s="16" t="s">
        <v>795</v>
      </c>
      <c r="D1620" s="16" t="s">
        <v>761</v>
      </c>
      <c r="E1620" s="16" t="s">
        <v>763</v>
      </c>
      <c r="F1620" s="16">
        <v>9.5000599999999994E-3</v>
      </c>
      <c r="G1620" s="16">
        <v>1.0526227100000001</v>
      </c>
      <c r="H1620" s="16">
        <v>9.9999700000000004E-3</v>
      </c>
      <c r="I1620" s="66">
        <v>2E-3</v>
      </c>
      <c r="J1620" s="16">
        <v>11023985</v>
      </c>
      <c r="K1620" s="16">
        <v>-9.9999700000000004E-3</v>
      </c>
      <c r="L1620" s="16">
        <v>1.05051747</v>
      </c>
    </row>
    <row r="1621" spans="1:12" ht="13.2" hidden="1" x14ac:dyDescent="0.25">
      <c r="A1621" s="13">
        <v>41827</v>
      </c>
      <c r="B1621" s="54">
        <v>0.33552083333333332</v>
      </c>
      <c r="C1621" s="16" t="s">
        <v>795</v>
      </c>
      <c r="D1621" s="16" t="s">
        <v>761</v>
      </c>
      <c r="E1621" s="16" t="s">
        <v>763</v>
      </c>
      <c r="F1621" s="16">
        <v>9.5000399999999995E-3</v>
      </c>
      <c r="G1621" s="16">
        <v>6.9822030100000001</v>
      </c>
      <c r="H1621" s="16">
        <v>6.6331200000000007E-2</v>
      </c>
      <c r="I1621" s="66">
        <v>2E-3</v>
      </c>
      <c r="J1621" s="16">
        <v>11023564</v>
      </c>
      <c r="K1621" s="16">
        <v>-6.6331200000000007E-2</v>
      </c>
      <c r="L1621" s="16">
        <v>6.9682386100000002</v>
      </c>
    </row>
    <row r="1622" spans="1:12" ht="13.2" hidden="1" x14ac:dyDescent="0.25">
      <c r="A1622" s="13">
        <v>41827</v>
      </c>
      <c r="B1622" s="54">
        <v>0.33223379629629629</v>
      </c>
      <c r="C1622" s="16" t="s">
        <v>795</v>
      </c>
      <c r="D1622" s="16" t="s">
        <v>761</v>
      </c>
      <c r="E1622" s="16" t="s">
        <v>762</v>
      </c>
      <c r="F1622" s="16">
        <v>1.199999E-2</v>
      </c>
      <c r="G1622" s="16">
        <v>6.3736850499999997</v>
      </c>
      <c r="H1622" s="16">
        <v>7.6484150000000001E-2</v>
      </c>
      <c r="I1622" s="66">
        <v>2E-3</v>
      </c>
      <c r="J1622" s="16">
        <v>11023289</v>
      </c>
      <c r="K1622" s="16">
        <v>7.6331189999999993E-2</v>
      </c>
      <c r="L1622" s="16">
        <v>-6.3736850499999997</v>
      </c>
    </row>
    <row r="1623" spans="1:12" ht="13.2" hidden="1" x14ac:dyDescent="0.25">
      <c r="A1623" s="13">
        <v>41827</v>
      </c>
      <c r="B1623" s="54">
        <v>0.33185185185185184</v>
      </c>
      <c r="C1623" s="16" t="s">
        <v>795</v>
      </c>
      <c r="D1623" s="16" t="s">
        <v>761</v>
      </c>
      <c r="E1623" s="16" t="s">
        <v>763</v>
      </c>
      <c r="F1623" s="16">
        <v>9.8200900000000001E-3</v>
      </c>
      <c r="G1623" s="16">
        <v>6.3864579700000004</v>
      </c>
      <c r="H1623" s="16">
        <v>6.2715590000000002E-2</v>
      </c>
      <c r="I1623" s="66">
        <v>2E-3</v>
      </c>
      <c r="J1623" s="16">
        <v>11023122</v>
      </c>
      <c r="K1623" s="16">
        <v>-6.2715590000000002E-2</v>
      </c>
      <c r="L1623" s="16">
        <v>6.3736850599999997</v>
      </c>
    </row>
    <row r="1624" spans="1:12" ht="13.2" hidden="1" x14ac:dyDescent="0.25">
      <c r="A1624" s="13">
        <v>41827</v>
      </c>
      <c r="B1624" s="54">
        <v>0.3212962962962963</v>
      </c>
      <c r="C1624" s="16" t="s">
        <v>795</v>
      </c>
      <c r="D1624" s="16" t="s">
        <v>761</v>
      </c>
      <c r="E1624" s="16" t="s">
        <v>762</v>
      </c>
      <c r="F1624" s="16">
        <v>9.8781100000000007E-3</v>
      </c>
      <c r="G1624" s="16">
        <v>0.18411827</v>
      </c>
      <c r="H1624" s="16">
        <v>1.8187399999999999E-3</v>
      </c>
      <c r="I1624" s="66">
        <v>2E-3</v>
      </c>
      <c r="J1624" s="16">
        <v>11021478</v>
      </c>
      <c r="K1624" s="16">
        <v>1.81511E-3</v>
      </c>
      <c r="L1624" s="16">
        <v>-0.18411827</v>
      </c>
    </row>
    <row r="1625" spans="1:12" ht="13.2" hidden="1" x14ac:dyDescent="0.25">
      <c r="A1625" s="13">
        <v>41827</v>
      </c>
      <c r="B1625" s="54">
        <v>0.3212962962962963</v>
      </c>
      <c r="C1625" s="16" t="s">
        <v>795</v>
      </c>
      <c r="D1625" s="16" t="s">
        <v>761</v>
      </c>
      <c r="E1625" s="16" t="s">
        <v>762</v>
      </c>
      <c r="F1625" s="16">
        <v>9.8781100000000007E-3</v>
      </c>
      <c r="G1625" s="16">
        <v>7.7286129999999995E-2</v>
      </c>
      <c r="H1625" s="16">
        <v>7.6344E-4</v>
      </c>
      <c r="I1625" s="66">
        <v>2E-3</v>
      </c>
      <c r="J1625" s="16">
        <v>11020979</v>
      </c>
      <c r="K1625" s="16">
        <v>7.6192000000000002E-4</v>
      </c>
      <c r="L1625" s="16">
        <v>-7.7286129999999995E-2</v>
      </c>
    </row>
    <row r="1626" spans="1:12" ht="13.2" hidden="1" x14ac:dyDescent="0.25">
      <c r="A1626" s="13">
        <v>41827</v>
      </c>
      <c r="B1626" s="54">
        <v>0.32128472222222221</v>
      </c>
      <c r="C1626" s="16" t="s">
        <v>795</v>
      </c>
      <c r="D1626" s="16" t="s">
        <v>761</v>
      </c>
      <c r="E1626" s="16" t="s">
        <v>762</v>
      </c>
      <c r="F1626" s="16">
        <v>9.8780900000000008E-3</v>
      </c>
      <c r="G1626" s="16">
        <v>6.1002785599999996</v>
      </c>
      <c r="H1626" s="16">
        <v>6.0259100000000003E-2</v>
      </c>
      <c r="I1626" s="66">
        <v>2E-3</v>
      </c>
      <c r="J1626" s="16">
        <v>11020651</v>
      </c>
      <c r="K1626" s="16">
        <v>6.0138589999999999E-2</v>
      </c>
      <c r="L1626" s="16">
        <v>-6.1002785599999996</v>
      </c>
    </row>
    <row r="1627" spans="1:12" ht="13.2" hidden="1" x14ac:dyDescent="0.25">
      <c r="A1627" s="13">
        <v>41827</v>
      </c>
      <c r="B1627" s="54">
        <v>0.3205324074074074</v>
      </c>
      <c r="C1627" s="16" t="s">
        <v>795</v>
      </c>
      <c r="D1627" s="16" t="s">
        <v>761</v>
      </c>
      <c r="E1627" s="16" t="s">
        <v>763</v>
      </c>
      <c r="F1627" s="16">
        <v>9.7997099999999997E-3</v>
      </c>
      <c r="G1627" s="16">
        <v>0.18448724999999999</v>
      </c>
      <c r="H1627" s="16">
        <v>1.80792E-3</v>
      </c>
      <c r="I1627" s="66">
        <v>2E-3</v>
      </c>
      <c r="J1627" s="16">
        <v>11020911</v>
      </c>
      <c r="K1627" s="16">
        <v>-1.80792E-3</v>
      </c>
      <c r="L1627" s="16">
        <v>0.18411828</v>
      </c>
    </row>
    <row r="1628" spans="1:12" ht="13.2" hidden="1" x14ac:dyDescent="0.25">
      <c r="A1628" s="13">
        <v>41827</v>
      </c>
      <c r="B1628" s="54">
        <v>0.31730324074074073</v>
      </c>
      <c r="C1628" s="16" t="s">
        <v>795</v>
      </c>
      <c r="D1628" s="16" t="s">
        <v>761</v>
      </c>
      <c r="E1628" s="16" t="s">
        <v>763</v>
      </c>
      <c r="F1628" s="16">
        <v>9.7997099999999997E-3</v>
      </c>
      <c r="G1628" s="16">
        <v>7.7441019999999999E-2</v>
      </c>
      <c r="H1628" s="16">
        <v>7.5889000000000002E-4</v>
      </c>
      <c r="I1628" s="66">
        <v>2E-3</v>
      </c>
      <c r="J1628" s="16">
        <v>11020911</v>
      </c>
      <c r="K1628" s="16">
        <v>-7.5889000000000002E-4</v>
      </c>
      <c r="L1628" s="16">
        <v>7.7286140000000003E-2</v>
      </c>
    </row>
    <row r="1629" spans="1:12" ht="13.2" hidden="1" x14ac:dyDescent="0.25">
      <c r="A1629" s="13">
        <v>41827</v>
      </c>
      <c r="B1629" s="54">
        <v>0.31685185185185183</v>
      </c>
      <c r="C1629" s="16" t="s">
        <v>795</v>
      </c>
      <c r="D1629" s="16" t="s">
        <v>761</v>
      </c>
      <c r="E1629" s="16" t="s">
        <v>762</v>
      </c>
      <c r="F1629" s="16">
        <v>9.7996999999999997E-3</v>
      </c>
      <c r="G1629" s="16">
        <v>0.26245405999999999</v>
      </c>
      <c r="H1629" s="16">
        <v>2.5719699999999998E-3</v>
      </c>
      <c r="I1629" s="66">
        <v>2E-3</v>
      </c>
      <c r="J1629" s="16">
        <v>11020126</v>
      </c>
      <c r="K1629" s="16">
        <v>2.56683E-3</v>
      </c>
      <c r="L1629" s="16">
        <v>-0.26245405999999999</v>
      </c>
    </row>
    <row r="1630" spans="1:12" ht="13.2" hidden="1" x14ac:dyDescent="0.25">
      <c r="A1630" s="13">
        <v>41827</v>
      </c>
      <c r="B1630" s="54">
        <v>0.3157638888888889</v>
      </c>
      <c r="C1630" s="16" t="s">
        <v>795</v>
      </c>
      <c r="D1630" s="16" t="s">
        <v>761</v>
      </c>
      <c r="E1630" s="16" t="s">
        <v>763</v>
      </c>
      <c r="F1630" s="16">
        <v>9.7996899999999998E-3</v>
      </c>
      <c r="G1630" s="16">
        <v>6.1125035700000003</v>
      </c>
      <c r="H1630" s="16">
        <v>5.9900639999999998E-2</v>
      </c>
      <c r="I1630" s="66">
        <v>2E-3</v>
      </c>
      <c r="J1630" s="16">
        <v>11020514</v>
      </c>
      <c r="K1630" s="16">
        <v>-5.9900639999999998E-2</v>
      </c>
      <c r="L1630" s="16">
        <v>6.1002785700000004</v>
      </c>
    </row>
    <row r="1631" spans="1:12" ht="13.2" hidden="1" x14ac:dyDescent="0.25">
      <c r="A1631" s="13">
        <v>41827</v>
      </c>
      <c r="B1631" s="54">
        <v>0.31337962962962962</v>
      </c>
      <c r="C1631" s="16" t="s">
        <v>795</v>
      </c>
      <c r="D1631" s="16" t="s">
        <v>761</v>
      </c>
      <c r="E1631" s="16" t="s">
        <v>762</v>
      </c>
      <c r="F1631" s="16">
        <v>9.7996999999999997E-3</v>
      </c>
      <c r="G1631" s="16">
        <v>6.1247477100000003</v>
      </c>
      <c r="H1631" s="16">
        <v>6.0020690000000002E-2</v>
      </c>
      <c r="I1631" s="66">
        <v>2E-3</v>
      </c>
      <c r="J1631" s="16">
        <v>11020126</v>
      </c>
      <c r="K1631" s="16">
        <v>5.990065E-2</v>
      </c>
      <c r="L1631" s="16">
        <v>-6.1247477100000003</v>
      </c>
    </row>
    <row r="1632" spans="1:12" ht="13.2" hidden="1" x14ac:dyDescent="0.25">
      <c r="A1632" s="13">
        <v>41827</v>
      </c>
      <c r="B1632" s="54">
        <v>0.29792824074074076</v>
      </c>
      <c r="C1632" s="16" t="s">
        <v>795</v>
      </c>
      <c r="D1632" s="16" t="s">
        <v>761</v>
      </c>
      <c r="E1632" s="16" t="s">
        <v>763</v>
      </c>
      <c r="F1632" s="16">
        <v>9.0000099999999993E-3</v>
      </c>
      <c r="G1632" s="16">
        <v>6.4000017800000002</v>
      </c>
      <c r="H1632" s="16">
        <v>5.7600079999999998E-2</v>
      </c>
      <c r="I1632" s="66">
        <v>2E-3</v>
      </c>
      <c r="J1632" s="16">
        <v>11017738</v>
      </c>
      <c r="K1632" s="16">
        <v>-5.7600079999999998E-2</v>
      </c>
      <c r="L1632" s="16">
        <v>6.3872017799999998</v>
      </c>
    </row>
    <row r="1633" spans="1:12" ht="13.2" x14ac:dyDescent="0.25">
      <c r="A1633" s="13">
        <v>41827</v>
      </c>
      <c r="B1633" s="54">
        <v>0.24931712962962962</v>
      </c>
      <c r="C1633" s="16" t="s">
        <v>760</v>
      </c>
      <c r="D1633" s="16" t="s">
        <v>761</v>
      </c>
      <c r="E1633" s="16" t="s">
        <v>762</v>
      </c>
      <c r="F1633" s="16">
        <v>1.0585900000000001E-2</v>
      </c>
      <c r="G1633" s="16">
        <v>2.4950000000000001</v>
      </c>
      <c r="H1633" s="16">
        <v>2.6411819999999999E-2</v>
      </c>
      <c r="I1633" s="66">
        <v>2E-3</v>
      </c>
      <c r="J1633" s="16">
        <v>10939001</v>
      </c>
      <c r="K1633" s="16">
        <v>2.6359E-2</v>
      </c>
      <c r="L1633" s="16">
        <v>-2.4950000000000001</v>
      </c>
    </row>
    <row r="1634" spans="1:12" ht="13.2" x14ac:dyDescent="0.25">
      <c r="A1634" s="13">
        <v>41827</v>
      </c>
      <c r="B1634" s="54">
        <v>0.24930555555555556</v>
      </c>
      <c r="C1634" s="16" t="s">
        <v>760</v>
      </c>
      <c r="D1634" s="16" t="s">
        <v>761</v>
      </c>
      <c r="E1634" s="16" t="s">
        <v>762</v>
      </c>
      <c r="F1634" s="16">
        <v>1.0585900000000001E-2</v>
      </c>
      <c r="G1634" s="16">
        <v>0.499</v>
      </c>
      <c r="H1634" s="16">
        <v>5.2823599999999998E-3</v>
      </c>
      <c r="I1634" s="66">
        <v>2E-3</v>
      </c>
      <c r="J1634" s="16">
        <v>10938853</v>
      </c>
      <c r="K1634" s="16">
        <v>5.2718000000000001E-3</v>
      </c>
      <c r="L1634" s="16">
        <v>-0.499</v>
      </c>
    </row>
    <row r="1635" spans="1:12" ht="13.2" hidden="1" x14ac:dyDescent="0.25">
      <c r="A1635" s="13">
        <v>41827</v>
      </c>
      <c r="B1635" s="54">
        <v>0.23457175925925927</v>
      </c>
      <c r="C1635" s="16" t="s">
        <v>795</v>
      </c>
      <c r="D1635" s="16" t="s">
        <v>761</v>
      </c>
      <c r="E1635" s="16" t="s">
        <v>762</v>
      </c>
      <c r="F1635" s="16">
        <v>4.9149900000000002E-3</v>
      </c>
      <c r="G1635" s="16">
        <v>0.1071998</v>
      </c>
      <c r="H1635" s="16">
        <v>5.2687999999999997E-4</v>
      </c>
      <c r="I1635" s="66">
        <v>2E-3</v>
      </c>
      <c r="J1635" s="16">
        <v>11005591</v>
      </c>
      <c r="K1635" s="16">
        <v>5.2583000000000003E-4</v>
      </c>
      <c r="L1635" s="16">
        <v>-0.1071998</v>
      </c>
    </row>
    <row r="1636" spans="1:12" ht="13.2" hidden="1" x14ac:dyDescent="0.25">
      <c r="A1636" s="13">
        <v>41827</v>
      </c>
      <c r="B1636" s="54">
        <v>0.23456018518518518</v>
      </c>
      <c r="C1636" s="16" t="s">
        <v>795</v>
      </c>
      <c r="D1636" s="16" t="s">
        <v>761</v>
      </c>
      <c r="E1636" s="16" t="s">
        <v>762</v>
      </c>
      <c r="F1636" s="16">
        <v>4.9149900000000002E-3</v>
      </c>
      <c r="G1636" s="16">
        <v>1.05641371</v>
      </c>
      <c r="H1636" s="16">
        <v>5.1922599999999998E-3</v>
      </c>
      <c r="I1636" s="66">
        <v>2E-3</v>
      </c>
      <c r="J1636" s="16">
        <v>11005576</v>
      </c>
      <c r="K1636" s="16">
        <v>5.1818799999999998E-3</v>
      </c>
      <c r="L1636" s="16">
        <v>-1.05641371</v>
      </c>
    </row>
    <row r="1637" spans="1:12" ht="13.2" hidden="1" x14ac:dyDescent="0.25">
      <c r="A1637" s="13">
        <v>41827</v>
      </c>
      <c r="B1637" s="54">
        <v>0.2273148148148148</v>
      </c>
      <c r="C1637" s="16" t="s">
        <v>795</v>
      </c>
      <c r="D1637" s="16" t="s">
        <v>761</v>
      </c>
      <c r="E1637" s="16" t="s">
        <v>762</v>
      </c>
      <c r="F1637" s="16">
        <v>4.9149900000000002E-3</v>
      </c>
      <c r="G1637" s="16">
        <v>0.6664042</v>
      </c>
      <c r="H1637" s="16">
        <v>3.2753600000000002E-3</v>
      </c>
      <c r="I1637" s="66">
        <v>2E-3</v>
      </c>
      <c r="J1637" s="16">
        <v>11005576</v>
      </c>
      <c r="K1637" s="16">
        <v>3.26881E-3</v>
      </c>
      <c r="L1637" s="16">
        <v>-0.6664042</v>
      </c>
    </row>
    <row r="1638" spans="1:12" ht="13.2" hidden="1" x14ac:dyDescent="0.25">
      <c r="A1638" s="13">
        <v>41827</v>
      </c>
      <c r="B1638" s="54">
        <v>0.21637731481481481</v>
      </c>
      <c r="C1638" s="16" t="s">
        <v>795</v>
      </c>
      <c r="D1638" s="16" t="s">
        <v>761</v>
      </c>
      <c r="E1638" s="16" t="s">
        <v>763</v>
      </c>
      <c r="F1638" s="16">
        <v>4.9000099999999998E-3</v>
      </c>
      <c r="G1638" s="16">
        <v>0.11596328</v>
      </c>
      <c r="H1638" s="16">
        <v>5.6822000000000003E-4</v>
      </c>
      <c r="I1638" s="66">
        <v>2E-3</v>
      </c>
      <c r="J1638" s="16">
        <v>11004633</v>
      </c>
      <c r="K1638" s="16">
        <v>-5.6822000000000003E-4</v>
      </c>
      <c r="L1638" s="16">
        <v>0.11573136000000001</v>
      </c>
    </row>
    <row r="1639" spans="1:12" ht="13.2" hidden="1" x14ac:dyDescent="0.25">
      <c r="A1639" s="13">
        <v>41827</v>
      </c>
      <c r="B1639" s="54">
        <v>0.21332175925925925</v>
      </c>
      <c r="C1639" s="16" t="s">
        <v>795</v>
      </c>
      <c r="D1639" s="16" t="s">
        <v>761</v>
      </c>
      <c r="E1639" s="16" t="s">
        <v>763</v>
      </c>
      <c r="F1639" s="16">
        <v>4.8570499999999999E-3</v>
      </c>
      <c r="G1639" s="16">
        <v>1.880144</v>
      </c>
      <c r="H1639" s="16">
        <v>9.1319499999999998E-3</v>
      </c>
      <c r="I1639" s="66">
        <v>2E-3</v>
      </c>
      <c r="J1639" s="16">
        <v>11003704</v>
      </c>
      <c r="K1639" s="16">
        <v>-9.1319499999999998E-3</v>
      </c>
      <c r="L1639" s="16">
        <v>1.87638372</v>
      </c>
    </row>
    <row r="1640" spans="1:12" ht="13.2" hidden="1" x14ac:dyDescent="0.25">
      <c r="A1640" s="13">
        <v>41827</v>
      </c>
      <c r="B1640" s="54">
        <v>0.20493055555555556</v>
      </c>
      <c r="C1640" s="16" t="s">
        <v>795</v>
      </c>
      <c r="D1640" s="16" t="s">
        <v>761</v>
      </c>
      <c r="E1640" s="16" t="s">
        <v>762</v>
      </c>
      <c r="F1640" s="16">
        <v>5.2999900000000001E-3</v>
      </c>
      <c r="G1640" s="16">
        <v>1.8338930200000001</v>
      </c>
      <c r="H1640" s="16">
        <v>9.7196100000000001E-3</v>
      </c>
      <c r="I1640" s="66">
        <v>2E-3</v>
      </c>
      <c r="J1640" s="16">
        <v>11002875</v>
      </c>
      <c r="K1640" s="16">
        <v>9.7001799999999992E-3</v>
      </c>
      <c r="L1640" s="16">
        <v>-1.8338930200000001</v>
      </c>
    </row>
    <row r="1641" spans="1:12" ht="13.2" hidden="1" x14ac:dyDescent="0.25">
      <c r="A1641" s="13">
        <v>41827</v>
      </c>
      <c r="B1641" s="54">
        <v>0.19021990740740741</v>
      </c>
      <c r="C1641" s="16" t="s">
        <v>795</v>
      </c>
      <c r="D1641" s="16" t="s">
        <v>761</v>
      </c>
      <c r="E1641" s="16" t="s">
        <v>763</v>
      </c>
      <c r="F1641" s="16">
        <v>4.8020199999999997E-3</v>
      </c>
      <c r="G1641" s="16">
        <v>1.83756816</v>
      </c>
      <c r="H1641" s="16">
        <v>8.8240300000000001E-3</v>
      </c>
      <c r="I1641" s="66">
        <v>2E-3</v>
      </c>
      <c r="J1641" s="16">
        <v>11001042</v>
      </c>
      <c r="K1641" s="16">
        <v>-8.8240300000000001E-3</v>
      </c>
      <c r="L1641" s="16">
        <v>1.83389303</v>
      </c>
    </row>
    <row r="1642" spans="1:12" ht="13.2" hidden="1" x14ac:dyDescent="0.25">
      <c r="A1642" s="13">
        <v>41827</v>
      </c>
      <c r="B1642" s="54">
        <v>0.1867824074074074</v>
      </c>
      <c r="C1642" s="16" t="s">
        <v>795</v>
      </c>
      <c r="D1642" s="16" t="s">
        <v>761</v>
      </c>
      <c r="E1642" s="16" t="s">
        <v>762</v>
      </c>
      <c r="F1642" s="16">
        <v>4.9217999999999996E-3</v>
      </c>
      <c r="G1642" s="16">
        <v>0.2994</v>
      </c>
      <c r="H1642" s="16">
        <v>1.4735799999999999E-3</v>
      </c>
      <c r="I1642" s="66">
        <v>2E-3</v>
      </c>
      <c r="J1642" s="16">
        <v>11000375</v>
      </c>
      <c r="K1642" s="16">
        <v>1.4706400000000001E-3</v>
      </c>
      <c r="L1642" s="16">
        <v>-0.2994</v>
      </c>
    </row>
    <row r="1643" spans="1:12" ht="13.2" hidden="1" x14ac:dyDescent="0.25">
      <c r="A1643" s="13">
        <v>41827</v>
      </c>
      <c r="B1643" s="54">
        <v>0.1867824074074074</v>
      </c>
      <c r="C1643" s="16" t="s">
        <v>795</v>
      </c>
      <c r="D1643" s="16" t="s">
        <v>761</v>
      </c>
      <c r="E1643" s="16" t="s">
        <v>762</v>
      </c>
      <c r="F1643" s="16">
        <v>4.9217999999999996E-3</v>
      </c>
      <c r="G1643" s="16">
        <v>0.2994</v>
      </c>
      <c r="H1643" s="16">
        <v>1.4735799999999999E-3</v>
      </c>
      <c r="I1643" s="66">
        <v>2E-3</v>
      </c>
      <c r="J1643" s="16">
        <v>11000365</v>
      </c>
      <c r="K1643" s="16">
        <v>1.4706400000000001E-3</v>
      </c>
      <c r="L1643" s="16">
        <v>-0.2994</v>
      </c>
    </row>
    <row r="1644" spans="1:12" ht="13.2" hidden="1" x14ac:dyDescent="0.25">
      <c r="A1644" s="13">
        <v>41827</v>
      </c>
      <c r="B1644" s="54">
        <v>0.1749074074074074</v>
      </c>
      <c r="C1644" s="16" t="s">
        <v>795</v>
      </c>
      <c r="D1644" s="16" t="s">
        <v>761</v>
      </c>
      <c r="E1644" s="16" t="s">
        <v>762</v>
      </c>
      <c r="F1644" s="16">
        <v>4.9219499999999996E-3</v>
      </c>
      <c r="G1644" s="16">
        <v>0.2994</v>
      </c>
      <c r="H1644" s="16">
        <v>1.4736300000000001E-3</v>
      </c>
      <c r="I1644" s="66">
        <v>2E-3</v>
      </c>
      <c r="J1644" s="16">
        <v>10998841</v>
      </c>
      <c r="K1644" s="16">
        <v>1.47069E-3</v>
      </c>
      <c r="L1644" s="16">
        <v>-0.2994</v>
      </c>
    </row>
    <row r="1645" spans="1:12" ht="13.2" hidden="1" x14ac:dyDescent="0.25">
      <c r="A1645" s="13">
        <v>41827</v>
      </c>
      <c r="B1645" s="54">
        <v>0.17489583333333333</v>
      </c>
      <c r="C1645" s="16" t="s">
        <v>795</v>
      </c>
      <c r="D1645" s="16" t="s">
        <v>761</v>
      </c>
      <c r="E1645" s="16" t="s">
        <v>762</v>
      </c>
      <c r="F1645" s="16">
        <v>4.9219399999999996E-3</v>
      </c>
      <c r="G1645" s="16">
        <v>0.2994</v>
      </c>
      <c r="H1645" s="16">
        <v>1.4736199999999999E-3</v>
      </c>
      <c r="I1645" s="66">
        <v>2E-3</v>
      </c>
      <c r="J1645" s="16">
        <v>10998918</v>
      </c>
      <c r="K1645" s="16">
        <v>1.47068E-3</v>
      </c>
      <c r="L1645" s="16">
        <v>-0.2994</v>
      </c>
    </row>
    <row r="1646" spans="1:12" ht="13.2" hidden="1" x14ac:dyDescent="0.25">
      <c r="A1646" s="13">
        <v>41827</v>
      </c>
      <c r="B1646" s="54">
        <v>0.17488425925925927</v>
      </c>
      <c r="C1646" s="16" t="s">
        <v>795</v>
      </c>
      <c r="D1646" s="16" t="s">
        <v>761</v>
      </c>
      <c r="E1646" s="16" t="s">
        <v>762</v>
      </c>
      <c r="F1646" s="16">
        <v>4.9219299999999997E-3</v>
      </c>
      <c r="G1646" s="16">
        <v>0.2994</v>
      </c>
      <c r="H1646" s="16">
        <v>1.4736199999999999E-3</v>
      </c>
      <c r="I1646" s="66">
        <v>2E-3</v>
      </c>
      <c r="J1646" s="16">
        <v>10998991</v>
      </c>
      <c r="K1646" s="16">
        <v>1.47068E-3</v>
      </c>
      <c r="L1646" s="16">
        <v>-0.2994</v>
      </c>
    </row>
    <row r="1647" spans="1:12" ht="13.2" hidden="1" x14ac:dyDescent="0.25">
      <c r="A1647" s="13">
        <v>41827</v>
      </c>
      <c r="B1647" s="54">
        <v>0.17488425925925927</v>
      </c>
      <c r="C1647" s="16" t="s">
        <v>795</v>
      </c>
      <c r="D1647" s="16" t="s">
        <v>761</v>
      </c>
      <c r="E1647" s="16" t="s">
        <v>762</v>
      </c>
      <c r="F1647" s="16">
        <v>4.9219299999999997E-3</v>
      </c>
      <c r="G1647" s="16">
        <v>0.2994</v>
      </c>
      <c r="H1647" s="16">
        <v>1.4736199999999999E-3</v>
      </c>
      <c r="I1647" s="66">
        <v>2E-3</v>
      </c>
      <c r="J1647" s="16">
        <v>10998985</v>
      </c>
      <c r="K1647" s="16">
        <v>1.47068E-3</v>
      </c>
      <c r="L1647" s="16">
        <v>-0.2994</v>
      </c>
    </row>
    <row r="1648" spans="1:12" ht="13.2" hidden="1" x14ac:dyDescent="0.25">
      <c r="A1648" s="13">
        <v>41827</v>
      </c>
      <c r="B1648" s="54">
        <v>0.17487268518518517</v>
      </c>
      <c r="C1648" s="16" t="s">
        <v>795</v>
      </c>
      <c r="D1648" s="16" t="s">
        <v>761</v>
      </c>
      <c r="E1648" s="16" t="s">
        <v>762</v>
      </c>
      <c r="F1648" s="16">
        <v>4.9219099999999998E-3</v>
      </c>
      <c r="G1648" s="16">
        <v>0.267565</v>
      </c>
      <c r="H1648" s="16">
        <v>1.31693E-3</v>
      </c>
      <c r="I1648" s="66">
        <v>2E-3</v>
      </c>
      <c r="J1648" s="16">
        <v>10999076</v>
      </c>
      <c r="K1648" s="16">
        <v>1.3143E-3</v>
      </c>
      <c r="L1648" s="16">
        <v>-0.267565</v>
      </c>
    </row>
    <row r="1649" spans="1:12" ht="13.2" hidden="1" x14ac:dyDescent="0.25">
      <c r="A1649" s="13">
        <v>41827</v>
      </c>
      <c r="B1649" s="54">
        <v>0.17486111111111111</v>
      </c>
      <c r="C1649" s="16" t="s">
        <v>795</v>
      </c>
      <c r="D1649" s="16" t="s">
        <v>761</v>
      </c>
      <c r="E1649" s="16" t="s">
        <v>762</v>
      </c>
      <c r="F1649" s="16">
        <v>4.9218999999999999E-3</v>
      </c>
      <c r="G1649" s="16">
        <v>0.5988</v>
      </c>
      <c r="H1649" s="16">
        <v>2.9472299999999999E-3</v>
      </c>
      <c r="I1649" s="66">
        <v>2E-3</v>
      </c>
      <c r="J1649" s="16">
        <v>10999169</v>
      </c>
      <c r="K1649" s="16">
        <v>2.9413400000000002E-3</v>
      </c>
      <c r="L1649" s="16">
        <v>-0.5988</v>
      </c>
    </row>
    <row r="1650" spans="1:12" ht="13.2" hidden="1" x14ac:dyDescent="0.25">
      <c r="A1650" s="13">
        <v>41827</v>
      </c>
      <c r="B1650" s="54">
        <v>0.17486111111111111</v>
      </c>
      <c r="C1650" s="16" t="s">
        <v>795</v>
      </c>
      <c r="D1650" s="16" t="s">
        <v>761</v>
      </c>
      <c r="E1650" s="16" t="s">
        <v>762</v>
      </c>
      <c r="F1650" s="16">
        <v>4.9218999999999999E-3</v>
      </c>
      <c r="G1650" s="16">
        <v>0.2994</v>
      </c>
      <c r="H1650" s="16">
        <v>1.47361E-3</v>
      </c>
      <c r="I1650" s="66">
        <v>2E-3</v>
      </c>
      <c r="J1650" s="16">
        <v>10999163</v>
      </c>
      <c r="K1650" s="16">
        <v>1.4706700000000001E-3</v>
      </c>
      <c r="L1650" s="16">
        <v>-0.2994</v>
      </c>
    </row>
    <row r="1651" spans="1:12" ht="13.2" hidden="1" x14ac:dyDescent="0.25">
      <c r="A1651" s="13">
        <v>41827</v>
      </c>
      <c r="B1651" s="54">
        <v>0.17450231481481482</v>
      </c>
      <c r="C1651" s="16" t="s">
        <v>795</v>
      </c>
      <c r="D1651" s="16" t="s">
        <v>761</v>
      </c>
      <c r="E1651" s="16" t="s">
        <v>763</v>
      </c>
      <c r="F1651" s="16">
        <v>4.80198E-3</v>
      </c>
      <c r="G1651" s="16">
        <v>0.6</v>
      </c>
      <c r="H1651" s="16">
        <v>2.8811800000000001E-3</v>
      </c>
      <c r="I1651" s="66">
        <v>2E-3</v>
      </c>
      <c r="J1651" s="16">
        <v>10998368</v>
      </c>
      <c r="K1651" s="16">
        <v>-2.8811800000000001E-3</v>
      </c>
      <c r="L1651" s="16">
        <v>0.5988</v>
      </c>
    </row>
    <row r="1652" spans="1:12" ht="13.2" hidden="1" x14ac:dyDescent="0.25">
      <c r="A1652" s="13">
        <v>41827</v>
      </c>
      <c r="B1652" s="54">
        <v>0.174375</v>
      </c>
      <c r="C1652" s="16" t="s">
        <v>795</v>
      </c>
      <c r="D1652" s="16" t="s">
        <v>761</v>
      </c>
      <c r="E1652" s="16" t="s">
        <v>762</v>
      </c>
      <c r="F1652" s="16">
        <v>4.9219099999999998E-3</v>
      </c>
      <c r="G1652" s="16">
        <v>3.1835000000000002E-2</v>
      </c>
      <c r="H1652" s="16">
        <v>1.5668E-4</v>
      </c>
      <c r="I1652" s="66">
        <v>2E-3</v>
      </c>
      <c r="J1652" s="16">
        <v>10999076</v>
      </c>
      <c r="K1652" s="16">
        <v>1.5637E-4</v>
      </c>
      <c r="L1652" s="16">
        <v>-3.1835000000000002E-2</v>
      </c>
    </row>
    <row r="1653" spans="1:12" ht="13.2" hidden="1" x14ac:dyDescent="0.25">
      <c r="A1653" s="13">
        <v>41827</v>
      </c>
      <c r="B1653" s="54">
        <v>0.17416666666666666</v>
      </c>
      <c r="C1653" s="16" t="s">
        <v>795</v>
      </c>
      <c r="D1653" s="16" t="s">
        <v>761</v>
      </c>
      <c r="E1653" s="16" t="s">
        <v>763</v>
      </c>
      <c r="F1653" s="16">
        <v>4.80198E-3</v>
      </c>
      <c r="G1653" s="16">
        <v>0.3</v>
      </c>
      <c r="H1653" s="16">
        <v>1.4405900000000001E-3</v>
      </c>
      <c r="I1653" s="66">
        <v>2E-3</v>
      </c>
      <c r="J1653" s="16">
        <v>10998368</v>
      </c>
      <c r="K1653" s="16">
        <v>-1.4405900000000001E-3</v>
      </c>
      <c r="L1653" s="16">
        <v>0.2994</v>
      </c>
    </row>
    <row r="1654" spans="1:12" ht="13.2" hidden="1" x14ac:dyDescent="0.25">
      <c r="A1654" s="13">
        <v>41827</v>
      </c>
      <c r="B1654" s="54">
        <v>0.17371527777777779</v>
      </c>
      <c r="C1654" s="16" t="s">
        <v>795</v>
      </c>
      <c r="D1654" s="16" t="s">
        <v>761</v>
      </c>
      <c r="E1654" s="16" t="s">
        <v>763</v>
      </c>
      <c r="F1654" s="16">
        <v>4.80198E-3</v>
      </c>
      <c r="G1654" s="16">
        <v>0.3</v>
      </c>
      <c r="H1654" s="16">
        <v>1.4405900000000001E-3</v>
      </c>
      <c r="I1654" s="66">
        <v>2E-3</v>
      </c>
      <c r="J1654" s="16">
        <v>10998368</v>
      </c>
      <c r="K1654" s="16">
        <v>-1.4405900000000001E-3</v>
      </c>
      <c r="L1654" s="16">
        <v>0.2994</v>
      </c>
    </row>
    <row r="1655" spans="1:12" ht="13.2" hidden="1" x14ac:dyDescent="0.25">
      <c r="A1655" s="13">
        <v>41827</v>
      </c>
      <c r="B1655" s="54">
        <v>0.17311342592592593</v>
      </c>
      <c r="C1655" s="16" t="s">
        <v>795</v>
      </c>
      <c r="D1655" s="16" t="s">
        <v>761</v>
      </c>
      <c r="E1655" s="16" t="s">
        <v>763</v>
      </c>
      <c r="F1655" s="16">
        <v>4.80198E-3</v>
      </c>
      <c r="G1655" s="16">
        <v>0.3</v>
      </c>
      <c r="H1655" s="16">
        <v>1.4405900000000001E-3</v>
      </c>
      <c r="I1655" s="66">
        <v>2E-3</v>
      </c>
      <c r="J1655" s="16">
        <v>10998368</v>
      </c>
      <c r="K1655" s="16">
        <v>-1.4405900000000001E-3</v>
      </c>
      <c r="L1655" s="16">
        <v>0.2994</v>
      </c>
    </row>
    <row r="1656" spans="1:12" ht="13.2" hidden="1" x14ac:dyDescent="0.25">
      <c r="A1656" s="13">
        <v>41827</v>
      </c>
      <c r="B1656" s="54">
        <v>0.17252314814814815</v>
      </c>
      <c r="C1656" s="16" t="s">
        <v>795</v>
      </c>
      <c r="D1656" s="16" t="s">
        <v>761</v>
      </c>
      <c r="E1656" s="16" t="s">
        <v>763</v>
      </c>
      <c r="F1656" s="16">
        <v>4.80198E-3</v>
      </c>
      <c r="G1656" s="16">
        <v>0.3</v>
      </c>
      <c r="H1656" s="16">
        <v>1.4405900000000001E-3</v>
      </c>
      <c r="I1656" s="66">
        <v>2E-3</v>
      </c>
      <c r="J1656" s="16">
        <v>10998368</v>
      </c>
      <c r="K1656" s="16">
        <v>-1.4405900000000001E-3</v>
      </c>
      <c r="L1656" s="16">
        <v>0.2994</v>
      </c>
    </row>
    <row r="1657" spans="1:12" ht="13.2" hidden="1" x14ac:dyDescent="0.25">
      <c r="A1657" s="13">
        <v>41827</v>
      </c>
      <c r="B1657" s="54">
        <v>0.17173611111111112</v>
      </c>
      <c r="C1657" s="16" t="s">
        <v>795</v>
      </c>
      <c r="D1657" s="16" t="s">
        <v>761</v>
      </c>
      <c r="E1657" s="16" t="s">
        <v>763</v>
      </c>
      <c r="F1657" s="16">
        <v>4.80198E-3</v>
      </c>
      <c r="G1657" s="16">
        <v>0.3</v>
      </c>
      <c r="H1657" s="16">
        <v>1.4405900000000001E-3</v>
      </c>
      <c r="I1657" s="66">
        <v>2E-3</v>
      </c>
      <c r="J1657" s="16">
        <v>10998368</v>
      </c>
      <c r="K1657" s="16">
        <v>-1.4405900000000001E-3</v>
      </c>
      <c r="L1657" s="16">
        <v>0.2994</v>
      </c>
    </row>
    <row r="1658" spans="1:12" ht="13.2" hidden="1" x14ac:dyDescent="0.25">
      <c r="A1658" s="13">
        <v>41827</v>
      </c>
      <c r="B1658" s="54">
        <v>0.17133101851851851</v>
      </c>
      <c r="C1658" s="16" t="s">
        <v>795</v>
      </c>
      <c r="D1658" s="16" t="s">
        <v>761</v>
      </c>
      <c r="E1658" s="16" t="s">
        <v>763</v>
      </c>
      <c r="F1658" s="16">
        <v>4.80198E-3</v>
      </c>
      <c r="G1658" s="16">
        <v>0.3</v>
      </c>
      <c r="H1658" s="16">
        <v>1.4405900000000001E-3</v>
      </c>
      <c r="I1658" s="66">
        <v>2E-3</v>
      </c>
      <c r="J1658" s="16">
        <v>10998368</v>
      </c>
      <c r="K1658" s="16">
        <v>-1.4405900000000001E-3</v>
      </c>
      <c r="L1658" s="16">
        <v>0.2994</v>
      </c>
    </row>
    <row r="1659" spans="1:12" ht="13.2" hidden="1" x14ac:dyDescent="0.25">
      <c r="A1659" s="13">
        <v>41827</v>
      </c>
      <c r="B1659" s="54">
        <v>0.17078703703703704</v>
      </c>
      <c r="C1659" s="16" t="s">
        <v>795</v>
      </c>
      <c r="D1659" s="16" t="s">
        <v>761</v>
      </c>
      <c r="E1659" s="16" t="s">
        <v>763</v>
      </c>
      <c r="F1659" s="16">
        <v>4.80198E-3</v>
      </c>
      <c r="G1659" s="16">
        <v>0.3</v>
      </c>
      <c r="H1659" s="16">
        <v>1.4405900000000001E-3</v>
      </c>
      <c r="I1659" s="66">
        <v>2E-3</v>
      </c>
      <c r="J1659" s="16">
        <v>10998368</v>
      </c>
      <c r="K1659" s="16">
        <v>-1.4405900000000001E-3</v>
      </c>
      <c r="L1659" s="16">
        <v>0.2994</v>
      </c>
    </row>
    <row r="1660" spans="1:12" ht="13.2" x14ac:dyDescent="0.25">
      <c r="A1660" s="13">
        <v>41827</v>
      </c>
      <c r="B1660" s="54">
        <v>0.17017361111111112</v>
      </c>
      <c r="C1660" s="16" t="s">
        <v>760</v>
      </c>
      <c r="D1660" s="16" t="s">
        <v>761</v>
      </c>
      <c r="E1660" s="16" t="s">
        <v>762</v>
      </c>
      <c r="F1660" s="16">
        <v>1.040579E-2</v>
      </c>
      <c r="G1660" s="16">
        <v>1.78068296</v>
      </c>
      <c r="H1660" s="16">
        <v>1.852941E-2</v>
      </c>
      <c r="I1660" s="66">
        <v>2E-3</v>
      </c>
      <c r="J1660" s="16">
        <v>10996764</v>
      </c>
      <c r="K1660" s="16">
        <v>1.8492359999999999E-2</v>
      </c>
      <c r="L1660" s="16">
        <v>-1.78068296</v>
      </c>
    </row>
    <row r="1661" spans="1:12" ht="13.2" hidden="1" x14ac:dyDescent="0.25">
      <c r="A1661" s="13">
        <v>41827</v>
      </c>
      <c r="B1661" s="54">
        <v>0.16996527777777778</v>
      </c>
      <c r="C1661" s="16" t="s">
        <v>795</v>
      </c>
      <c r="D1661" s="16" t="s">
        <v>761</v>
      </c>
      <c r="E1661" s="16" t="s">
        <v>763</v>
      </c>
      <c r="F1661" s="16">
        <v>4.80198E-3</v>
      </c>
      <c r="G1661" s="16">
        <v>0.3</v>
      </c>
      <c r="H1661" s="16">
        <v>1.4405900000000001E-3</v>
      </c>
      <c r="I1661" s="66">
        <v>2E-3</v>
      </c>
      <c r="J1661" s="16">
        <v>10998368</v>
      </c>
      <c r="K1661" s="16">
        <v>-1.4405900000000001E-3</v>
      </c>
      <c r="L1661" s="16">
        <v>0.2994</v>
      </c>
    </row>
    <row r="1662" spans="1:12" ht="13.2" x14ac:dyDescent="0.25">
      <c r="A1662" s="13">
        <v>41827</v>
      </c>
      <c r="B1662" s="54">
        <v>0.14319444444444446</v>
      </c>
      <c r="C1662" s="16" t="s">
        <v>760</v>
      </c>
      <c r="D1662" s="16" t="s">
        <v>761</v>
      </c>
      <c r="E1662" s="16" t="s">
        <v>762</v>
      </c>
      <c r="F1662" s="16">
        <v>1.032253E-2</v>
      </c>
      <c r="G1662" s="16">
        <v>0.96</v>
      </c>
      <c r="H1662" s="16">
        <v>9.9096199999999992E-3</v>
      </c>
      <c r="I1662" s="66">
        <v>2E-3</v>
      </c>
      <c r="J1662" s="16">
        <v>10994201</v>
      </c>
      <c r="K1662" s="16">
        <v>9.8898100000000006E-3</v>
      </c>
      <c r="L1662" s="16">
        <v>-0.96</v>
      </c>
    </row>
    <row r="1663" spans="1:12" ht="13.2" x14ac:dyDescent="0.25">
      <c r="A1663" s="13">
        <v>41827</v>
      </c>
      <c r="B1663" s="54">
        <v>0.14127314814814815</v>
      </c>
      <c r="C1663" s="16" t="s">
        <v>760</v>
      </c>
      <c r="D1663" s="16" t="s">
        <v>761</v>
      </c>
      <c r="E1663" s="16" t="s">
        <v>763</v>
      </c>
      <c r="F1663" s="16">
        <v>1.032254E-2</v>
      </c>
      <c r="G1663" s="16">
        <v>1.7532E-4</v>
      </c>
      <c r="H1663" s="16">
        <v>1.7999999999999999E-6</v>
      </c>
      <c r="I1663" s="66">
        <v>2E-3</v>
      </c>
      <c r="J1663" s="16">
        <v>10989850</v>
      </c>
      <c r="K1663" s="16">
        <v>-1.7999999999999999E-6</v>
      </c>
      <c r="L1663" s="16">
        <v>1.7496999999999999E-4</v>
      </c>
    </row>
    <row r="1664" spans="1:12" ht="13.2" hidden="1" x14ac:dyDescent="0.25">
      <c r="A1664" s="13">
        <v>41827</v>
      </c>
      <c r="B1664" s="54">
        <v>0.13835648148148147</v>
      </c>
      <c r="C1664" s="16" t="s">
        <v>797</v>
      </c>
      <c r="D1664" s="16" t="s">
        <v>761</v>
      </c>
      <c r="E1664" s="16" t="s">
        <v>762</v>
      </c>
      <c r="F1664" s="16">
        <v>3.8500000000000001E-5</v>
      </c>
      <c r="G1664" s="16">
        <v>48.889816189999998</v>
      </c>
      <c r="H1664" s="16">
        <v>1.88225E-3</v>
      </c>
      <c r="I1664" s="66">
        <v>2E-3</v>
      </c>
      <c r="J1664" s="16">
        <v>10983198</v>
      </c>
      <c r="K1664" s="16">
        <v>1.87849E-3</v>
      </c>
      <c r="L1664" s="16">
        <v>-48.889816189999998</v>
      </c>
    </row>
    <row r="1665" spans="1:12" ht="13.2" hidden="1" x14ac:dyDescent="0.25">
      <c r="A1665" s="13">
        <v>41827</v>
      </c>
      <c r="B1665" s="54">
        <v>0.13402777777777777</v>
      </c>
      <c r="C1665" s="16" t="s">
        <v>795</v>
      </c>
      <c r="D1665" s="16" t="s">
        <v>761</v>
      </c>
      <c r="E1665" s="16" t="s">
        <v>762</v>
      </c>
      <c r="F1665" s="16">
        <v>4.8019600000000001E-3</v>
      </c>
      <c r="G1665" s="16">
        <v>0.31049946</v>
      </c>
      <c r="H1665" s="16">
        <v>1.4909999999999999E-3</v>
      </c>
      <c r="I1665" s="66">
        <v>2E-3</v>
      </c>
      <c r="J1665" s="16">
        <v>10993082</v>
      </c>
      <c r="K1665" s="16">
        <v>1.4880200000000001E-3</v>
      </c>
      <c r="L1665" s="16">
        <v>-0.31049946</v>
      </c>
    </row>
    <row r="1666" spans="1:12" ht="13.2" hidden="1" x14ac:dyDescent="0.25">
      <c r="A1666" s="13">
        <v>41827</v>
      </c>
      <c r="B1666" s="54">
        <v>0.1333101851851852</v>
      </c>
      <c r="C1666" s="16" t="s">
        <v>795</v>
      </c>
      <c r="D1666" s="16" t="s">
        <v>761</v>
      </c>
      <c r="E1666" s="16" t="s">
        <v>763</v>
      </c>
      <c r="F1666" s="16">
        <v>4.8019600000000001E-3</v>
      </c>
      <c r="G1666" s="16">
        <v>1.112171E-2</v>
      </c>
      <c r="H1666" s="16">
        <v>5.3399999999999997E-5</v>
      </c>
      <c r="I1666" s="66">
        <v>2E-3</v>
      </c>
      <c r="J1666" s="16">
        <v>10992870</v>
      </c>
      <c r="K1666" s="16">
        <v>-5.3399999999999997E-5</v>
      </c>
      <c r="L1666" s="16">
        <v>1.109947E-2</v>
      </c>
    </row>
    <row r="1667" spans="1:12" ht="13.2" hidden="1" x14ac:dyDescent="0.25">
      <c r="A1667" s="13">
        <v>41827</v>
      </c>
      <c r="B1667" s="54">
        <v>0.13276620370370371</v>
      </c>
      <c r="C1667" s="16" t="s">
        <v>795</v>
      </c>
      <c r="D1667" s="16" t="s">
        <v>761</v>
      </c>
      <c r="E1667" s="16" t="s">
        <v>763</v>
      </c>
      <c r="F1667" s="16">
        <v>4.8019600000000001E-3</v>
      </c>
      <c r="G1667" s="16">
        <v>0.3</v>
      </c>
      <c r="H1667" s="16">
        <v>1.4405799999999999E-3</v>
      </c>
      <c r="I1667" s="66">
        <v>2E-3</v>
      </c>
      <c r="J1667" s="16">
        <v>10992870</v>
      </c>
      <c r="K1667" s="16">
        <v>-1.4405799999999999E-3</v>
      </c>
      <c r="L1667" s="16">
        <v>0.2994</v>
      </c>
    </row>
    <row r="1668" spans="1:12" ht="13.2" hidden="1" x14ac:dyDescent="0.25">
      <c r="A1668" s="13">
        <v>41827</v>
      </c>
      <c r="B1668" s="54">
        <v>0.13175925925925927</v>
      </c>
      <c r="C1668" s="16" t="s">
        <v>795</v>
      </c>
      <c r="D1668" s="16" t="s">
        <v>761</v>
      </c>
      <c r="E1668" s="16" t="s">
        <v>762</v>
      </c>
      <c r="F1668" s="16">
        <v>4.7999899999999996E-3</v>
      </c>
      <c r="G1668" s="16">
        <v>0.2994</v>
      </c>
      <c r="H1668" s="16">
        <v>1.4371099999999999E-3</v>
      </c>
      <c r="I1668" s="66">
        <v>2E-3</v>
      </c>
      <c r="J1668" s="16">
        <v>10992660</v>
      </c>
      <c r="K1668" s="16">
        <v>1.43424E-3</v>
      </c>
      <c r="L1668" s="16">
        <v>-0.2994</v>
      </c>
    </row>
    <row r="1669" spans="1:12" ht="13.2" hidden="1" x14ac:dyDescent="0.25">
      <c r="A1669" s="13">
        <v>41827</v>
      </c>
      <c r="B1669" s="54">
        <v>0.12994212962962962</v>
      </c>
      <c r="C1669" s="16" t="s">
        <v>795</v>
      </c>
      <c r="D1669" s="16" t="s">
        <v>761</v>
      </c>
      <c r="E1669" s="16" t="s">
        <v>762</v>
      </c>
      <c r="F1669" s="16">
        <v>4.8019200000000003E-3</v>
      </c>
      <c r="G1669" s="16">
        <v>0.49251159999999999</v>
      </c>
      <c r="H1669" s="16">
        <v>2.3649999999999999E-3</v>
      </c>
      <c r="I1669" s="66">
        <v>2E-3</v>
      </c>
      <c r="J1669" s="16">
        <v>10992531</v>
      </c>
      <c r="K1669" s="16">
        <v>2.3602699999999998E-3</v>
      </c>
      <c r="L1669" s="16">
        <v>-0.49251159999999999</v>
      </c>
    </row>
    <row r="1670" spans="1:12" ht="13.2" hidden="1" x14ac:dyDescent="0.25">
      <c r="A1670" s="13">
        <v>41827</v>
      </c>
      <c r="B1670" s="54">
        <v>0.1270138888888889</v>
      </c>
      <c r="C1670" s="16" t="s">
        <v>795</v>
      </c>
      <c r="D1670" s="16" t="s">
        <v>761</v>
      </c>
      <c r="E1670" s="16" t="s">
        <v>763</v>
      </c>
      <c r="F1670" s="16">
        <v>4.0750200000000004E-3</v>
      </c>
      <c r="G1670" s="16">
        <v>0.12017039</v>
      </c>
      <c r="H1670" s="16">
        <v>4.8968999999999998E-4</v>
      </c>
      <c r="I1670" s="66">
        <v>2E-3</v>
      </c>
      <c r="J1670" s="16">
        <v>10991918</v>
      </c>
      <c r="K1670" s="16">
        <v>-4.8968999999999998E-4</v>
      </c>
      <c r="L1670" s="16">
        <v>0.11993005</v>
      </c>
    </row>
    <row r="1671" spans="1:12" ht="13.2" hidden="1" x14ac:dyDescent="0.25">
      <c r="A1671" s="13">
        <v>41827</v>
      </c>
      <c r="B1671" s="54">
        <v>0.1270138888888889</v>
      </c>
      <c r="C1671" s="16" t="s">
        <v>795</v>
      </c>
      <c r="D1671" s="16" t="s">
        <v>761</v>
      </c>
      <c r="E1671" s="16" t="s">
        <v>763</v>
      </c>
      <c r="F1671" s="16">
        <v>4.0750200000000004E-3</v>
      </c>
      <c r="G1671" s="16">
        <v>7.332822E-2</v>
      </c>
      <c r="H1671" s="16">
        <v>2.9880999999999999E-4</v>
      </c>
      <c r="I1671" s="66">
        <v>2E-3</v>
      </c>
      <c r="J1671" s="16">
        <v>10991901</v>
      </c>
      <c r="K1671" s="16">
        <v>-2.9880999999999999E-4</v>
      </c>
      <c r="L1671" s="16">
        <v>7.3181570000000001E-2</v>
      </c>
    </row>
    <row r="1672" spans="1:12" ht="13.2" hidden="1" x14ac:dyDescent="0.25">
      <c r="A1672" s="13">
        <v>41827</v>
      </c>
      <c r="B1672" s="54">
        <v>0.12660879629629629</v>
      </c>
      <c r="C1672" s="16" t="s">
        <v>795</v>
      </c>
      <c r="D1672" s="16" t="s">
        <v>761</v>
      </c>
      <c r="E1672" s="16" t="s">
        <v>763</v>
      </c>
      <c r="F1672" s="16">
        <v>4.0750200000000004E-3</v>
      </c>
      <c r="G1672" s="16">
        <v>0.3</v>
      </c>
      <c r="H1672" s="16">
        <v>1.2225000000000001E-3</v>
      </c>
      <c r="I1672" s="66">
        <v>2E-3</v>
      </c>
      <c r="J1672" s="16">
        <v>10991901</v>
      </c>
      <c r="K1672" s="16">
        <v>-1.2225000000000001E-3</v>
      </c>
      <c r="L1672" s="16">
        <v>0.2994</v>
      </c>
    </row>
    <row r="1673" spans="1:12" ht="13.2" hidden="1" x14ac:dyDescent="0.25">
      <c r="A1673" s="13">
        <v>41827</v>
      </c>
      <c r="B1673" s="54">
        <v>0.12320601851851852</v>
      </c>
      <c r="C1673" s="16" t="s">
        <v>795</v>
      </c>
      <c r="D1673" s="16" t="s">
        <v>761</v>
      </c>
      <c r="E1673" s="16" t="s">
        <v>763</v>
      </c>
      <c r="F1673" s="16">
        <v>4.0504499999999997E-3</v>
      </c>
      <c r="G1673" s="16">
        <v>0.3</v>
      </c>
      <c r="H1673" s="16">
        <v>1.21513E-3</v>
      </c>
      <c r="I1673" s="66">
        <v>2E-3</v>
      </c>
      <c r="J1673" s="16">
        <v>10991467</v>
      </c>
      <c r="K1673" s="16">
        <v>-1.21513E-3</v>
      </c>
      <c r="L1673" s="16">
        <v>0.2994</v>
      </c>
    </row>
    <row r="1674" spans="1:12" ht="13.2" hidden="1" x14ac:dyDescent="0.25">
      <c r="A1674" s="13">
        <v>41827</v>
      </c>
      <c r="B1674" s="54">
        <v>0.12313657407407408</v>
      </c>
      <c r="C1674" s="16" t="s">
        <v>795</v>
      </c>
      <c r="D1674" s="16" t="s">
        <v>761</v>
      </c>
      <c r="E1674" s="16" t="s">
        <v>762</v>
      </c>
      <c r="F1674" s="16">
        <v>4.9999800000000002E-3</v>
      </c>
      <c r="G1674" s="16">
        <v>0.2994</v>
      </c>
      <c r="H1674" s="16">
        <v>1.4969899999999999E-3</v>
      </c>
      <c r="I1674" s="66">
        <v>2E-3</v>
      </c>
      <c r="J1674" s="16">
        <v>10991097</v>
      </c>
      <c r="K1674" s="16">
        <v>1.4940000000000001E-3</v>
      </c>
      <c r="L1674" s="16">
        <v>-0.2994</v>
      </c>
    </row>
    <row r="1675" spans="1:12" ht="13.2" x14ac:dyDescent="0.25">
      <c r="A1675" s="13">
        <v>41827</v>
      </c>
      <c r="B1675" s="54">
        <v>0.12194444444444444</v>
      </c>
      <c r="C1675" s="16" t="s">
        <v>760</v>
      </c>
      <c r="D1675" s="16" t="s">
        <v>761</v>
      </c>
      <c r="E1675" s="16" t="s">
        <v>763</v>
      </c>
      <c r="F1675" s="16">
        <v>1.032254E-2</v>
      </c>
      <c r="G1675" s="16">
        <v>2.746</v>
      </c>
      <c r="H1675" s="16">
        <v>2.834569E-2</v>
      </c>
      <c r="I1675" s="66">
        <v>2E-3</v>
      </c>
      <c r="J1675" s="16">
        <v>10989850</v>
      </c>
      <c r="K1675" s="16">
        <v>-2.834569E-2</v>
      </c>
      <c r="L1675" s="16">
        <v>2.7405080000000002</v>
      </c>
    </row>
    <row r="1676" spans="1:12" ht="13.2" hidden="1" x14ac:dyDescent="0.25">
      <c r="A1676" s="13">
        <v>41827</v>
      </c>
      <c r="B1676" s="54">
        <v>0.1212037037037037</v>
      </c>
      <c r="C1676" s="16" t="s">
        <v>795</v>
      </c>
      <c r="D1676" s="16" t="s">
        <v>761</v>
      </c>
      <c r="E1676" s="16" t="s">
        <v>762</v>
      </c>
      <c r="F1676" s="16">
        <v>4.9999800000000002E-3</v>
      </c>
      <c r="G1676" s="16">
        <v>9.8137740000000001E-2</v>
      </c>
      <c r="H1676" s="16">
        <v>4.9067999999999996E-4</v>
      </c>
      <c r="I1676" s="66">
        <v>2E-3</v>
      </c>
      <c r="J1676" s="16">
        <v>10991097</v>
      </c>
      <c r="K1676" s="16">
        <v>4.8970000000000003E-4</v>
      </c>
      <c r="L1676" s="16">
        <v>-9.8137740000000001E-2</v>
      </c>
    </row>
    <row r="1677" spans="1:12" ht="13.2" hidden="1" x14ac:dyDescent="0.25">
      <c r="A1677" s="13">
        <v>41827</v>
      </c>
      <c r="B1677" s="54">
        <v>0.12041666666666667</v>
      </c>
      <c r="C1677" s="16" t="s">
        <v>795</v>
      </c>
      <c r="D1677" s="16" t="s">
        <v>761</v>
      </c>
      <c r="E1677" s="16" t="s">
        <v>763</v>
      </c>
      <c r="F1677" s="16">
        <v>4.0500099999999997E-3</v>
      </c>
      <c r="G1677" s="16">
        <v>0.25822056999999998</v>
      </c>
      <c r="H1677" s="16">
        <v>1.04579E-3</v>
      </c>
      <c r="I1677" s="66">
        <v>2E-3</v>
      </c>
      <c r="J1677" s="16">
        <v>10991009</v>
      </c>
      <c r="K1677" s="16">
        <v>-1.04579E-3</v>
      </c>
      <c r="L1677" s="16">
        <v>0.25770412999999998</v>
      </c>
    </row>
    <row r="1678" spans="1:12" ht="13.2" hidden="1" x14ac:dyDescent="0.25">
      <c r="A1678" s="13">
        <v>41827</v>
      </c>
      <c r="B1678" s="54">
        <v>0.11915509259259259</v>
      </c>
      <c r="C1678" s="16" t="s">
        <v>795</v>
      </c>
      <c r="D1678" s="16" t="s">
        <v>761</v>
      </c>
      <c r="E1678" s="16" t="s">
        <v>762</v>
      </c>
      <c r="F1678" s="16">
        <v>4.2999900000000001E-3</v>
      </c>
      <c r="G1678" s="16">
        <v>0.24369729000000001</v>
      </c>
      <c r="H1678" s="16">
        <v>1.0478900000000001E-3</v>
      </c>
      <c r="I1678" s="66">
        <v>2E-3</v>
      </c>
      <c r="J1678" s="16">
        <v>10990856</v>
      </c>
      <c r="K1678" s="16">
        <v>1.0457999999999999E-3</v>
      </c>
      <c r="L1678" s="16">
        <v>-0.24369729000000001</v>
      </c>
    </row>
    <row r="1679" spans="1:12" ht="13.2" hidden="1" x14ac:dyDescent="0.25">
      <c r="A1679" s="13">
        <v>41827</v>
      </c>
      <c r="B1679" s="54">
        <v>0.11885416666666666</v>
      </c>
      <c r="C1679" s="16" t="s">
        <v>795</v>
      </c>
      <c r="D1679" s="16" t="s">
        <v>761</v>
      </c>
      <c r="E1679" s="16" t="s">
        <v>762</v>
      </c>
      <c r="F1679" s="16">
        <v>4.3E-3</v>
      </c>
      <c r="G1679" s="16">
        <v>0.35450464999999998</v>
      </c>
      <c r="H1679" s="16">
        <v>1.52436E-3</v>
      </c>
      <c r="I1679" s="66">
        <v>2E-3</v>
      </c>
      <c r="J1679" s="16">
        <v>10990856</v>
      </c>
      <c r="K1679" s="16">
        <v>1.5213200000000001E-3</v>
      </c>
      <c r="L1679" s="16">
        <v>-0.35450464999999998</v>
      </c>
    </row>
    <row r="1680" spans="1:12" ht="13.2" hidden="1" x14ac:dyDescent="0.25">
      <c r="A1680" s="13">
        <v>41827</v>
      </c>
      <c r="B1680" s="54">
        <v>0.11802083333333334</v>
      </c>
      <c r="C1680" s="16" t="s">
        <v>795</v>
      </c>
      <c r="D1680" s="16" t="s">
        <v>761</v>
      </c>
      <c r="E1680" s="16" t="s">
        <v>763</v>
      </c>
      <c r="F1680" s="16">
        <v>4.0455100000000004E-3</v>
      </c>
      <c r="G1680" s="16">
        <v>0.14011385000000001</v>
      </c>
      <c r="H1680" s="16">
        <v>5.6683000000000005E-4</v>
      </c>
      <c r="I1680" s="66">
        <v>2E-3</v>
      </c>
      <c r="J1680" s="16">
        <v>10990713</v>
      </c>
      <c r="K1680" s="16">
        <v>-5.6683000000000005E-4</v>
      </c>
      <c r="L1680" s="16">
        <v>0.13983362999999999</v>
      </c>
    </row>
    <row r="1681" spans="1:12" ht="13.2" x14ac:dyDescent="0.25">
      <c r="A1681" s="13">
        <v>41827</v>
      </c>
      <c r="B1681" s="54">
        <v>0.11226851851851852</v>
      </c>
      <c r="C1681" s="16" t="s">
        <v>760</v>
      </c>
      <c r="D1681" s="16" t="s">
        <v>761</v>
      </c>
      <c r="E1681" s="16" t="s">
        <v>762</v>
      </c>
      <c r="F1681" s="16">
        <v>1.040579E-2</v>
      </c>
      <c r="G1681" s="16">
        <v>2.7516790000000002</v>
      </c>
      <c r="H1681" s="16">
        <v>2.8633390000000002E-2</v>
      </c>
      <c r="I1681" s="66">
        <v>2E-3</v>
      </c>
      <c r="J1681" s="16">
        <v>10989504</v>
      </c>
      <c r="K1681" s="16">
        <v>2.8576130000000002E-2</v>
      </c>
      <c r="L1681" s="16">
        <v>-2.7516790000000002</v>
      </c>
    </row>
    <row r="1682" spans="1:12" ht="13.2" hidden="1" x14ac:dyDescent="0.25">
      <c r="A1682" s="13">
        <v>41827</v>
      </c>
      <c r="B1682" s="54">
        <v>0.11071759259259259</v>
      </c>
      <c r="C1682" s="16" t="s">
        <v>795</v>
      </c>
      <c r="D1682" s="16" t="s">
        <v>761</v>
      </c>
      <c r="E1682" s="16" t="s">
        <v>763</v>
      </c>
      <c r="F1682" s="16">
        <v>4.0400999999999996E-3</v>
      </c>
      <c r="G1682" s="16">
        <v>0.3</v>
      </c>
      <c r="H1682" s="16">
        <v>1.21203E-3</v>
      </c>
      <c r="I1682" s="66">
        <v>2E-3</v>
      </c>
      <c r="J1682" s="16">
        <v>10989322</v>
      </c>
      <c r="K1682" s="16">
        <v>-1.21203E-3</v>
      </c>
      <c r="L1682" s="16">
        <v>0.2994</v>
      </c>
    </row>
    <row r="1683" spans="1:12" ht="13.2" hidden="1" x14ac:dyDescent="0.25">
      <c r="A1683" s="13">
        <v>41827</v>
      </c>
      <c r="B1683" s="54">
        <v>0.11016203703703703</v>
      </c>
      <c r="C1683" s="16" t="s">
        <v>795</v>
      </c>
      <c r="D1683" s="16" t="s">
        <v>761</v>
      </c>
      <c r="E1683" s="16" t="s">
        <v>762</v>
      </c>
      <c r="F1683" s="16">
        <v>4.0401200000000003E-3</v>
      </c>
      <c r="G1683" s="16">
        <v>0.54568676999999999</v>
      </c>
      <c r="H1683" s="16">
        <v>2.2046399999999999E-3</v>
      </c>
      <c r="I1683" s="66">
        <v>2E-3</v>
      </c>
      <c r="J1683" s="16">
        <v>10989490</v>
      </c>
      <c r="K1683" s="16">
        <v>2.20024E-3</v>
      </c>
      <c r="L1683" s="16">
        <v>-0.54568676999999999</v>
      </c>
    </row>
    <row r="1684" spans="1:12" ht="13.2" hidden="1" x14ac:dyDescent="0.25">
      <c r="A1684" s="13">
        <v>41827</v>
      </c>
      <c r="B1684" s="54">
        <v>0.10990740740740741</v>
      </c>
      <c r="C1684" s="16" t="s">
        <v>795</v>
      </c>
      <c r="D1684" s="16" t="s">
        <v>761</v>
      </c>
      <c r="E1684" s="16" t="s">
        <v>763</v>
      </c>
      <c r="F1684" s="16">
        <v>4.0400999999999996E-3</v>
      </c>
      <c r="G1684" s="16">
        <v>0.2994</v>
      </c>
      <c r="H1684" s="16">
        <v>1.2095999999999999E-3</v>
      </c>
      <c r="I1684" s="66">
        <v>2E-3</v>
      </c>
      <c r="J1684" s="16">
        <v>10989322</v>
      </c>
      <c r="K1684" s="16">
        <v>-1.2095999999999999E-3</v>
      </c>
      <c r="L1684" s="16">
        <v>0.29880119999999999</v>
      </c>
    </row>
    <row r="1685" spans="1:12" ht="13.2" hidden="1" x14ac:dyDescent="0.25">
      <c r="A1685" s="13">
        <v>41827</v>
      </c>
      <c r="B1685" s="54">
        <v>0.10974537037037037</v>
      </c>
      <c r="C1685" s="16" t="s">
        <v>795</v>
      </c>
      <c r="D1685" s="16" t="s">
        <v>761</v>
      </c>
      <c r="E1685" s="16" t="s">
        <v>763</v>
      </c>
      <c r="F1685" s="16">
        <v>4.0401100000000004E-3</v>
      </c>
      <c r="G1685" s="16">
        <v>0.24678108000000001</v>
      </c>
      <c r="H1685" s="16">
        <v>9.9701999999999994E-4</v>
      </c>
      <c r="I1685" s="66">
        <v>2E-3</v>
      </c>
      <c r="J1685" s="16">
        <v>10989409</v>
      </c>
      <c r="K1685" s="16">
        <v>-9.9701999999999994E-4</v>
      </c>
      <c r="L1685" s="16">
        <v>0.24628752000000001</v>
      </c>
    </row>
    <row r="1686" spans="1:12" ht="13.2" hidden="1" x14ac:dyDescent="0.25">
      <c r="A1686" s="13">
        <v>41827</v>
      </c>
      <c r="B1686" s="54">
        <v>0.10932870370370371</v>
      </c>
      <c r="C1686" s="16" t="s">
        <v>795</v>
      </c>
      <c r="D1686" s="16" t="s">
        <v>761</v>
      </c>
      <c r="E1686" s="16" t="s">
        <v>763</v>
      </c>
      <c r="F1686" s="16">
        <v>4.0400999999999996E-3</v>
      </c>
      <c r="G1686" s="16">
        <v>0.3</v>
      </c>
      <c r="H1686" s="16">
        <v>1.21203E-3</v>
      </c>
      <c r="I1686" s="66">
        <v>2E-3</v>
      </c>
      <c r="J1686" s="16">
        <v>10989322</v>
      </c>
      <c r="K1686" s="16">
        <v>-1.21203E-3</v>
      </c>
      <c r="L1686" s="16">
        <v>0.2994</v>
      </c>
    </row>
    <row r="1687" spans="1:12" ht="13.2" hidden="1" x14ac:dyDescent="0.25">
      <c r="A1687" s="13">
        <v>41827</v>
      </c>
      <c r="B1687" s="54">
        <v>0.10622685185185185</v>
      </c>
      <c r="C1687" s="16" t="s">
        <v>795</v>
      </c>
      <c r="D1687" s="16" t="s">
        <v>761</v>
      </c>
      <c r="E1687" s="16" t="s">
        <v>762</v>
      </c>
      <c r="F1687" s="16">
        <v>4.9989600000000002E-3</v>
      </c>
      <c r="G1687" s="16">
        <v>0.84195871</v>
      </c>
      <c r="H1687" s="16">
        <v>4.2089099999999997E-3</v>
      </c>
      <c r="I1687" s="66">
        <v>2E-3</v>
      </c>
      <c r="J1687" s="16">
        <v>10988846</v>
      </c>
      <c r="K1687" s="16">
        <v>4.2005000000000002E-3</v>
      </c>
      <c r="L1687" s="16">
        <v>-0.84195871</v>
      </c>
    </row>
    <row r="1688" spans="1:12" ht="13.2" hidden="1" x14ac:dyDescent="0.25">
      <c r="A1688" s="13">
        <v>41827</v>
      </c>
      <c r="B1688" s="54">
        <v>0.10622685185185185</v>
      </c>
      <c r="C1688" s="16" t="s">
        <v>795</v>
      </c>
      <c r="D1688" s="16" t="s">
        <v>761</v>
      </c>
      <c r="E1688" s="16" t="s">
        <v>762</v>
      </c>
      <c r="F1688" s="16">
        <v>4.9989500000000003E-3</v>
      </c>
      <c r="G1688" s="16">
        <v>0.19984651</v>
      </c>
      <c r="H1688" s="16">
        <v>9.9901999999999999E-4</v>
      </c>
      <c r="I1688" s="66">
        <v>2E-3</v>
      </c>
      <c r="J1688" s="16">
        <v>10988905</v>
      </c>
      <c r="K1688" s="16">
        <v>9.9703000000000009E-4</v>
      </c>
      <c r="L1688" s="16">
        <v>-0.19984651</v>
      </c>
    </row>
    <row r="1689" spans="1:12" ht="13.2" hidden="1" x14ac:dyDescent="0.25">
      <c r="A1689" s="13">
        <v>41827</v>
      </c>
      <c r="B1689" s="54">
        <v>0.10238425925925926</v>
      </c>
      <c r="C1689" s="16" t="s">
        <v>795</v>
      </c>
      <c r="D1689" s="16" t="s">
        <v>761</v>
      </c>
      <c r="E1689" s="16" t="s">
        <v>763</v>
      </c>
      <c r="F1689" s="16">
        <v>4.04004E-3</v>
      </c>
      <c r="G1689" s="16">
        <v>0.14389300999999999</v>
      </c>
      <c r="H1689" s="16">
        <v>5.8133000000000002E-4</v>
      </c>
      <c r="I1689" s="66">
        <v>2E-3</v>
      </c>
      <c r="J1689" s="16">
        <v>10988321</v>
      </c>
      <c r="K1689" s="16">
        <v>-5.8133000000000002E-4</v>
      </c>
      <c r="L1689" s="16">
        <v>0.14360523</v>
      </c>
    </row>
    <row r="1690" spans="1:12" ht="13.2" hidden="1" x14ac:dyDescent="0.25">
      <c r="A1690" s="13">
        <v>41827</v>
      </c>
      <c r="B1690" s="54">
        <v>0.10236111111111111</v>
      </c>
      <c r="C1690" s="16" t="s">
        <v>795</v>
      </c>
      <c r="D1690" s="16" t="s">
        <v>761</v>
      </c>
      <c r="E1690" s="16" t="s">
        <v>763</v>
      </c>
      <c r="F1690" s="16">
        <v>4.04004E-3</v>
      </c>
      <c r="G1690" s="16">
        <v>0.3</v>
      </c>
      <c r="H1690" s="16">
        <v>1.2120099999999999E-3</v>
      </c>
      <c r="I1690" s="66">
        <v>2E-3</v>
      </c>
      <c r="J1690" s="16">
        <v>10988321</v>
      </c>
      <c r="K1690" s="16">
        <v>-1.2120099999999999E-3</v>
      </c>
      <c r="L1690" s="16">
        <v>0.2994</v>
      </c>
    </row>
    <row r="1691" spans="1:12" ht="13.2" hidden="1" x14ac:dyDescent="0.25">
      <c r="A1691" s="13">
        <v>41827</v>
      </c>
      <c r="B1691" s="54">
        <v>0.10174768518518519</v>
      </c>
      <c r="C1691" s="16" t="s">
        <v>795</v>
      </c>
      <c r="D1691" s="16" t="s">
        <v>761</v>
      </c>
      <c r="E1691" s="16" t="s">
        <v>763</v>
      </c>
      <c r="F1691" s="16">
        <v>4.04004E-3</v>
      </c>
      <c r="G1691" s="16">
        <v>0.3</v>
      </c>
      <c r="H1691" s="16">
        <v>1.2120099999999999E-3</v>
      </c>
      <c r="I1691" s="66">
        <v>2E-3</v>
      </c>
      <c r="J1691" s="16">
        <v>10988321</v>
      </c>
      <c r="K1691" s="16">
        <v>-1.2120099999999999E-3</v>
      </c>
      <c r="L1691" s="16">
        <v>0.2994</v>
      </c>
    </row>
    <row r="1692" spans="1:12" ht="13.2" hidden="1" x14ac:dyDescent="0.25">
      <c r="A1692" s="13">
        <v>41827</v>
      </c>
      <c r="B1692" s="54">
        <v>0.10112268518518519</v>
      </c>
      <c r="C1692" s="16" t="s">
        <v>795</v>
      </c>
      <c r="D1692" s="16" t="s">
        <v>761</v>
      </c>
      <c r="E1692" s="16" t="s">
        <v>763</v>
      </c>
      <c r="F1692" s="16">
        <v>4.04004E-3</v>
      </c>
      <c r="G1692" s="16">
        <v>0.3</v>
      </c>
      <c r="H1692" s="16">
        <v>1.2120099999999999E-3</v>
      </c>
      <c r="I1692" s="66">
        <v>2E-3</v>
      </c>
      <c r="J1692" s="16">
        <v>10988321</v>
      </c>
      <c r="K1692" s="16">
        <v>-1.2120099999999999E-3</v>
      </c>
      <c r="L1692" s="16">
        <v>0.2994</v>
      </c>
    </row>
    <row r="1693" spans="1:12" ht="13.2" hidden="1" x14ac:dyDescent="0.25">
      <c r="A1693" s="13">
        <v>41827</v>
      </c>
      <c r="B1693" s="54">
        <v>0.10081018518518518</v>
      </c>
      <c r="C1693" s="16" t="s">
        <v>795</v>
      </c>
      <c r="D1693" s="16" t="s">
        <v>761</v>
      </c>
      <c r="E1693" s="16" t="s">
        <v>762</v>
      </c>
      <c r="F1693" s="16">
        <v>4.9994799999999997E-3</v>
      </c>
      <c r="G1693" s="16">
        <v>0.84525380999999999</v>
      </c>
      <c r="H1693" s="16">
        <v>4.2258199999999999E-3</v>
      </c>
      <c r="I1693" s="66">
        <v>2E-3</v>
      </c>
      <c r="J1693" s="16">
        <v>10988261</v>
      </c>
      <c r="K1693" s="16">
        <v>4.2173699999999998E-3</v>
      </c>
      <c r="L1693" s="16">
        <v>-0.84525380999999999</v>
      </c>
    </row>
    <row r="1694" spans="1:12" ht="13.2" hidden="1" x14ac:dyDescent="0.25">
      <c r="A1694" s="13">
        <v>41827</v>
      </c>
      <c r="B1694" s="54">
        <v>8.3229166666666674E-2</v>
      </c>
      <c r="C1694" s="16" t="s">
        <v>795</v>
      </c>
      <c r="D1694" s="16" t="s">
        <v>761</v>
      </c>
      <c r="E1694" s="16" t="s">
        <v>762</v>
      </c>
      <c r="F1694" s="16">
        <v>4.0000000000000001E-3</v>
      </c>
      <c r="G1694" s="16">
        <v>0.3</v>
      </c>
      <c r="H1694" s="16">
        <v>1.1999999999999999E-3</v>
      </c>
      <c r="I1694" s="66">
        <v>2E-3</v>
      </c>
      <c r="J1694" s="16">
        <v>10985978</v>
      </c>
      <c r="K1694" s="16">
        <v>1.1976000000000001E-3</v>
      </c>
      <c r="L1694" s="16">
        <v>-0.3</v>
      </c>
    </row>
    <row r="1695" spans="1:12" ht="13.2" hidden="1" x14ac:dyDescent="0.25">
      <c r="A1695" s="13">
        <v>41827</v>
      </c>
      <c r="B1695" s="54">
        <v>6.0937499999999999E-2</v>
      </c>
      <c r="C1695" s="16" t="s">
        <v>795</v>
      </c>
      <c r="D1695" s="16" t="s">
        <v>761</v>
      </c>
      <c r="E1695" s="16" t="s">
        <v>763</v>
      </c>
      <c r="F1695" s="16">
        <v>8.9000499999999996E-3</v>
      </c>
      <c r="G1695" s="16">
        <v>0.24754771</v>
      </c>
      <c r="H1695" s="16">
        <v>2.2031799999999999E-3</v>
      </c>
      <c r="I1695" s="66">
        <v>2E-3</v>
      </c>
      <c r="J1695" s="16">
        <v>10983049</v>
      </c>
      <c r="K1695" s="16">
        <v>-2.2031799999999999E-3</v>
      </c>
      <c r="L1695" s="16">
        <v>0.24705262</v>
      </c>
    </row>
    <row r="1696" spans="1:12" ht="13.2" hidden="1" x14ac:dyDescent="0.25">
      <c r="A1696" s="13">
        <v>41827</v>
      </c>
      <c r="B1696" s="54">
        <v>6.0925925925925925E-2</v>
      </c>
      <c r="C1696" s="16" t="s">
        <v>795</v>
      </c>
      <c r="D1696" s="16" t="s">
        <v>761</v>
      </c>
      <c r="E1696" s="16" t="s">
        <v>763</v>
      </c>
      <c r="F1696" s="16">
        <v>8.9000499999999996E-3</v>
      </c>
      <c r="G1696" s="16">
        <v>0.2994</v>
      </c>
      <c r="H1696" s="16">
        <v>2.6646700000000001E-3</v>
      </c>
      <c r="I1696" s="66">
        <v>2E-3</v>
      </c>
      <c r="J1696" s="16">
        <v>10983049</v>
      </c>
      <c r="K1696" s="16">
        <v>-2.6646700000000001E-3</v>
      </c>
      <c r="L1696" s="16">
        <v>0.29880119999999999</v>
      </c>
    </row>
    <row r="1697" spans="1:12" ht="13.2" hidden="1" x14ac:dyDescent="0.25">
      <c r="A1697" s="13">
        <v>41827</v>
      </c>
      <c r="B1697" s="54">
        <v>6.0879629629629631E-2</v>
      </c>
      <c r="C1697" s="16" t="s">
        <v>795</v>
      </c>
      <c r="D1697" s="16" t="s">
        <v>761</v>
      </c>
      <c r="E1697" s="16" t="s">
        <v>763</v>
      </c>
      <c r="F1697" s="16">
        <v>8.9000499999999996E-3</v>
      </c>
      <c r="G1697" s="16">
        <v>0.3</v>
      </c>
      <c r="H1697" s="16">
        <v>2.67001E-3</v>
      </c>
      <c r="I1697" s="66">
        <v>2E-3</v>
      </c>
      <c r="J1697" s="16">
        <v>10983049</v>
      </c>
      <c r="K1697" s="16">
        <v>-2.67001E-3</v>
      </c>
      <c r="L1697" s="16">
        <v>0.2994</v>
      </c>
    </row>
    <row r="1698" spans="1:12" ht="13.2" hidden="1" x14ac:dyDescent="0.25">
      <c r="A1698" s="13">
        <v>41827</v>
      </c>
      <c r="B1698" s="54">
        <v>5.9340277777777777E-2</v>
      </c>
      <c r="C1698" s="16" t="s">
        <v>795</v>
      </c>
      <c r="D1698" s="16" t="s">
        <v>761</v>
      </c>
      <c r="E1698" s="16" t="s">
        <v>762</v>
      </c>
      <c r="F1698" s="16">
        <v>9.7440200000000008E-3</v>
      </c>
      <c r="G1698" s="16">
        <v>0.48179267999999997</v>
      </c>
      <c r="H1698" s="16">
        <v>4.6945900000000002E-3</v>
      </c>
      <c r="I1698" s="66">
        <v>2E-3</v>
      </c>
      <c r="J1698" s="16">
        <v>10982649</v>
      </c>
      <c r="K1698" s="16">
        <v>4.6852100000000004E-3</v>
      </c>
      <c r="L1698" s="16">
        <v>-0.48179267999999997</v>
      </c>
    </row>
    <row r="1699" spans="1:12" ht="13.2" hidden="1" x14ac:dyDescent="0.25">
      <c r="A1699" s="13">
        <v>41827</v>
      </c>
      <c r="B1699" s="54">
        <v>5.8935185185185188E-2</v>
      </c>
      <c r="C1699" s="16" t="s">
        <v>795</v>
      </c>
      <c r="D1699" s="16" t="s">
        <v>761</v>
      </c>
      <c r="E1699" s="16" t="s">
        <v>762</v>
      </c>
      <c r="F1699" s="16">
        <v>9.4999899999999998E-3</v>
      </c>
      <c r="G1699" s="16">
        <v>0.30088342000000001</v>
      </c>
      <c r="H1699" s="16">
        <v>2.8583800000000002E-3</v>
      </c>
      <c r="I1699" s="66">
        <v>2E-3</v>
      </c>
      <c r="J1699" s="16">
        <v>10982771</v>
      </c>
      <c r="K1699" s="16">
        <v>2.8526699999999999E-3</v>
      </c>
      <c r="L1699" s="16">
        <v>-0.30088342000000001</v>
      </c>
    </row>
    <row r="1700" spans="1:12" ht="13.2" hidden="1" x14ac:dyDescent="0.25">
      <c r="A1700" s="13">
        <v>41827</v>
      </c>
      <c r="B1700" s="54">
        <v>5.8252314814814812E-2</v>
      </c>
      <c r="C1700" s="16" t="s">
        <v>795</v>
      </c>
      <c r="D1700" s="16" t="s">
        <v>761</v>
      </c>
      <c r="E1700" s="16" t="s">
        <v>763</v>
      </c>
      <c r="F1700" s="16">
        <v>8.9000099999999999E-3</v>
      </c>
      <c r="G1700" s="16">
        <v>0.30148639999999999</v>
      </c>
      <c r="H1700" s="16">
        <v>2.68323E-3</v>
      </c>
      <c r="I1700" s="66">
        <v>2E-3</v>
      </c>
      <c r="J1700" s="16">
        <v>10982706</v>
      </c>
      <c r="K1700" s="16">
        <v>-2.68323E-3</v>
      </c>
      <c r="L1700" s="16">
        <v>0.30088343000000001</v>
      </c>
    </row>
    <row r="1701" spans="1:12" ht="13.2" hidden="1" x14ac:dyDescent="0.25">
      <c r="A1701" s="13">
        <v>41827</v>
      </c>
      <c r="B1701" s="54">
        <v>5.7465277777777775E-2</v>
      </c>
      <c r="C1701" s="16" t="s">
        <v>795</v>
      </c>
      <c r="D1701" s="16" t="s">
        <v>761</v>
      </c>
      <c r="E1701" s="16" t="s">
        <v>762</v>
      </c>
      <c r="F1701" s="16">
        <v>8.9800000000000001E-3</v>
      </c>
      <c r="G1701" s="16">
        <v>0.2994</v>
      </c>
      <c r="H1701" s="16">
        <v>2.6886100000000001E-3</v>
      </c>
      <c r="I1701" s="66">
        <v>2E-3</v>
      </c>
      <c r="J1701" s="16">
        <v>10982496</v>
      </c>
      <c r="K1701" s="16">
        <v>2.6832399999999999E-3</v>
      </c>
      <c r="L1701" s="16">
        <v>-0.2994</v>
      </c>
    </row>
    <row r="1702" spans="1:12" ht="13.2" hidden="1" x14ac:dyDescent="0.25">
      <c r="A1702" s="13">
        <v>41827</v>
      </c>
      <c r="B1702" s="54">
        <v>5.4027777777777779E-2</v>
      </c>
      <c r="C1702" s="16" t="s">
        <v>795</v>
      </c>
      <c r="D1702" s="16" t="s">
        <v>761</v>
      </c>
      <c r="E1702" s="16" t="s">
        <v>763</v>
      </c>
      <c r="F1702" s="16">
        <v>9.6666800000000004E-3</v>
      </c>
      <c r="G1702" s="16">
        <v>0.48275820000000003</v>
      </c>
      <c r="H1702" s="16">
        <v>4.6666600000000004E-3</v>
      </c>
      <c r="I1702" s="66">
        <v>2E-3</v>
      </c>
      <c r="J1702" s="16">
        <v>10982053</v>
      </c>
      <c r="K1702" s="16">
        <v>-4.6666600000000004E-3</v>
      </c>
      <c r="L1702" s="16">
        <v>0.48179269000000002</v>
      </c>
    </row>
    <row r="1703" spans="1:12" ht="13.2" hidden="1" x14ac:dyDescent="0.25">
      <c r="A1703" s="13">
        <v>41827</v>
      </c>
      <c r="B1703" s="54">
        <v>5.3692129629629631E-2</v>
      </c>
      <c r="C1703" s="16" t="s">
        <v>795</v>
      </c>
      <c r="D1703" s="16" t="s">
        <v>761</v>
      </c>
      <c r="E1703" s="16" t="s">
        <v>763</v>
      </c>
      <c r="F1703" s="16">
        <v>6.6666700000000004E-3</v>
      </c>
      <c r="G1703" s="16">
        <v>0.3</v>
      </c>
      <c r="H1703" s="16">
        <v>2E-3</v>
      </c>
      <c r="I1703" s="66">
        <v>2E-3</v>
      </c>
      <c r="J1703" s="16">
        <v>10981981</v>
      </c>
      <c r="K1703" s="16">
        <v>-2E-3</v>
      </c>
      <c r="L1703" s="16">
        <v>0.2994</v>
      </c>
    </row>
    <row r="1704" spans="1:12" ht="13.2" hidden="1" x14ac:dyDescent="0.25">
      <c r="A1704" s="13">
        <v>41827</v>
      </c>
      <c r="B1704" s="54">
        <v>4.614583333333333E-2</v>
      </c>
      <c r="C1704" s="16" t="s">
        <v>797</v>
      </c>
      <c r="D1704" s="16" t="s">
        <v>761</v>
      </c>
      <c r="E1704" s="16" t="s">
        <v>762</v>
      </c>
      <c r="F1704" s="16">
        <v>3.8999999999999999E-5</v>
      </c>
      <c r="G1704" s="16">
        <v>24.444908099999999</v>
      </c>
      <c r="H1704" s="16">
        <v>9.5335000000000005E-4</v>
      </c>
      <c r="I1704" s="66">
        <v>2E-3</v>
      </c>
      <c r="J1704" s="16">
        <v>10980161</v>
      </c>
      <c r="K1704" s="16">
        <v>9.5144999999999995E-4</v>
      </c>
      <c r="L1704" s="16">
        <v>-24.444908099999999</v>
      </c>
    </row>
    <row r="1705" spans="1:12" ht="13.2" hidden="1" x14ac:dyDescent="0.25">
      <c r="A1705" s="13">
        <v>41827</v>
      </c>
      <c r="B1705" s="54">
        <v>4.6053240740740742E-2</v>
      </c>
      <c r="C1705" s="16" t="s">
        <v>797</v>
      </c>
      <c r="D1705" s="16" t="s">
        <v>761</v>
      </c>
      <c r="E1705" s="16" t="s">
        <v>762</v>
      </c>
      <c r="F1705" s="16">
        <v>3.8999999999999999E-5</v>
      </c>
      <c r="G1705" s="16">
        <v>36.667362140000002</v>
      </c>
      <c r="H1705" s="16">
        <v>1.4300199999999999E-3</v>
      </c>
      <c r="I1705" s="66">
        <v>2E-3</v>
      </c>
      <c r="J1705" s="16">
        <v>10980161</v>
      </c>
      <c r="K1705" s="16">
        <v>1.42716E-3</v>
      </c>
      <c r="L1705" s="16">
        <v>-36.667362140000002</v>
      </c>
    </row>
    <row r="1706" spans="1:12" ht="13.2" hidden="1" x14ac:dyDescent="0.25">
      <c r="A1706" s="13">
        <v>41827</v>
      </c>
      <c r="B1706" s="54">
        <v>4.5960648148148146E-2</v>
      </c>
      <c r="C1706" s="16" t="s">
        <v>797</v>
      </c>
      <c r="D1706" s="16" t="s">
        <v>761</v>
      </c>
      <c r="E1706" s="16" t="s">
        <v>762</v>
      </c>
      <c r="F1706" s="16">
        <v>3.8999999999999999E-5</v>
      </c>
      <c r="G1706" s="16">
        <v>40.20809603</v>
      </c>
      <c r="H1706" s="16">
        <v>1.5681099999999999E-3</v>
      </c>
      <c r="I1706" s="66">
        <v>2E-3</v>
      </c>
      <c r="J1706" s="16">
        <v>10980161</v>
      </c>
      <c r="K1706" s="16">
        <v>1.5649800000000001E-3</v>
      </c>
      <c r="L1706" s="16">
        <v>-40.20809603</v>
      </c>
    </row>
    <row r="1707" spans="1:12" ht="13.2" hidden="1" x14ac:dyDescent="0.25">
      <c r="A1707" s="13">
        <v>41827</v>
      </c>
      <c r="B1707" s="54">
        <v>4.5844907407407411E-2</v>
      </c>
      <c r="C1707" s="16" t="s">
        <v>797</v>
      </c>
      <c r="D1707" s="16" t="s">
        <v>761</v>
      </c>
      <c r="E1707" s="16" t="s">
        <v>762</v>
      </c>
      <c r="F1707" s="16">
        <v>3.8999999999999999E-5</v>
      </c>
      <c r="G1707" s="16">
        <v>30.171157600000001</v>
      </c>
      <c r="H1707" s="16">
        <v>1.1766700000000001E-3</v>
      </c>
      <c r="I1707" s="66">
        <v>2E-3</v>
      </c>
      <c r="J1707" s="16">
        <v>10980161</v>
      </c>
      <c r="K1707" s="16">
        <v>1.17432E-3</v>
      </c>
      <c r="L1707" s="16">
        <v>-30.171157600000001</v>
      </c>
    </row>
    <row r="1708" spans="1:12" ht="13.2" x14ac:dyDescent="0.25">
      <c r="A1708" s="13">
        <v>41827</v>
      </c>
      <c r="B1708" s="54">
        <v>4.5740740740740742E-2</v>
      </c>
      <c r="C1708" s="16" t="s">
        <v>760</v>
      </c>
      <c r="D1708" s="16" t="s">
        <v>761</v>
      </c>
      <c r="E1708" s="16" t="s">
        <v>763</v>
      </c>
      <c r="F1708" s="16">
        <v>1.0450009999999999E-2</v>
      </c>
      <c r="G1708" s="16">
        <v>7.5987769999999996E-2</v>
      </c>
      <c r="H1708" s="16">
        <v>7.9407000000000002E-4</v>
      </c>
      <c r="I1708" s="66">
        <v>2E-3</v>
      </c>
      <c r="J1708" s="16">
        <v>10980068</v>
      </c>
      <c r="K1708" s="16">
        <v>-7.9407000000000002E-4</v>
      </c>
      <c r="L1708" s="16">
        <v>7.5835799999999995E-2</v>
      </c>
    </row>
    <row r="1709" spans="1:12" ht="13.2" x14ac:dyDescent="0.25">
      <c r="A1709" s="13">
        <v>41827</v>
      </c>
      <c r="B1709" s="54">
        <v>4.5740740740740742E-2</v>
      </c>
      <c r="C1709" s="16" t="s">
        <v>760</v>
      </c>
      <c r="D1709" s="16" t="s">
        <v>761</v>
      </c>
      <c r="E1709" s="16" t="s">
        <v>763</v>
      </c>
      <c r="F1709" s="16">
        <v>1.0450009999999999E-2</v>
      </c>
      <c r="G1709" s="16">
        <v>1.5753548100000001</v>
      </c>
      <c r="H1709" s="16">
        <v>1.646247E-2</v>
      </c>
      <c r="I1709" s="66">
        <v>2E-3</v>
      </c>
      <c r="J1709" s="16">
        <v>10980057</v>
      </c>
      <c r="K1709" s="16">
        <v>-1.646247E-2</v>
      </c>
      <c r="L1709" s="16">
        <v>1.5722041099999999</v>
      </c>
    </row>
    <row r="1710" spans="1:12" ht="13.2" hidden="1" x14ac:dyDescent="0.25">
      <c r="A1710" s="13">
        <v>41827</v>
      </c>
      <c r="B1710" s="54">
        <v>4.5648148148148146E-2</v>
      </c>
      <c r="C1710" s="16" t="s">
        <v>797</v>
      </c>
      <c r="D1710" s="16" t="s">
        <v>761</v>
      </c>
      <c r="E1710" s="16" t="s">
        <v>762</v>
      </c>
      <c r="F1710" s="16">
        <v>3.8999999999999999E-5</v>
      </c>
      <c r="G1710" s="16">
        <v>22.63968805</v>
      </c>
      <c r="H1710" s="16">
        <v>8.8294000000000003E-4</v>
      </c>
      <c r="I1710" s="66">
        <v>2E-3</v>
      </c>
      <c r="J1710" s="16">
        <v>10980161</v>
      </c>
      <c r="K1710" s="16">
        <v>8.8117999999999996E-4</v>
      </c>
      <c r="L1710" s="16">
        <v>-22.63968805</v>
      </c>
    </row>
    <row r="1711" spans="1:12" ht="13.2" hidden="1" x14ac:dyDescent="0.25">
      <c r="A1711" s="13">
        <v>41827</v>
      </c>
      <c r="B1711" s="54">
        <v>4.5555555555555557E-2</v>
      </c>
      <c r="C1711" s="16" t="s">
        <v>797</v>
      </c>
      <c r="D1711" s="16" t="s">
        <v>761</v>
      </c>
      <c r="E1711" s="16" t="s">
        <v>762</v>
      </c>
      <c r="F1711" s="16">
        <v>3.8999999999999999E-5</v>
      </c>
      <c r="G1711" s="16">
        <v>16.98826017</v>
      </c>
      <c r="H1711" s="16">
        <v>6.6253999999999998E-4</v>
      </c>
      <c r="I1711" s="66">
        <v>2E-3</v>
      </c>
      <c r="J1711" s="16">
        <v>10980161</v>
      </c>
      <c r="K1711" s="16">
        <v>6.6122000000000002E-4</v>
      </c>
      <c r="L1711" s="16">
        <v>-16.98826017</v>
      </c>
    </row>
    <row r="1712" spans="1:12" ht="13.2" hidden="1" x14ac:dyDescent="0.25">
      <c r="A1712" s="13">
        <v>41827</v>
      </c>
      <c r="B1712" s="54">
        <v>4.5462962962962962E-2</v>
      </c>
      <c r="C1712" s="16" t="s">
        <v>797</v>
      </c>
      <c r="D1712" s="16" t="s">
        <v>761</v>
      </c>
      <c r="E1712" s="16" t="s">
        <v>762</v>
      </c>
      <c r="F1712" s="16">
        <v>3.8999999999999999E-5</v>
      </c>
      <c r="G1712" s="16">
        <v>12.74756891</v>
      </c>
      <c r="H1712" s="16">
        <v>4.9715000000000002E-4</v>
      </c>
      <c r="I1712" s="66">
        <v>2E-3</v>
      </c>
      <c r="J1712" s="16">
        <v>10980161</v>
      </c>
      <c r="K1712" s="16">
        <v>4.9616000000000005E-4</v>
      </c>
      <c r="L1712" s="16">
        <v>-12.74756891</v>
      </c>
    </row>
    <row r="1713" spans="1:12" ht="13.2" hidden="1" x14ac:dyDescent="0.25">
      <c r="A1713" s="13">
        <v>41827</v>
      </c>
      <c r="B1713" s="54">
        <v>4.5358796296296293E-2</v>
      </c>
      <c r="C1713" s="16" t="s">
        <v>797</v>
      </c>
      <c r="D1713" s="16" t="s">
        <v>761</v>
      </c>
      <c r="E1713" s="16" t="s">
        <v>762</v>
      </c>
      <c r="F1713" s="16">
        <v>3.8999999999999999E-5</v>
      </c>
      <c r="G1713" s="16">
        <v>9.5654594100000008</v>
      </c>
      <c r="H1713" s="16">
        <v>3.7304999999999999E-4</v>
      </c>
      <c r="I1713" s="66">
        <v>2E-3</v>
      </c>
      <c r="J1713" s="16">
        <v>10980161</v>
      </c>
      <c r="K1713" s="16">
        <v>3.7230999999999999E-4</v>
      </c>
      <c r="L1713" s="16">
        <v>-9.5654594100000008</v>
      </c>
    </row>
    <row r="1714" spans="1:12" ht="13.2" hidden="1" x14ac:dyDescent="0.25">
      <c r="A1714" s="13">
        <v>41827</v>
      </c>
      <c r="B1714" s="54">
        <v>4.5266203703703704E-2</v>
      </c>
      <c r="C1714" s="16" t="s">
        <v>797</v>
      </c>
      <c r="D1714" s="16" t="s">
        <v>761</v>
      </c>
      <c r="E1714" s="16" t="s">
        <v>762</v>
      </c>
      <c r="F1714" s="16">
        <v>3.8999999999999999E-5</v>
      </c>
      <c r="G1714" s="16">
        <v>7.1776834000000003</v>
      </c>
      <c r="H1714" s="16">
        <v>2.7992000000000002E-4</v>
      </c>
      <c r="I1714" s="66">
        <v>2E-3</v>
      </c>
      <c r="J1714" s="16">
        <v>10980161</v>
      </c>
      <c r="K1714" s="16">
        <v>2.7936999999999998E-4</v>
      </c>
      <c r="L1714" s="16">
        <v>-7.1776834000000003</v>
      </c>
    </row>
    <row r="1715" spans="1:12" ht="13.2" x14ac:dyDescent="0.25">
      <c r="A1715" s="13">
        <v>41827</v>
      </c>
      <c r="B1715" s="54">
        <v>4.3425925925925923E-2</v>
      </c>
      <c r="C1715" s="16" t="s">
        <v>760</v>
      </c>
      <c r="D1715" s="16" t="s">
        <v>761</v>
      </c>
      <c r="E1715" s="16" t="s">
        <v>763</v>
      </c>
      <c r="F1715" s="16">
        <v>1.0450009999999999E-2</v>
      </c>
      <c r="G1715" s="16">
        <v>0.87010222000000004</v>
      </c>
      <c r="H1715" s="16">
        <v>9.0925699999999995E-3</v>
      </c>
      <c r="I1715" s="66">
        <v>2E-3</v>
      </c>
      <c r="J1715" s="16">
        <v>10980057</v>
      </c>
      <c r="K1715" s="16">
        <v>-9.0925699999999995E-3</v>
      </c>
      <c r="L1715" s="16">
        <v>0.86836201999999996</v>
      </c>
    </row>
    <row r="1716" spans="1:12" ht="13.2" x14ac:dyDescent="0.25">
      <c r="A1716" s="13">
        <v>41827</v>
      </c>
      <c r="B1716" s="54">
        <v>4.2013888888888892E-2</v>
      </c>
      <c r="C1716" s="16" t="s">
        <v>760</v>
      </c>
      <c r="D1716" s="16" t="s">
        <v>761</v>
      </c>
      <c r="E1716" s="16" t="s">
        <v>763</v>
      </c>
      <c r="F1716" s="16">
        <v>1.0450009999999999E-2</v>
      </c>
      <c r="G1716" s="16">
        <v>0.2357486</v>
      </c>
      <c r="H1716" s="16">
        <v>2.46357E-3</v>
      </c>
      <c r="I1716" s="66">
        <v>2E-3</v>
      </c>
      <c r="J1716" s="16">
        <v>10980057</v>
      </c>
      <c r="K1716" s="16">
        <v>-2.46357E-3</v>
      </c>
      <c r="L1716" s="16">
        <v>0.23527711000000001</v>
      </c>
    </row>
    <row r="1717" spans="1:12" ht="13.2" hidden="1" x14ac:dyDescent="0.25">
      <c r="A1717" s="13">
        <v>41827</v>
      </c>
      <c r="B1717" s="54">
        <v>3.4699074074074077E-2</v>
      </c>
      <c r="C1717" s="16" t="s">
        <v>797</v>
      </c>
      <c r="D1717" s="16" t="s">
        <v>761</v>
      </c>
      <c r="E1717" s="16" t="s">
        <v>763</v>
      </c>
      <c r="F1717" s="16">
        <v>3.82E-5</v>
      </c>
      <c r="G1717" s="16">
        <v>250</v>
      </c>
      <c r="H1717" s="16">
        <v>9.5499999999999995E-3</v>
      </c>
      <c r="I1717" s="66">
        <v>2E-3</v>
      </c>
      <c r="J1717" s="16">
        <v>10957104</v>
      </c>
      <c r="K1717" s="16">
        <v>-9.5499999999999995E-3</v>
      </c>
      <c r="L1717" s="16">
        <v>249.5</v>
      </c>
    </row>
    <row r="1718" spans="1:12" ht="13.2" x14ac:dyDescent="0.25">
      <c r="A1718" s="13">
        <v>41826</v>
      </c>
      <c r="B1718" s="54">
        <v>0.99965277777777772</v>
      </c>
      <c r="C1718" s="16" t="s">
        <v>760</v>
      </c>
      <c r="D1718" s="16" t="s">
        <v>761</v>
      </c>
      <c r="E1718" s="16" t="s">
        <v>762</v>
      </c>
      <c r="F1718" s="16">
        <v>1.035122E-2</v>
      </c>
      <c r="G1718" s="16">
        <v>2.9940000000000002</v>
      </c>
      <c r="H1718" s="16">
        <v>3.099155E-2</v>
      </c>
      <c r="I1718" s="66">
        <v>2E-3</v>
      </c>
      <c r="J1718" s="16">
        <v>10942442</v>
      </c>
      <c r="K1718" s="16">
        <v>3.092957E-2</v>
      </c>
      <c r="L1718" s="16">
        <v>-2.9940000000000002</v>
      </c>
    </row>
    <row r="1719" spans="1:12" ht="13.2" x14ac:dyDescent="0.25">
      <c r="A1719" s="13">
        <v>41826</v>
      </c>
      <c r="B1719" s="54">
        <v>0.99186342592592591</v>
      </c>
      <c r="C1719" s="16" t="s">
        <v>760</v>
      </c>
      <c r="D1719" s="16" t="s">
        <v>761</v>
      </c>
      <c r="E1719" s="16" t="s">
        <v>762</v>
      </c>
      <c r="F1719" s="16">
        <v>1.02293E-2</v>
      </c>
      <c r="G1719" s="16">
        <v>7.7783740000000004E-2</v>
      </c>
      <c r="H1719" s="16">
        <v>7.9566999999999995E-4</v>
      </c>
      <c r="I1719" s="66">
        <v>2E-3</v>
      </c>
      <c r="J1719" s="16">
        <v>10971821</v>
      </c>
      <c r="K1719" s="16">
        <v>7.9407999999999996E-4</v>
      </c>
      <c r="L1719" s="16">
        <v>-7.7783740000000004E-2</v>
      </c>
    </row>
    <row r="1720" spans="1:12" ht="13.2" x14ac:dyDescent="0.25">
      <c r="A1720" s="13">
        <v>41826</v>
      </c>
      <c r="B1720" s="54">
        <v>0.98307870370370365</v>
      </c>
      <c r="C1720" s="16" t="s">
        <v>760</v>
      </c>
      <c r="D1720" s="16" t="s">
        <v>761</v>
      </c>
      <c r="E1720" s="16" t="s">
        <v>763</v>
      </c>
      <c r="F1720" s="16">
        <v>1.014812E-2</v>
      </c>
      <c r="G1720" s="16">
        <v>7.7939620000000001E-2</v>
      </c>
      <c r="H1720" s="16">
        <v>7.9093999999999996E-4</v>
      </c>
      <c r="I1720" s="66">
        <v>2E-3</v>
      </c>
      <c r="J1720" s="16">
        <v>10971752</v>
      </c>
      <c r="K1720" s="16">
        <v>-7.9093999999999996E-4</v>
      </c>
      <c r="L1720" s="16">
        <v>7.7783749999999999E-2</v>
      </c>
    </row>
    <row r="1721" spans="1:12" ht="13.2" x14ac:dyDescent="0.25">
      <c r="A1721" s="13">
        <v>41826</v>
      </c>
      <c r="B1721" s="54">
        <v>0.98244212962962962</v>
      </c>
      <c r="C1721" s="16" t="s">
        <v>760</v>
      </c>
      <c r="D1721" s="16" t="s">
        <v>761</v>
      </c>
      <c r="E1721" s="16" t="s">
        <v>762</v>
      </c>
      <c r="F1721" s="16">
        <v>1.0137999999999999E-2</v>
      </c>
      <c r="G1721" s="16">
        <v>1.2107520700000001</v>
      </c>
      <c r="H1721" s="16">
        <v>1.22746E-2</v>
      </c>
      <c r="I1721" s="66">
        <v>2E-3</v>
      </c>
      <c r="J1721" s="16">
        <v>10964609</v>
      </c>
      <c r="K1721" s="16">
        <v>1.225006E-2</v>
      </c>
      <c r="L1721" s="16">
        <v>-1.2107520700000001</v>
      </c>
    </row>
    <row r="1722" spans="1:12" ht="13.2" x14ac:dyDescent="0.25">
      <c r="A1722" s="13">
        <v>41826</v>
      </c>
      <c r="B1722" s="54">
        <v>0.98243055555555558</v>
      </c>
      <c r="C1722" s="16" t="s">
        <v>760</v>
      </c>
      <c r="D1722" s="16" t="s">
        <v>761</v>
      </c>
      <c r="E1722" s="16" t="s">
        <v>762</v>
      </c>
      <c r="F1722" s="16">
        <v>1.013798E-2</v>
      </c>
      <c r="G1722" s="16">
        <v>0.97005600000000003</v>
      </c>
      <c r="H1722" s="16">
        <v>9.8344000000000001E-3</v>
      </c>
      <c r="I1722" s="66">
        <v>2E-3</v>
      </c>
      <c r="J1722" s="16">
        <v>10971383</v>
      </c>
      <c r="K1722" s="16">
        <v>9.8147400000000006E-3</v>
      </c>
      <c r="L1722" s="16">
        <v>-0.97005600000000003</v>
      </c>
    </row>
    <row r="1723" spans="1:12" ht="13.2" x14ac:dyDescent="0.25">
      <c r="A1723" s="13">
        <v>41826</v>
      </c>
      <c r="B1723" s="54">
        <v>0.98241898148148143</v>
      </c>
      <c r="C1723" s="16" t="s">
        <v>760</v>
      </c>
      <c r="D1723" s="16" t="s">
        <v>761</v>
      </c>
      <c r="E1723" s="16" t="s">
        <v>762</v>
      </c>
      <c r="F1723" s="16">
        <v>1.013797E-2</v>
      </c>
      <c r="G1723" s="16">
        <v>0.58845831000000004</v>
      </c>
      <c r="H1723" s="16">
        <v>5.9657699999999996E-3</v>
      </c>
      <c r="I1723" s="66">
        <v>2E-3</v>
      </c>
      <c r="J1723" s="16">
        <v>10971507</v>
      </c>
      <c r="K1723" s="16">
        <v>5.9538400000000002E-3</v>
      </c>
      <c r="L1723" s="16">
        <v>-0.58845831000000004</v>
      </c>
    </row>
    <row r="1724" spans="1:12" ht="13.2" x14ac:dyDescent="0.25">
      <c r="A1724" s="13">
        <v>41826</v>
      </c>
      <c r="B1724" s="54">
        <v>0.96428240740740745</v>
      </c>
      <c r="C1724" s="16" t="s">
        <v>760</v>
      </c>
      <c r="D1724" s="16" t="s">
        <v>761</v>
      </c>
      <c r="E1724" s="16" t="s">
        <v>762</v>
      </c>
      <c r="F1724" s="16">
        <v>1.0056839999999999E-2</v>
      </c>
      <c r="G1724" s="16">
        <v>7.8805130000000001E-2</v>
      </c>
      <c r="H1724" s="16">
        <v>7.9252999999999995E-4</v>
      </c>
      <c r="I1724" s="66">
        <v>2E-3</v>
      </c>
      <c r="J1724" s="16">
        <v>10967890</v>
      </c>
      <c r="K1724" s="16">
        <v>7.9095000000000001E-4</v>
      </c>
      <c r="L1724" s="16">
        <v>-7.8805130000000001E-2</v>
      </c>
    </row>
    <row r="1725" spans="1:12" ht="13.2" x14ac:dyDescent="0.25">
      <c r="A1725" s="13">
        <v>41826</v>
      </c>
      <c r="B1725" s="54">
        <v>0.94027777777777777</v>
      </c>
      <c r="C1725" s="16" t="s">
        <v>760</v>
      </c>
      <c r="D1725" s="16" t="s">
        <v>761</v>
      </c>
      <c r="E1725" s="16" t="s">
        <v>763</v>
      </c>
      <c r="F1725" s="16">
        <v>9.9770399999999995E-3</v>
      </c>
      <c r="G1725" s="16">
        <v>7.8963060000000002E-2</v>
      </c>
      <c r="H1725" s="16">
        <v>7.8781000000000001E-4</v>
      </c>
      <c r="I1725" s="66">
        <v>2E-3</v>
      </c>
      <c r="J1725" s="16">
        <v>10964704</v>
      </c>
      <c r="K1725" s="16">
        <v>-7.8781000000000001E-4</v>
      </c>
      <c r="L1725" s="16">
        <v>7.8805139999999996E-2</v>
      </c>
    </row>
    <row r="1726" spans="1:12" ht="13.2" x14ac:dyDescent="0.25">
      <c r="A1726" s="13">
        <v>41826</v>
      </c>
      <c r="B1726" s="54">
        <v>0.93358796296296298</v>
      </c>
      <c r="C1726" s="16" t="s">
        <v>760</v>
      </c>
      <c r="D1726" s="16" t="s">
        <v>761</v>
      </c>
      <c r="E1726" s="16" t="s">
        <v>762</v>
      </c>
      <c r="F1726" s="16">
        <v>1.013796E-2</v>
      </c>
      <c r="G1726" s="16">
        <v>7.7865530000000002E-2</v>
      </c>
      <c r="H1726" s="16">
        <v>7.8938999999999995E-4</v>
      </c>
      <c r="I1726" s="66">
        <v>2E-3</v>
      </c>
      <c r="J1726" s="16">
        <v>10963686</v>
      </c>
      <c r="K1726" s="16">
        <v>7.8781999999999995E-4</v>
      </c>
      <c r="L1726" s="16">
        <v>-7.7865530000000002E-2</v>
      </c>
    </row>
    <row r="1727" spans="1:12" ht="13.2" x14ac:dyDescent="0.25">
      <c r="A1727" s="13">
        <v>41826</v>
      </c>
      <c r="B1727" s="54">
        <v>0.92055555555555557</v>
      </c>
      <c r="C1727" s="16" t="s">
        <v>760</v>
      </c>
      <c r="D1727" s="16" t="s">
        <v>761</v>
      </c>
      <c r="E1727" s="16" t="s">
        <v>763</v>
      </c>
      <c r="F1727" s="16">
        <v>1.005756E-2</v>
      </c>
      <c r="G1727" s="16">
        <v>0.58963759000000004</v>
      </c>
      <c r="H1727" s="16">
        <v>5.9303100000000003E-3</v>
      </c>
      <c r="I1727" s="66">
        <v>2E-3</v>
      </c>
      <c r="J1727" s="16">
        <v>10961689</v>
      </c>
      <c r="K1727" s="16">
        <v>-5.9303100000000003E-3</v>
      </c>
      <c r="L1727" s="16">
        <v>0.58845831999999998</v>
      </c>
    </row>
    <row r="1728" spans="1:12" ht="13.2" x14ac:dyDescent="0.25">
      <c r="A1728" s="13">
        <v>41826</v>
      </c>
      <c r="B1728" s="54">
        <v>0.91516203703703702</v>
      </c>
      <c r="C1728" s="16" t="s">
        <v>760</v>
      </c>
      <c r="D1728" s="16" t="s">
        <v>761</v>
      </c>
      <c r="E1728" s="16" t="s">
        <v>763</v>
      </c>
      <c r="F1728" s="16">
        <v>1.005754E-2</v>
      </c>
      <c r="G1728" s="16">
        <v>0.97199999999999998</v>
      </c>
      <c r="H1728" s="16">
        <v>9.7759200000000004E-3</v>
      </c>
      <c r="I1728" s="66">
        <v>2E-3</v>
      </c>
      <c r="J1728" s="16">
        <v>10960384</v>
      </c>
      <c r="K1728" s="16">
        <v>-9.7759200000000004E-3</v>
      </c>
      <c r="L1728" s="16">
        <v>0.97005600000000003</v>
      </c>
    </row>
    <row r="1729" spans="1:12" ht="13.2" x14ac:dyDescent="0.25">
      <c r="A1729" s="13">
        <v>41826</v>
      </c>
      <c r="B1729" s="54">
        <v>0.91357638888888892</v>
      </c>
      <c r="C1729" s="16" t="s">
        <v>760</v>
      </c>
      <c r="D1729" s="16" t="s">
        <v>761</v>
      </c>
      <c r="E1729" s="16" t="s">
        <v>763</v>
      </c>
      <c r="F1729" s="16">
        <v>1.005754E-2</v>
      </c>
      <c r="G1729" s="16">
        <v>1.2911999999999999</v>
      </c>
      <c r="H1729" s="16">
        <v>1.2986289999999999E-2</v>
      </c>
      <c r="I1729" s="66">
        <v>2E-3</v>
      </c>
      <c r="J1729" s="16">
        <v>10960384</v>
      </c>
      <c r="K1729" s="16">
        <v>-1.2986289999999999E-2</v>
      </c>
      <c r="L1729" s="16">
        <v>1.2886176</v>
      </c>
    </row>
    <row r="1730" spans="1:12" ht="13.2" hidden="1" x14ac:dyDescent="0.25">
      <c r="A1730" s="13">
        <v>41826</v>
      </c>
      <c r="B1730" s="54">
        <v>0.82883101851851848</v>
      </c>
      <c r="C1730" s="16" t="s">
        <v>797</v>
      </c>
      <c r="D1730" s="16" t="s">
        <v>761</v>
      </c>
      <c r="E1730" s="16" t="s">
        <v>762</v>
      </c>
      <c r="F1730" s="16">
        <v>3.5679999999999997E-5</v>
      </c>
      <c r="G1730" s="16">
        <v>39.202023740000001</v>
      </c>
      <c r="H1730" s="16">
        <v>1.39872E-3</v>
      </c>
      <c r="I1730" s="66">
        <v>2E-3</v>
      </c>
      <c r="J1730" s="16">
        <v>10949035</v>
      </c>
      <c r="K1730" s="16">
        <v>1.3959300000000001E-3</v>
      </c>
      <c r="L1730" s="16">
        <v>-39.202023740000001</v>
      </c>
    </row>
    <row r="1731" spans="1:12" ht="13.2" hidden="1" x14ac:dyDescent="0.25">
      <c r="A1731" s="13">
        <v>41826</v>
      </c>
      <c r="B1731" s="54">
        <v>0.82343750000000004</v>
      </c>
      <c r="C1731" s="16" t="s">
        <v>797</v>
      </c>
      <c r="D1731" s="16" t="s">
        <v>761</v>
      </c>
      <c r="E1731" s="16" t="s">
        <v>763</v>
      </c>
      <c r="F1731" s="16">
        <v>3.4919999999999998E-5</v>
      </c>
      <c r="G1731" s="16">
        <v>39.280584910000002</v>
      </c>
      <c r="H1731" s="16">
        <v>1.37167E-3</v>
      </c>
      <c r="I1731" s="66">
        <v>2E-3</v>
      </c>
      <c r="J1731" s="16">
        <v>10946845</v>
      </c>
      <c r="K1731" s="16">
        <v>-1.37167E-3</v>
      </c>
      <c r="L1731" s="16">
        <v>39.202023750000002</v>
      </c>
    </row>
    <row r="1732" spans="1:12" ht="13.2" hidden="1" x14ac:dyDescent="0.25">
      <c r="A1732" s="13">
        <v>41826</v>
      </c>
      <c r="B1732" s="54">
        <v>0.81290509259259258</v>
      </c>
      <c r="C1732" s="16" t="s">
        <v>797</v>
      </c>
      <c r="D1732" s="16" t="s">
        <v>761</v>
      </c>
      <c r="E1732" s="16" t="s">
        <v>762</v>
      </c>
      <c r="F1732" s="16">
        <v>3.5200000000000002E-5</v>
      </c>
      <c r="G1732" s="16">
        <v>210.29797625</v>
      </c>
      <c r="H1732" s="16">
        <v>7.4024800000000003E-3</v>
      </c>
      <c r="I1732" s="66">
        <v>2E-3</v>
      </c>
      <c r="J1732" s="16">
        <v>10947489</v>
      </c>
      <c r="K1732" s="16">
        <v>7.3876799999999998E-3</v>
      </c>
      <c r="L1732" s="16">
        <v>-210.29797625</v>
      </c>
    </row>
    <row r="1733" spans="1:12" ht="13.2" hidden="1" x14ac:dyDescent="0.25">
      <c r="A1733" s="13">
        <v>41826</v>
      </c>
      <c r="B1733" s="54">
        <v>0.80922453703703701</v>
      </c>
      <c r="C1733" s="16" t="s">
        <v>797</v>
      </c>
      <c r="D1733" s="16" t="s">
        <v>761</v>
      </c>
      <c r="E1733" s="16" t="s">
        <v>763</v>
      </c>
      <c r="F1733" s="16">
        <v>3.4919999999999998E-5</v>
      </c>
      <c r="G1733" s="16">
        <v>210.71941509000001</v>
      </c>
      <c r="H1733" s="16">
        <v>7.3583199999999998E-3</v>
      </c>
      <c r="I1733" s="66">
        <v>2E-3</v>
      </c>
      <c r="J1733" s="16">
        <v>10946845</v>
      </c>
      <c r="K1733" s="16">
        <v>-7.3583199999999998E-3</v>
      </c>
      <c r="L1733" s="16">
        <v>210.29797626000001</v>
      </c>
    </row>
    <row r="1734" spans="1:12" ht="13.2" hidden="1" x14ac:dyDescent="0.25">
      <c r="A1734" s="13">
        <v>41826</v>
      </c>
      <c r="B1734" s="54">
        <v>0.79729166666666662</v>
      </c>
      <c r="C1734" s="16" t="s">
        <v>788</v>
      </c>
      <c r="D1734" s="16" t="s">
        <v>761</v>
      </c>
      <c r="E1734" s="16" t="s">
        <v>762</v>
      </c>
      <c r="F1734" s="16">
        <v>3.6237800000000001E-3</v>
      </c>
      <c r="G1734" s="16">
        <v>2.90399349</v>
      </c>
      <c r="H1734" s="16">
        <v>1.052343E-2</v>
      </c>
      <c r="I1734" s="66">
        <v>2E-3</v>
      </c>
      <c r="J1734" s="16">
        <v>10946208</v>
      </c>
      <c r="K1734" s="16">
        <v>1.050239E-2</v>
      </c>
      <c r="L1734" s="16">
        <v>-2.90399349</v>
      </c>
    </row>
    <row r="1735" spans="1:12" ht="13.2" x14ac:dyDescent="0.25">
      <c r="A1735" s="13">
        <v>41826</v>
      </c>
      <c r="B1735" s="54">
        <v>0.74108796296296298</v>
      </c>
      <c r="C1735" s="16" t="s">
        <v>760</v>
      </c>
      <c r="D1735" s="16" t="s">
        <v>761</v>
      </c>
      <c r="E1735" s="16" t="s">
        <v>763</v>
      </c>
      <c r="F1735" s="16">
        <v>1.026907E-2</v>
      </c>
      <c r="G1735" s="16">
        <v>3</v>
      </c>
      <c r="H1735" s="16">
        <v>3.0807210000000002E-2</v>
      </c>
      <c r="I1735" s="66">
        <v>2E-3</v>
      </c>
      <c r="J1735" s="16">
        <v>10939336</v>
      </c>
      <c r="K1735" s="16">
        <v>-3.0807210000000002E-2</v>
      </c>
      <c r="L1735" s="16">
        <v>2.9940000000000002</v>
      </c>
    </row>
    <row r="1736" spans="1:12" ht="13.2" x14ac:dyDescent="0.25">
      <c r="A1736" s="13">
        <v>41826</v>
      </c>
      <c r="B1736" s="54">
        <v>0.73136574074074079</v>
      </c>
      <c r="C1736" s="16" t="s">
        <v>760</v>
      </c>
      <c r="D1736" s="16" t="s">
        <v>761</v>
      </c>
      <c r="E1736" s="16" t="s">
        <v>763</v>
      </c>
      <c r="F1736" s="16">
        <v>1.050188E-2</v>
      </c>
      <c r="G1736" s="16">
        <v>2.5</v>
      </c>
      <c r="H1736" s="16">
        <v>2.6254699999999999E-2</v>
      </c>
      <c r="I1736" s="66">
        <v>2E-3</v>
      </c>
      <c r="J1736" s="16">
        <v>10934591</v>
      </c>
      <c r="K1736" s="16">
        <v>-2.6254699999999999E-2</v>
      </c>
      <c r="L1736" s="16">
        <v>2.4950000000000001</v>
      </c>
    </row>
    <row r="1737" spans="1:12" ht="13.2" x14ac:dyDescent="0.25">
      <c r="A1737" s="13">
        <v>41826</v>
      </c>
      <c r="B1737" s="54">
        <v>0.71417824074074077</v>
      </c>
      <c r="C1737" s="16" t="s">
        <v>760</v>
      </c>
      <c r="D1737" s="16" t="s">
        <v>761</v>
      </c>
      <c r="E1737" s="16" t="s">
        <v>763</v>
      </c>
      <c r="F1737" s="16">
        <v>1.050188E-2</v>
      </c>
      <c r="G1737" s="16">
        <v>0.5</v>
      </c>
      <c r="H1737" s="16">
        <v>5.2509399999999999E-3</v>
      </c>
      <c r="I1737" s="66">
        <v>2E-3</v>
      </c>
      <c r="J1737" s="16">
        <v>10934591</v>
      </c>
      <c r="K1737" s="16">
        <v>-5.2509399999999999E-3</v>
      </c>
      <c r="L1737" s="16">
        <v>0.499</v>
      </c>
    </row>
    <row r="1738" spans="1:12" ht="13.2" hidden="1" x14ac:dyDescent="0.25">
      <c r="A1738" s="13">
        <v>41826</v>
      </c>
      <c r="B1738" s="54">
        <v>0.59501157407407412</v>
      </c>
      <c r="C1738" s="16" t="s">
        <v>788</v>
      </c>
      <c r="D1738" s="16" t="s">
        <v>761</v>
      </c>
      <c r="E1738" s="16" t="s">
        <v>763</v>
      </c>
      <c r="F1738" s="16">
        <v>3.7990099999999998E-3</v>
      </c>
      <c r="G1738" s="16">
        <v>1.77653704</v>
      </c>
      <c r="H1738" s="16">
        <v>6.7490800000000002E-3</v>
      </c>
      <c r="I1738" s="66">
        <v>2E-3</v>
      </c>
      <c r="J1738" s="16">
        <v>10919676</v>
      </c>
      <c r="K1738" s="16">
        <v>-6.7490800000000002E-3</v>
      </c>
      <c r="L1738" s="16">
        <v>1.7729839700000001</v>
      </c>
    </row>
    <row r="1739" spans="1:12" ht="13.2" hidden="1" x14ac:dyDescent="0.25">
      <c r="A1739" s="13">
        <v>41826</v>
      </c>
      <c r="B1739" s="54">
        <v>0.59501157407407412</v>
      </c>
      <c r="C1739" s="16" t="s">
        <v>788</v>
      </c>
      <c r="D1739" s="16" t="s">
        <v>761</v>
      </c>
      <c r="E1739" s="16" t="s">
        <v>763</v>
      </c>
      <c r="F1739" s="16">
        <v>3.8344899999999999E-3</v>
      </c>
      <c r="G1739" s="16">
        <v>0.19920098999999999</v>
      </c>
      <c r="H1739" s="16">
        <v>7.6382999999999996E-4</v>
      </c>
      <c r="I1739" s="66">
        <v>2E-3</v>
      </c>
      <c r="J1739" s="16">
        <v>10920211</v>
      </c>
      <c r="K1739" s="16">
        <v>-7.6382999999999996E-4</v>
      </c>
      <c r="L1739" s="16">
        <v>0.19880259</v>
      </c>
    </row>
    <row r="1740" spans="1:12" ht="13.2" hidden="1" x14ac:dyDescent="0.25">
      <c r="A1740" s="13">
        <v>41826</v>
      </c>
      <c r="B1740" s="54">
        <v>0.59400462962962963</v>
      </c>
      <c r="C1740" s="16" t="s">
        <v>788</v>
      </c>
      <c r="D1740" s="16" t="s">
        <v>761</v>
      </c>
      <c r="E1740" s="16" t="s">
        <v>762</v>
      </c>
      <c r="F1740" s="16">
        <v>3.8344899999999999E-3</v>
      </c>
      <c r="G1740" s="16">
        <v>0.1996</v>
      </c>
      <c r="H1740" s="16">
        <v>7.6535999999999998E-4</v>
      </c>
      <c r="I1740" s="66">
        <v>2E-3</v>
      </c>
      <c r="J1740" s="16">
        <v>10919172</v>
      </c>
      <c r="K1740" s="16">
        <v>7.6382999999999996E-4</v>
      </c>
      <c r="L1740" s="16">
        <v>-0.1996</v>
      </c>
    </row>
    <row r="1741" spans="1:12" ht="13.2" x14ac:dyDescent="0.25">
      <c r="A1741" s="13">
        <v>41826</v>
      </c>
      <c r="B1741" s="54">
        <v>0.59215277777777775</v>
      </c>
      <c r="C1741" s="16" t="s">
        <v>760</v>
      </c>
      <c r="D1741" s="16" t="s">
        <v>761</v>
      </c>
      <c r="E1741" s="16" t="s">
        <v>762</v>
      </c>
      <c r="F1741" s="16">
        <v>1.1219939999999999E-2</v>
      </c>
      <c r="G1741" s="16">
        <v>0.998</v>
      </c>
      <c r="H1741" s="16">
        <v>1.1197500000000001E-2</v>
      </c>
      <c r="I1741" s="66">
        <v>2E-3</v>
      </c>
      <c r="J1741" s="16">
        <v>10915736</v>
      </c>
      <c r="K1741" s="16">
        <v>1.117511E-2</v>
      </c>
      <c r="L1741" s="16">
        <v>-0.998</v>
      </c>
    </row>
    <row r="1742" spans="1:12" ht="13.2" hidden="1" x14ac:dyDescent="0.25">
      <c r="A1742" s="13">
        <v>41826</v>
      </c>
      <c r="B1742" s="54">
        <v>0.5854166666666667</v>
      </c>
      <c r="C1742" s="16" t="s">
        <v>788</v>
      </c>
      <c r="D1742" s="16" t="s">
        <v>761</v>
      </c>
      <c r="E1742" s="16" t="s">
        <v>763</v>
      </c>
      <c r="F1742" s="16">
        <v>3.7494899999999999E-3</v>
      </c>
      <c r="G1742" s="16">
        <v>0.2</v>
      </c>
      <c r="H1742" s="16">
        <v>7.4989000000000002E-4</v>
      </c>
      <c r="I1742" s="66">
        <v>2E-3</v>
      </c>
      <c r="J1742" s="16">
        <v>10918809</v>
      </c>
      <c r="K1742" s="16">
        <v>-7.4989000000000002E-4</v>
      </c>
      <c r="L1742" s="16">
        <v>0.1996</v>
      </c>
    </row>
    <row r="1743" spans="1:12" ht="13.2" hidden="1" x14ac:dyDescent="0.25">
      <c r="A1743" s="13">
        <v>41826</v>
      </c>
      <c r="B1743" s="54">
        <v>0.56625000000000003</v>
      </c>
      <c r="C1743" s="16" t="s">
        <v>798</v>
      </c>
      <c r="D1743" s="16" t="s">
        <v>761</v>
      </c>
      <c r="E1743" s="16" t="s">
        <v>762</v>
      </c>
      <c r="F1743" s="16">
        <v>3.7942999999999999E-4</v>
      </c>
      <c r="G1743" s="16">
        <v>29.17589546</v>
      </c>
      <c r="H1743" s="16">
        <v>1.107021E-2</v>
      </c>
      <c r="I1743" s="66">
        <v>2E-3</v>
      </c>
      <c r="J1743" s="16">
        <v>10916976</v>
      </c>
      <c r="K1743" s="16">
        <v>1.104807E-2</v>
      </c>
      <c r="L1743" s="16">
        <v>-29.17589546</v>
      </c>
    </row>
    <row r="1744" spans="1:12" ht="13.2" hidden="1" x14ac:dyDescent="0.25">
      <c r="A1744" s="13">
        <v>41826</v>
      </c>
      <c r="B1744" s="54">
        <v>0.53942129629629632</v>
      </c>
      <c r="C1744" s="16" t="s">
        <v>788</v>
      </c>
      <c r="D1744" s="16" t="s">
        <v>761</v>
      </c>
      <c r="E1744" s="16" t="s">
        <v>762</v>
      </c>
      <c r="F1744" s="16">
        <v>3.7298499999999998E-3</v>
      </c>
      <c r="G1744" s="16">
        <v>0.9832708</v>
      </c>
      <c r="H1744" s="16">
        <v>3.6674500000000001E-3</v>
      </c>
      <c r="I1744" s="66">
        <v>2E-3</v>
      </c>
      <c r="J1744" s="16">
        <v>10914057</v>
      </c>
      <c r="K1744" s="16">
        <v>3.6601200000000002E-3</v>
      </c>
      <c r="L1744" s="16">
        <v>-0.9832708</v>
      </c>
    </row>
    <row r="1745" spans="1:12" ht="13.2" hidden="1" x14ac:dyDescent="0.25">
      <c r="A1745" s="13">
        <v>41826</v>
      </c>
      <c r="B1745" s="54">
        <v>0.51814814814814814</v>
      </c>
      <c r="C1745" s="16" t="s">
        <v>788</v>
      </c>
      <c r="D1745" s="16" t="s">
        <v>761</v>
      </c>
      <c r="E1745" s="16" t="s">
        <v>763</v>
      </c>
      <c r="F1745" s="16">
        <v>3.7001199999999999E-3</v>
      </c>
      <c r="G1745" s="16">
        <v>0.98524129000000005</v>
      </c>
      <c r="H1745" s="16">
        <v>3.6455099999999998E-3</v>
      </c>
      <c r="I1745" s="66">
        <v>2E-3</v>
      </c>
      <c r="J1745" s="16">
        <v>10911954</v>
      </c>
      <c r="K1745" s="16">
        <v>-3.6455099999999998E-3</v>
      </c>
      <c r="L1745" s="16">
        <v>0.98327081000000005</v>
      </c>
    </row>
    <row r="1746" spans="1:12" ht="13.2" hidden="1" x14ac:dyDescent="0.25">
      <c r="A1746" s="13">
        <v>41826</v>
      </c>
      <c r="B1746" s="54">
        <v>0.51472222222222219</v>
      </c>
      <c r="C1746" s="16" t="s">
        <v>788</v>
      </c>
      <c r="D1746" s="16" t="s">
        <v>761</v>
      </c>
      <c r="E1746" s="16" t="s">
        <v>762</v>
      </c>
      <c r="F1746" s="16">
        <v>3.6824399999999999E-3</v>
      </c>
      <c r="G1746" s="16">
        <v>0.99195670000000002</v>
      </c>
      <c r="H1746" s="16">
        <v>3.6528200000000002E-3</v>
      </c>
      <c r="I1746" s="66">
        <v>2E-3</v>
      </c>
      <c r="J1746" s="16">
        <v>10911634</v>
      </c>
      <c r="K1746" s="16">
        <v>3.6455200000000002E-3</v>
      </c>
      <c r="L1746" s="16">
        <v>-0.99195670000000002</v>
      </c>
    </row>
    <row r="1747" spans="1:12" ht="13.2" hidden="1" x14ac:dyDescent="0.25">
      <c r="A1747" s="13">
        <v>41826</v>
      </c>
      <c r="B1747" s="54">
        <v>0.51422453703703708</v>
      </c>
      <c r="C1747" s="16" t="s">
        <v>788</v>
      </c>
      <c r="D1747" s="16" t="s">
        <v>761</v>
      </c>
      <c r="E1747" s="16" t="s">
        <v>763</v>
      </c>
      <c r="F1747" s="16">
        <v>3.6900700000000002E-3</v>
      </c>
      <c r="G1747" s="16">
        <v>0.99394459000000002</v>
      </c>
      <c r="H1747" s="16">
        <v>3.6677200000000002E-3</v>
      </c>
      <c r="I1747" s="66">
        <v>2E-3</v>
      </c>
      <c r="J1747" s="16">
        <v>10911489</v>
      </c>
      <c r="K1747" s="16">
        <v>-3.6677200000000002E-3</v>
      </c>
      <c r="L1747" s="16">
        <v>0.99195670999999996</v>
      </c>
    </row>
    <row r="1748" spans="1:12" ht="13.2" hidden="1" x14ac:dyDescent="0.25">
      <c r="A1748" s="13">
        <v>41826</v>
      </c>
      <c r="B1748" s="54">
        <v>0.49995370370370368</v>
      </c>
      <c r="C1748" s="16" t="s">
        <v>788</v>
      </c>
      <c r="D1748" s="16" t="s">
        <v>761</v>
      </c>
      <c r="E1748" s="16" t="s">
        <v>762</v>
      </c>
      <c r="F1748" s="16">
        <v>3.6824399999999999E-3</v>
      </c>
      <c r="G1748" s="16">
        <v>0.998</v>
      </c>
      <c r="H1748" s="16">
        <v>3.6750699999999999E-3</v>
      </c>
      <c r="I1748" s="66">
        <v>2E-3</v>
      </c>
      <c r="J1748" s="16">
        <v>10910172</v>
      </c>
      <c r="K1748" s="16">
        <v>3.6677200000000002E-3</v>
      </c>
      <c r="L1748" s="16">
        <v>-0.998</v>
      </c>
    </row>
    <row r="1749" spans="1:12" ht="13.2" hidden="1" x14ac:dyDescent="0.25">
      <c r="A1749" s="13">
        <v>41826</v>
      </c>
      <c r="B1749" s="54">
        <v>0.49768518518518517</v>
      </c>
      <c r="C1749" s="16" t="s">
        <v>788</v>
      </c>
      <c r="D1749" s="16" t="s">
        <v>761</v>
      </c>
      <c r="E1749" s="16" t="s">
        <v>763</v>
      </c>
      <c r="F1749" s="16">
        <v>3.6824599999999998E-3</v>
      </c>
      <c r="G1749" s="16">
        <v>1.93407511</v>
      </c>
      <c r="H1749" s="16">
        <v>7.1221499999999998E-3</v>
      </c>
      <c r="I1749" s="66">
        <v>2E-3</v>
      </c>
      <c r="J1749" s="16">
        <v>10909911</v>
      </c>
      <c r="K1749" s="16">
        <v>-7.1221499999999998E-3</v>
      </c>
      <c r="L1749" s="16">
        <v>1.93020696</v>
      </c>
    </row>
    <row r="1750" spans="1:12" ht="13.2" hidden="1" x14ac:dyDescent="0.25">
      <c r="A1750" s="13">
        <v>41826</v>
      </c>
      <c r="B1750" s="54">
        <v>0.48554398148148148</v>
      </c>
      <c r="C1750" s="16" t="s">
        <v>788</v>
      </c>
      <c r="D1750" s="16" t="s">
        <v>761</v>
      </c>
      <c r="E1750" s="16" t="s">
        <v>762</v>
      </c>
      <c r="F1750" s="16">
        <v>3.6900600000000002E-3</v>
      </c>
      <c r="G1750" s="16">
        <v>0.93795757000000002</v>
      </c>
      <c r="H1750" s="16">
        <v>3.4611099999999999E-3</v>
      </c>
      <c r="I1750" s="66">
        <v>2E-3</v>
      </c>
      <c r="J1750" s="16">
        <v>10908743</v>
      </c>
      <c r="K1750" s="16">
        <v>3.4541900000000002E-3</v>
      </c>
      <c r="L1750" s="16">
        <v>-0.93795757000000002</v>
      </c>
    </row>
    <row r="1751" spans="1:12" ht="13.2" hidden="1" x14ac:dyDescent="0.25">
      <c r="A1751" s="13">
        <v>41826</v>
      </c>
      <c r="B1751" s="54">
        <v>0.48553240740740738</v>
      </c>
      <c r="C1751" s="16" t="s">
        <v>788</v>
      </c>
      <c r="D1751" s="16" t="s">
        <v>761</v>
      </c>
      <c r="E1751" s="16" t="s">
        <v>762</v>
      </c>
      <c r="F1751" s="16">
        <v>3.6900600000000002E-3</v>
      </c>
      <c r="G1751" s="16">
        <v>0.996004</v>
      </c>
      <c r="H1751" s="16">
        <v>3.6753100000000002E-3</v>
      </c>
      <c r="I1751" s="66">
        <v>2E-3</v>
      </c>
      <c r="J1751" s="16">
        <v>10908739</v>
      </c>
      <c r="K1751" s="16">
        <v>3.6679600000000001E-3</v>
      </c>
      <c r="L1751" s="16">
        <v>-0.996004</v>
      </c>
    </row>
    <row r="1752" spans="1:12" ht="13.2" hidden="1" x14ac:dyDescent="0.25">
      <c r="A1752" s="13">
        <v>41826</v>
      </c>
      <c r="B1752" s="54">
        <v>0.48545138888888889</v>
      </c>
      <c r="C1752" s="16" t="s">
        <v>788</v>
      </c>
      <c r="D1752" s="16" t="s">
        <v>761</v>
      </c>
      <c r="E1752" s="16" t="s">
        <v>763</v>
      </c>
      <c r="F1752" s="16">
        <v>3.6900700000000002E-3</v>
      </c>
      <c r="G1752" s="16">
        <v>0.93983724999999996</v>
      </c>
      <c r="H1752" s="16">
        <v>3.4680599999999998E-3</v>
      </c>
      <c r="I1752" s="66">
        <v>2E-3</v>
      </c>
      <c r="J1752" s="16">
        <v>10908544</v>
      </c>
      <c r="K1752" s="16">
        <v>-3.4680599999999998E-3</v>
      </c>
      <c r="L1752" s="16">
        <v>0.93795757999999996</v>
      </c>
    </row>
    <row r="1753" spans="1:12" ht="13.2" hidden="1" x14ac:dyDescent="0.25">
      <c r="A1753" s="13">
        <v>41826</v>
      </c>
      <c r="B1753" s="54">
        <v>0.48506944444444444</v>
      </c>
      <c r="C1753" s="16" t="s">
        <v>788</v>
      </c>
      <c r="D1753" s="16" t="s">
        <v>761</v>
      </c>
      <c r="E1753" s="16" t="s">
        <v>762</v>
      </c>
      <c r="F1753" s="16">
        <v>3.6900700000000002E-3</v>
      </c>
      <c r="G1753" s="16">
        <v>0.998</v>
      </c>
      <c r="H1753" s="16">
        <v>3.6826799999999998E-3</v>
      </c>
      <c r="I1753" s="66">
        <v>2E-3</v>
      </c>
      <c r="J1753" s="16">
        <v>10908681</v>
      </c>
      <c r="K1753" s="16">
        <v>3.6753200000000001E-3</v>
      </c>
      <c r="L1753" s="16">
        <v>-0.998</v>
      </c>
    </row>
    <row r="1754" spans="1:12" ht="13.2" hidden="1" x14ac:dyDescent="0.25">
      <c r="A1754" s="13">
        <v>41826</v>
      </c>
      <c r="B1754" s="54">
        <v>0.48506944444444444</v>
      </c>
      <c r="C1754" s="16" t="s">
        <v>788</v>
      </c>
      <c r="D1754" s="16" t="s">
        <v>761</v>
      </c>
      <c r="E1754" s="16" t="s">
        <v>763</v>
      </c>
      <c r="F1754" s="16">
        <v>3.6900700000000002E-3</v>
      </c>
      <c r="G1754" s="16">
        <v>0.998</v>
      </c>
      <c r="H1754" s="16">
        <v>3.6826799999999998E-3</v>
      </c>
      <c r="I1754" s="66">
        <v>2E-3</v>
      </c>
      <c r="J1754" s="16">
        <v>10908544</v>
      </c>
      <c r="K1754" s="16">
        <v>-3.6826799999999998E-3</v>
      </c>
      <c r="L1754" s="16">
        <v>0.996004</v>
      </c>
    </row>
    <row r="1755" spans="1:12" ht="13.2" hidden="1" x14ac:dyDescent="0.25">
      <c r="A1755" s="13">
        <v>41826</v>
      </c>
      <c r="B1755" s="54">
        <v>0.48481481481481481</v>
      </c>
      <c r="C1755" s="16" t="s">
        <v>788</v>
      </c>
      <c r="D1755" s="16" t="s">
        <v>761</v>
      </c>
      <c r="E1755" s="16" t="s">
        <v>763</v>
      </c>
      <c r="F1755" s="16">
        <v>3.6900700000000002E-3</v>
      </c>
      <c r="G1755" s="16">
        <v>1</v>
      </c>
      <c r="H1755" s="16">
        <v>3.6900700000000002E-3</v>
      </c>
      <c r="I1755" s="66">
        <v>2E-3</v>
      </c>
      <c r="J1755" s="16">
        <v>10908544</v>
      </c>
      <c r="K1755" s="16">
        <v>-3.6900700000000002E-3</v>
      </c>
      <c r="L1755" s="16">
        <v>0.998</v>
      </c>
    </row>
    <row r="1756" spans="1:12" ht="13.2" hidden="1" x14ac:dyDescent="0.25">
      <c r="A1756" s="13">
        <v>41826</v>
      </c>
      <c r="B1756" s="54">
        <v>0.48199074074074072</v>
      </c>
      <c r="C1756" s="16" t="s">
        <v>788</v>
      </c>
      <c r="D1756" s="16" t="s">
        <v>761</v>
      </c>
      <c r="E1756" s="16" t="s">
        <v>762</v>
      </c>
      <c r="F1756" s="16">
        <v>3.6900600000000002E-3</v>
      </c>
      <c r="G1756" s="16">
        <v>2.8869259299999999</v>
      </c>
      <c r="H1756" s="16">
        <v>1.065292E-2</v>
      </c>
      <c r="I1756" s="66">
        <v>2E-3</v>
      </c>
      <c r="J1756" s="16">
        <v>10908477</v>
      </c>
      <c r="K1756" s="16">
        <v>1.063162E-2</v>
      </c>
      <c r="L1756" s="16">
        <v>-2.8869259299999999</v>
      </c>
    </row>
    <row r="1757" spans="1:12" ht="13.2" hidden="1" x14ac:dyDescent="0.25">
      <c r="A1757" s="13">
        <v>41826</v>
      </c>
      <c r="B1757" s="54">
        <v>0.48189814814814813</v>
      </c>
      <c r="C1757" s="16" t="s">
        <v>788</v>
      </c>
      <c r="D1757" s="16" t="s">
        <v>761</v>
      </c>
      <c r="E1757" s="16" t="s">
        <v>762</v>
      </c>
      <c r="F1757" s="16">
        <v>3.6900600000000002E-3</v>
      </c>
      <c r="G1757" s="16">
        <v>5.6808070000000002E-2</v>
      </c>
      <c r="H1757" s="16">
        <v>2.0961999999999999E-4</v>
      </c>
      <c r="I1757" s="66">
        <v>2E-3</v>
      </c>
      <c r="J1757" s="16">
        <v>10908469</v>
      </c>
      <c r="K1757" s="16">
        <v>2.0921000000000001E-4</v>
      </c>
      <c r="L1757" s="16">
        <v>-5.6808070000000002E-2</v>
      </c>
    </row>
    <row r="1758" spans="1:12" ht="13.2" hidden="1" x14ac:dyDescent="0.25">
      <c r="A1758" s="13">
        <v>41826</v>
      </c>
      <c r="B1758" s="54">
        <v>0.38070601851851854</v>
      </c>
      <c r="C1758" s="16" t="s">
        <v>798</v>
      </c>
      <c r="D1758" s="16" t="s">
        <v>761</v>
      </c>
      <c r="E1758" s="16" t="s">
        <v>763</v>
      </c>
      <c r="F1758" s="16">
        <v>4.0501000000000003E-4</v>
      </c>
      <c r="G1758" s="16">
        <v>29.234364190000001</v>
      </c>
      <c r="H1758" s="16">
        <v>1.18402E-2</v>
      </c>
      <c r="I1758" s="66">
        <v>2E-3</v>
      </c>
      <c r="J1758" s="16">
        <v>10896172</v>
      </c>
      <c r="K1758" s="16">
        <v>-1.18402E-2</v>
      </c>
      <c r="L1758" s="16">
        <v>29.17589547</v>
      </c>
    </row>
    <row r="1759" spans="1:12" ht="13.2" hidden="1" x14ac:dyDescent="0.25">
      <c r="A1759" s="13">
        <v>41826</v>
      </c>
      <c r="B1759" s="54">
        <v>0.37908564814814816</v>
      </c>
      <c r="C1759" s="16" t="s">
        <v>798</v>
      </c>
      <c r="D1759" s="16" t="s">
        <v>761</v>
      </c>
      <c r="E1759" s="16" t="s">
        <v>762</v>
      </c>
      <c r="F1759" s="16">
        <v>4.0038999999999998E-4</v>
      </c>
      <c r="G1759" s="16">
        <v>29.63095942</v>
      </c>
      <c r="H1759" s="16">
        <v>1.186393E-2</v>
      </c>
      <c r="I1759" s="66">
        <v>2E-3</v>
      </c>
      <c r="J1759" s="16">
        <v>10881127</v>
      </c>
      <c r="K1759" s="16">
        <v>1.184021E-2</v>
      </c>
      <c r="L1759" s="16">
        <v>-29.63095942</v>
      </c>
    </row>
    <row r="1760" spans="1:12" ht="13.2" x14ac:dyDescent="0.25">
      <c r="A1760" s="13">
        <v>41826</v>
      </c>
      <c r="B1760" s="54">
        <v>0.35469907407407408</v>
      </c>
      <c r="C1760" s="16" t="s">
        <v>760</v>
      </c>
      <c r="D1760" s="16" t="s">
        <v>761</v>
      </c>
      <c r="E1760" s="16" t="s">
        <v>763</v>
      </c>
      <c r="F1760" s="16">
        <v>1.1065800000000001E-2</v>
      </c>
      <c r="G1760" s="16">
        <v>1</v>
      </c>
      <c r="H1760" s="16">
        <v>1.1065800000000001E-2</v>
      </c>
      <c r="I1760" s="66">
        <v>2E-3</v>
      </c>
      <c r="J1760" s="16">
        <v>10889401</v>
      </c>
      <c r="K1760" s="16">
        <v>-1.1065800000000001E-2</v>
      </c>
      <c r="L1760" s="16">
        <v>0.998</v>
      </c>
    </row>
    <row r="1761" spans="1:12" ht="13.2" hidden="1" x14ac:dyDescent="0.25">
      <c r="A1761" s="13">
        <v>41826</v>
      </c>
      <c r="B1761" s="54">
        <v>0.30520833333333336</v>
      </c>
      <c r="C1761" s="16" t="s">
        <v>788</v>
      </c>
      <c r="D1761" s="16" t="s">
        <v>761</v>
      </c>
      <c r="E1761" s="16" t="s">
        <v>763</v>
      </c>
      <c r="F1761" s="16">
        <v>3.8500100000000001E-3</v>
      </c>
      <c r="G1761" s="16">
        <v>5.6921920000000001E-2</v>
      </c>
      <c r="H1761" s="16">
        <v>2.1913999999999999E-4</v>
      </c>
      <c r="I1761" s="66">
        <v>2E-3</v>
      </c>
      <c r="J1761" s="16">
        <v>10885097</v>
      </c>
      <c r="K1761" s="16">
        <v>-2.1913999999999999E-4</v>
      </c>
      <c r="L1761" s="16">
        <v>5.6808079999999997E-2</v>
      </c>
    </row>
    <row r="1762" spans="1:12" ht="13.2" hidden="1" x14ac:dyDescent="0.25">
      <c r="A1762" s="13">
        <v>41826</v>
      </c>
      <c r="B1762" s="54">
        <v>0.30520833333333336</v>
      </c>
      <c r="C1762" s="16" t="s">
        <v>788</v>
      </c>
      <c r="D1762" s="16" t="s">
        <v>761</v>
      </c>
      <c r="E1762" s="16" t="s">
        <v>763</v>
      </c>
      <c r="F1762" s="16">
        <v>3.85002E-3</v>
      </c>
      <c r="G1762" s="16">
        <v>2.8927113599999998</v>
      </c>
      <c r="H1762" s="16">
        <v>1.1136989999999999E-2</v>
      </c>
      <c r="I1762" s="66">
        <v>2E-3</v>
      </c>
      <c r="J1762" s="16">
        <v>10885393</v>
      </c>
      <c r="K1762" s="16">
        <v>-1.1136989999999999E-2</v>
      </c>
      <c r="L1762" s="16">
        <v>2.8869259399999998</v>
      </c>
    </row>
    <row r="1763" spans="1:12" ht="13.2" hidden="1" x14ac:dyDescent="0.25">
      <c r="A1763" s="13">
        <v>41826</v>
      </c>
      <c r="B1763" s="54">
        <v>0.30046296296296299</v>
      </c>
      <c r="C1763" s="16" t="s">
        <v>788</v>
      </c>
      <c r="D1763" s="16" t="s">
        <v>761</v>
      </c>
      <c r="E1763" s="16" t="s">
        <v>762</v>
      </c>
      <c r="F1763" s="16">
        <v>3.8005700000000001E-3</v>
      </c>
      <c r="G1763" s="16">
        <v>2.93622183</v>
      </c>
      <c r="H1763" s="16">
        <v>1.115931E-2</v>
      </c>
      <c r="I1763" s="66">
        <v>2E-3</v>
      </c>
      <c r="J1763" s="16">
        <v>10883523</v>
      </c>
      <c r="K1763" s="16">
        <v>1.1136999999999999E-2</v>
      </c>
      <c r="L1763" s="16">
        <v>-2.93622183</v>
      </c>
    </row>
    <row r="1764" spans="1:12" ht="13.2" hidden="1" x14ac:dyDescent="0.25">
      <c r="A1764" s="13">
        <v>41826</v>
      </c>
      <c r="B1764" s="54">
        <v>0.29175925925925927</v>
      </c>
      <c r="C1764" s="16" t="s">
        <v>788</v>
      </c>
      <c r="D1764" s="16" t="s">
        <v>761</v>
      </c>
      <c r="E1764" s="16" t="s">
        <v>762</v>
      </c>
      <c r="F1764" s="16">
        <v>3.8005700000000001E-3</v>
      </c>
      <c r="G1764" s="16">
        <v>5.7778169999999997E-2</v>
      </c>
      <c r="H1764" s="16">
        <v>2.1958000000000001E-4</v>
      </c>
      <c r="I1764" s="66">
        <v>2E-3</v>
      </c>
      <c r="J1764" s="16">
        <v>10883523</v>
      </c>
      <c r="K1764" s="16">
        <v>2.1914999999999999E-4</v>
      </c>
      <c r="L1764" s="16">
        <v>-5.7778169999999997E-2</v>
      </c>
    </row>
    <row r="1765" spans="1:12" ht="13.2" x14ac:dyDescent="0.25">
      <c r="A1765" s="13">
        <v>41826</v>
      </c>
      <c r="B1765" s="54">
        <v>0.27737268518518521</v>
      </c>
      <c r="C1765" s="16" t="s">
        <v>760</v>
      </c>
      <c r="D1765" s="16" t="s">
        <v>761</v>
      </c>
      <c r="E1765" s="16" t="s">
        <v>762</v>
      </c>
      <c r="F1765" s="16">
        <v>1.0907089999999999E-2</v>
      </c>
      <c r="G1765" s="16">
        <v>0.998</v>
      </c>
      <c r="H1765" s="16">
        <v>1.0885270000000001E-2</v>
      </c>
      <c r="I1765" s="66">
        <v>2E-3</v>
      </c>
      <c r="J1765" s="16">
        <v>10881565</v>
      </c>
      <c r="K1765" s="16">
        <v>1.08635E-2</v>
      </c>
      <c r="L1765" s="16">
        <v>-0.998</v>
      </c>
    </row>
    <row r="1766" spans="1:12" ht="13.2" x14ac:dyDescent="0.25">
      <c r="A1766" s="13">
        <v>41826</v>
      </c>
      <c r="B1766" s="54">
        <v>0.27577546296296296</v>
      </c>
      <c r="C1766" s="16" t="s">
        <v>760</v>
      </c>
      <c r="D1766" s="16" t="s">
        <v>761</v>
      </c>
      <c r="E1766" s="16" t="s">
        <v>763</v>
      </c>
      <c r="F1766" s="16">
        <v>1.082052E-2</v>
      </c>
      <c r="G1766" s="16">
        <v>1</v>
      </c>
      <c r="H1766" s="16">
        <v>1.082052E-2</v>
      </c>
      <c r="I1766" s="66">
        <v>2E-3</v>
      </c>
      <c r="J1766" s="16">
        <v>10877803</v>
      </c>
      <c r="K1766" s="16">
        <v>-1.082052E-2</v>
      </c>
      <c r="L1766" s="16">
        <v>0.998</v>
      </c>
    </row>
    <row r="1767" spans="1:12" ht="13.2" hidden="1" x14ac:dyDescent="0.25">
      <c r="A1767" s="13">
        <v>41826</v>
      </c>
      <c r="B1767" s="54">
        <v>0.27033564814814814</v>
      </c>
      <c r="C1767" s="16" t="s">
        <v>798</v>
      </c>
      <c r="D1767" s="16" t="s">
        <v>761</v>
      </c>
      <c r="E1767" s="16" t="s">
        <v>763</v>
      </c>
      <c r="F1767" s="16">
        <v>3.9721E-4</v>
      </c>
      <c r="G1767" s="16">
        <v>29.690340110000001</v>
      </c>
      <c r="H1767" s="16">
        <v>1.179329E-2</v>
      </c>
      <c r="I1767" s="66">
        <v>2E-3</v>
      </c>
      <c r="J1767" s="16">
        <v>10880541</v>
      </c>
      <c r="K1767" s="16">
        <v>-1.179329E-2</v>
      </c>
      <c r="L1767" s="16">
        <v>29.630959430000001</v>
      </c>
    </row>
    <row r="1768" spans="1:12" ht="13.2" hidden="1" x14ac:dyDescent="0.25">
      <c r="A1768" s="13">
        <v>41826</v>
      </c>
      <c r="B1768" s="54">
        <v>0.26687499999999997</v>
      </c>
      <c r="C1768" s="16" t="s">
        <v>788</v>
      </c>
      <c r="D1768" s="16" t="s">
        <v>761</v>
      </c>
      <c r="E1768" s="16" t="s">
        <v>763</v>
      </c>
      <c r="F1768" s="16">
        <v>3.7600099999999998E-3</v>
      </c>
      <c r="G1768" s="16">
        <v>3</v>
      </c>
      <c r="H1768" s="16">
        <v>1.128003E-2</v>
      </c>
      <c r="I1768" s="66">
        <v>2E-3</v>
      </c>
      <c r="J1768" s="16">
        <v>10878105</v>
      </c>
      <c r="K1768" s="16">
        <v>-1.128003E-2</v>
      </c>
      <c r="L1768" s="16">
        <v>2.9940000000000002</v>
      </c>
    </row>
    <row r="1769" spans="1:12" ht="13.2" hidden="1" x14ac:dyDescent="0.25">
      <c r="A1769" s="13">
        <v>41826</v>
      </c>
      <c r="B1769" s="54">
        <v>5.6458333333333333E-2</v>
      </c>
      <c r="C1769" s="16" t="s">
        <v>791</v>
      </c>
      <c r="D1769" s="16" t="s">
        <v>761</v>
      </c>
      <c r="E1769" s="16" t="s">
        <v>762</v>
      </c>
      <c r="F1769" s="16">
        <v>6.9999999999999999E-6</v>
      </c>
      <c r="G1769" s="16">
        <v>46641.150282930001</v>
      </c>
      <c r="H1769" s="16">
        <v>0.32648804999999997</v>
      </c>
      <c r="I1769" s="66">
        <v>2E-3</v>
      </c>
      <c r="J1769" s="16">
        <v>10852085</v>
      </c>
      <c r="K1769" s="16">
        <v>0.32583508</v>
      </c>
      <c r="L1769" s="16">
        <v>-46641.150282930001</v>
      </c>
    </row>
    <row r="1770" spans="1:12" ht="13.2" hidden="1" x14ac:dyDescent="0.25">
      <c r="A1770" s="13">
        <v>41826</v>
      </c>
      <c r="B1770" s="54">
        <v>5.6458333333333333E-2</v>
      </c>
      <c r="C1770" s="16" t="s">
        <v>791</v>
      </c>
      <c r="D1770" s="16" t="s">
        <v>761</v>
      </c>
      <c r="E1770" s="16" t="s">
        <v>762</v>
      </c>
      <c r="F1770" s="16">
        <v>7.0099999999999998E-6</v>
      </c>
      <c r="G1770" s="16">
        <v>15000</v>
      </c>
      <c r="H1770" s="16">
        <v>0.10514999999999999</v>
      </c>
      <c r="I1770" s="66">
        <v>2E-3</v>
      </c>
      <c r="J1770" s="16">
        <v>10852085</v>
      </c>
      <c r="K1770" s="16">
        <v>0.1049397</v>
      </c>
      <c r="L1770" s="16">
        <v>-15000</v>
      </c>
    </row>
    <row r="1771" spans="1:12" ht="13.2" hidden="1" x14ac:dyDescent="0.25">
      <c r="A1771" s="13">
        <v>41826</v>
      </c>
      <c r="B1771" s="54">
        <v>5.6458333333333333E-2</v>
      </c>
      <c r="C1771" s="16" t="s">
        <v>791</v>
      </c>
      <c r="D1771" s="16" t="s">
        <v>761</v>
      </c>
      <c r="E1771" s="16" t="s">
        <v>762</v>
      </c>
      <c r="F1771" s="16">
        <v>7.3000000000000004E-6</v>
      </c>
      <c r="G1771" s="16">
        <v>3702.3835616400002</v>
      </c>
      <c r="H1771" s="16">
        <v>2.7027389999999998E-2</v>
      </c>
      <c r="I1771" s="66">
        <v>2E-3</v>
      </c>
      <c r="J1771" s="16">
        <v>10852085</v>
      </c>
      <c r="K1771" s="16">
        <v>2.6973339999999998E-2</v>
      </c>
      <c r="L1771" s="16">
        <v>-3702.3835616400002</v>
      </c>
    </row>
    <row r="1772" spans="1:12" ht="13.2" hidden="1" x14ac:dyDescent="0.25">
      <c r="A1772" s="13">
        <v>41826</v>
      </c>
      <c r="B1772" s="54">
        <v>5.6458333333333333E-2</v>
      </c>
      <c r="C1772" s="16" t="s">
        <v>791</v>
      </c>
      <c r="D1772" s="16" t="s">
        <v>761</v>
      </c>
      <c r="E1772" s="16" t="s">
        <v>762</v>
      </c>
      <c r="F1772" s="16">
        <v>7.3100000000000003E-6</v>
      </c>
      <c r="G1772" s="16">
        <v>300</v>
      </c>
      <c r="H1772" s="16">
        <v>2.1930000000000001E-3</v>
      </c>
      <c r="I1772" s="66">
        <v>2E-3</v>
      </c>
      <c r="J1772" s="16">
        <v>10852085</v>
      </c>
      <c r="K1772" s="16">
        <v>2.1886200000000001E-3</v>
      </c>
      <c r="L1772" s="16">
        <v>-300</v>
      </c>
    </row>
    <row r="1773" spans="1:12" ht="13.2" hidden="1" x14ac:dyDescent="0.25">
      <c r="A1773" s="13">
        <v>41826</v>
      </c>
      <c r="B1773" s="54">
        <v>5.6458333333333333E-2</v>
      </c>
      <c r="C1773" s="16" t="s">
        <v>791</v>
      </c>
      <c r="D1773" s="16" t="s">
        <v>761</v>
      </c>
      <c r="E1773" s="16" t="s">
        <v>762</v>
      </c>
      <c r="F1773" s="16">
        <v>7.3100000000000003E-6</v>
      </c>
      <c r="G1773" s="16">
        <v>2551.7501144799999</v>
      </c>
      <c r="H1773" s="16">
        <v>1.8653289999999999E-2</v>
      </c>
      <c r="I1773" s="66">
        <v>2E-3</v>
      </c>
      <c r="J1773" s="16">
        <v>10852085</v>
      </c>
      <c r="K1773" s="16">
        <v>1.8615989999999999E-2</v>
      </c>
      <c r="L1773" s="16">
        <v>-2551.7501144799999</v>
      </c>
    </row>
    <row r="1774" spans="1:12" ht="13.2" hidden="1" x14ac:dyDescent="0.25">
      <c r="A1774" s="13">
        <v>41826</v>
      </c>
      <c r="B1774" s="54">
        <v>5.6446759259259259E-2</v>
      </c>
      <c r="C1774" s="16" t="s">
        <v>791</v>
      </c>
      <c r="D1774" s="16" t="s">
        <v>761</v>
      </c>
      <c r="E1774" s="16" t="s">
        <v>762</v>
      </c>
      <c r="F1774" s="16">
        <v>7.5499999999999997E-6</v>
      </c>
      <c r="G1774" s="16">
        <v>7577.8844166199997</v>
      </c>
      <c r="H1774" s="16">
        <v>5.7213020000000003E-2</v>
      </c>
      <c r="I1774" s="66">
        <v>2E-3</v>
      </c>
      <c r="J1774" s="16">
        <v>10852085</v>
      </c>
      <c r="K1774" s="16">
        <v>5.7098599999999999E-2</v>
      </c>
      <c r="L1774" s="16">
        <v>-7577.8844166199997</v>
      </c>
    </row>
    <row r="1775" spans="1:12" ht="13.2" hidden="1" x14ac:dyDescent="0.25">
      <c r="A1775" s="13">
        <v>41826</v>
      </c>
      <c r="B1775" s="54">
        <v>4.4398148148148145E-2</v>
      </c>
      <c r="C1775" s="16" t="s">
        <v>799</v>
      </c>
      <c r="D1775" s="16" t="s">
        <v>761</v>
      </c>
      <c r="E1775" s="16" t="s">
        <v>762</v>
      </c>
      <c r="F1775" s="16">
        <v>5.4000000000000002E-7</v>
      </c>
      <c r="G1775" s="16">
        <v>8969.3684044300007</v>
      </c>
      <c r="H1775" s="16">
        <v>4.84345E-3</v>
      </c>
      <c r="I1775" s="66">
        <v>2E-3</v>
      </c>
      <c r="J1775" s="16">
        <v>10850411</v>
      </c>
      <c r="K1775" s="16">
        <v>4.8337700000000003E-3</v>
      </c>
      <c r="L1775" s="16">
        <v>-8969.3684044300007</v>
      </c>
    </row>
    <row r="1776" spans="1:12" ht="13.2" hidden="1" x14ac:dyDescent="0.25">
      <c r="A1776" s="13">
        <v>41822</v>
      </c>
      <c r="B1776" s="54">
        <v>2.7222222222222221E-2</v>
      </c>
      <c r="C1776" s="16" t="s">
        <v>791</v>
      </c>
      <c r="D1776" s="16" t="s">
        <v>761</v>
      </c>
      <c r="E1776" s="16" t="s">
        <v>762</v>
      </c>
      <c r="F1776" s="16">
        <v>9.8500000000000006E-6</v>
      </c>
      <c r="G1776" s="16">
        <v>14.164</v>
      </c>
      <c r="H1776" s="16">
        <v>1.3951E-4</v>
      </c>
      <c r="I1776" s="66">
        <v>2E-3</v>
      </c>
      <c r="J1776" s="16">
        <v>10231516</v>
      </c>
      <c r="K1776" s="16">
        <v>1.3924E-4</v>
      </c>
      <c r="L1776" s="16">
        <v>-14.164</v>
      </c>
    </row>
    <row r="1777" spans="1:12" ht="13.2" hidden="1" x14ac:dyDescent="0.25">
      <c r="A1777" s="13">
        <v>41822</v>
      </c>
      <c r="B1777" s="54">
        <v>2.6770833333333334E-2</v>
      </c>
      <c r="C1777" s="16" t="s">
        <v>791</v>
      </c>
      <c r="D1777" s="16" t="s">
        <v>761</v>
      </c>
      <c r="E1777" s="16" t="s">
        <v>762</v>
      </c>
      <c r="F1777" s="16">
        <v>9.8500000000000006E-6</v>
      </c>
      <c r="G1777" s="16">
        <v>100</v>
      </c>
      <c r="H1777" s="16">
        <v>9.8499999999999998E-4</v>
      </c>
      <c r="I1777" s="66">
        <v>2E-3</v>
      </c>
      <c r="J1777" s="16">
        <v>10231516</v>
      </c>
      <c r="K1777" s="16">
        <v>9.8302999999999997E-4</v>
      </c>
      <c r="L1777" s="16">
        <v>-100</v>
      </c>
    </row>
    <row r="1778" spans="1:12" ht="13.2" hidden="1" x14ac:dyDescent="0.25">
      <c r="A1778" s="13">
        <v>41822</v>
      </c>
      <c r="B1778" s="54">
        <v>2.329861111111111E-2</v>
      </c>
      <c r="C1778" s="16" t="s">
        <v>791</v>
      </c>
      <c r="D1778" s="16" t="s">
        <v>761</v>
      </c>
      <c r="E1778" s="16" t="s">
        <v>762</v>
      </c>
      <c r="F1778" s="16">
        <v>9.7999999999999993E-6</v>
      </c>
      <c r="G1778" s="16">
        <v>96.681010430000001</v>
      </c>
      <c r="H1778" s="16">
        <v>9.4746999999999995E-4</v>
      </c>
      <c r="I1778" s="66">
        <v>2E-3</v>
      </c>
      <c r="J1778" s="16">
        <v>10231485</v>
      </c>
      <c r="K1778" s="16">
        <v>9.4558000000000001E-4</v>
      </c>
      <c r="L1778" s="16">
        <v>-96.681010430000001</v>
      </c>
    </row>
    <row r="1779" spans="1:12" ht="13.2" hidden="1" x14ac:dyDescent="0.25">
      <c r="A1779" s="13">
        <v>41821</v>
      </c>
      <c r="B1779" s="54">
        <v>3.5613425925925923E-2</v>
      </c>
      <c r="C1779" s="16" t="s">
        <v>791</v>
      </c>
      <c r="D1779" s="16" t="s">
        <v>761</v>
      </c>
      <c r="E1779" s="16" t="s">
        <v>762</v>
      </c>
      <c r="F1779" s="16">
        <v>1.0900000000000001E-5</v>
      </c>
      <c r="G1779" s="16">
        <v>250</v>
      </c>
      <c r="H1779" s="16">
        <v>2.725E-3</v>
      </c>
      <c r="I1779" s="66">
        <v>2E-3</v>
      </c>
      <c r="J1779" s="16">
        <v>10064903</v>
      </c>
      <c r="K1779" s="16">
        <v>2.7195499999999998E-3</v>
      </c>
      <c r="L1779" s="16">
        <v>-250</v>
      </c>
    </row>
    <row r="1780" spans="1:12" ht="13.2" hidden="1" x14ac:dyDescent="0.25">
      <c r="A1780" s="13">
        <v>41821</v>
      </c>
      <c r="B1780" s="54">
        <v>3.4976851851851849E-2</v>
      </c>
      <c r="C1780" s="16" t="s">
        <v>791</v>
      </c>
      <c r="D1780" s="16" t="s">
        <v>761</v>
      </c>
      <c r="E1780" s="16" t="s">
        <v>762</v>
      </c>
      <c r="F1780" s="16">
        <v>1.079E-5</v>
      </c>
      <c r="G1780" s="16">
        <v>50</v>
      </c>
      <c r="H1780" s="16">
        <v>5.3950000000000005E-4</v>
      </c>
      <c r="I1780" s="66">
        <v>2E-3</v>
      </c>
      <c r="J1780" s="16">
        <v>10064870</v>
      </c>
      <c r="K1780" s="16">
        <v>5.3843000000000001E-4</v>
      </c>
      <c r="L1780" s="16">
        <v>-50</v>
      </c>
    </row>
    <row r="1781" spans="1:12" ht="13.2" hidden="1" x14ac:dyDescent="0.25">
      <c r="A1781" s="13">
        <v>41808</v>
      </c>
      <c r="B1781" s="54">
        <v>0.38667824074074075</v>
      </c>
      <c r="C1781" s="16" t="s">
        <v>800</v>
      </c>
      <c r="D1781" s="16" t="s">
        <v>761</v>
      </c>
      <c r="E1781" s="16" t="s">
        <v>762</v>
      </c>
      <c r="F1781" s="16">
        <v>1.0000000000000001E-5</v>
      </c>
      <c r="G1781" s="16">
        <v>249.5</v>
      </c>
      <c r="H1781" s="16">
        <v>2.4949999999999998E-3</v>
      </c>
      <c r="I1781" s="66">
        <v>2E-3</v>
      </c>
      <c r="J1781" s="16">
        <v>7725961</v>
      </c>
      <c r="K1781" s="16">
        <v>2.49001E-3</v>
      </c>
      <c r="L1781" s="16">
        <v>-249.5</v>
      </c>
    </row>
    <row r="1782" spans="1:12" ht="13.2" hidden="1" x14ac:dyDescent="0.25">
      <c r="A1782" s="13">
        <v>41800</v>
      </c>
      <c r="B1782" s="54">
        <v>0.60788194444444443</v>
      </c>
      <c r="C1782" s="16" t="s">
        <v>787</v>
      </c>
      <c r="D1782" s="16" t="s">
        <v>761</v>
      </c>
      <c r="E1782" s="16" t="s">
        <v>762</v>
      </c>
      <c r="F1782" s="16">
        <v>1.1000000000000001E-3</v>
      </c>
      <c r="G1782" s="16">
        <v>7.5232579900000003</v>
      </c>
      <c r="H1782" s="16">
        <v>8.2755799999999994E-3</v>
      </c>
      <c r="I1782" s="66">
        <v>2E-3</v>
      </c>
      <c r="J1782" s="16">
        <v>6580309</v>
      </c>
      <c r="K1782" s="16">
        <v>8.2590300000000005E-3</v>
      </c>
      <c r="L1782" s="16">
        <v>-7.5232579900000003</v>
      </c>
    </row>
    <row r="1783" spans="1:12" ht="13.2" x14ac:dyDescent="0.25">
      <c r="A1783" s="13">
        <v>41785</v>
      </c>
      <c r="B1783" s="54">
        <v>0.25319444444444444</v>
      </c>
      <c r="C1783" s="16" t="s">
        <v>760</v>
      </c>
      <c r="D1783" s="16" t="s">
        <v>761</v>
      </c>
      <c r="E1783" s="16" t="s">
        <v>762</v>
      </c>
      <c r="F1783" s="16">
        <v>2.4007549999999999E-2</v>
      </c>
      <c r="G1783" s="16">
        <v>11.330104690000001</v>
      </c>
      <c r="H1783" s="16">
        <v>0.27200805</v>
      </c>
      <c r="I1783" s="66">
        <v>2E-3</v>
      </c>
      <c r="J1783" s="16">
        <v>4549523</v>
      </c>
      <c r="K1783" s="16">
        <v>0.27146404000000002</v>
      </c>
      <c r="L1783" s="16">
        <v>-11.330104690000001</v>
      </c>
    </row>
    <row r="1784" spans="1:12" ht="13.2" x14ac:dyDescent="0.25">
      <c r="A1784" s="13">
        <v>41785</v>
      </c>
      <c r="B1784" s="54">
        <v>0.25319444444444444</v>
      </c>
      <c r="C1784" s="16" t="s">
        <v>760</v>
      </c>
      <c r="D1784" s="16" t="s">
        <v>761</v>
      </c>
      <c r="E1784" s="16" t="s">
        <v>762</v>
      </c>
      <c r="F1784" s="16">
        <v>2.4007549999999999E-2</v>
      </c>
      <c r="G1784" s="16">
        <v>0.29918656999999999</v>
      </c>
      <c r="H1784" s="16">
        <v>7.18273E-3</v>
      </c>
      <c r="I1784" s="66">
        <v>2E-3</v>
      </c>
      <c r="J1784" s="16">
        <v>4549523</v>
      </c>
      <c r="K1784" s="16">
        <v>7.1683700000000003E-3</v>
      </c>
      <c r="L1784" s="16">
        <v>-0.29918656999999999</v>
      </c>
    </row>
    <row r="1785" spans="1:12" ht="13.2" x14ac:dyDescent="0.25">
      <c r="A1785" s="13">
        <v>41785</v>
      </c>
      <c r="B1785" s="54">
        <v>0.25319444444444444</v>
      </c>
      <c r="C1785" s="16" t="s">
        <v>760</v>
      </c>
      <c r="D1785" s="16" t="s">
        <v>761</v>
      </c>
      <c r="E1785" s="16" t="s">
        <v>762</v>
      </c>
      <c r="F1785" s="16">
        <v>2.4007560000000001E-2</v>
      </c>
      <c r="G1785" s="16">
        <v>8.3307087400000004</v>
      </c>
      <c r="H1785" s="16">
        <v>0.19999997999999999</v>
      </c>
      <c r="I1785" s="66">
        <v>2E-3</v>
      </c>
      <c r="J1785" s="16">
        <v>4549523</v>
      </c>
      <c r="K1785" s="16">
        <v>0.19959999</v>
      </c>
      <c r="L1785" s="16">
        <v>-8.3307087400000004</v>
      </c>
    </row>
    <row r="1786" spans="1:12" ht="13.2" hidden="1" x14ac:dyDescent="0.25">
      <c r="A1786" s="13">
        <v>41780</v>
      </c>
      <c r="B1786" s="54">
        <v>0.16126157407407407</v>
      </c>
      <c r="C1786" s="16" t="s">
        <v>801</v>
      </c>
      <c r="D1786" s="16" t="s">
        <v>761</v>
      </c>
      <c r="E1786" s="16" t="s">
        <v>762</v>
      </c>
      <c r="F1786" s="16">
        <v>1.9999999999999999E-7</v>
      </c>
      <c r="G1786" s="16">
        <v>18110.701434769999</v>
      </c>
      <c r="H1786" s="16">
        <v>3.6221399999999998E-3</v>
      </c>
      <c r="I1786" s="66">
        <v>2E-3</v>
      </c>
      <c r="J1786" s="16">
        <v>3935623</v>
      </c>
      <c r="K1786" s="16">
        <v>3.6148999999999999E-3</v>
      </c>
      <c r="L1786" s="16">
        <v>-18110.701434769999</v>
      </c>
    </row>
    <row r="1787" spans="1:12" ht="13.2" hidden="1" x14ac:dyDescent="0.25">
      <c r="A1787" s="13">
        <v>41780</v>
      </c>
      <c r="B1787" s="54">
        <v>0.16012731481481482</v>
      </c>
      <c r="C1787" s="16" t="s">
        <v>801</v>
      </c>
      <c r="D1787" s="16" t="s">
        <v>761</v>
      </c>
      <c r="E1787" s="16" t="s">
        <v>762</v>
      </c>
      <c r="F1787" s="16">
        <v>1.9999999999999999E-7</v>
      </c>
      <c r="G1787" s="16">
        <v>58402.15</v>
      </c>
      <c r="H1787" s="16">
        <v>1.168043E-2</v>
      </c>
      <c r="I1787" s="66">
        <v>2E-3</v>
      </c>
      <c r="J1787" s="16">
        <v>3935623</v>
      </c>
      <c r="K1787" s="16">
        <v>1.165707E-2</v>
      </c>
      <c r="L1787" s="16">
        <v>-58402.15</v>
      </c>
    </row>
    <row r="1788" spans="1:12" ht="13.2" hidden="1" x14ac:dyDescent="0.25">
      <c r="A1788" s="13">
        <v>41780</v>
      </c>
      <c r="B1788" s="54">
        <v>0.16012731481481482</v>
      </c>
      <c r="C1788" s="16" t="s">
        <v>801</v>
      </c>
      <c r="D1788" s="16" t="s">
        <v>761</v>
      </c>
      <c r="E1788" s="16" t="s">
        <v>762</v>
      </c>
      <c r="F1788" s="16">
        <v>2.2000000000000001E-7</v>
      </c>
      <c r="G1788" s="16">
        <v>45480</v>
      </c>
      <c r="H1788" s="16">
        <v>1.00056E-2</v>
      </c>
      <c r="I1788" s="66">
        <v>2E-3</v>
      </c>
      <c r="J1788" s="16">
        <v>3935623</v>
      </c>
      <c r="K1788" s="16">
        <v>9.9855900000000008E-3</v>
      </c>
      <c r="L1788" s="16">
        <v>-45480</v>
      </c>
    </row>
    <row r="1789" spans="1:12" ht="13.2" hidden="1" x14ac:dyDescent="0.25">
      <c r="A1789" s="13">
        <v>41780</v>
      </c>
      <c r="B1789" s="54">
        <v>6.8564814814814815E-2</v>
      </c>
      <c r="C1789" s="16" t="s">
        <v>801</v>
      </c>
      <c r="D1789" s="16" t="s">
        <v>761</v>
      </c>
      <c r="E1789" s="16" t="s">
        <v>763</v>
      </c>
      <c r="F1789" s="16">
        <v>4.5999999999999999E-7</v>
      </c>
      <c r="G1789" s="16">
        <v>122237.32608694999</v>
      </c>
      <c r="H1789" s="16">
        <v>5.622916E-2</v>
      </c>
      <c r="I1789" s="66">
        <v>2E-3</v>
      </c>
      <c r="J1789" s="16">
        <v>3917226</v>
      </c>
      <c r="K1789" s="16">
        <v>-5.622916E-2</v>
      </c>
      <c r="L1789" s="16">
        <v>121992.85143477999</v>
      </c>
    </row>
    <row r="1790" spans="1:12" ht="13.2" x14ac:dyDescent="0.25">
      <c r="A1790" s="13">
        <v>41779</v>
      </c>
      <c r="B1790" s="54">
        <v>0.39781250000000001</v>
      </c>
      <c r="C1790" s="16" t="s">
        <v>760</v>
      </c>
      <c r="D1790" s="16" t="s">
        <v>761</v>
      </c>
      <c r="E1790" s="16" t="s">
        <v>763</v>
      </c>
      <c r="F1790" s="16">
        <v>1.26E-2</v>
      </c>
      <c r="G1790" s="16">
        <v>20</v>
      </c>
      <c r="H1790" s="16">
        <v>0.252</v>
      </c>
      <c r="I1790" s="66">
        <v>2E-3</v>
      </c>
      <c r="J1790" s="16">
        <v>3873585</v>
      </c>
      <c r="K1790" s="16">
        <v>-0.252</v>
      </c>
      <c r="L1790" s="16">
        <v>19.96</v>
      </c>
    </row>
    <row r="1791" spans="1:12" ht="13.2" hidden="1" x14ac:dyDescent="0.25">
      <c r="A1791" s="13">
        <v>41779</v>
      </c>
      <c r="B1791" s="54">
        <v>0.19840277777777779</v>
      </c>
      <c r="C1791" s="16" t="s">
        <v>788</v>
      </c>
      <c r="D1791" s="16" t="s">
        <v>761</v>
      </c>
      <c r="E1791" s="16" t="s">
        <v>762</v>
      </c>
      <c r="F1791" s="16">
        <v>4.7099999999999998E-3</v>
      </c>
      <c r="G1791" s="16">
        <v>14.767290839999999</v>
      </c>
      <c r="H1791" s="16">
        <v>6.955393E-2</v>
      </c>
      <c r="I1791" s="66">
        <v>2E-3</v>
      </c>
      <c r="J1791" s="16">
        <v>3851134</v>
      </c>
      <c r="K1791" s="16">
        <v>6.9414829999999997E-2</v>
      </c>
      <c r="L1791" s="16">
        <v>-14.767290839999999</v>
      </c>
    </row>
    <row r="1792" spans="1:12" ht="13.2" hidden="1" x14ac:dyDescent="0.25">
      <c r="A1792" s="13">
        <v>41779</v>
      </c>
      <c r="B1792" s="54">
        <v>0.19828703703703704</v>
      </c>
      <c r="C1792" s="16" t="s">
        <v>788</v>
      </c>
      <c r="D1792" s="16" t="s">
        <v>761</v>
      </c>
      <c r="E1792" s="16" t="s">
        <v>762</v>
      </c>
      <c r="F1792" s="16">
        <v>4.7099999999999998E-3</v>
      </c>
      <c r="G1792" s="16">
        <v>1.36252441</v>
      </c>
      <c r="H1792" s="16">
        <v>6.4174799999999997E-3</v>
      </c>
      <c r="I1792" s="66">
        <v>2E-3</v>
      </c>
      <c r="J1792" s="16">
        <v>3851134</v>
      </c>
      <c r="K1792" s="16">
        <v>6.4046499999999996E-3</v>
      </c>
      <c r="L1792" s="16">
        <v>-1.36252441</v>
      </c>
    </row>
    <row r="1793" spans="1:12" ht="13.2" hidden="1" x14ac:dyDescent="0.25">
      <c r="A1793" s="13">
        <v>41779</v>
      </c>
      <c r="B1793" s="54">
        <v>0.19822916666666668</v>
      </c>
      <c r="C1793" s="16" t="s">
        <v>788</v>
      </c>
      <c r="D1793" s="16" t="s">
        <v>761</v>
      </c>
      <c r="E1793" s="16" t="s">
        <v>762</v>
      </c>
      <c r="F1793" s="16">
        <v>4.7099999999999998E-3</v>
      </c>
      <c r="G1793" s="16">
        <v>13.343088</v>
      </c>
      <c r="H1793" s="16">
        <v>6.2845940000000003E-2</v>
      </c>
      <c r="I1793" s="66">
        <v>2E-3</v>
      </c>
      <c r="J1793" s="16">
        <v>3851134</v>
      </c>
      <c r="K1793" s="16">
        <v>6.2720250000000005E-2</v>
      </c>
      <c r="L1793" s="16">
        <v>-13.343088</v>
      </c>
    </row>
    <row r="1794" spans="1:12" ht="13.2" hidden="1" x14ac:dyDescent="0.25">
      <c r="A1794" s="13">
        <v>41779</v>
      </c>
      <c r="B1794" s="54">
        <v>0.198125</v>
      </c>
      <c r="C1794" s="16" t="s">
        <v>788</v>
      </c>
      <c r="D1794" s="16" t="s">
        <v>761</v>
      </c>
      <c r="E1794" s="16" t="s">
        <v>762</v>
      </c>
      <c r="F1794" s="16">
        <v>5.1251200000000004E-3</v>
      </c>
      <c r="G1794" s="16">
        <v>4.1463341299999996</v>
      </c>
      <c r="H1794" s="16">
        <v>2.1250450000000001E-2</v>
      </c>
      <c r="I1794" s="66">
        <v>2E-3</v>
      </c>
      <c r="J1794" s="16">
        <v>3851134</v>
      </c>
      <c r="K1794" s="16">
        <v>2.120795E-2</v>
      </c>
      <c r="L1794" s="16">
        <v>-4.1463341299999996</v>
      </c>
    </row>
    <row r="1795" spans="1:12" ht="13.2" hidden="1" x14ac:dyDescent="0.25">
      <c r="A1795" s="13">
        <v>41779</v>
      </c>
      <c r="B1795" s="54">
        <v>0.198125</v>
      </c>
      <c r="C1795" s="16" t="s">
        <v>788</v>
      </c>
      <c r="D1795" s="16" t="s">
        <v>761</v>
      </c>
      <c r="E1795" s="16" t="s">
        <v>762</v>
      </c>
      <c r="F1795" s="16">
        <v>5.1999999999999998E-3</v>
      </c>
      <c r="G1795" s="16">
        <v>0.88576261999999995</v>
      </c>
      <c r="H1795" s="16">
        <v>4.6059600000000001E-3</v>
      </c>
      <c r="I1795" s="66">
        <v>2E-3</v>
      </c>
      <c r="J1795" s="16">
        <v>3851134</v>
      </c>
      <c r="K1795" s="16">
        <v>4.5967500000000001E-3</v>
      </c>
      <c r="L1795" s="16">
        <v>-0.88576261999999995</v>
      </c>
    </row>
    <row r="1796" spans="1:12" ht="13.2" hidden="1" x14ac:dyDescent="0.25">
      <c r="A1796" s="13">
        <v>41778</v>
      </c>
      <c r="B1796" s="54">
        <v>0.21462962962962964</v>
      </c>
      <c r="C1796" s="16" t="s">
        <v>791</v>
      </c>
      <c r="D1796" s="16" t="s">
        <v>761</v>
      </c>
      <c r="E1796" s="16" t="s">
        <v>763</v>
      </c>
      <c r="F1796" s="16">
        <v>1.36E-5</v>
      </c>
      <c r="G1796" s="16">
        <v>9820.9973544500008</v>
      </c>
      <c r="H1796" s="16">
        <v>0.13356556</v>
      </c>
      <c r="I1796" s="66">
        <v>2E-3</v>
      </c>
      <c r="J1796" s="16">
        <v>3731051</v>
      </c>
      <c r="K1796" s="16">
        <v>-0.13356556</v>
      </c>
      <c r="L1796" s="16">
        <v>9801.3553597499995</v>
      </c>
    </row>
    <row r="1797" spans="1:12" ht="13.2" hidden="1" x14ac:dyDescent="0.25">
      <c r="A1797" s="13">
        <v>41778</v>
      </c>
      <c r="B1797" s="54">
        <v>0.21189814814814814</v>
      </c>
      <c r="C1797" s="16" t="s">
        <v>791</v>
      </c>
      <c r="D1797" s="16" t="s">
        <v>761</v>
      </c>
      <c r="E1797" s="16" t="s">
        <v>763</v>
      </c>
      <c r="F1797" s="16">
        <v>1.36E-5</v>
      </c>
      <c r="G1797" s="16">
        <v>179.00264555000001</v>
      </c>
      <c r="H1797" s="16">
        <v>2.43443E-3</v>
      </c>
      <c r="I1797" s="66">
        <v>2E-3</v>
      </c>
      <c r="J1797" s="16">
        <v>3731051</v>
      </c>
      <c r="K1797" s="16">
        <v>-2.43443E-3</v>
      </c>
      <c r="L1797" s="16">
        <v>178.64464025999999</v>
      </c>
    </row>
    <row r="1798" spans="1:12" ht="13.2" hidden="1" x14ac:dyDescent="0.25">
      <c r="A1798" s="13">
        <v>41778</v>
      </c>
      <c r="B1798" s="54">
        <v>0.10125000000000001</v>
      </c>
      <c r="C1798" s="16" t="s">
        <v>791</v>
      </c>
      <c r="D1798" s="16" t="s">
        <v>761</v>
      </c>
      <c r="E1798" s="16" t="s">
        <v>762</v>
      </c>
      <c r="F1798" s="16">
        <v>1.7E-5</v>
      </c>
      <c r="G1798" s="16">
        <v>10000</v>
      </c>
      <c r="H1798" s="16">
        <v>0.17</v>
      </c>
      <c r="I1798" s="66">
        <v>2E-3</v>
      </c>
      <c r="J1798" s="16">
        <v>3703749</v>
      </c>
      <c r="K1798" s="16">
        <v>0.16966000000000001</v>
      </c>
      <c r="L1798" s="16">
        <v>-10000</v>
      </c>
    </row>
    <row r="1799" spans="1:12" ht="13.2" hidden="1" x14ac:dyDescent="0.25">
      <c r="A1799" s="13">
        <v>41778</v>
      </c>
      <c r="B1799" s="54">
        <v>3.3437500000000002E-2</v>
      </c>
      <c r="C1799" s="16" t="s">
        <v>791</v>
      </c>
      <c r="D1799" s="16" t="s">
        <v>761</v>
      </c>
      <c r="E1799" s="16" t="s">
        <v>763</v>
      </c>
      <c r="F1799" s="16">
        <v>1.3900000000000001E-5</v>
      </c>
      <c r="G1799" s="16">
        <v>10000</v>
      </c>
      <c r="H1799" s="16">
        <v>0.13900000000000001</v>
      </c>
      <c r="I1799" s="66">
        <v>2E-3</v>
      </c>
      <c r="J1799" s="16">
        <v>3686242</v>
      </c>
      <c r="K1799" s="16">
        <v>-0.13900000000000001</v>
      </c>
      <c r="L1799" s="16">
        <v>9980</v>
      </c>
    </row>
    <row r="1800" spans="1:12" ht="13.2" hidden="1" x14ac:dyDescent="0.25">
      <c r="A1800" s="13">
        <v>41778</v>
      </c>
      <c r="B1800" s="54">
        <v>3.3437500000000002E-2</v>
      </c>
      <c r="C1800" s="16" t="s">
        <v>791</v>
      </c>
      <c r="D1800" s="16" t="s">
        <v>761</v>
      </c>
      <c r="E1800" s="16" t="s">
        <v>763</v>
      </c>
      <c r="F1800" s="16">
        <v>1.3499999999999999E-5</v>
      </c>
      <c r="G1800" s="16">
        <v>300</v>
      </c>
      <c r="H1800" s="16">
        <v>4.0499999999999998E-3</v>
      </c>
      <c r="I1800" s="66">
        <v>2E-3</v>
      </c>
      <c r="J1800" s="16">
        <v>3686242</v>
      </c>
      <c r="K1800" s="16">
        <v>-4.0499999999999998E-3</v>
      </c>
      <c r="L1800" s="16">
        <v>299.39999999999998</v>
      </c>
    </row>
    <row r="1801" spans="1:12" ht="13.2" hidden="1" x14ac:dyDescent="0.25">
      <c r="A1801" s="13">
        <v>41778</v>
      </c>
      <c r="B1801" s="54">
        <v>3.3437500000000002E-2</v>
      </c>
      <c r="C1801" s="16" t="s">
        <v>791</v>
      </c>
      <c r="D1801" s="16" t="s">
        <v>761</v>
      </c>
      <c r="E1801" s="16" t="s">
        <v>763</v>
      </c>
      <c r="F1801" s="16">
        <v>1.34E-5</v>
      </c>
      <c r="G1801" s="16">
        <v>600</v>
      </c>
      <c r="H1801" s="16">
        <v>8.0400000000000003E-3</v>
      </c>
      <c r="I1801" s="66">
        <v>2E-3</v>
      </c>
      <c r="J1801" s="16">
        <v>3686242</v>
      </c>
      <c r="K1801" s="16">
        <v>-8.0400000000000003E-3</v>
      </c>
      <c r="L1801" s="16">
        <v>598.79999999999995</v>
      </c>
    </row>
    <row r="1802" spans="1:12" ht="13.2" x14ac:dyDescent="0.25">
      <c r="A1802" s="13">
        <v>41777</v>
      </c>
      <c r="B1802" s="54">
        <v>0.82613425925925921</v>
      </c>
      <c r="C1802" s="16" t="s">
        <v>760</v>
      </c>
      <c r="D1802" s="16" t="s">
        <v>761</v>
      </c>
      <c r="E1802" s="16" t="s">
        <v>762</v>
      </c>
      <c r="F1802" s="16">
        <v>1.3899999999999999E-2</v>
      </c>
      <c r="G1802" s="16">
        <v>18.494546540000002</v>
      </c>
      <c r="H1802" s="16">
        <v>0.25707418999999998</v>
      </c>
      <c r="I1802" s="66">
        <v>2E-3</v>
      </c>
      <c r="J1802" s="16">
        <v>3615715</v>
      </c>
      <c r="K1802" s="16">
        <v>0.25656004999999998</v>
      </c>
      <c r="L1802" s="16">
        <v>-18.494546540000002</v>
      </c>
    </row>
    <row r="1803" spans="1:12" ht="13.2" hidden="1" x14ac:dyDescent="0.25">
      <c r="A1803" s="13">
        <v>41777</v>
      </c>
      <c r="B1803" s="54">
        <v>0.66390046296296301</v>
      </c>
      <c r="C1803" s="16" t="s">
        <v>802</v>
      </c>
      <c r="D1803" s="16" t="s">
        <v>761</v>
      </c>
      <c r="E1803" s="16" t="s">
        <v>762</v>
      </c>
      <c r="F1803" s="16">
        <v>5.0000000000000004E-6</v>
      </c>
      <c r="G1803" s="16">
        <v>328.69230770000001</v>
      </c>
      <c r="H1803" s="16">
        <v>1.64346E-3</v>
      </c>
      <c r="I1803" s="66">
        <v>2E-3</v>
      </c>
      <c r="J1803" s="16">
        <v>3612907</v>
      </c>
      <c r="K1803" s="16">
        <v>1.64018E-3</v>
      </c>
      <c r="L1803" s="16">
        <v>-328.69230770000001</v>
      </c>
    </row>
    <row r="1804" spans="1:12" ht="13.2" hidden="1" x14ac:dyDescent="0.25">
      <c r="A1804" s="13">
        <v>41771</v>
      </c>
      <c r="B1804" s="54">
        <v>0.52065972222222223</v>
      </c>
      <c r="C1804" s="16" t="s">
        <v>803</v>
      </c>
      <c r="D1804" s="16" t="s">
        <v>761</v>
      </c>
      <c r="E1804" s="16" t="s">
        <v>762</v>
      </c>
      <c r="F1804" s="16">
        <v>5.9999999999999995E-4</v>
      </c>
      <c r="G1804" s="16">
        <v>4.42</v>
      </c>
      <c r="H1804" s="16">
        <v>2.6519999999999998E-3</v>
      </c>
      <c r="I1804" s="66">
        <v>2E-3</v>
      </c>
      <c r="K1804" s="16">
        <v>2.6467000000000001E-3</v>
      </c>
      <c r="L1804" s="16">
        <v>-4.42</v>
      </c>
    </row>
    <row r="1805" spans="1:12" ht="13.2" hidden="1" x14ac:dyDescent="0.25">
      <c r="A1805" s="13">
        <v>41770</v>
      </c>
      <c r="B1805" s="54">
        <v>0.95111111111111113</v>
      </c>
      <c r="C1805" s="16" t="s">
        <v>791</v>
      </c>
      <c r="D1805" s="16" t="s">
        <v>761</v>
      </c>
      <c r="E1805" s="16" t="s">
        <v>763</v>
      </c>
      <c r="F1805" s="16">
        <v>1.235E-5</v>
      </c>
      <c r="G1805" s="16">
        <v>425.30557621000003</v>
      </c>
      <c r="H1805" s="16">
        <v>5.2525200000000001E-3</v>
      </c>
      <c r="I1805" s="66">
        <v>2E-3</v>
      </c>
      <c r="K1805" s="16">
        <v>-5.2525200000000001E-3</v>
      </c>
      <c r="L1805" s="16">
        <v>424.45496506000001</v>
      </c>
    </row>
    <row r="1806" spans="1:12" ht="13.2" hidden="1" x14ac:dyDescent="0.25">
      <c r="A1806" s="13">
        <v>41769</v>
      </c>
      <c r="B1806" s="54">
        <v>0.72981481481481481</v>
      </c>
      <c r="C1806" s="16" t="s">
        <v>791</v>
      </c>
      <c r="D1806" s="16" t="s">
        <v>761</v>
      </c>
      <c r="E1806" s="16" t="s">
        <v>763</v>
      </c>
      <c r="F1806" s="16">
        <v>1.4409999999999999E-5</v>
      </c>
      <c r="G1806" s="16">
        <v>1047</v>
      </c>
      <c r="H1806" s="16">
        <v>1.508727E-2</v>
      </c>
      <c r="I1806" s="66">
        <v>2E-3</v>
      </c>
      <c r="K1806" s="16">
        <v>-1.508727E-2</v>
      </c>
      <c r="L1806" s="16">
        <v>1044.9059999999999</v>
      </c>
    </row>
    <row r="1807" spans="1:12" ht="13.2" hidden="1" x14ac:dyDescent="0.25">
      <c r="A1807" s="13">
        <v>41767</v>
      </c>
      <c r="B1807" s="54">
        <v>0.54416666666666669</v>
      </c>
      <c r="C1807" s="16" t="s">
        <v>791</v>
      </c>
      <c r="D1807" s="16" t="s">
        <v>761</v>
      </c>
      <c r="E1807" s="16" t="s">
        <v>762</v>
      </c>
      <c r="F1807" s="16">
        <v>1.5990000000000001E-5</v>
      </c>
      <c r="G1807" s="16">
        <v>1047</v>
      </c>
      <c r="H1807" s="16">
        <v>1.6741530000000001E-2</v>
      </c>
      <c r="I1807" s="66">
        <v>2E-3</v>
      </c>
      <c r="K1807" s="16">
        <v>1.6708049999999999E-2</v>
      </c>
      <c r="L1807" s="16">
        <v>-1047</v>
      </c>
    </row>
    <row r="1808" spans="1:12" ht="13.2" hidden="1" x14ac:dyDescent="0.25">
      <c r="A1808" s="13">
        <v>41767</v>
      </c>
      <c r="B1808" s="54">
        <v>0.53449074074074077</v>
      </c>
      <c r="C1808" s="16" t="s">
        <v>791</v>
      </c>
      <c r="D1808" s="16" t="s">
        <v>761</v>
      </c>
      <c r="E1808" s="16" t="s">
        <v>763</v>
      </c>
      <c r="F1808" s="16">
        <v>1.49E-5</v>
      </c>
      <c r="G1808" s="16">
        <v>831.79517900999997</v>
      </c>
      <c r="H1808" s="16">
        <v>1.239374E-2</v>
      </c>
      <c r="I1808" s="66">
        <v>2E-3</v>
      </c>
      <c r="K1808" s="16">
        <v>-1.239374E-2</v>
      </c>
      <c r="L1808" s="16">
        <v>830.13158866000003</v>
      </c>
    </row>
    <row r="1809" spans="1:12" ht="13.2" hidden="1" x14ac:dyDescent="0.25">
      <c r="A1809" s="13">
        <v>41767</v>
      </c>
      <c r="B1809" s="54">
        <v>0.53449074074074077</v>
      </c>
      <c r="C1809" s="16" t="s">
        <v>791</v>
      </c>
      <c r="D1809" s="16" t="s">
        <v>761</v>
      </c>
      <c r="E1809" s="16" t="s">
        <v>763</v>
      </c>
      <c r="F1809" s="16">
        <v>1.453E-5</v>
      </c>
      <c r="G1809" s="16">
        <v>237.85784111999999</v>
      </c>
      <c r="H1809" s="16">
        <v>3.4560699999999999E-3</v>
      </c>
      <c r="I1809" s="66">
        <v>2E-3</v>
      </c>
      <c r="K1809" s="16">
        <v>-3.4560699999999999E-3</v>
      </c>
      <c r="L1809" s="16">
        <v>237.38212544000001</v>
      </c>
    </row>
    <row r="1810" spans="1:12" ht="13.2" hidden="1" x14ac:dyDescent="0.25">
      <c r="A1810" s="13">
        <v>41767</v>
      </c>
      <c r="B1810" s="54">
        <v>0.53449074074074077</v>
      </c>
      <c r="C1810" s="16" t="s">
        <v>791</v>
      </c>
      <c r="D1810" s="16" t="s">
        <v>761</v>
      </c>
      <c r="E1810" s="16" t="s">
        <v>763</v>
      </c>
      <c r="F1810" s="16">
        <v>1.45E-5</v>
      </c>
      <c r="G1810" s="16">
        <v>404</v>
      </c>
      <c r="H1810" s="16">
        <v>5.8580000000000004E-3</v>
      </c>
      <c r="I1810" s="66">
        <v>2E-3</v>
      </c>
      <c r="K1810" s="16">
        <v>-5.8580000000000004E-3</v>
      </c>
      <c r="L1810" s="16">
        <v>403.19200000000001</v>
      </c>
    </row>
    <row r="1811" spans="1:12" ht="13.2" hidden="1" x14ac:dyDescent="0.25">
      <c r="A1811" s="13">
        <v>41767</v>
      </c>
      <c r="B1811" s="54">
        <v>0.53447916666666662</v>
      </c>
      <c r="C1811" s="16" t="s">
        <v>791</v>
      </c>
      <c r="D1811" s="16" t="s">
        <v>761</v>
      </c>
      <c r="E1811" s="16" t="s">
        <v>763</v>
      </c>
      <c r="F1811" s="16">
        <v>1.45E-5</v>
      </c>
      <c r="G1811" s="16">
        <v>235</v>
      </c>
      <c r="H1811" s="16">
        <v>3.4074999999999999E-3</v>
      </c>
      <c r="I1811" s="66">
        <v>2E-3</v>
      </c>
      <c r="K1811" s="16">
        <v>-3.4074999999999999E-3</v>
      </c>
      <c r="L1811" s="16">
        <v>234.53</v>
      </c>
    </row>
    <row r="1812" spans="1:12" ht="13.2" hidden="1" x14ac:dyDescent="0.25">
      <c r="A1812" s="13">
        <v>41767</v>
      </c>
      <c r="B1812" s="54">
        <v>0.53447916666666662</v>
      </c>
      <c r="C1812" s="16" t="s">
        <v>791</v>
      </c>
      <c r="D1812" s="16" t="s">
        <v>761</v>
      </c>
      <c r="E1812" s="16" t="s">
        <v>763</v>
      </c>
      <c r="F1812" s="16">
        <v>1.4399999999999999E-5</v>
      </c>
      <c r="G1812" s="16">
        <v>1833</v>
      </c>
      <c r="H1812" s="16">
        <v>2.6395200000000001E-2</v>
      </c>
      <c r="I1812" s="66">
        <v>2E-3</v>
      </c>
      <c r="K1812" s="16">
        <v>-2.6395200000000001E-2</v>
      </c>
      <c r="L1812" s="16">
        <v>1829.3340000000001</v>
      </c>
    </row>
    <row r="1813" spans="1:12" ht="13.2" hidden="1" x14ac:dyDescent="0.25">
      <c r="A1813" s="13">
        <v>41767</v>
      </c>
      <c r="B1813" s="54">
        <v>4.5682870370370374E-2</v>
      </c>
      <c r="C1813" s="16" t="s">
        <v>804</v>
      </c>
      <c r="D1813" s="16" t="s">
        <v>761</v>
      </c>
      <c r="E1813" s="16" t="s">
        <v>762</v>
      </c>
      <c r="F1813" s="16">
        <v>2.5999999999999998E-5</v>
      </c>
      <c r="G1813" s="16">
        <v>1146</v>
      </c>
      <c r="H1813" s="16">
        <v>2.9796E-2</v>
      </c>
      <c r="I1813" s="66">
        <v>2E-3</v>
      </c>
      <c r="K1813" s="16">
        <v>2.9736410000000001E-2</v>
      </c>
      <c r="L1813" s="16">
        <v>-1146</v>
      </c>
    </row>
    <row r="1814" spans="1:12" ht="13.2" hidden="1" x14ac:dyDescent="0.25">
      <c r="A1814" s="13">
        <v>41760</v>
      </c>
      <c r="B1814" s="54">
        <v>0.16332175925925926</v>
      </c>
      <c r="C1814" s="16" t="s">
        <v>805</v>
      </c>
      <c r="D1814" s="16" t="s">
        <v>761</v>
      </c>
      <c r="E1814" s="16" t="s">
        <v>762</v>
      </c>
      <c r="F1814" s="16">
        <v>5.75E-6</v>
      </c>
      <c r="G1814" s="16">
        <v>1842.9979046000001</v>
      </c>
      <c r="H1814" s="16">
        <v>1.0597229999999999E-2</v>
      </c>
      <c r="I1814" s="66">
        <v>2E-3</v>
      </c>
      <c r="K1814" s="16">
        <v>1.057604E-2</v>
      </c>
      <c r="L1814" s="16">
        <v>-1842.9979046000001</v>
      </c>
    </row>
    <row r="1815" spans="1:12" ht="13.2" hidden="1" x14ac:dyDescent="0.25">
      <c r="A1815" s="13">
        <v>41760</v>
      </c>
      <c r="B1815" s="54">
        <v>0.16311342592592593</v>
      </c>
      <c r="C1815" s="16" t="s">
        <v>805</v>
      </c>
      <c r="D1815" s="16" t="s">
        <v>761</v>
      </c>
      <c r="E1815" s="16" t="s">
        <v>762</v>
      </c>
      <c r="F1815" s="16">
        <v>5.75E-6</v>
      </c>
      <c r="G1815" s="16">
        <v>1051.2020953700001</v>
      </c>
      <c r="H1815" s="16">
        <v>6.0444100000000001E-3</v>
      </c>
      <c r="I1815" s="66">
        <v>2E-3</v>
      </c>
      <c r="K1815" s="16">
        <v>6.0323299999999998E-3</v>
      </c>
      <c r="L1815" s="16">
        <v>-1051.2020953700001</v>
      </c>
    </row>
    <row r="1816" spans="1:12" ht="13.2" hidden="1" x14ac:dyDescent="0.25">
      <c r="A1816" s="13">
        <v>41760</v>
      </c>
      <c r="B1816" s="54">
        <v>0.16072916666666667</v>
      </c>
      <c r="C1816" s="16" t="s">
        <v>802</v>
      </c>
      <c r="D1816" s="16" t="s">
        <v>761</v>
      </c>
      <c r="E1816" s="16" t="s">
        <v>762</v>
      </c>
      <c r="F1816" s="16">
        <v>9.6199999999999994E-6</v>
      </c>
      <c r="G1816" s="16">
        <v>669.30769229999999</v>
      </c>
      <c r="H1816" s="16">
        <v>6.4387300000000001E-3</v>
      </c>
      <c r="I1816" s="66">
        <v>2E-3</v>
      </c>
      <c r="K1816" s="16">
        <v>6.4258600000000003E-3</v>
      </c>
      <c r="L1816" s="16">
        <v>-669.30769229999999</v>
      </c>
    </row>
    <row r="1817" spans="1:12" ht="13.2" hidden="1" x14ac:dyDescent="0.25">
      <c r="A1817" s="13">
        <v>41750</v>
      </c>
      <c r="B1817" s="54">
        <v>0.51929398148148154</v>
      </c>
      <c r="C1817" s="16" t="s">
        <v>806</v>
      </c>
      <c r="D1817" s="16" t="s">
        <v>761</v>
      </c>
      <c r="E1817" s="16" t="s">
        <v>762</v>
      </c>
      <c r="F1817" s="16">
        <v>1.7589999999999999E-5</v>
      </c>
      <c r="G1817" s="16">
        <v>161.75035299999999</v>
      </c>
      <c r="H1817" s="16">
        <v>2.8451800000000001E-3</v>
      </c>
      <c r="I1817" s="66">
        <v>2E-3</v>
      </c>
      <c r="K1817" s="16">
        <v>2.8394900000000001E-3</v>
      </c>
      <c r="L1817" s="16">
        <v>-161.75035299999999</v>
      </c>
    </row>
    <row r="1818" spans="1:12" ht="13.2" hidden="1" x14ac:dyDescent="0.25">
      <c r="A1818" s="13">
        <v>41749</v>
      </c>
      <c r="B1818" s="54">
        <v>0.69976851851851851</v>
      </c>
      <c r="C1818" s="16" t="s">
        <v>806</v>
      </c>
      <c r="D1818" s="16" t="s">
        <v>761</v>
      </c>
      <c r="E1818" s="16" t="s">
        <v>762</v>
      </c>
      <c r="F1818" s="16">
        <v>1.7940000000000001E-5</v>
      </c>
      <c r="G1818" s="16">
        <v>260.18134500000002</v>
      </c>
      <c r="H1818" s="16">
        <v>4.6676499999999998E-3</v>
      </c>
      <c r="I1818" s="66">
        <v>2E-3</v>
      </c>
      <c r="K1818" s="16">
        <v>4.6583199999999996E-3</v>
      </c>
      <c r="L1818" s="16">
        <v>-260.18134500000002</v>
      </c>
    </row>
    <row r="1819" spans="1:12" ht="13.2" hidden="1" x14ac:dyDescent="0.25">
      <c r="A1819" s="13">
        <v>41749</v>
      </c>
      <c r="B1819" s="54">
        <v>0.43484953703703705</v>
      </c>
      <c r="C1819" s="16" t="s">
        <v>807</v>
      </c>
      <c r="D1819" s="16" t="s">
        <v>761</v>
      </c>
      <c r="E1819" s="16" t="s">
        <v>762</v>
      </c>
      <c r="F1819" s="16">
        <v>2.1999999999999999E-5</v>
      </c>
      <c r="G1819" s="16">
        <v>11.50942139</v>
      </c>
      <c r="H1819" s="16">
        <v>2.5319999999999997E-4</v>
      </c>
      <c r="I1819" s="66">
        <v>2E-3</v>
      </c>
      <c r="K1819" s="16">
        <v>2.5270000000000002E-4</v>
      </c>
      <c r="L1819" s="16">
        <v>-11.50942139</v>
      </c>
    </row>
    <row r="1820" spans="1:12" ht="13.2" hidden="1" x14ac:dyDescent="0.25">
      <c r="A1820" s="13">
        <v>41749</v>
      </c>
      <c r="B1820" s="54">
        <v>0.40628472222222223</v>
      </c>
      <c r="C1820" s="16" t="s">
        <v>808</v>
      </c>
      <c r="D1820" s="16" t="s">
        <v>761</v>
      </c>
      <c r="E1820" s="16" t="s">
        <v>762</v>
      </c>
      <c r="F1820" s="16">
        <v>5.6879999999999998E-5</v>
      </c>
      <c r="G1820" s="16">
        <v>136.38263031</v>
      </c>
      <c r="H1820" s="16">
        <v>7.75744E-3</v>
      </c>
      <c r="I1820" s="66">
        <v>2E-3</v>
      </c>
      <c r="K1820" s="16">
        <v>7.7419300000000002E-3</v>
      </c>
      <c r="L1820" s="16">
        <v>-136.38263031</v>
      </c>
    </row>
    <row r="1821" spans="1:12" ht="13.2" hidden="1" x14ac:dyDescent="0.25">
      <c r="A1821" s="13">
        <v>41749</v>
      </c>
      <c r="B1821" s="54">
        <v>0.31903935185185184</v>
      </c>
      <c r="C1821" s="16" t="s">
        <v>806</v>
      </c>
      <c r="D1821" s="16" t="s">
        <v>761</v>
      </c>
      <c r="E1821" s="16" t="s">
        <v>762</v>
      </c>
      <c r="F1821" s="16">
        <v>1.8110000000000001E-5</v>
      </c>
      <c r="G1821" s="16">
        <v>52.975639000000001</v>
      </c>
      <c r="H1821" s="16">
        <v>9.5938000000000002E-4</v>
      </c>
      <c r="I1821" s="66">
        <v>2E-3</v>
      </c>
      <c r="K1821" s="16">
        <v>9.5746999999999998E-4</v>
      </c>
      <c r="L1821" s="16">
        <v>-52.975639000000001</v>
      </c>
    </row>
    <row r="1822" spans="1:12" ht="13.2" hidden="1" x14ac:dyDescent="0.25">
      <c r="A1822" s="13">
        <v>41749</v>
      </c>
      <c r="B1822" s="54">
        <v>0.17886574074074074</v>
      </c>
      <c r="C1822" s="16" t="s">
        <v>805</v>
      </c>
      <c r="D1822" s="16" t="s">
        <v>761</v>
      </c>
      <c r="E1822" s="16" t="s">
        <v>763</v>
      </c>
      <c r="F1822" s="16">
        <v>4.8999999999999997E-6</v>
      </c>
      <c r="G1822" s="16">
        <v>405.44946198999997</v>
      </c>
      <c r="H1822" s="16">
        <v>1.9867000000000001E-3</v>
      </c>
      <c r="I1822" s="66">
        <v>2E-3</v>
      </c>
      <c r="K1822" s="16">
        <v>-1.9867000000000001E-3</v>
      </c>
      <c r="L1822" s="16">
        <v>404.63856306999998</v>
      </c>
    </row>
    <row r="1823" spans="1:12" ht="13.2" hidden="1" x14ac:dyDescent="0.25">
      <c r="A1823" s="13">
        <v>41749</v>
      </c>
      <c r="B1823" s="54">
        <v>0.17869212962962963</v>
      </c>
      <c r="C1823" s="16" t="s">
        <v>805</v>
      </c>
      <c r="D1823" s="16" t="s">
        <v>761</v>
      </c>
      <c r="E1823" s="16" t="s">
        <v>763</v>
      </c>
      <c r="F1823" s="16">
        <v>4.8999999999999997E-6</v>
      </c>
      <c r="G1823" s="16">
        <v>130.76670107000001</v>
      </c>
      <c r="H1823" s="16">
        <v>6.4075000000000004E-4</v>
      </c>
      <c r="I1823" s="66">
        <v>2E-3</v>
      </c>
      <c r="K1823" s="16">
        <v>-6.4075000000000004E-4</v>
      </c>
      <c r="L1823" s="16">
        <v>130.50516766999999</v>
      </c>
    </row>
    <row r="1824" spans="1:12" ht="13.2" hidden="1" x14ac:dyDescent="0.25">
      <c r="A1824" s="13">
        <v>41749</v>
      </c>
      <c r="B1824" s="54">
        <v>0.16692129629629629</v>
      </c>
      <c r="C1824" s="16" t="s">
        <v>805</v>
      </c>
      <c r="D1824" s="16" t="s">
        <v>761</v>
      </c>
      <c r="E1824" s="16" t="s">
        <v>763</v>
      </c>
      <c r="F1824" s="16">
        <v>4.8999999999999997E-6</v>
      </c>
      <c r="G1824" s="16">
        <v>108.72330865000001</v>
      </c>
      <c r="H1824" s="16">
        <v>5.3273999999999997E-4</v>
      </c>
      <c r="I1824" s="66">
        <v>2E-3</v>
      </c>
      <c r="K1824" s="16">
        <v>-5.3273999999999997E-4</v>
      </c>
      <c r="L1824" s="16">
        <v>108.50586204</v>
      </c>
    </row>
    <row r="1825" spans="1:12" ht="13.2" hidden="1" x14ac:dyDescent="0.25">
      <c r="A1825" s="13">
        <v>41749</v>
      </c>
      <c r="B1825" s="54">
        <v>0.16495370370370371</v>
      </c>
      <c r="C1825" s="16" t="s">
        <v>805</v>
      </c>
      <c r="D1825" s="16" t="s">
        <v>761</v>
      </c>
      <c r="E1825" s="16" t="s">
        <v>763</v>
      </c>
      <c r="F1825" s="16">
        <v>4.8999999999999997E-6</v>
      </c>
      <c r="G1825" s="16">
        <v>970.03733320000003</v>
      </c>
      <c r="H1825" s="16">
        <v>4.7531800000000001E-3</v>
      </c>
      <c r="I1825" s="66">
        <v>2E-3</v>
      </c>
      <c r="K1825" s="16">
        <v>-4.7531800000000001E-3</v>
      </c>
      <c r="L1825" s="16">
        <v>968.09725853999998</v>
      </c>
    </row>
    <row r="1826" spans="1:12" ht="13.2" hidden="1" x14ac:dyDescent="0.25">
      <c r="A1826" s="13">
        <v>41749</v>
      </c>
      <c r="B1826" s="54">
        <v>9.3229166666666669E-2</v>
      </c>
      <c r="C1826" s="16" t="s">
        <v>809</v>
      </c>
      <c r="D1826" s="16" t="s">
        <v>761</v>
      </c>
      <c r="E1826" s="16" t="s">
        <v>762</v>
      </c>
      <c r="F1826" s="16">
        <v>5.2110000000000001E-5</v>
      </c>
      <c r="G1826" s="16">
        <v>5</v>
      </c>
      <c r="H1826" s="16">
        <v>2.6055000000000002E-4</v>
      </c>
      <c r="I1826" s="66">
        <v>2E-3</v>
      </c>
      <c r="K1826" s="16">
        <v>2.6003000000000002E-4</v>
      </c>
      <c r="L1826" s="16">
        <v>-5</v>
      </c>
    </row>
    <row r="1827" spans="1:12" ht="13.2" hidden="1" x14ac:dyDescent="0.25">
      <c r="A1827" s="13">
        <v>41749</v>
      </c>
      <c r="B1827" s="54">
        <v>9.2754629629629631E-2</v>
      </c>
      <c r="C1827" s="16" t="s">
        <v>805</v>
      </c>
      <c r="D1827" s="16" t="s">
        <v>761</v>
      </c>
      <c r="E1827" s="16" t="s">
        <v>763</v>
      </c>
      <c r="F1827" s="16">
        <v>4.8999999999999997E-6</v>
      </c>
      <c r="G1827" s="16">
        <v>285.02319509</v>
      </c>
      <c r="H1827" s="16">
        <v>1.39661E-3</v>
      </c>
      <c r="I1827" s="66">
        <v>2E-3</v>
      </c>
      <c r="K1827" s="16">
        <v>-1.39661E-3</v>
      </c>
      <c r="L1827" s="16">
        <v>284.45314869999999</v>
      </c>
    </row>
    <row r="1828" spans="1:12" ht="13.2" hidden="1" x14ac:dyDescent="0.25">
      <c r="A1828" s="13">
        <v>41749</v>
      </c>
      <c r="B1828" s="54">
        <v>8.6203703703703699E-2</v>
      </c>
      <c r="C1828" s="16" t="s">
        <v>805</v>
      </c>
      <c r="D1828" s="16" t="s">
        <v>761</v>
      </c>
      <c r="E1828" s="16" t="s">
        <v>763</v>
      </c>
      <c r="F1828" s="16">
        <v>4.8999999999999997E-6</v>
      </c>
      <c r="G1828" s="16">
        <v>1000</v>
      </c>
      <c r="H1828" s="16">
        <v>4.8999999999999998E-3</v>
      </c>
      <c r="I1828" s="66">
        <v>2E-3</v>
      </c>
      <c r="K1828" s="16">
        <v>-4.8999999999999998E-3</v>
      </c>
      <c r="L1828" s="16">
        <v>998</v>
      </c>
    </row>
    <row r="1829" spans="1:12" ht="13.2" hidden="1" x14ac:dyDescent="0.25">
      <c r="A1829" s="13">
        <v>41748</v>
      </c>
      <c r="B1829" s="54">
        <v>0.13574074074074075</v>
      </c>
      <c r="C1829" s="16" t="s">
        <v>791</v>
      </c>
      <c r="D1829" s="16" t="s">
        <v>761</v>
      </c>
      <c r="E1829" s="16" t="s">
        <v>763</v>
      </c>
      <c r="F1829" s="16">
        <v>4.5599999999999997E-5</v>
      </c>
      <c r="G1829" s="16">
        <v>144.78241484</v>
      </c>
      <c r="H1829" s="16">
        <v>6.6020699999999998E-3</v>
      </c>
      <c r="I1829" s="66">
        <v>2E-3</v>
      </c>
      <c r="K1829" s="16">
        <v>-6.6020699999999998E-3</v>
      </c>
      <c r="L1829" s="16">
        <v>144.49285001999999</v>
      </c>
    </row>
    <row r="1830" spans="1:12" ht="13.2" hidden="1" x14ac:dyDescent="0.25">
      <c r="A1830" s="13">
        <v>41748</v>
      </c>
      <c r="B1830" s="54">
        <v>0.13037037037037036</v>
      </c>
      <c r="C1830" s="16" t="s">
        <v>791</v>
      </c>
      <c r="D1830" s="16" t="s">
        <v>761</v>
      </c>
      <c r="E1830" s="16" t="s">
        <v>763</v>
      </c>
      <c r="F1830" s="16">
        <v>4.5599999999999997E-5</v>
      </c>
      <c r="G1830" s="16">
        <v>100</v>
      </c>
      <c r="H1830" s="16">
        <v>4.5599999999999998E-3</v>
      </c>
      <c r="I1830" s="66">
        <v>2E-3</v>
      </c>
      <c r="K1830" s="16">
        <v>-4.5599999999999998E-3</v>
      </c>
      <c r="L1830" s="16">
        <v>99.8</v>
      </c>
    </row>
    <row r="1831" spans="1:12" ht="13.2" hidden="1" x14ac:dyDescent="0.25">
      <c r="A1831" s="13">
        <v>41748</v>
      </c>
      <c r="B1831" s="54">
        <v>0.12703703703703703</v>
      </c>
      <c r="C1831" s="16" t="s">
        <v>791</v>
      </c>
      <c r="D1831" s="16" t="s">
        <v>761</v>
      </c>
      <c r="E1831" s="16" t="s">
        <v>763</v>
      </c>
      <c r="F1831" s="16">
        <v>4.5599999999999997E-5</v>
      </c>
      <c r="G1831" s="16">
        <v>12.142826680000001</v>
      </c>
      <c r="H1831" s="16">
        <v>5.5371000000000001E-4</v>
      </c>
      <c r="I1831" s="66">
        <v>2E-3</v>
      </c>
      <c r="K1831" s="16">
        <v>-5.5371000000000001E-4</v>
      </c>
      <c r="L1831" s="16">
        <v>12.118541029999999</v>
      </c>
    </row>
    <row r="1832" spans="1:12" ht="13.2" hidden="1" x14ac:dyDescent="0.25">
      <c r="A1832" s="13">
        <v>41747</v>
      </c>
      <c r="B1832" s="54">
        <v>0.20440972222222223</v>
      </c>
      <c r="C1832" s="16" t="s">
        <v>810</v>
      </c>
      <c r="D1832" s="16" t="s">
        <v>761</v>
      </c>
      <c r="E1832" s="16" t="s">
        <v>762</v>
      </c>
      <c r="F1832" s="16">
        <v>7.1099999999999997E-6</v>
      </c>
      <c r="G1832" s="16">
        <v>1854.328452</v>
      </c>
      <c r="H1832" s="16">
        <v>1.318427E-2</v>
      </c>
      <c r="I1832" s="66">
        <v>2E-3</v>
      </c>
      <c r="K1832" s="16">
        <v>1.315791E-2</v>
      </c>
      <c r="L1832" s="16">
        <v>-1854.328452</v>
      </c>
    </row>
    <row r="1833" spans="1:12" ht="13.2" hidden="1" x14ac:dyDescent="0.25">
      <c r="A1833" s="13">
        <v>41747</v>
      </c>
      <c r="B1833" s="54">
        <v>3.8194444444444448E-2</v>
      </c>
      <c r="C1833" s="16" t="s">
        <v>791</v>
      </c>
      <c r="D1833" s="16" t="s">
        <v>761</v>
      </c>
      <c r="E1833" s="16" t="s">
        <v>762</v>
      </c>
      <c r="F1833" s="16">
        <v>6.5019999999999998E-5</v>
      </c>
      <c r="G1833" s="16">
        <v>280</v>
      </c>
      <c r="H1833" s="16">
        <v>1.8205599999999999E-2</v>
      </c>
      <c r="I1833" s="66">
        <v>2E-3</v>
      </c>
      <c r="K1833" s="16">
        <v>1.8169190000000002E-2</v>
      </c>
      <c r="L1833" s="16">
        <v>-280</v>
      </c>
    </row>
    <row r="1834" spans="1:12" ht="13.2" hidden="1" x14ac:dyDescent="0.25">
      <c r="A1834" s="13">
        <v>41745</v>
      </c>
      <c r="B1834" s="54">
        <v>0.17887731481481481</v>
      </c>
      <c r="C1834" s="16" t="s">
        <v>791</v>
      </c>
      <c r="D1834" s="16" t="s">
        <v>761</v>
      </c>
      <c r="E1834" s="16" t="s">
        <v>762</v>
      </c>
      <c r="F1834" s="16">
        <v>5.49E-5</v>
      </c>
      <c r="G1834" s="16">
        <v>67.025459010000006</v>
      </c>
      <c r="H1834" s="16">
        <v>3.6796899999999998E-3</v>
      </c>
      <c r="I1834" s="66">
        <v>2E-3</v>
      </c>
      <c r="K1834" s="16">
        <v>3.6723400000000001E-3</v>
      </c>
      <c r="L1834" s="16">
        <v>-67.025459010000006</v>
      </c>
    </row>
    <row r="1835" spans="1:12" ht="13.2" hidden="1" x14ac:dyDescent="0.25">
      <c r="A1835" s="13">
        <v>41745</v>
      </c>
      <c r="B1835" s="54">
        <v>0.13306712962962963</v>
      </c>
      <c r="C1835" s="16" t="s">
        <v>791</v>
      </c>
      <c r="D1835" s="16" t="s">
        <v>761</v>
      </c>
      <c r="E1835" s="16" t="s">
        <v>763</v>
      </c>
      <c r="F1835" s="16">
        <v>4.0599999999999998E-5</v>
      </c>
      <c r="G1835" s="16">
        <v>167.05511641000001</v>
      </c>
      <c r="H1835" s="16">
        <v>6.7824299999999999E-3</v>
      </c>
      <c r="I1835" s="66">
        <v>2E-3</v>
      </c>
      <c r="K1835" s="16">
        <v>-6.7824299999999999E-3</v>
      </c>
      <c r="L1835" s="16">
        <v>166.72100617999999</v>
      </c>
    </row>
    <row r="1836" spans="1:12" ht="13.2" hidden="1" x14ac:dyDescent="0.25">
      <c r="A1836" s="13">
        <v>41745</v>
      </c>
      <c r="B1836" s="54">
        <v>0.11489583333333334</v>
      </c>
      <c r="C1836" s="16" t="s">
        <v>791</v>
      </c>
      <c r="D1836" s="16" t="s">
        <v>761</v>
      </c>
      <c r="E1836" s="16" t="s">
        <v>762</v>
      </c>
      <c r="F1836" s="16">
        <v>4.7800000000000003E-5</v>
      </c>
      <c r="G1836" s="16">
        <v>107.62423119</v>
      </c>
      <c r="H1836" s="16">
        <v>5.1444300000000002E-3</v>
      </c>
      <c r="I1836" s="66">
        <v>2E-3</v>
      </c>
      <c r="K1836" s="16">
        <v>5.1341499999999997E-3</v>
      </c>
      <c r="L1836" s="16">
        <v>-107.62423119</v>
      </c>
    </row>
    <row r="1837" spans="1:12" ht="13.2" hidden="1" x14ac:dyDescent="0.25">
      <c r="A1837" s="13">
        <v>41744</v>
      </c>
      <c r="B1837" s="54">
        <v>0.99796296296296294</v>
      </c>
      <c r="C1837" s="16" t="s">
        <v>802</v>
      </c>
      <c r="D1837" s="16" t="s">
        <v>761</v>
      </c>
      <c r="E1837" s="16" t="s">
        <v>763</v>
      </c>
      <c r="F1837" s="16">
        <v>2.2030000000000001E-5</v>
      </c>
      <c r="G1837" s="16">
        <v>1000</v>
      </c>
      <c r="H1837" s="16">
        <v>2.2030000000000001E-2</v>
      </c>
      <c r="I1837" s="66">
        <v>2E-3</v>
      </c>
      <c r="K1837" s="16">
        <v>-2.2030000000000001E-2</v>
      </c>
      <c r="L1837" s="16">
        <v>998</v>
      </c>
    </row>
    <row r="1838" spans="1:12" ht="13.2" hidden="1" x14ac:dyDescent="0.25">
      <c r="A1838" s="13">
        <v>41743</v>
      </c>
      <c r="B1838" s="54">
        <v>7.3611111111111113E-2</v>
      </c>
      <c r="C1838" s="16" t="s">
        <v>791</v>
      </c>
      <c r="D1838" s="16" t="s">
        <v>761</v>
      </c>
      <c r="E1838" s="16" t="s">
        <v>763</v>
      </c>
      <c r="F1838" s="16">
        <v>4.5300000000000003E-5</v>
      </c>
      <c r="G1838" s="16">
        <v>300</v>
      </c>
      <c r="H1838" s="16">
        <v>1.359E-2</v>
      </c>
      <c r="I1838" s="66">
        <v>2E-3</v>
      </c>
      <c r="K1838" s="16">
        <v>-1.359E-2</v>
      </c>
      <c r="L1838" s="16">
        <v>299.39999999999998</v>
      </c>
    </row>
    <row r="1839" spans="1:12" ht="13.2" hidden="1" x14ac:dyDescent="0.25">
      <c r="A1839" s="13">
        <v>41743</v>
      </c>
      <c r="B1839" s="54">
        <v>7.2662037037037039E-2</v>
      </c>
      <c r="C1839" s="16" t="s">
        <v>791</v>
      </c>
      <c r="D1839" s="16" t="s">
        <v>761</v>
      </c>
      <c r="E1839" s="16" t="s">
        <v>763</v>
      </c>
      <c r="F1839" s="16">
        <v>4.6199999999999998E-5</v>
      </c>
      <c r="G1839" s="16">
        <v>8.0666798800000006</v>
      </c>
      <c r="H1839" s="16">
        <v>3.7268000000000002E-4</v>
      </c>
      <c r="I1839" s="66">
        <v>2E-3</v>
      </c>
      <c r="K1839" s="16">
        <v>-3.7268000000000002E-4</v>
      </c>
      <c r="L1839" s="16">
        <v>8.0505465300000001</v>
      </c>
    </row>
    <row r="1840" spans="1:12" ht="13.2" hidden="1" x14ac:dyDescent="0.25">
      <c r="A1840" s="13">
        <v>41743</v>
      </c>
      <c r="B1840" s="54">
        <v>7.0277777777777772E-2</v>
      </c>
      <c r="C1840" s="16" t="s">
        <v>791</v>
      </c>
      <c r="D1840" s="16" t="s">
        <v>761</v>
      </c>
      <c r="E1840" s="16" t="s">
        <v>763</v>
      </c>
      <c r="F1840" s="16">
        <v>4.6199999999999998E-5</v>
      </c>
      <c r="G1840" s="16">
        <v>91.933320120000005</v>
      </c>
      <c r="H1840" s="16">
        <v>4.2473099999999998E-3</v>
      </c>
      <c r="I1840" s="66">
        <v>2E-3</v>
      </c>
      <c r="K1840" s="16">
        <v>-4.2473099999999998E-3</v>
      </c>
      <c r="L1840" s="16">
        <v>91.74945348</v>
      </c>
    </row>
    <row r="1841" spans="1:12" ht="13.2" hidden="1" x14ac:dyDescent="0.25">
      <c r="A1841" s="13">
        <v>41743</v>
      </c>
      <c r="B1841" s="54">
        <v>7.0277777777777772E-2</v>
      </c>
      <c r="C1841" s="16" t="s">
        <v>791</v>
      </c>
      <c r="D1841" s="16" t="s">
        <v>761</v>
      </c>
      <c r="E1841" s="16" t="s">
        <v>763</v>
      </c>
      <c r="F1841" s="16">
        <v>4.6199999999999998E-5</v>
      </c>
      <c r="G1841" s="16">
        <v>45.531004680000002</v>
      </c>
      <c r="H1841" s="16">
        <v>2.1035300000000002E-3</v>
      </c>
      <c r="I1841" s="66">
        <v>2E-3</v>
      </c>
      <c r="K1841" s="16">
        <v>-2.1035300000000002E-3</v>
      </c>
      <c r="L1841" s="16">
        <v>45.439942680000001</v>
      </c>
    </row>
    <row r="1842" spans="1:12" ht="13.2" hidden="1" x14ac:dyDescent="0.25">
      <c r="A1842" s="13">
        <v>41743</v>
      </c>
      <c r="B1842" s="54">
        <v>6.3773148148148148E-2</v>
      </c>
      <c r="C1842" s="16" t="s">
        <v>791</v>
      </c>
      <c r="D1842" s="16" t="s">
        <v>761</v>
      </c>
      <c r="E1842" s="16" t="s">
        <v>763</v>
      </c>
      <c r="F1842" s="16">
        <v>4.6199999999999998E-5</v>
      </c>
      <c r="G1842" s="16">
        <v>96.063253720000006</v>
      </c>
      <c r="H1842" s="16">
        <v>4.4381200000000003E-3</v>
      </c>
      <c r="I1842" s="66">
        <v>2E-3</v>
      </c>
      <c r="K1842" s="16">
        <v>-4.4381200000000003E-3</v>
      </c>
      <c r="L1842" s="16">
        <v>95.871127220000005</v>
      </c>
    </row>
    <row r="1843" spans="1:12" ht="13.2" hidden="1" x14ac:dyDescent="0.25">
      <c r="A1843" s="13">
        <v>41743</v>
      </c>
      <c r="B1843" s="54">
        <v>5.8159722222222224E-2</v>
      </c>
      <c r="C1843" s="16" t="s">
        <v>791</v>
      </c>
      <c r="D1843" s="16" t="s">
        <v>761</v>
      </c>
      <c r="E1843" s="16" t="s">
        <v>763</v>
      </c>
      <c r="F1843" s="16">
        <v>4.6199999999999998E-5</v>
      </c>
      <c r="G1843" s="16">
        <v>108.40670703000001</v>
      </c>
      <c r="H1843" s="16">
        <v>5.0083799999999998E-3</v>
      </c>
      <c r="I1843" s="66">
        <v>2E-3</v>
      </c>
      <c r="K1843" s="16">
        <v>-5.0083799999999998E-3</v>
      </c>
      <c r="L1843" s="16">
        <v>108.18989362000001</v>
      </c>
    </row>
    <row r="1844" spans="1:12" ht="13.2" hidden="1" x14ac:dyDescent="0.25">
      <c r="A1844" s="13">
        <v>41742</v>
      </c>
      <c r="B1844" s="54">
        <v>0.79597222222222219</v>
      </c>
      <c r="C1844" s="16" t="s">
        <v>800</v>
      </c>
      <c r="D1844" s="16" t="s">
        <v>761</v>
      </c>
      <c r="E1844" s="16" t="s">
        <v>763</v>
      </c>
      <c r="F1844" s="16">
        <v>7.0099999999999996E-5</v>
      </c>
      <c r="G1844" s="16">
        <v>250</v>
      </c>
      <c r="H1844" s="16">
        <v>1.7524999999999999E-2</v>
      </c>
      <c r="I1844" s="66">
        <v>2E-3</v>
      </c>
      <c r="K1844" s="16">
        <v>-1.7524999999999999E-2</v>
      </c>
      <c r="L1844" s="16">
        <v>249.5</v>
      </c>
    </row>
    <row r="1845" spans="1:12" ht="13.2" hidden="1" x14ac:dyDescent="0.25">
      <c r="A1845" s="13">
        <v>41742</v>
      </c>
      <c r="B1845" s="54">
        <v>0.73888888888888893</v>
      </c>
      <c r="C1845" s="16" t="s">
        <v>791</v>
      </c>
      <c r="D1845" s="16" t="s">
        <v>761</v>
      </c>
      <c r="E1845" s="16" t="s">
        <v>763</v>
      </c>
      <c r="F1845" s="16">
        <v>4.6199999999999998E-5</v>
      </c>
      <c r="G1845" s="16">
        <v>3.9990345700000001</v>
      </c>
      <c r="H1845" s="16">
        <v>1.8474999999999999E-4</v>
      </c>
      <c r="I1845" s="66">
        <v>2E-3</v>
      </c>
      <c r="K1845" s="16">
        <v>-1.8474999999999999E-4</v>
      </c>
      <c r="L1845" s="16">
        <v>3.9910365099999998</v>
      </c>
    </row>
    <row r="1846" spans="1:12" ht="13.2" hidden="1" x14ac:dyDescent="0.25">
      <c r="A1846" s="13">
        <v>41742</v>
      </c>
      <c r="B1846" s="54">
        <v>0.69579861111111108</v>
      </c>
      <c r="C1846" s="16" t="s">
        <v>791</v>
      </c>
      <c r="D1846" s="16" t="s">
        <v>761</v>
      </c>
      <c r="E1846" s="16" t="s">
        <v>763</v>
      </c>
      <c r="F1846" s="16">
        <v>4.6199999999999998E-5</v>
      </c>
      <c r="G1846" s="16">
        <v>146</v>
      </c>
      <c r="H1846" s="16">
        <v>6.7451999999999998E-3</v>
      </c>
      <c r="I1846" s="66">
        <v>2E-3</v>
      </c>
      <c r="K1846" s="16">
        <v>-6.7451999999999998E-3</v>
      </c>
      <c r="L1846" s="16">
        <v>145.708</v>
      </c>
    </row>
    <row r="1847" spans="1:12" ht="13.2" hidden="1" x14ac:dyDescent="0.25">
      <c r="A1847" s="13">
        <v>41742</v>
      </c>
      <c r="B1847" s="54">
        <v>0.66893518518518513</v>
      </c>
      <c r="C1847" s="16" t="s">
        <v>802</v>
      </c>
      <c r="D1847" s="16" t="s">
        <v>761</v>
      </c>
      <c r="E1847" s="16" t="s">
        <v>762</v>
      </c>
      <c r="F1847" s="16">
        <v>3.1999999999999999E-5</v>
      </c>
      <c r="G1847" s="16">
        <v>998</v>
      </c>
      <c r="H1847" s="16">
        <v>3.1935999999999999E-2</v>
      </c>
      <c r="I1847" s="66">
        <v>2E-3</v>
      </c>
      <c r="K1847" s="16">
        <v>3.1872129999999999E-2</v>
      </c>
      <c r="L1847" s="16">
        <v>-998</v>
      </c>
    </row>
    <row r="1848" spans="1:12" ht="13.2" hidden="1" x14ac:dyDescent="0.25">
      <c r="A1848" s="13">
        <v>41742</v>
      </c>
      <c r="B1848" s="54">
        <v>0.66835648148148152</v>
      </c>
      <c r="C1848" s="16" t="s">
        <v>800</v>
      </c>
      <c r="D1848" s="16" t="s">
        <v>761</v>
      </c>
      <c r="E1848" s="16" t="s">
        <v>762</v>
      </c>
      <c r="F1848" s="16">
        <v>6.9999999999999994E-5</v>
      </c>
      <c r="G1848" s="16">
        <v>219.56</v>
      </c>
      <c r="H1848" s="16">
        <v>1.53692E-2</v>
      </c>
      <c r="I1848" s="66">
        <v>2E-3</v>
      </c>
      <c r="K1848" s="16">
        <v>1.533847E-2</v>
      </c>
      <c r="L1848" s="16">
        <v>-219.56</v>
      </c>
    </row>
    <row r="1849" spans="1:12" ht="13.2" hidden="1" x14ac:dyDescent="0.25">
      <c r="A1849" s="13">
        <v>41742</v>
      </c>
      <c r="B1849" s="54">
        <v>0.40936342592592595</v>
      </c>
      <c r="C1849" s="16" t="s">
        <v>800</v>
      </c>
      <c r="D1849" s="16" t="s">
        <v>761</v>
      </c>
      <c r="E1849" s="16" t="s">
        <v>763</v>
      </c>
      <c r="F1849" s="16">
        <v>8.2299999999999995E-5</v>
      </c>
      <c r="G1849" s="16">
        <v>220</v>
      </c>
      <c r="H1849" s="16">
        <v>1.8106000000000001E-2</v>
      </c>
      <c r="I1849" s="66">
        <v>2E-3</v>
      </c>
      <c r="K1849" s="16">
        <v>-1.8106000000000001E-2</v>
      </c>
      <c r="L1849" s="16">
        <v>219.56</v>
      </c>
    </row>
    <row r="1850" spans="1:12" ht="13.2" hidden="1" x14ac:dyDescent="0.25">
      <c r="A1850" s="13">
        <v>41742</v>
      </c>
      <c r="B1850" s="54">
        <v>0.3971527777777778</v>
      </c>
      <c r="C1850" s="16" t="s">
        <v>802</v>
      </c>
      <c r="D1850" s="16" t="s">
        <v>761</v>
      </c>
      <c r="E1850" s="16" t="s">
        <v>763</v>
      </c>
      <c r="F1850" s="16">
        <v>2.0100000000000001E-5</v>
      </c>
      <c r="G1850" s="16">
        <v>1000</v>
      </c>
      <c r="H1850" s="16">
        <v>2.01E-2</v>
      </c>
      <c r="I1850" s="66">
        <v>2E-3</v>
      </c>
      <c r="K1850" s="16">
        <v>-2.01E-2</v>
      </c>
      <c r="L1850" s="16">
        <v>998</v>
      </c>
    </row>
    <row r="1851" spans="1:12" ht="13.2" hidden="1" x14ac:dyDescent="0.25">
      <c r="A1851" s="13">
        <v>41742</v>
      </c>
      <c r="B1851" s="54">
        <v>0.29694444444444446</v>
      </c>
      <c r="C1851" s="16" t="s">
        <v>811</v>
      </c>
      <c r="D1851" s="16" t="s">
        <v>761</v>
      </c>
      <c r="E1851" s="16" t="s">
        <v>762</v>
      </c>
      <c r="F1851" s="16">
        <v>2.9999999999999997E-4</v>
      </c>
      <c r="G1851" s="16">
        <v>209.61372334000001</v>
      </c>
      <c r="H1851" s="16">
        <v>6.2884109999999993E-2</v>
      </c>
      <c r="I1851" s="66">
        <v>2E-3</v>
      </c>
      <c r="K1851" s="16">
        <v>6.2758350000000004E-2</v>
      </c>
      <c r="L1851" s="16">
        <v>-209.61372334000001</v>
      </c>
    </row>
    <row r="1852" spans="1:12" ht="13.2" hidden="1" x14ac:dyDescent="0.25">
      <c r="A1852" s="13">
        <v>41742</v>
      </c>
      <c r="B1852" s="54">
        <v>0.29671296296296296</v>
      </c>
      <c r="C1852" s="16" t="s">
        <v>811</v>
      </c>
      <c r="D1852" s="16" t="s">
        <v>761</v>
      </c>
      <c r="E1852" s="16" t="s">
        <v>762</v>
      </c>
      <c r="F1852" s="16">
        <v>2.9999999999999997E-4</v>
      </c>
      <c r="G1852" s="16">
        <v>107.38627665999999</v>
      </c>
      <c r="H1852" s="16">
        <v>3.2215880000000002E-2</v>
      </c>
      <c r="I1852" s="66">
        <v>2E-3</v>
      </c>
      <c r="K1852" s="16">
        <v>3.2151449999999998E-2</v>
      </c>
      <c r="L1852" s="16">
        <v>-107.38627665999999</v>
      </c>
    </row>
    <row r="1853" spans="1:12" ht="13.2" hidden="1" x14ac:dyDescent="0.25">
      <c r="A1853" s="13">
        <v>41741</v>
      </c>
      <c r="B1853" s="54">
        <v>0.3150810185185185</v>
      </c>
      <c r="C1853" s="16" t="s">
        <v>812</v>
      </c>
      <c r="D1853" s="16" t="s">
        <v>761</v>
      </c>
      <c r="E1853" s="16" t="s">
        <v>762</v>
      </c>
      <c r="F1853" s="16">
        <v>5.0000000000000001E-4</v>
      </c>
      <c r="G1853" s="16">
        <v>3.4770284400000002</v>
      </c>
      <c r="H1853" s="16">
        <v>1.73851E-3</v>
      </c>
      <c r="I1853" s="66">
        <v>2E-3</v>
      </c>
      <c r="K1853" s="16">
        <v>1.73504E-3</v>
      </c>
      <c r="L1853" s="16">
        <v>-3.4770284400000002</v>
      </c>
    </row>
    <row r="1854" spans="1:12" ht="13.2" hidden="1" x14ac:dyDescent="0.25">
      <c r="A1854" s="13">
        <v>41734</v>
      </c>
      <c r="B1854" s="54">
        <v>0.68653935185185189</v>
      </c>
      <c r="C1854" s="16" t="s">
        <v>808</v>
      </c>
      <c r="D1854" s="16" t="s">
        <v>761</v>
      </c>
      <c r="E1854" s="16" t="s">
        <v>762</v>
      </c>
      <c r="F1854" s="16">
        <v>1.08E-4</v>
      </c>
      <c r="G1854" s="16">
        <v>1.85</v>
      </c>
      <c r="H1854" s="16">
        <v>1.998E-4</v>
      </c>
      <c r="I1854" s="66">
        <v>2E-3</v>
      </c>
      <c r="K1854" s="16">
        <v>1.9940999999999999E-4</v>
      </c>
      <c r="L1854" s="16">
        <v>-1.85</v>
      </c>
    </row>
    <row r="1855" spans="1:12" ht="13.2" hidden="1" x14ac:dyDescent="0.25">
      <c r="A1855" s="13">
        <v>41734</v>
      </c>
      <c r="B1855" s="54">
        <v>0.68587962962962967</v>
      </c>
      <c r="C1855" s="16" t="s">
        <v>808</v>
      </c>
      <c r="D1855" s="16" t="s">
        <v>761</v>
      </c>
      <c r="E1855" s="16" t="s">
        <v>762</v>
      </c>
      <c r="F1855" s="16">
        <v>1.08E-4</v>
      </c>
      <c r="G1855" s="16">
        <v>591.26064813999994</v>
      </c>
      <c r="H1855" s="16">
        <v>6.3856140000000006E-2</v>
      </c>
      <c r="I1855" s="66">
        <v>2E-3</v>
      </c>
      <c r="K1855" s="16">
        <v>6.3728430000000003E-2</v>
      </c>
      <c r="L1855" s="16">
        <v>-591.26064813999994</v>
      </c>
    </row>
    <row r="1856" spans="1:12" ht="13.2" hidden="1" x14ac:dyDescent="0.25">
      <c r="A1856" s="13">
        <v>41734</v>
      </c>
      <c r="B1856" s="54">
        <v>0.68587962962962967</v>
      </c>
      <c r="C1856" s="16" t="s">
        <v>808</v>
      </c>
      <c r="D1856" s="16" t="s">
        <v>761</v>
      </c>
      <c r="E1856" s="16" t="s">
        <v>762</v>
      </c>
      <c r="F1856" s="16">
        <v>1.0900000000000001E-4</v>
      </c>
      <c r="G1856" s="16">
        <v>1833.29137879</v>
      </c>
      <c r="H1856" s="16">
        <v>0.19982875999999999</v>
      </c>
      <c r="I1856" s="66">
        <v>2E-3</v>
      </c>
      <c r="K1856" s="16">
        <v>0.19942910999999999</v>
      </c>
      <c r="L1856" s="16">
        <v>-1833.29137879</v>
      </c>
    </row>
    <row r="1857" spans="1:12" ht="13.2" hidden="1" x14ac:dyDescent="0.25">
      <c r="A1857" s="13">
        <v>41734</v>
      </c>
      <c r="B1857" s="54">
        <v>0.63270833333333332</v>
      </c>
      <c r="C1857" s="16" t="s">
        <v>808</v>
      </c>
      <c r="D1857" s="16" t="s">
        <v>761</v>
      </c>
      <c r="E1857" s="16" t="s">
        <v>762</v>
      </c>
      <c r="F1857" s="16">
        <v>1.12E-4</v>
      </c>
      <c r="G1857" s="16">
        <v>401.70352722000001</v>
      </c>
      <c r="H1857" s="16">
        <v>4.4990790000000003E-2</v>
      </c>
      <c r="I1857" s="66">
        <v>2E-3</v>
      </c>
      <c r="K1857" s="16">
        <v>4.4900809999999999E-2</v>
      </c>
      <c r="L1857" s="16">
        <v>-401.70352722000001</v>
      </c>
    </row>
    <row r="1858" spans="1:12" ht="13.2" hidden="1" x14ac:dyDescent="0.25">
      <c r="A1858" s="13">
        <v>41734</v>
      </c>
      <c r="B1858" s="54">
        <v>0.63270833333333332</v>
      </c>
      <c r="C1858" s="16" t="s">
        <v>808</v>
      </c>
      <c r="D1858" s="16" t="s">
        <v>761</v>
      </c>
      <c r="E1858" s="16" t="s">
        <v>762</v>
      </c>
      <c r="F1858" s="16">
        <v>1.122E-4</v>
      </c>
      <c r="G1858" s="16">
        <v>401.15423978000001</v>
      </c>
      <c r="H1858" s="16">
        <v>4.5009500000000001E-2</v>
      </c>
      <c r="I1858" s="66">
        <v>2E-3</v>
      </c>
      <c r="K1858" s="16">
        <v>4.4919489999999999E-2</v>
      </c>
      <c r="L1858" s="16">
        <v>-401.15423978000001</v>
      </c>
    </row>
    <row r="1859" spans="1:12" ht="13.2" hidden="1" x14ac:dyDescent="0.25">
      <c r="A1859" s="13">
        <v>41733</v>
      </c>
      <c r="B1859" s="54">
        <v>8.7615740740740744E-2</v>
      </c>
      <c r="C1859" s="16" t="s">
        <v>805</v>
      </c>
      <c r="D1859" s="16" t="s">
        <v>761</v>
      </c>
      <c r="E1859" s="16" t="s">
        <v>762</v>
      </c>
      <c r="F1859" s="16">
        <v>6.7399999999999998E-6</v>
      </c>
      <c r="G1859" s="16">
        <v>775.32111138000005</v>
      </c>
      <c r="H1859" s="16">
        <v>5.22566E-3</v>
      </c>
      <c r="I1859" s="66">
        <v>2E-3</v>
      </c>
      <c r="K1859" s="16">
        <v>5.2152099999999996E-3</v>
      </c>
      <c r="L1859" s="16">
        <v>-775.32111138000005</v>
      </c>
    </row>
    <row r="1860" spans="1:12" ht="13.2" hidden="1" x14ac:dyDescent="0.25">
      <c r="A1860" s="13">
        <v>41733</v>
      </c>
      <c r="B1860" s="54">
        <v>2.5729166666666668E-2</v>
      </c>
      <c r="C1860" s="16" t="s">
        <v>805</v>
      </c>
      <c r="D1860" s="16" t="s">
        <v>761</v>
      </c>
      <c r="E1860" s="16" t="s">
        <v>762</v>
      </c>
      <c r="F1860" s="16">
        <v>6.6499999999999999E-6</v>
      </c>
      <c r="G1860" s="16">
        <v>2084.87596321</v>
      </c>
      <c r="H1860" s="16">
        <v>1.3864420000000001E-2</v>
      </c>
      <c r="I1860" s="66">
        <v>2E-3</v>
      </c>
      <c r="K1860" s="16">
        <v>1.38367E-2</v>
      </c>
      <c r="L1860" s="16">
        <v>-2084.87596321</v>
      </c>
    </row>
    <row r="1861" spans="1:12" ht="13.2" hidden="1" x14ac:dyDescent="0.25">
      <c r="A1861" s="13">
        <v>41733</v>
      </c>
      <c r="B1861" s="54">
        <v>2.5729166666666668E-2</v>
      </c>
      <c r="C1861" s="16" t="s">
        <v>805</v>
      </c>
      <c r="D1861" s="16" t="s">
        <v>761</v>
      </c>
      <c r="E1861" s="16" t="s">
        <v>762</v>
      </c>
      <c r="F1861" s="16">
        <v>6.6699999999999997E-6</v>
      </c>
      <c r="G1861" s="16">
        <v>388.47439802000002</v>
      </c>
      <c r="H1861" s="16">
        <v>2.5911200000000001E-3</v>
      </c>
      <c r="I1861" s="66">
        <v>2E-3</v>
      </c>
      <c r="K1861" s="16">
        <v>2.5859400000000001E-3</v>
      </c>
      <c r="L1861" s="16">
        <v>-388.47439802000002</v>
      </c>
    </row>
    <row r="1862" spans="1:12" ht="13.2" hidden="1" x14ac:dyDescent="0.25">
      <c r="A1862" s="13">
        <v>41728</v>
      </c>
      <c r="B1862" s="54">
        <v>0.9982523148148148</v>
      </c>
      <c r="C1862" s="16" t="s">
        <v>764</v>
      </c>
      <c r="D1862" s="16" t="s">
        <v>761</v>
      </c>
      <c r="E1862" s="16" t="s">
        <v>762</v>
      </c>
      <c r="F1862" s="16">
        <v>2.7900000000000001E-2</v>
      </c>
      <c r="G1862" s="16">
        <v>0.17327732000000001</v>
      </c>
      <c r="H1862" s="16">
        <v>4.8344299999999998E-3</v>
      </c>
      <c r="I1862" s="66">
        <v>2E-3</v>
      </c>
      <c r="K1862" s="16">
        <v>4.8247699999999999E-3</v>
      </c>
      <c r="L1862" s="16">
        <v>-0.17327732000000001</v>
      </c>
    </row>
    <row r="1863" spans="1:12" ht="13.2" hidden="1" x14ac:dyDescent="0.25">
      <c r="A1863" s="13">
        <v>41728</v>
      </c>
      <c r="B1863" s="54">
        <v>0.98568287037037039</v>
      </c>
      <c r="C1863" s="16" t="s">
        <v>813</v>
      </c>
      <c r="D1863" s="16" t="s">
        <v>761</v>
      </c>
      <c r="E1863" s="16" t="s">
        <v>762</v>
      </c>
      <c r="F1863" s="16">
        <v>1.8700000000000001E-6</v>
      </c>
      <c r="G1863" s="16">
        <v>92547.902082999994</v>
      </c>
      <c r="H1863" s="16">
        <v>0.17306457</v>
      </c>
      <c r="I1863" s="66">
        <v>2E-3</v>
      </c>
      <c r="K1863" s="16">
        <v>0.17271845</v>
      </c>
      <c r="L1863" s="16">
        <v>-92547.902082999994</v>
      </c>
    </row>
    <row r="1864" spans="1:12" ht="13.2" hidden="1" x14ac:dyDescent="0.25">
      <c r="A1864" s="13">
        <v>41727</v>
      </c>
      <c r="B1864" s="54">
        <v>0.82267361111111115</v>
      </c>
      <c r="C1864" s="16" t="s">
        <v>799</v>
      </c>
      <c r="D1864" s="16" t="s">
        <v>761</v>
      </c>
      <c r="E1864" s="16" t="s">
        <v>763</v>
      </c>
      <c r="F1864" s="16">
        <v>2.6100000000000001E-5</v>
      </c>
      <c r="G1864" s="16">
        <v>1124.2007440299999</v>
      </c>
      <c r="H1864" s="16">
        <v>2.934163E-2</v>
      </c>
      <c r="I1864" s="66">
        <v>2E-3</v>
      </c>
      <c r="K1864" s="16">
        <v>-2.934163E-2</v>
      </c>
      <c r="L1864" s="16">
        <v>1121.9523425499999</v>
      </c>
    </row>
    <row r="1865" spans="1:12" ht="13.2" hidden="1" x14ac:dyDescent="0.25">
      <c r="A1865" s="13">
        <v>41727</v>
      </c>
      <c r="B1865" s="54">
        <v>0.82202546296296297</v>
      </c>
      <c r="C1865" s="16" t="s">
        <v>799</v>
      </c>
      <c r="D1865" s="16" t="s">
        <v>761</v>
      </c>
      <c r="E1865" s="16" t="s">
        <v>763</v>
      </c>
      <c r="F1865" s="16">
        <v>2.6100000000000001E-5</v>
      </c>
      <c r="G1865" s="16">
        <v>2468.1889111400001</v>
      </c>
      <c r="H1865" s="16">
        <v>6.4419729999999994E-2</v>
      </c>
      <c r="I1865" s="66">
        <v>2E-3</v>
      </c>
      <c r="K1865" s="16">
        <v>-6.4419729999999994E-2</v>
      </c>
      <c r="L1865" s="16">
        <v>2463.2525333200001</v>
      </c>
    </row>
    <row r="1866" spans="1:12" ht="13.2" hidden="1" x14ac:dyDescent="0.25">
      <c r="A1866" s="13">
        <v>41727</v>
      </c>
      <c r="B1866" s="54">
        <v>0.76398148148148148</v>
      </c>
      <c r="C1866" s="16" t="s">
        <v>799</v>
      </c>
      <c r="D1866" s="16" t="s">
        <v>761</v>
      </c>
      <c r="E1866" s="16" t="s">
        <v>763</v>
      </c>
      <c r="F1866" s="16">
        <v>2.849E-5</v>
      </c>
      <c r="G1866" s="16">
        <v>5395.0636559000004</v>
      </c>
      <c r="H1866" s="16">
        <v>0.15370536000000001</v>
      </c>
      <c r="I1866" s="66">
        <v>2E-3</v>
      </c>
      <c r="K1866" s="16">
        <v>-0.15370536000000001</v>
      </c>
      <c r="L1866" s="16">
        <v>5384.2735285899998</v>
      </c>
    </row>
    <row r="1867" spans="1:12" ht="13.2" hidden="1" x14ac:dyDescent="0.25">
      <c r="A1867" s="13">
        <v>41727</v>
      </c>
      <c r="B1867" s="54">
        <v>0.71567129629629633</v>
      </c>
      <c r="C1867" s="16" t="s">
        <v>814</v>
      </c>
      <c r="D1867" s="16" t="s">
        <v>761</v>
      </c>
      <c r="E1867" s="16" t="s">
        <v>762</v>
      </c>
      <c r="F1867" s="16">
        <v>2.8999999999999998E-3</v>
      </c>
      <c r="G1867" s="16">
        <v>0.22184346999999999</v>
      </c>
      <c r="H1867" s="16">
        <v>6.4333999999999995E-4</v>
      </c>
      <c r="I1867" s="66">
        <v>2E-3</v>
      </c>
      <c r="K1867" s="16">
        <v>6.4205999999999996E-4</v>
      </c>
      <c r="L1867" s="16">
        <v>-0.22184346999999999</v>
      </c>
    </row>
    <row r="1868" spans="1:12" ht="13.2" hidden="1" x14ac:dyDescent="0.25">
      <c r="A1868" s="13">
        <v>41727</v>
      </c>
      <c r="B1868" s="54">
        <v>0.71567129629629633</v>
      </c>
      <c r="C1868" s="16" t="s">
        <v>814</v>
      </c>
      <c r="D1868" s="16" t="s">
        <v>761</v>
      </c>
      <c r="E1868" s="16" t="s">
        <v>762</v>
      </c>
      <c r="F1868" s="16">
        <v>3.3E-3</v>
      </c>
      <c r="G1868" s="16">
        <v>0.63973939000000002</v>
      </c>
      <c r="H1868" s="16">
        <v>2.1111300000000001E-3</v>
      </c>
      <c r="I1868" s="66">
        <v>2E-3</v>
      </c>
      <c r="K1868" s="16">
        <v>2.10691E-3</v>
      </c>
      <c r="L1868" s="16">
        <v>-0.63973939000000002</v>
      </c>
    </row>
    <row r="1869" spans="1:12" ht="13.2" hidden="1" x14ac:dyDescent="0.25">
      <c r="A1869" s="13">
        <v>41727</v>
      </c>
      <c r="B1869" s="54">
        <v>0.71567129629629633</v>
      </c>
      <c r="C1869" s="16" t="s">
        <v>814</v>
      </c>
      <c r="D1869" s="16" t="s">
        <v>761</v>
      </c>
      <c r="E1869" s="16" t="s">
        <v>762</v>
      </c>
      <c r="F1869" s="16">
        <v>3.5000000000000001E-3</v>
      </c>
      <c r="G1869" s="16">
        <v>0.23641714</v>
      </c>
      <c r="H1869" s="16">
        <v>8.2744999999999997E-4</v>
      </c>
      <c r="I1869" s="66">
        <v>2E-3</v>
      </c>
      <c r="K1869" s="16">
        <v>8.2580000000000001E-4</v>
      </c>
      <c r="L1869" s="16">
        <v>-0.23641714</v>
      </c>
    </row>
    <row r="1870" spans="1:12" ht="13.2" hidden="1" x14ac:dyDescent="0.25">
      <c r="A1870" s="13">
        <v>41727</v>
      </c>
      <c r="B1870" s="54">
        <v>0.70458333333333334</v>
      </c>
      <c r="C1870" s="16" t="s">
        <v>814</v>
      </c>
      <c r="D1870" s="16" t="s">
        <v>761</v>
      </c>
      <c r="E1870" s="16" t="s">
        <v>763</v>
      </c>
      <c r="F1870" s="16">
        <v>3.9494999999999999E-3</v>
      </c>
      <c r="G1870" s="16">
        <v>1</v>
      </c>
      <c r="H1870" s="16">
        <v>3.9494999999999999E-3</v>
      </c>
      <c r="I1870" s="66">
        <v>2E-3</v>
      </c>
      <c r="K1870" s="16">
        <v>-3.9494999999999999E-3</v>
      </c>
      <c r="L1870" s="16">
        <v>0.998</v>
      </c>
    </row>
    <row r="1871" spans="1:12" ht="13.2" hidden="1" x14ac:dyDescent="0.25">
      <c r="A1871" s="13">
        <v>41727</v>
      </c>
      <c r="B1871" s="54">
        <v>0.25920138888888888</v>
      </c>
      <c r="C1871" s="16" t="s">
        <v>787</v>
      </c>
      <c r="D1871" s="16" t="s">
        <v>761</v>
      </c>
      <c r="E1871" s="16" t="s">
        <v>763</v>
      </c>
      <c r="F1871" s="16">
        <v>2.5709999999999999E-3</v>
      </c>
      <c r="G1871" s="16">
        <v>7.5383346600000003</v>
      </c>
      <c r="H1871" s="16">
        <v>1.938105E-2</v>
      </c>
      <c r="I1871" s="66">
        <v>2E-3</v>
      </c>
      <c r="K1871" s="16">
        <v>-1.938105E-2</v>
      </c>
      <c r="L1871" s="16">
        <v>7.5232580000000002</v>
      </c>
    </row>
    <row r="1872" spans="1:12" ht="13.2" hidden="1" x14ac:dyDescent="0.25">
      <c r="A1872" s="13">
        <v>41723</v>
      </c>
      <c r="B1872" s="54">
        <v>0.18922453703703704</v>
      </c>
      <c r="C1872" s="16" t="s">
        <v>815</v>
      </c>
      <c r="D1872" s="16" t="s">
        <v>761</v>
      </c>
      <c r="E1872" s="16" t="s">
        <v>762</v>
      </c>
      <c r="F1872" s="16">
        <v>1.4000000000000001E-7</v>
      </c>
      <c r="G1872" s="16">
        <v>4000</v>
      </c>
      <c r="H1872" s="16">
        <v>5.5999999999999995E-4</v>
      </c>
      <c r="I1872" s="66">
        <v>2E-3</v>
      </c>
      <c r="K1872" s="16">
        <v>5.5887999999999999E-4</v>
      </c>
      <c r="L1872" s="16">
        <v>-4000</v>
      </c>
    </row>
    <row r="1873" spans="1:12" ht="13.2" hidden="1" x14ac:dyDescent="0.25">
      <c r="A1873" s="13">
        <v>41722</v>
      </c>
      <c r="B1873" s="54">
        <v>0.19899305555555555</v>
      </c>
      <c r="C1873" s="16" t="s">
        <v>816</v>
      </c>
      <c r="D1873" s="16" t="s">
        <v>761</v>
      </c>
      <c r="E1873" s="16" t="s">
        <v>762</v>
      </c>
      <c r="F1873" s="16">
        <v>1.11E-4</v>
      </c>
      <c r="G1873" s="16">
        <v>20.227265859999999</v>
      </c>
      <c r="H1873" s="16">
        <v>2.24522E-3</v>
      </c>
      <c r="I1873" s="66">
        <v>2E-3</v>
      </c>
      <c r="K1873" s="16">
        <v>2.2407299999999998E-3</v>
      </c>
      <c r="L1873" s="16">
        <v>-20.227265859999999</v>
      </c>
    </row>
    <row r="1874" spans="1:12" ht="13.2" hidden="1" x14ac:dyDescent="0.25">
      <c r="A1874" s="13">
        <v>41722</v>
      </c>
      <c r="B1874" s="54">
        <v>0.12474537037037037</v>
      </c>
      <c r="C1874" s="16" t="s">
        <v>816</v>
      </c>
      <c r="D1874" s="16" t="s">
        <v>761</v>
      </c>
      <c r="E1874" s="16" t="s">
        <v>762</v>
      </c>
      <c r="F1874" s="16">
        <v>7.6000000000000004E-5</v>
      </c>
      <c r="G1874" s="16">
        <v>20.275000940000002</v>
      </c>
      <c r="H1874" s="16">
        <v>1.5409E-3</v>
      </c>
      <c r="I1874" s="66">
        <v>2E-3</v>
      </c>
      <c r="K1874" s="16">
        <v>1.5378200000000001E-3</v>
      </c>
      <c r="L1874" s="16">
        <v>-20.275000940000002</v>
      </c>
    </row>
    <row r="1875" spans="1:12" ht="13.2" hidden="1" x14ac:dyDescent="0.25">
      <c r="A1875" s="13">
        <v>41722</v>
      </c>
      <c r="B1875" s="54">
        <v>9.4293981481481479E-2</v>
      </c>
      <c r="C1875" s="16" t="s">
        <v>817</v>
      </c>
      <c r="D1875" s="16" t="s">
        <v>761</v>
      </c>
      <c r="E1875" s="16" t="s">
        <v>762</v>
      </c>
      <c r="F1875" s="16">
        <v>5.0000000000000001E-4</v>
      </c>
      <c r="G1875" s="16">
        <v>99.000564789999999</v>
      </c>
      <c r="H1875" s="16">
        <v>4.9500280000000001E-2</v>
      </c>
      <c r="I1875" s="66">
        <v>2E-3</v>
      </c>
      <c r="K1875" s="16">
        <v>4.9401279999999999E-2</v>
      </c>
      <c r="L1875" s="16">
        <v>-99.000564789999999</v>
      </c>
    </row>
    <row r="1876" spans="1:12" ht="13.2" hidden="1" x14ac:dyDescent="0.25">
      <c r="A1876" s="13">
        <v>41722</v>
      </c>
      <c r="B1876" s="54">
        <v>9.4293981481481479E-2</v>
      </c>
      <c r="C1876" s="16" t="s">
        <v>817</v>
      </c>
      <c r="D1876" s="16" t="s">
        <v>761</v>
      </c>
      <c r="E1876" s="16" t="s">
        <v>762</v>
      </c>
      <c r="F1876" s="16">
        <v>5.2999999999999998E-4</v>
      </c>
      <c r="G1876" s="16">
        <v>166.11851544000001</v>
      </c>
      <c r="H1876" s="16">
        <v>8.8042809999999999E-2</v>
      </c>
      <c r="I1876" s="66">
        <v>2E-3</v>
      </c>
      <c r="K1876" s="16">
        <v>8.7866730000000004E-2</v>
      </c>
      <c r="L1876" s="16">
        <v>-166.11851544000001</v>
      </c>
    </row>
    <row r="1877" spans="1:12" ht="13.2" hidden="1" x14ac:dyDescent="0.25">
      <c r="A1877" s="13">
        <v>41722</v>
      </c>
      <c r="B1877" s="54">
        <v>9.4293981481481479E-2</v>
      </c>
      <c r="C1877" s="16" t="s">
        <v>817</v>
      </c>
      <c r="D1877" s="16" t="s">
        <v>761</v>
      </c>
      <c r="E1877" s="16" t="s">
        <v>762</v>
      </c>
      <c r="F1877" s="16">
        <v>5.3001000000000003E-4</v>
      </c>
      <c r="G1877" s="16">
        <v>4.95358578</v>
      </c>
      <c r="H1877" s="16">
        <v>2.6254400000000002E-3</v>
      </c>
      <c r="I1877" s="66">
        <v>2E-3</v>
      </c>
      <c r="K1877" s="16">
        <v>2.6201900000000001E-3</v>
      </c>
      <c r="L1877" s="16">
        <v>-4.95358578</v>
      </c>
    </row>
    <row r="1878" spans="1:12" ht="13.2" hidden="1" x14ac:dyDescent="0.25">
      <c r="A1878" s="13">
        <v>41722</v>
      </c>
      <c r="B1878" s="54">
        <v>9.4293981481481479E-2</v>
      </c>
      <c r="C1878" s="16" t="s">
        <v>817</v>
      </c>
      <c r="D1878" s="16" t="s">
        <v>761</v>
      </c>
      <c r="E1878" s="16" t="s">
        <v>762</v>
      </c>
      <c r="F1878" s="16">
        <v>5.4000000000000001E-4</v>
      </c>
      <c r="G1878" s="16">
        <v>50.933814810000001</v>
      </c>
      <c r="H1878" s="16">
        <v>2.7504250000000001E-2</v>
      </c>
      <c r="I1878" s="66">
        <v>2E-3</v>
      </c>
      <c r="K1878" s="16">
        <v>2.7449250000000001E-2</v>
      </c>
      <c r="L1878" s="16">
        <v>-50.933814810000001</v>
      </c>
    </row>
    <row r="1879" spans="1:12" ht="13.2" hidden="1" x14ac:dyDescent="0.25">
      <c r="A1879" s="13">
        <v>41722</v>
      </c>
      <c r="B1879" s="54">
        <v>3.5636574074074077E-2</v>
      </c>
      <c r="C1879" s="16" t="s">
        <v>816</v>
      </c>
      <c r="D1879" s="16" t="s">
        <v>761</v>
      </c>
      <c r="E1879" s="16" t="s">
        <v>762</v>
      </c>
      <c r="F1879" s="16">
        <v>5.0000000000000002E-5</v>
      </c>
      <c r="G1879" s="16">
        <v>20.998000000000001</v>
      </c>
      <c r="H1879" s="16">
        <v>1.0499000000000001E-3</v>
      </c>
      <c r="I1879" s="66">
        <v>2E-3</v>
      </c>
      <c r="K1879" s="16">
        <v>1.0478099999999999E-3</v>
      </c>
      <c r="L1879" s="16">
        <v>-20.998000000000001</v>
      </c>
    </row>
    <row r="1880" spans="1:12" ht="13.2" hidden="1" x14ac:dyDescent="0.25">
      <c r="A1880" s="13">
        <v>41721</v>
      </c>
      <c r="B1880" s="54">
        <v>0.62893518518518521</v>
      </c>
      <c r="C1880" s="16" t="s">
        <v>808</v>
      </c>
      <c r="D1880" s="16" t="s">
        <v>761</v>
      </c>
      <c r="E1880" s="16" t="s">
        <v>762</v>
      </c>
      <c r="F1880" s="16">
        <v>8.25E-5</v>
      </c>
      <c r="G1880" s="16">
        <v>134.35757576</v>
      </c>
      <c r="H1880" s="16">
        <v>1.1084500000000001E-2</v>
      </c>
      <c r="I1880" s="66">
        <v>2E-3</v>
      </c>
      <c r="K1880" s="16">
        <v>1.106234E-2</v>
      </c>
      <c r="L1880" s="16">
        <v>-134.35757576</v>
      </c>
    </row>
    <row r="1881" spans="1:12" ht="13.2" hidden="1" x14ac:dyDescent="0.25">
      <c r="A1881" s="13">
        <v>41721</v>
      </c>
      <c r="B1881" s="54">
        <v>0.30896990740740743</v>
      </c>
      <c r="C1881" s="16" t="s">
        <v>808</v>
      </c>
      <c r="D1881" s="16" t="s">
        <v>761</v>
      </c>
      <c r="E1881" s="16" t="s">
        <v>762</v>
      </c>
      <c r="F1881" s="16">
        <v>1E-4</v>
      </c>
      <c r="G1881" s="16">
        <v>724.98996099999999</v>
      </c>
      <c r="H1881" s="16">
        <v>7.2498989999999999E-2</v>
      </c>
      <c r="I1881" s="66">
        <v>2E-3</v>
      </c>
      <c r="K1881" s="16">
        <v>7.2354000000000002E-2</v>
      </c>
      <c r="L1881" s="16">
        <v>-724.98996099999999</v>
      </c>
    </row>
    <row r="1882" spans="1:12" ht="13.2" hidden="1" x14ac:dyDescent="0.25">
      <c r="A1882" s="13">
        <v>41721</v>
      </c>
      <c r="B1882" s="54">
        <v>0.1413888888888889</v>
      </c>
      <c r="C1882" s="16" t="s">
        <v>817</v>
      </c>
      <c r="D1882" s="16" t="s">
        <v>761</v>
      </c>
      <c r="E1882" s="16" t="s">
        <v>763</v>
      </c>
      <c r="F1882" s="16">
        <v>1.0610000000000001E-3</v>
      </c>
      <c r="G1882" s="16">
        <v>11.37</v>
      </c>
      <c r="H1882" s="16">
        <v>1.2063569999999999E-2</v>
      </c>
      <c r="I1882" s="66">
        <v>2E-3</v>
      </c>
      <c r="K1882" s="16">
        <v>-1.2063569999999999E-2</v>
      </c>
      <c r="L1882" s="16">
        <v>11.34726</v>
      </c>
    </row>
    <row r="1883" spans="1:12" ht="13.2" hidden="1" x14ac:dyDescent="0.25">
      <c r="A1883" s="13">
        <v>41720</v>
      </c>
      <c r="B1883" s="54">
        <v>0.61878472222222225</v>
      </c>
      <c r="C1883" s="16" t="s">
        <v>808</v>
      </c>
      <c r="D1883" s="16" t="s">
        <v>761</v>
      </c>
      <c r="E1883" s="16" t="s">
        <v>762</v>
      </c>
      <c r="F1883" s="16">
        <v>5.6499999999999998E-5</v>
      </c>
      <c r="G1883" s="16">
        <v>26.009039000000001</v>
      </c>
      <c r="H1883" s="16">
        <v>1.46951E-3</v>
      </c>
      <c r="I1883" s="66">
        <v>2E-3</v>
      </c>
      <c r="K1883" s="16">
        <v>1.4665800000000001E-3</v>
      </c>
      <c r="L1883" s="16">
        <v>-26.009039000000001</v>
      </c>
    </row>
    <row r="1884" spans="1:12" ht="13.2" hidden="1" x14ac:dyDescent="0.25">
      <c r="A1884" s="13">
        <v>41720</v>
      </c>
      <c r="B1884" s="54">
        <v>0.61878472222222225</v>
      </c>
      <c r="C1884" s="16" t="s">
        <v>808</v>
      </c>
      <c r="D1884" s="16" t="s">
        <v>761</v>
      </c>
      <c r="E1884" s="16" t="s">
        <v>762</v>
      </c>
      <c r="F1884" s="16">
        <v>5.6509999999999999E-5</v>
      </c>
      <c r="G1884" s="16">
        <v>249.001</v>
      </c>
      <c r="H1884" s="16">
        <v>1.407104E-2</v>
      </c>
      <c r="I1884" s="66">
        <v>2E-3</v>
      </c>
      <c r="K1884" s="16">
        <v>1.4042900000000001E-2</v>
      </c>
      <c r="L1884" s="16">
        <v>-249.001</v>
      </c>
    </row>
    <row r="1885" spans="1:12" ht="13.2" hidden="1" x14ac:dyDescent="0.25">
      <c r="A1885" s="13">
        <v>41720</v>
      </c>
      <c r="B1885" s="54">
        <v>0.19194444444444445</v>
      </c>
      <c r="C1885" s="16" t="s">
        <v>817</v>
      </c>
      <c r="D1885" s="16" t="s">
        <v>761</v>
      </c>
      <c r="E1885" s="16" t="s">
        <v>763</v>
      </c>
      <c r="F1885" s="16">
        <v>1.1800000000000001E-3</v>
      </c>
      <c r="G1885" s="16">
        <v>21.69199437</v>
      </c>
      <c r="H1885" s="16">
        <v>2.5596549999999999E-2</v>
      </c>
      <c r="I1885" s="66">
        <v>2E-3</v>
      </c>
      <c r="K1885" s="16">
        <v>-2.5596549999999999E-2</v>
      </c>
      <c r="L1885" s="16">
        <v>21.648610390000002</v>
      </c>
    </row>
    <row r="1886" spans="1:12" ht="13.2" hidden="1" x14ac:dyDescent="0.25">
      <c r="A1886" s="13">
        <v>41720</v>
      </c>
      <c r="B1886" s="54">
        <v>0.15565972222222221</v>
      </c>
      <c r="C1886" s="16" t="s">
        <v>817</v>
      </c>
      <c r="D1886" s="16" t="s">
        <v>761</v>
      </c>
      <c r="E1886" s="16" t="s">
        <v>763</v>
      </c>
      <c r="F1886" s="16">
        <v>1.1800000000000001E-3</v>
      </c>
      <c r="G1886" s="16">
        <v>4.7219350000000002</v>
      </c>
      <c r="H1886" s="16">
        <v>5.5718800000000004E-3</v>
      </c>
      <c r="I1886" s="66">
        <v>2E-3</v>
      </c>
      <c r="K1886" s="16">
        <v>-5.5718800000000004E-3</v>
      </c>
      <c r="L1886" s="16">
        <v>4.7124911300000001</v>
      </c>
    </row>
    <row r="1887" spans="1:12" ht="13.2" hidden="1" x14ac:dyDescent="0.25">
      <c r="A1887" s="13">
        <v>41720</v>
      </c>
      <c r="B1887" s="54">
        <v>0.15299768518518519</v>
      </c>
      <c r="C1887" s="16" t="s">
        <v>817</v>
      </c>
      <c r="D1887" s="16" t="s">
        <v>761</v>
      </c>
      <c r="E1887" s="16" t="s">
        <v>763</v>
      </c>
      <c r="F1887" s="16">
        <v>1.1800000000000001E-3</v>
      </c>
      <c r="G1887" s="16">
        <v>2.8801406300000001</v>
      </c>
      <c r="H1887" s="16">
        <v>3.3985600000000001E-3</v>
      </c>
      <c r="I1887" s="66">
        <v>2E-3</v>
      </c>
      <c r="K1887" s="16">
        <v>-3.3985600000000001E-3</v>
      </c>
      <c r="L1887" s="16">
        <v>2.87438035</v>
      </c>
    </row>
    <row r="1888" spans="1:12" ht="13.2" hidden="1" x14ac:dyDescent="0.25">
      <c r="A1888" s="13">
        <v>41720</v>
      </c>
      <c r="B1888" s="54">
        <v>9.7615740740740739E-2</v>
      </c>
      <c r="C1888" s="16" t="s">
        <v>817</v>
      </c>
      <c r="D1888" s="16" t="s">
        <v>761</v>
      </c>
      <c r="E1888" s="16" t="s">
        <v>763</v>
      </c>
      <c r="F1888" s="16">
        <v>1.17E-3</v>
      </c>
      <c r="G1888" s="16">
        <v>6.3282543599999999</v>
      </c>
      <c r="H1888" s="16">
        <v>7.4040499999999997E-3</v>
      </c>
      <c r="I1888" s="66">
        <v>2E-3</v>
      </c>
      <c r="K1888" s="16">
        <v>-7.4040499999999997E-3</v>
      </c>
      <c r="L1888" s="16">
        <v>6.3155978599999996</v>
      </c>
    </row>
    <row r="1889" spans="1:12" ht="13.2" hidden="1" x14ac:dyDescent="0.25">
      <c r="A1889" s="13">
        <v>41720</v>
      </c>
      <c r="B1889" s="54">
        <v>9.5752314814814818E-2</v>
      </c>
      <c r="C1889" s="16" t="s">
        <v>817</v>
      </c>
      <c r="D1889" s="16" t="s">
        <v>761</v>
      </c>
      <c r="E1889" s="16" t="s">
        <v>763</v>
      </c>
      <c r="F1889" s="16">
        <v>1.17E-3</v>
      </c>
      <c r="G1889" s="16">
        <v>1.22296629</v>
      </c>
      <c r="H1889" s="16">
        <v>1.4308700000000001E-3</v>
      </c>
      <c r="I1889" s="66">
        <v>2E-3</v>
      </c>
      <c r="K1889" s="16">
        <v>-1.4308700000000001E-3</v>
      </c>
      <c r="L1889" s="16">
        <v>1.2205203600000001</v>
      </c>
    </row>
    <row r="1890" spans="1:12" ht="13.2" hidden="1" x14ac:dyDescent="0.25">
      <c r="A1890" s="13">
        <v>41720</v>
      </c>
      <c r="B1890" s="54">
        <v>4.974537037037037E-2</v>
      </c>
      <c r="C1890" s="16" t="s">
        <v>817</v>
      </c>
      <c r="D1890" s="16" t="s">
        <v>761</v>
      </c>
      <c r="E1890" s="16" t="s">
        <v>763</v>
      </c>
      <c r="F1890" s="16">
        <v>1.0889999999999999E-3</v>
      </c>
      <c r="G1890" s="16">
        <v>1.6098629499999999</v>
      </c>
      <c r="H1890" s="16">
        <v>1.75314E-3</v>
      </c>
      <c r="I1890" s="66">
        <v>2E-3</v>
      </c>
      <c r="K1890" s="16">
        <v>-1.75314E-3</v>
      </c>
      <c r="L1890" s="16">
        <v>1.60664323</v>
      </c>
    </row>
    <row r="1891" spans="1:12" ht="13.2" hidden="1" x14ac:dyDescent="0.25">
      <c r="A1891" s="13">
        <v>41720</v>
      </c>
      <c r="B1891" s="54">
        <v>4.9733796296296297E-2</v>
      </c>
      <c r="C1891" s="16" t="s">
        <v>817</v>
      </c>
      <c r="D1891" s="16" t="s">
        <v>761</v>
      </c>
      <c r="E1891" s="16" t="s">
        <v>763</v>
      </c>
      <c r="F1891" s="16">
        <v>1.0889999999999999E-3</v>
      </c>
      <c r="G1891" s="16">
        <v>8.0836552899999994</v>
      </c>
      <c r="H1891" s="16">
        <v>8.8030999999999995E-3</v>
      </c>
      <c r="I1891" s="66">
        <v>2E-3</v>
      </c>
      <c r="K1891" s="16">
        <v>-8.8030999999999995E-3</v>
      </c>
      <c r="L1891" s="16">
        <v>8.0674879799999992</v>
      </c>
    </row>
    <row r="1892" spans="1:12" ht="13.2" hidden="1" x14ac:dyDescent="0.25">
      <c r="A1892" s="13">
        <v>41720</v>
      </c>
      <c r="B1892" s="54">
        <v>4.9733796296296297E-2</v>
      </c>
      <c r="C1892" s="16" t="s">
        <v>817</v>
      </c>
      <c r="D1892" s="16" t="s">
        <v>761</v>
      </c>
      <c r="E1892" s="16" t="s">
        <v>763</v>
      </c>
      <c r="F1892" s="16">
        <v>1.08898E-3</v>
      </c>
      <c r="G1892" s="16">
        <v>16.002969839999999</v>
      </c>
      <c r="H1892" s="16">
        <v>1.742691E-2</v>
      </c>
      <c r="I1892" s="66">
        <v>2E-3</v>
      </c>
      <c r="K1892" s="16">
        <v>-1.742691E-2</v>
      </c>
      <c r="L1892" s="16">
        <v>15.97096391</v>
      </c>
    </row>
    <row r="1893" spans="1:12" ht="13.2" hidden="1" x14ac:dyDescent="0.25">
      <c r="A1893" s="13">
        <v>41719</v>
      </c>
      <c r="B1893" s="54">
        <v>0.54909722222222224</v>
      </c>
      <c r="C1893" s="16" t="s">
        <v>817</v>
      </c>
      <c r="D1893" s="16" t="s">
        <v>761</v>
      </c>
      <c r="E1893" s="16" t="s">
        <v>763</v>
      </c>
      <c r="F1893" s="16">
        <v>1.457E-3</v>
      </c>
      <c r="G1893" s="16">
        <v>9.8529699999999991</v>
      </c>
      <c r="H1893" s="16">
        <v>1.435577E-2</v>
      </c>
      <c r="I1893" s="66">
        <v>2E-3</v>
      </c>
      <c r="K1893" s="16">
        <v>-1.435577E-2</v>
      </c>
      <c r="L1893" s="16">
        <v>9.8332640599999994</v>
      </c>
    </row>
    <row r="1894" spans="1:12" ht="13.2" hidden="1" x14ac:dyDescent="0.25">
      <c r="A1894" s="13">
        <v>41719</v>
      </c>
      <c r="B1894" s="54">
        <v>0.19258101851851853</v>
      </c>
      <c r="C1894" s="16" t="s">
        <v>817</v>
      </c>
      <c r="D1894" s="16" t="s">
        <v>761</v>
      </c>
      <c r="E1894" s="16" t="s">
        <v>763</v>
      </c>
      <c r="F1894" s="16">
        <v>1.5199899999999999E-3</v>
      </c>
      <c r="G1894" s="16">
        <v>8.1604670099999996</v>
      </c>
      <c r="H1894" s="16">
        <v>1.2403819999999999E-2</v>
      </c>
      <c r="I1894" s="66">
        <v>2E-3</v>
      </c>
      <c r="K1894" s="16">
        <v>-1.2403819999999999E-2</v>
      </c>
      <c r="L1894" s="16">
        <v>8.1441460800000005</v>
      </c>
    </row>
    <row r="1895" spans="1:12" ht="13.2" hidden="1" x14ac:dyDescent="0.25">
      <c r="A1895" s="13">
        <v>41719</v>
      </c>
      <c r="B1895" s="54">
        <v>0.19258101851851853</v>
      </c>
      <c r="C1895" s="16" t="s">
        <v>817</v>
      </c>
      <c r="D1895" s="16" t="s">
        <v>761</v>
      </c>
      <c r="E1895" s="16" t="s">
        <v>763</v>
      </c>
      <c r="F1895" s="16">
        <v>1.5199899999999999E-3</v>
      </c>
      <c r="G1895" s="16">
        <v>10</v>
      </c>
      <c r="H1895" s="16">
        <v>1.5199900000000001E-2</v>
      </c>
      <c r="I1895" s="66">
        <v>2E-3</v>
      </c>
      <c r="K1895" s="16">
        <v>-1.5199900000000001E-2</v>
      </c>
      <c r="L1895" s="16">
        <v>9.98</v>
      </c>
    </row>
    <row r="1896" spans="1:12" ht="13.2" hidden="1" x14ac:dyDescent="0.25">
      <c r="A1896" s="13">
        <v>41719</v>
      </c>
      <c r="B1896" s="54">
        <v>0.19258101851851853</v>
      </c>
      <c r="C1896" s="16" t="s">
        <v>817</v>
      </c>
      <c r="D1896" s="16" t="s">
        <v>761</v>
      </c>
      <c r="E1896" s="16" t="s">
        <v>763</v>
      </c>
      <c r="F1896" s="16">
        <v>1.5100000000000001E-3</v>
      </c>
      <c r="G1896" s="16">
        <v>12.65705299</v>
      </c>
      <c r="H1896" s="16">
        <v>1.9112150000000001E-2</v>
      </c>
      <c r="I1896" s="66">
        <v>2E-3</v>
      </c>
      <c r="K1896" s="16">
        <v>-1.9112150000000001E-2</v>
      </c>
      <c r="L1896" s="16">
        <v>12.631738889999999</v>
      </c>
    </row>
    <row r="1897" spans="1:12" ht="13.2" hidden="1" x14ac:dyDescent="0.25">
      <c r="A1897" s="13">
        <v>41719</v>
      </c>
      <c r="B1897" s="54">
        <v>0.15768518518518518</v>
      </c>
      <c r="C1897" s="16" t="s">
        <v>817</v>
      </c>
      <c r="D1897" s="16" t="s">
        <v>761</v>
      </c>
      <c r="E1897" s="16" t="s">
        <v>763</v>
      </c>
      <c r="F1897" s="16">
        <v>1.4599999999999999E-3</v>
      </c>
      <c r="G1897" s="16">
        <v>3.1130323600000001</v>
      </c>
      <c r="H1897" s="16">
        <v>4.5450200000000003E-3</v>
      </c>
      <c r="I1897" s="66">
        <v>2E-3</v>
      </c>
      <c r="K1897" s="16">
        <v>-4.5450200000000003E-3</v>
      </c>
      <c r="L1897" s="16">
        <v>3.1068063000000001</v>
      </c>
    </row>
    <row r="1898" spans="1:12" ht="13.2" hidden="1" x14ac:dyDescent="0.25">
      <c r="A1898" s="13">
        <v>41719</v>
      </c>
      <c r="B1898" s="54">
        <v>0.14421296296296296</v>
      </c>
      <c r="C1898" s="16" t="s">
        <v>808</v>
      </c>
      <c r="D1898" s="16" t="s">
        <v>761</v>
      </c>
      <c r="E1898" s="16" t="s">
        <v>762</v>
      </c>
      <c r="F1898" s="16">
        <v>4.0000000000000003E-5</v>
      </c>
      <c r="G1898" s="16">
        <v>462.40061152999999</v>
      </c>
      <c r="H1898" s="16">
        <v>1.8496019999999998E-2</v>
      </c>
      <c r="I1898" s="66">
        <v>2E-3</v>
      </c>
      <c r="K1898" s="16">
        <v>1.8459030000000001E-2</v>
      </c>
      <c r="L1898" s="16">
        <v>-462.40061152999999</v>
      </c>
    </row>
    <row r="1899" spans="1:12" ht="13.2" hidden="1" x14ac:dyDescent="0.25">
      <c r="A1899" s="13">
        <v>41719</v>
      </c>
      <c r="B1899" s="54">
        <v>0.14421296296296296</v>
      </c>
      <c r="C1899" s="16" t="s">
        <v>808</v>
      </c>
      <c r="D1899" s="16" t="s">
        <v>761</v>
      </c>
      <c r="E1899" s="16" t="s">
        <v>762</v>
      </c>
      <c r="F1899" s="16">
        <v>4.0000000000000003E-5</v>
      </c>
      <c r="G1899" s="16">
        <v>181.34388733</v>
      </c>
      <c r="H1899" s="16">
        <v>7.2537499999999998E-3</v>
      </c>
      <c r="I1899" s="66">
        <v>2E-3</v>
      </c>
      <c r="K1899" s="16">
        <v>7.23925E-3</v>
      </c>
      <c r="L1899" s="16">
        <v>-181.34388733</v>
      </c>
    </row>
    <row r="1900" spans="1:12" ht="13.2" x14ac:dyDescent="0.25">
      <c r="A1900" s="13">
        <v>41718</v>
      </c>
      <c r="B1900" s="54">
        <v>0.10417824074074074</v>
      </c>
      <c r="C1900" s="16" t="s">
        <v>760</v>
      </c>
      <c r="D1900" s="16" t="s">
        <v>761</v>
      </c>
      <c r="E1900" s="16" t="s">
        <v>763</v>
      </c>
      <c r="F1900" s="16">
        <v>1.23E-3</v>
      </c>
      <c r="G1900" s="16">
        <v>18.531609750000001</v>
      </c>
      <c r="H1900" s="16">
        <v>2.2793870000000001E-2</v>
      </c>
      <c r="I1900" s="66">
        <v>2E-3</v>
      </c>
      <c r="K1900" s="16">
        <v>-2.2793870000000001E-2</v>
      </c>
      <c r="L1900" s="16">
        <v>18.494546540000002</v>
      </c>
    </row>
    <row r="1901" spans="1:12" ht="13.2" hidden="1" x14ac:dyDescent="0.25">
      <c r="A1901" s="13">
        <v>41717</v>
      </c>
      <c r="B1901" s="54">
        <v>0.55261574074074071</v>
      </c>
      <c r="C1901" s="16" t="s">
        <v>808</v>
      </c>
      <c r="D1901" s="16" t="s">
        <v>761</v>
      </c>
      <c r="E1901" s="16" t="s">
        <v>762</v>
      </c>
      <c r="F1901" s="16">
        <v>5.0000000000000002E-5</v>
      </c>
      <c r="G1901" s="16">
        <v>442.16892000000001</v>
      </c>
      <c r="H1901" s="16">
        <v>2.210844E-2</v>
      </c>
      <c r="I1901" s="66">
        <v>2E-3</v>
      </c>
      <c r="K1901" s="16">
        <v>2.2064230000000001E-2</v>
      </c>
      <c r="L1901" s="16">
        <v>-442.16892000000001</v>
      </c>
    </row>
    <row r="1902" spans="1:12" ht="13.2" hidden="1" x14ac:dyDescent="0.25">
      <c r="A1902" s="13">
        <v>41716</v>
      </c>
      <c r="B1902" s="54">
        <v>0.26527777777777778</v>
      </c>
      <c r="C1902" s="16" t="s">
        <v>817</v>
      </c>
      <c r="D1902" s="16" t="s">
        <v>761</v>
      </c>
      <c r="E1902" s="16" t="s">
        <v>763</v>
      </c>
      <c r="F1902" s="16">
        <v>1.9400000000000001E-3</v>
      </c>
      <c r="G1902" s="16">
        <v>15.01657357</v>
      </c>
      <c r="H1902" s="16">
        <v>2.9132149999999999E-2</v>
      </c>
      <c r="I1902" s="66">
        <v>2E-3</v>
      </c>
      <c r="K1902" s="16">
        <v>-2.9132149999999999E-2</v>
      </c>
      <c r="L1902" s="16">
        <v>14.98654043</v>
      </c>
    </row>
    <row r="1903" spans="1:12" ht="13.2" hidden="1" x14ac:dyDescent="0.25">
      <c r="A1903" s="13">
        <v>41716</v>
      </c>
      <c r="B1903" s="54">
        <v>0.19340277777777778</v>
      </c>
      <c r="C1903" s="16" t="s">
        <v>817</v>
      </c>
      <c r="D1903" s="16" t="s">
        <v>761</v>
      </c>
      <c r="E1903" s="16" t="s">
        <v>763</v>
      </c>
      <c r="F1903" s="16">
        <v>1.9400000000000001E-3</v>
      </c>
      <c r="G1903" s="16">
        <v>102.55732043</v>
      </c>
      <c r="H1903" s="16">
        <v>0.1989612</v>
      </c>
      <c r="I1903" s="66">
        <v>2E-3</v>
      </c>
      <c r="K1903" s="16">
        <v>-0.1989612</v>
      </c>
      <c r="L1903" s="16">
        <v>102.35220579</v>
      </c>
    </row>
    <row r="1904" spans="1:12" ht="13.2" hidden="1" x14ac:dyDescent="0.25">
      <c r="A1904" s="13">
        <v>41716</v>
      </c>
      <c r="B1904" s="54">
        <v>0.19340277777777778</v>
      </c>
      <c r="C1904" s="16" t="s">
        <v>817</v>
      </c>
      <c r="D1904" s="16" t="s">
        <v>761</v>
      </c>
      <c r="E1904" s="16" t="s">
        <v>763</v>
      </c>
      <c r="F1904" s="16">
        <v>1.9400000000000001E-3</v>
      </c>
      <c r="G1904" s="16">
        <v>0.93676329000000003</v>
      </c>
      <c r="H1904" s="16">
        <v>1.8173200000000001E-3</v>
      </c>
      <c r="I1904" s="66">
        <v>2E-3</v>
      </c>
      <c r="K1904" s="16">
        <v>-1.8173200000000001E-3</v>
      </c>
      <c r="L1904" s="16">
        <v>0.93488976999999995</v>
      </c>
    </row>
    <row r="1905" spans="1:12" ht="13.2" hidden="1" x14ac:dyDescent="0.25">
      <c r="A1905" s="13">
        <v>41716</v>
      </c>
      <c r="B1905" s="54">
        <v>0.19340277777777778</v>
      </c>
      <c r="C1905" s="16" t="s">
        <v>817</v>
      </c>
      <c r="D1905" s="16" t="s">
        <v>761</v>
      </c>
      <c r="E1905" s="16" t="s">
        <v>763</v>
      </c>
      <c r="F1905" s="16">
        <v>1.9350000000000001E-3</v>
      </c>
      <c r="G1905" s="16">
        <v>24.949999989999998</v>
      </c>
      <c r="H1905" s="16">
        <v>4.827824E-2</v>
      </c>
      <c r="I1905" s="66">
        <v>2E-3</v>
      </c>
      <c r="K1905" s="16">
        <v>-4.827824E-2</v>
      </c>
      <c r="L1905" s="16">
        <v>24.900099999999998</v>
      </c>
    </row>
    <row r="1906" spans="1:12" ht="13.2" hidden="1" x14ac:dyDescent="0.25">
      <c r="A1906" s="13">
        <v>41716</v>
      </c>
      <c r="B1906" s="54">
        <v>0.19340277777777778</v>
      </c>
      <c r="C1906" s="16" t="s">
        <v>817</v>
      </c>
      <c r="D1906" s="16" t="s">
        <v>761</v>
      </c>
      <c r="E1906" s="16" t="s">
        <v>763</v>
      </c>
      <c r="F1906" s="16">
        <v>1.9300000000000001E-3</v>
      </c>
      <c r="G1906" s="16">
        <v>20.058889709999999</v>
      </c>
      <c r="H1906" s="16">
        <v>3.8713650000000002E-2</v>
      </c>
      <c r="I1906" s="66">
        <v>2E-3</v>
      </c>
      <c r="K1906" s="16">
        <v>-3.8713650000000002E-2</v>
      </c>
      <c r="L1906" s="16">
        <v>20.018771940000001</v>
      </c>
    </row>
    <row r="1907" spans="1:12" ht="13.2" hidden="1" x14ac:dyDescent="0.25">
      <c r="A1907" s="13">
        <v>41716</v>
      </c>
      <c r="B1907" s="54">
        <v>0.19340277777777778</v>
      </c>
      <c r="C1907" s="16" t="s">
        <v>817</v>
      </c>
      <c r="D1907" s="16" t="s">
        <v>761</v>
      </c>
      <c r="E1907" s="16" t="s">
        <v>763</v>
      </c>
      <c r="F1907" s="16">
        <v>1.9300000000000001E-3</v>
      </c>
      <c r="G1907" s="16">
        <v>10.296720240000001</v>
      </c>
      <c r="H1907" s="16">
        <v>1.9872669999999999E-2</v>
      </c>
      <c r="I1907" s="66">
        <v>2E-3</v>
      </c>
      <c r="K1907" s="16">
        <v>-1.9872669999999999E-2</v>
      </c>
      <c r="L1907" s="16">
        <v>10.2761268</v>
      </c>
    </row>
    <row r="1908" spans="1:12" ht="13.2" hidden="1" x14ac:dyDescent="0.25">
      <c r="A1908" s="13">
        <v>41716</v>
      </c>
      <c r="B1908" s="54">
        <v>0.19340277777777778</v>
      </c>
      <c r="C1908" s="16" t="s">
        <v>817</v>
      </c>
      <c r="D1908" s="16" t="s">
        <v>761</v>
      </c>
      <c r="E1908" s="16" t="s">
        <v>763</v>
      </c>
      <c r="F1908" s="16">
        <v>1.9300000000000001E-3</v>
      </c>
      <c r="G1908" s="16">
        <v>3.6643266900000002</v>
      </c>
      <c r="H1908" s="16">
        <v>7.0721500000000001E-3</v>
      </c>
      <c r="I1908" s="66">
        <v>2E-3</v>
      </c>
      <c r="K1908" s="16">
        <v>-7.0721500000000001E-3</v>
      </c>
      <c r="L1908" s="16">
        <v>3.6569980399999999</v>
      </c>
    </row>
    <row r="1909" spans="1:12" ht="13.2" hidden="1" x14ac:dyDescent="0.25">
      <c r="A1909" s="13">
        <v>41716</v>
      </c>
      <c r="B1909" s="54">
        <v>0.19340277777777778</v>
      </c>
      <c r="C1909" s="16" t="s">
        <v>817</v>
      </c>
      <c r="D1909" s="16" t="s">
        <v>761</v>
      </c>
      <c r="E1909" s="16" t="s">
        <v>763</v>
      </c>
      <c r="F1909" s="16">
        <v>1.9300000000000001E-3</v>
      </c>
      <c r="G1909" s="16">
        <v>20.69041812</v>
      </c>
      <c r="H1909" s="16">
        <v>3.9932500000000003E-2</v>
      </c>
      <c r="I1909" s="66">
        <v>2E-3</v>
      </c>
      <c r="K1909" s="16">
        <v>-3.9932500000000003E-2</v>
      </c>
      <c r="L1909" s="16">
        <v>20.649037289999999</v>
      </c>
    </row>
    <row r="1910" spans="1:12" ht="13.2" hidden="1" x14ac:dyDescent="0.25">
      <c r="A1910" s="13">
        <v>41716</v>
      </c>
      <c r="B1910" s="54">
        <v>0.19340277777777778</v>
      </c>
      <c r="C1910" s="16" t="s">
        <v>817</v>
      </c>
      <c r="D1910" s="16" t="s">
        <v>761</v>
      </c>
      <c r="E1910" s="16" t="s">
        <v>763</v>
      </c>
      <c r="F1910" s="16">
        <v>1.9300000000000001E-3</v>
      </c>
      <c r="G1910" s="16">
        <v>5.7834673399999996</v>
      </c>
      <c r="H1910" s="16">
        <v>1.116209E-2</v>
      </c>
      <c r="I1910" s="66">
        <v>2E-3</v>
      </c>
      <c r="K1910" s="16">
        <v>-1.116209E-2</v>
      </c>
      <c r="L1910" s="16">
        <v>5.7719004099999998</v>
      </c>
    </row>
    <row r="1911" spans="1:12" ht="13.2" hidden="1" x14ac:dyDescent="0.25">
      <c r="A1911" s="13">
        <v>41714</v>
      </c>
      <c r="B1911" s="54">
        <v>0.75881944444444449</v>
      </c>
      <c r="C1911" s="16" t="s">
        <v>808</v>
      </c>
      <c r="D1911" s="16" t="s">
        <v>761</v>
      </c>
      <c r="E1911" s="16" t="s">
        <v>763</v>
      </c>
      <c r="F1911" s="16">
        <v>7.0069999999999998E-5</v>
      </c>
      <c r="G1911" s="16">
        <v>272.38418724000002</v>
      </c>
      <c r="H1911" s="16">
        <v>1.9085950000000001E-2</v>
      </c>
      <c r="I1911" s="66">
        <v>2E-3</v>
      </c>
      <c r="K1911" s="16">
        <v>-1.9085950000000001E-2</v>
      </c>
      <c r="L1911" s="16">
        <v>271.83941886999997</v>
      </c>
    </row>
    <row r="1912" spans="1:12" ht="13.2" x14ac:dyDescent="0.25">
      <c r="A1912" s="13">
        <v>41714</v>
      </c>
      <c r="B1912" s="54">
        <v>0.1158912037037037</v>
      </c>
      <c r="C1912" s="16" t="s">
        <v>760</v>
      </c>
      <c r="D1912" s="16" t="s">
        <v>761</v>
      </c>
      <c r="E1912" s="16" t="s">
        <v>763</v>
      </c>
      <c r="F1912" s="16">
        <v>1.1999999999999999E-3</v>
      </c>
      <c r="G1912" s="16">
        <v>41.996426319999998</v>
      </c>
      <c r="H1912" s="16">
        <v>5.0395710000000003E-2</v>
      </c>
      <c r="I1912" s="66">
        <v>2E-3</v>
      </c>
      <c r="K1912" s="16">
        <v>-5.0395710000000003E-2</v>
      </c>
      <c r="L1912" s="16">
        <v>41.912433470000003</v>
      </c>
    </row>
    <row r="1913" spans="1:12" ht="13.2" x14ac:dyDescent="0.25">
      <c r="A1913" s="13">
        <v>41714</v>
      </c>
      <c r="B1913" s="54">
        <v>0.1158912037037037</v>
      </c>
      <c r="C1913" s="16" t="s">
        <v>760</v>
      </c>
      <c r="D1913" s="16" t="s">
        <v>761</v>
      </c>
      <c r="E1913" s="16" t="s">
        <v>763</v>
      </c>
      <c r="F1913" s="16">
        <v>1.1800000000000001E-3</v>
      </c>
      <c r="G1913" s="16">
        <v>0.75358201000000002</v>
      </c>
      <c r="H1913" s="16">
        <v>8.8922000000000003E-4</v>
      </c>
      <c r="I1913" s="66">
        <v>2E-3</v>
      </c>
      <c r="K1913" s="16">
        <v>-8.8922000000000003E-4</v>
      </c>
      <c r="L1913" s="16">
        <v>0.75207484999999996</v>
      </c>
    </row>
    <row r="1914" spans="1:12" ht="13.2" x14ac:dyDescent="0.25">
      <c r="A1914" s="13">
        <v>41713</v>
      </c>
      <c r="B1914" s="54">
        <v>0.92658564814814814</v>
      </c>
      <c r="C1914" s="16" t="s">
        <v>760</v>
      </c>
      <c r="D1914" s="16" t="s">
        <v>761</v>
      </c>
      <c r="E1914" s="16" t="s">
        <v>763</v>
      </c>
      <c r="F1914" s="16">
        <v>1.23E-3</v>
      </c>
      <c r="G1914" s="16">
        <v>3.7613658499999998</v>
      </c>
      <c r="H1914" s="16">
        <v>4.6264699999999997E-3</v>
      </c>
      <c r="I1914" s="66">
        <v>2E-3</v>
      </c>
      <c r="K1914" s="16">
        <v>-4.6264699999999997E-3</v>
      </c>
      <c r="L1914" s="16">
        <v>3.75384312</v>
      </c>
    </row>
    <row r="1915" spans="1:12" ht="13.2" hidden="1" x14ac:dyDescent="0.25">
      <c r="A1915" s="13">
        <v>41713</v>
      </c>
      <c r="B1915" s="54">
        <v>0.92615740740740737</v>
      </c>
      <c r="C1915" s="16" t="s">
        <v>808</v>
      </c>
      <c r="D1915" s="16" t="s">
        <v>761</v>
      </c>
      <c r="E1915" s="16" t="s">
        <v>762</v>
      </c>
      <c r="F1915" s="16">
        <v>1.25E-4</v>
      </c>
      <c r="G1915" s="16">
        <v>37.085999999999999</v>
      </c>
      <c r="H1915" s="16">
        <v>4.6357500000000001E-3</v>
      </c>
      <c r="I1915" s="66">
        <v>2E-3</v>
      </c>
      <c r="K1915" s="16">
        <v>4.6264799999999997E-3</v>
      </c>
      <c r="L1915" s="16">
        <v>-37.085999999999999</v>
      </c>
    </row>
    <row r="1916" spans="1:12" ht="13.2" x14ac:dyDescent="0.25">
      <c r="A1916" s="13">
        <v>41713</v>
      </c>
      <c r="B1916" s="54">
        <v>0.91905092592592597</v>
      </c>
      <c r="C1916" s="16" t="s">
        <v>760</v>
      </c>
      <c r="D1916" s="16" t="s">
        <v>761</v>
      </c>
      <c r="E1916" s="16" t="s">
        <v>763</v>
      </c>
      <c r="F1916" s="16">
        <v>1.23E-3</v>
      </c>
      <c r="G1916" s="16">
        <v>0.7024878</v>
      </c>
      <c r="H1916" s="16">
        <v>8.6405E-4</v>
      </c>
      <c r="I1916" s="66">
        <v>2E-3</v>
      </c>
      <c r="K1916" s="16">
        <v>-8.6405E-4</v>
      </c>
      <c r="L1916" s="16">
        <v>0.70108283000000005</v>
      </c>
    </row>
    <row r="1917" spans="1:12" ht="13.2" x14ac:dyDescent="0.25">
      <c r="A1917" s="13">
        <v>41713</v>
      </c>
      <c r="B1917" s="54">
        <v>0.91055555555555556</v>
      </c>
      <c r="C1917" s="16" t="s">
        <v>760</v>
      </c>
      <c r="D1917" s="16" t="s">
        <v>761</v>
      </c>
      <c r="E1917" s="16" t="s">
        <v>763</v>
      </c>
      <c r="F1917" s="16">
        <v>1.23E-3</v>
      </c>
      <c r="G1917" s="16">
        <v>14.476279999999999</v>
      </c>
      <c r="H1917" s="16">
        <v>1.780582E-2</v>
      </c>
      <c r="I1917" s="66">
        <v>2E-3</v>
      </c>
      <c r="K1917" s="16">
        <v>-1.780582E-2</v>
      </c>
      <c r="L1917" s="16">
        <v>14.44732744</v>
      </c>
    </row>
    <row r="1918" spans="1:12" ht="13.2" hidden="1" x14ac:dyDescent="0.25">
      <c r="A1918" s="13">
        <v>41713</v>
      </c>
      <c r="B1918" s="54">
        <v>0.91</v>
      </c>
      <c r="C1918" s="16" t="s">
        <v>808</v>
      </c>
      <c r="D1918" s="16" t="s">
        <v>761</v>
      </c>
      <c r="E1918" s="16" t="s">
        <v>762</v>
      </c>
      <c r="F1918" s="16">
        <v>1.25E-4</v>
      </c>
      <c r="G1918" s="16">
        <v>25</v>
      </c>
      <c r="H1918" s="16">
        <v>3.1250000000000002E-3</v>
      </c>
      <c r="I1918" s="66">
        <v>2E-3</v>
      </c>
      <c r="K1918" s="16">
        <v>3.11875E-3</v>
      </c>
      <c r="L1918" s="16">
        <v>-25</v>
      </c>
    </row>
    <row r="1919" spans="1:12" ht="13.2" hidden="1" x14ac:dyDescent="0.25">
      <c r="A1919" s="13">
        <v>41713</v>
      </c>
      <c r="B1919" s="54">
        <v>0.90950231481481481</v>
      </c>
      <c r="C1919" s="16" t="s">
        <v>808</v>
      </c>
      <c r="D1919" s="16" t="s">
        <v>761</v>
      </c>
      <c r="E1919" s="16" t="s">
        <v>762</v>
      </c>
      <c r="F1919" s="16">
        <v>1.25E-4</v>
      </c>
      <c r="G1919" s="16">
        <v>123.84</v>
      </c>
      <c r="H1919" s="16">
        <v>1.5480000000000001E-2</v>
      </c>
      <c r="I1919" s="66">
        <v>2E-3</v>
      </c>
      <c r="K1919" s="16">
        <v>1.5449040000000001E-2</v>
      </c>
      <c r="L1919" s="16">
        <v>-123.84</v>
      </c>
    </row>
    <row r="1920" spans="1:12" ht="13.2" hidden="1" x14ac:dyDescent="0.25">
      <c r="A1920" s="13">
        <v>41713</v>
      </c>
      <c r="B1920" s="54">
        <v>0.90339120370370374</v>
      </c>
      <c r="C1920" s="16" t="s">
        <v>818</v>
      </c>
      <c r="D1920" s="16" t="s">
        <v>761</v>
      </c>
      <c r="E1920" s="16" t="s">
        <v>762</v>
      </c>
      <c r="F1920" s="16">
        <v>5.6499999999999998E-5</v>
      </c>
      <c r="G1920" s="16">
        <v>0.2</v>
      </c>
      <c r="H1920" s="16">
        <v>1.13E-5</v>
      </c>
      <c r="I1920" s="66">
        <v>2E-3</v>
      </c>
      <c r="K1920" s="16">
        <v>1.128E-5</v>
      </c>
      <c r="L1920" s="16">
        <v>-0.2</v>
      </c>
    </row>
    <row r="1921" spans="1:12" ht="13.2" hidden="1" x14ac:dyDescent="0.25">
      <c r="A1921" s="13">
        <v>41713</v>
      </c>
      <c r="B1921" s="54">
        <v>0.90319444444444441</v>
      </c>
      <c r="C1921" s="16" t="s">
        <v>819</v>
      </c>
      <c r="D1921" s="16" t="s">
        <v>761</v>
      </c>
      <c r="E1921" s="16" t="s">
        <v>762</v>
      </c>
      <c r="F1921" s="16">
        <v>1.8200000000000001E-4</v>
      </c>
      <c r="G1921" s="16">
        <v>0.5</v>
      </c>
      <c r="H1921" s="16">
        <v>9.1000000000000003E-5</v>
      </c>
      <c r="I1921" s="66">
        <v>2E-3</v>
      </c>
      <c r="K1921" s="16">
        <v>9.0820000000000001E-5</v>
      </c>
      <c r="L1921" s="16">
        <v>-0.5</v>
      </c>
    </row>
    <row r="1922" spans="1:12" ht="13.2" x14ac:dyDescent="0.25">
      <c r="A1922" s="13">
        <v>41687</v>
      </c>
      <c r="B1922" s="54">
        <v>0.12606481481481482</v>
      </c>
      <c r="C1922" s="16" t="s">
        <v>760</v>
      </c>
      <c r="D1922" s="16" t="s">
        <v>761</v>
      </c>
      <c r="E1922" s="16" t="s">
        <v>763</v>
      </c>
      <c r="F1922" s="16">
        <v>8.25E-4</v>
      </c>
      <c r="G1922" s="16">
        <v>616.79413333000002</v>
      </c>
      <c r="H1922" s="16">
        <v>0.50885515000000003</v>
      </c>
      <c r="I1922" s="66">
        <v>2E-3</v>
      </c>
      <c r="K1922" s="16">
        <v>-0.50885515000000003</v>
      </c>
      <c r="L1922" s="16">
        <v>615.56054506999999</v>
      </c>
    </row>
    <row r="1923" spans="1:12" ht="13.2" x14ac:dyDescent="0.25">
      <c r="A1923" s="13">
        <v>41686</v>
      </c>
      <c r="B1923" s="54">
        <v>0.7133680555555556</v>
      </c>
      <c r="C1923" s="16" t="s">
        <v>760</v>
      </c>
      <c r="D1923" s="16" t="s">
        <v>761</v>
      </c>
      <c r="E1923" s="16" t="s">
        <v>763</v>
      </c>
      <c r="F1923" s="16">
        <v>6.0999999999999997E-4</v>
      </c>
      <c r="G1923" s="16">
        <v>112.54153927999999</v>
      </c>
      <c r="H1923" s="16">
        <v>6.8650329999999996E-2</v>
      </c>
      <c r="I1923" s="66">
        <v>2E-3</v>
      </c>
      <c r="K1923" s="16">
        <v>-6.8650329999999996E-2</v>
      </c>
      <c r="L1923" s="16">
        <v>112.31645621</v>
      </c>
    </row>
    <row r="1924" spans="1:12" ht="13.2" x14ac:dyDescent="0.25">
      <c r="A1924" s="13">
        <v>41686</v>
      </c>
      <c r="B1924" s="54">
        <v>0.71335648148148145</v>
      </c>
      <c r="C1924" s="16" t="s">
        <v>760</v>
      </c>
      <c r="D1924" s="16" t="s">
        <v>761</v>
      </c>
      <c r="E1924" s="16" t="s">
        <v>763</v>
      </c>
      <c r="F1924" s="16">
        <v>6.0999999999999997E-4</v>
      </c>
      <c r="G1924" s="16">
        <v>111.97195252</v>
      </c>
      <c r="H1924" s="16">
        <v>6.8302890000000005E-2</v>
      </c>
      <c r="I1924" s="66">
        <v>2E-3</v>
      </c>
      <c r="K1924" s="16">
        <v>-6.8302890000000005E-2</v>
      </c>
      <c r="L1924" s="16">
        <v>111.74800861999999</v>
      </c>
    </row>
    <row r="1925" spans="1:12" ht="13.2" hidden="1" x14ac:dyDescent="0.25">
      <c r="A1925" s="13">
        <v>41671</v>
      </c>
      <c r="B1925" s="54">
        <v>0.57491898148148146</v>
      </c>
      <c r="C1925" s="16" t="s">
        <v>787</v>
      </c>
      <c r="D1925" s="16" t="s">
        <v>761</v>
      </c>
      <c r="E1925" s="16" t="s">
        <v>762</v>
      </c>
      <c r="F1925" s="16">
        <v>4.7990000000000001E-4</v>
      </c>
      <c r="G1925" s="16">
        <v>349.79125099999999</v>
      </c>
      <c r="H1925" s="16">
        <v>0.16786482</v>
      </c>
      <c r="I1925" s="66">
        <v>2E-3</v>
      </c>
      <c r="K1925" s="16">
        <v>0.16752909999999999</v>
      </c>
      <c r="L1925" s="16">
        <v>-349.79125099999999</v>
      </c>
    </row>
    <row r="1926" spans="1:12" ht="13.2" hidden="1" x14ac:dyDescent="0.25">
      <c r="A1926" s="13"/>
    </row>
    <row r="1927" spans="1:12" ht="13.2" hidden="1" x14ac:dyDescent="0.25">
      <c r="A1927" s="13"/>
    </row>
  </sheetData>
  <autoFilter ref="A1:L1927" xr:uid="{00000000-0009-0000-0000-000005000000}">
    <filterColumn colId="2">
      <filters>
        <filter val="DASH/BTC"/>
      </filters>
    </filterColumn>
  </autoFilter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B1924"/>
  <sheetViews>
    <sheetView workbookViewId="0">
      <pane ySplit="1" topLeftCell="A155" activePane="bottomLeft" state="frozen"/>
      <selection pane="bottomLeft" activeCell="AB33" sqref="AB33"/>
    </sheetView>
  </sheetViews>
  <sheetFormatPr defaultColWidth="14.33203125" defaultRowHeight="15.75" customHeight="1" x14ac:dyDescent="0.25"/>
  <cols>
    <col min="1" max="1" width="14.33203125" customWidth="1"/>
    <col min="17" max="17" width="19.33203125" customWidth="1"/>
    <col min="18" max="18" width="9.77734375" customWidth="1"/>
    <col min="19" max="19" width="18.77734375" customWidth="1"/>
    <col min="25" max="25" width="4.21875" customWidth="1"/>
    <col min="26" max="26" width="18.77734375" customWidth="1"/>
  </cols>
  <sheetData>
    <row r="1" spans="1:28" ht="15.75" customHeight="1" x14ac:dyDescent="0.25">
      <c r="A1" s="13" t="s">
        <v>0</v>
      </c>
      <c r="B1" s="16" t="s">
        <v>4</v>
      </c>
      <c r="C1" s="16" t="s">
        <v>751</v>
      </c>
      <c r="D1" s="16" t="s">
        <v>752</v>
      </c>
      <c r="E1" s="16" t="s">
        <v>5</v>
      </c>
      <c r="F1" s="16" t="s">
        <v>753</v>
      </c>
      <c r="G1" s="16" t="s">
        <v>754</v>
      </c>
      <c r="H1" s="16" t="s">
        <v>755</v>
      </c>
      <c r="I1" s="16" t="s">
        <v>756</v>
      </c>
      <c r="J1" s="16" t="s">
        <v>757</v>
      </c>
      <c r="K1" s="16" t="s">
        <v>758</v>
      </c>
      <c r="L1" s="16" t="s">
        <v>759</v>
      </c>
      <c r="N1" s="16" t="s">
        <v>766</v>
      </c>
      <c r="O1" s="16" t="s">
        <v>767</v>
      </c>
      <c r="P1" s="16" t="s">
        <v>768</v>
      </c>
      <c r="Q1" s="16" t="s">
        <v>769</v>
      </c>
      <c r="R1" s="18" t="s">
        <v>770</v>
      </c>
      <c r="S1" s="67" t="s">
        <v>771</v>
      </c>
      <c r="U1" s="16" t="s">
        <v>766</v>
      </c>
      <c r="V1" s="16" t="s">
        <v>767</v>
      </c>
      <c r="W1" s="16" t="s">
        <v>768</v>
      </c>
      <c r="X1" s="16" t="s">
        <v>769</v>
      </c>
      <c r="Y1" s="18" t="s">
        <v>770</v>
      </c>
      <c r="Z1" s="67" t="s">
        <v>771</v>
      </c>
      <c r="AB1" s="18">
        <f>SUM(Z2:Z35)</f>
        <v>284942.13</v>
      </c>
    </row>
    <row r="2" spans="1:28" ht="15.75" customHeight="1" x14ac:dyDescent="0.25">
      <c r="A2" s="13">
        <v>41842</v>
      </c>
      <c r="B2" s="54">
        <v>0.44427083333333334</v>
      </c>
      <c r="C2" s="16" t="s">
        <v>760</v>
      </c>
      <c r="D2" s="16" t="s">
        <v>761</v>
      </c>
      <c r="E2" s="16" t="s">
        <v>763</v>
      </c>
      <c r="F2" s="16">
        <v>1.03E-2</v>
      </c>
      <c r="G2" s="16">
        <v>10</v>
      </c>
      <c r="H2" s="16">
        <v>0.10299999999999999</v>
      </c>
      <c r="I2" s="66">
        <v>2E-3</v>
      </c>
      <c r="J2" s="16">
        <v>12843612</v>
      </c>
      <c r="K2" s="16">
        <v>-0.10299999999999999</v>
      </c>
      <c r="L2" s="16">
        <v>9.98</v>
      </c>
      <c r="N2" s="68">
        <v>42770</v>
      </c>
      <c r="O2" s="65" t="s">
        <v>772</v>
      </c>
      <c r="P2" s="65" t="s">
        <v>773</v>
      </c>
      <c r="Q2" s="65">
        <v>1.5366444399999999</v>
      </c>
      <c r="R2" s="69">
        <v>1010.55</v>
      </c>
      <c r="S2" s="70">
        <v>1552.86</v>
      </c>
      <c r="U2" s="71">
        <v>42770</v>
      </c>
      <c r="V2" s="72" t="s">
        <v>762</v>
      </c>
      <c r="W2" s="72" t="s">
        <v>773</v>
      </c>
      <c r="X2" s="72">
        <v>3.34644444</v>
      </c>
      <c r="Y2" s="73">
        <v>1005.37</v>
      </c>
      <c r="Z2" s="74">
        <v>3314.27</v>
      </c>
    </row>
    <row r="3" spans="1:28" ht="15.75" customHeight="1" x14ac:dyDescent="0.25">
      <c r="A3" s="13">
        <v>41842</v>
      </c>
      <c r="B3" s="54">
        <v>0.3434490740740741</v>
      </c>
      <c r="C3" s="16" t="s">
        <v>760</v>
      </c>
      <c r="D3" s="16" t="s">
        <v>761</v>
      </c>
      <c r="E3" s="16" t="s">
        <v>763</v>
      </c>
      <c r="F3" s="16">
        <v>1.04E-2</v>
      </c>
      <c r="G3" s="16">
        <v>10</v>
      </c>
      <c r="H3" s="16">
        <v>0.104</v>
      </c>
      <c r="I3" s="66">
        <v>2E-3</v>
      </c>
      <c r="J3" s="16">
        <v>12975976</v>
      </c>
      <c r="K3" s="16">
        <v>-0.104</v>
      </c>
      <c r="L3" s="16">
        <v>9.98</v>
      </c>
      <c r="N3" s="68">
        <v>42787</v>
      </c>
      <c r="O3" s="65" t="s">
        <v>772</v>
      </c>
      <c r="P3" s="65" t="s">
        <v>773</v>
      </c>
      <c r="Q3" s="65">
        <v>6.0799000000000003</v>
      </c>
      <c r="R3" s="69">
        <v>1119</v>
      </c>
      <c r="S3" s="70">
        <v>6803.41</v>
      </c>
      <c r="U3" s="71">
        <v>42788</v>
      </c>
      <c r="V3" s="72" t="s">
        <v>762</v>
      </c>
      <c r="W3" s="72" t="s">
        <v>773</v>
      </c>
      <c r="X3" s="72">
        <v>6.0799000000000003</v>
      </c>
      <c r="Y3" s="73">
        <v>1119.0899999999999</v>
      </c>
      <c r="Z3" s="74">
        <v>6702.55</v>
      </c>
    </row>
    <row r="4" spans="1:28" ht="15.75" customHeight="1" x14ac:dyDescent="0.25">
      <c r="N4" s="68">
        <v>42798</v>
      </c>
      <c r="O4" s="65" t="s">
        <v>772</v>
      </c>
      <c r="P4" s="65" t="s">
        <v>773</v>
      </c>
      <c r="Q4" s="65">
        <v>4.2997172399999997</v>
      </c>
      <c r="R4" s="69">
        <v>1266.6500000000001</v>
      </c>
      <c r="S4" s="70">
        <v>5446.24</v>
      </c>
      <c r="U4" s="71">
        <v>42799</v>
      </c>
      <c r="V4" s="72" t="s">
        <v>762</v>
      </c>
      <c r="W4" s="72" t="s">
        <v>773</v>
      </c>
      <c r="X4" s="72">
        <v>2.66895726</v>
      </c>
      <c r="Y4" s="73">
        <v>1267.9100000000001</v>
      </c>
      <c r="Z4" s="74">
        <v>3333.58</v>
      </c>
    </row>
    <row r="5" spans="1:28" ht="15.75" customHeight="1" x14ac:dyDescent="0.25">
      <c r="F5" s="16" t="s">
        <v>774</v>
      </c>
      <c r="G5" s="16">
        <f t="shared" ref="G5:H5" si="0">SUM(G2:G3)</f>
        <v>20</v>
      </c>
      <c r="H5" s="16">
        <f t="shared" si="0"/>
        <v>0.20699999999999999</v>
      </c>
      <c r="N5" s="68">
        <v>42830</v>
      </c>
      <c r="O5" s="65" t="s">
        <v>772</v>
      </c>
      <c r="P5" s="65" t="s">
        <v>773</v>
      </c>
      <c r="Q5" s="65">
        <v>2.48</v>
      </c>
      <c r="R5" s="69">
        <v>1149</v>
      </c>
      <c r="S5" s="70">
        <v>2849.52</v>
      </c>
      <c r="U5" s="71">
        <v>42836</v>
      </c>
      <c r="V5" s="72" t="s">
        <v>762</v>
      </c>
      <c r="W5" s="72" t="s">
        <v>773</v>
      </c>
      <c r="X5" s="72">
        <v>4.1107599800000001</v>
      </c>
      <c r="Y5" s="73">
        <v>1220.9000000000001</v>
      </c>
      <c r="Z5" s="74">
        <v>4944.03</v>
      </c>
    </row>
    <row r="6" spans="1:28" ht="15.75" customHeight="1" x14ac:dyDescent="0.25">
      <c r="F6" s="16" t="s">
        <v>775</v>
      </c>
      <c r="G6" s="16">
        <v>0</v>
      </c>
      <c r="H6" s="16">
        <v>0</v>
      </c>
      <c r="N6" s="75">
        <v>42929</v>
      </c>
      <c r="O6" s="65" t="s">
        <v>772</v>
      </c>
      <c r="P6" s="65" t="s">
        <v>773</v>
      </c>
      <c r="Q6" s="65">
        <v>1.80669985</v>
      </c>
      <c r="R6" s="69">
        <v>2329.9899999999998</v>
      </c>
      <c r="S6" s="70">
        <v>4209.59</v>
      </c>
      <c r="U6" s="71">
        <v>42929</v>
      </c>
      <c r="V6" s="72" t="s">
        <v>762</v>
      </c>
      <c r="W6" s="72" t="s">
        <v>773</v>
      </c>
      <c r="X6" s="72">
        <v>1.80669985</v>
      </c>
      <c r="Y6" s="73">
        <v>2304.38</v>
      </c>
      <c r="Z6" s="74">
        <v>4101.29</v>
      </c>
    </row>
    <row r="7" spans="1:28" ht="15.75" customHeight="1" x14ac:dyDescent="0.25">
      <c r="F7" s="7"/>
      <c r="G7" s="7">
        <f t="shared" ref="G7:H7" si="1">G6-G5</f>
        <v>-20</v>
      </c>
      <c r="H7" s="7">
        <f t="shared" si="1"/>
        <v>-0.20699999999999999</v>
      </c>
      <c r="N7" s="75">
        <v>42930</v>
      </c>
      <c r="O7" s="65" t="s">
        <v>772</v>
      </c>
      <c r="P7" s="65" t="s">
        <v>773</v>
      </c>
      <c r="Q7" s="65">
        <v>1.0416633500000001</v>
      </c>
      <c r="R7" s="69">
        <v>2192</v>
      </c>
      <c r="S7" s="70">
        <v>2283.33</v>
      </c>
      <c r="U7" s="71">
        <v>42938</v>
      </c>
      <c r="V7" s="72" t="s">
        <v>762</v>
      </c>
      <c r="W7" s="72" t="s">
        <v>773</v>
      </c>
      <c r="X7" s="72">
        <v>3.3841599800000002</v>
      </c>
      <c r="Y7" s="73">
        <v>2807.2</v>
      </c>
      <c r="Z7" s="74">
        <v>9358.4500000000007</v>
      </c>
    </row>
    <row r="8" spans="1:28" ht="15.75" customHeight="1" x14ac:dyDescent="0.25">
      <c r="N8" s="75">
        <v>42930</v>
      </c>
      <c r="O8" s="65" t="s">
        <v>772</v>
      </c>
      <c r="P8" s="65" t="s">
        <v>773</v>
      </c>
      <c r="Q8" s="65">
        <v>2.0004369199999998</v>
      </c>
      <c r="R8" s="69">
        <v>2177.91</v>
      </c>
      <c r="S8" s="70">
        <v>4356.7700000000004</v>
      </c>
      <c r="U8" s="71">
        <v>42946</v>
      </c>
      <c r="V8" s="72" t="s">
        <v>762</v>
      </c>
      <c r="W8" s="72" t="s">
        <v>773</v>
      </c>
      <c r="X8" s="72">
        <v>2.6323325500000001</v>
      </c>
      <c r="Y8" s="73">
        <v>2659.28</v>
      </c>
      <c r="Z8" s="74">
        <v>6895.82</v>
      </c>
    </row>
    <row r="9" spans="1:28" ht="15.75" customHeight="1" x14ac:dyDescent="0.25">
      <c r="N9" s="75">
        <v>42938</v>
      </c>
      <c r="O9" s="65" t="s">
        <v>772</v>
      </c>
      <c r="P9" s="65" t="s">
        <v>773</v>
      </c>
      <c r="Q9" s="65">
        <v>2.1198999999999999</v>
      </c>
      <c r="R9" s="69">
        <v>2759.21</v>
      </c>
      <c r="S9" s="70">
        <v>5849.25</v>
      </c>
      <c r="U9" s="71">
        <v>42946</v>
      </c>
      <c r="V9" s="72" t="s">
        <v>762</v>
      </c>
      <c r="W9" s="72" t="s">
        <v>773</v>
      </c>
      <c r="X9" s="72">
        <v>2.6323325500000001</v>
      </c>
      <c r="Y9" s="73">
        <v>2659.28</v>
      </c>
      <c r="Z9" s="74">
        <v>6895.82</v>
      </c>
    </row>
    <row r="10" spans="1:28" ht="15.75" customHeight="1" x14ac:dyDescent="0.25">
      <c r="A10" s="13">
        <v>41838</v>
      </c>
      <c r="B10" s="54">
        <v>0.39218750000000002</v>
      </c>
      <c r="C10" s="16" t="s">
        <v>760</v>
      </c>
      <c r="D10" s="16" t="s">
        <v>761</v>
      </c>
      <c r="E10" s="16" t="s">
        <v>763</v>
      </c>
      <c r="F10" s="16">
        <v>1.22813E-2</v>
      </c>
      <c r="G10" s="16">
        <v>4.6455379999999998E-2</v>
      </c>
      <c r="H10" s="16">
        <v>5.7052999999999997E-4</v>
      </c>
      <c r="I10" s="66">
        <v>2E-3</v>
      </c>
      <c r="J10" s="16">
        <v>12453655</v>
      </c>
      <c r="K10" s="16">
        <v>-5.7052999999999997E-4</v>
      </c>
      <c r="L10" s="16">
        <v>4.6362470000000003E-2</v>
      </c>
      <c r="N10" s="75">
        <v>42945</v>
      </c>
      <c r="O10" s="65" t="s">
        <v>772</v>
      </c>
      <c r="P10" s="65" t="s">
        <v>773</v>
      </c>
      <c r="Q10" s="65">
        <v>2.4998999999999998</v>
      </c>
      <c r="R10" s="69">
        <v>2722.29</v>
      </c>
      <c r="S10" s="70">
        <v>6805.45</v>
      </c>
      <c r="U10" s="71">
        <v>42946</v>
      </c>
      <c r="V10" s="72" t="s">
        <v>762</v>
      </c>
      <c r="W10" s="72" t="s">
        <v>773</v>
      </c>
      <c r="X10" s="72">
        <v>3.8164945800000001</v>
      </c>
      <c r="Y10" s="73">
        <v>2659.84</v>
      </c>
      <c r="Z10" s="74">
        <v>10000</v>
      </c>
    </row>
    <row r="11" spans="1:28" ht="15.75" customHeight="1" x14ac:dyDescent="0.25">
      <c r="A11" s="13">
        <v>41838</v>
      </c>
      <c r="B11" s="54">
        <v>0.39218750000000002</v>
      </c>
      <c r="C11" s="16" t="s">
        <v>760</v>
      </c>
      <c r="D11" s="16" t="s">
        <v>761</v>
      </c>
      <c r="E11" s="16" t="s">
        <v>763</v>
      </c>
      <c r="F11" s="16">
        <v>1.228139E-2</v>
      </c>
      <c r="G11" s="16">
        <v>7.8029310000000004E-2</v>
      </c>
      <c r="H11" s="16">
        <v>9.5830000000000004E-4</v>
      </c>
      <c r="I11" s="66">
        <v>2E-3</v>
      </c>
      <c r="J11" s="16">
        <v>12454349</v>
      </c>
      <c r="K11" s="16">
        <v>-9.5830000000000004E-4</v>
      </c>
      <c r="L11" s="16">
        <v>7.787326E-2</v>
      </c>
      <c r="N11" s="75">
        <v>42959</v>
      </c>
      <c r="O11" s="65" t="s">
        <v>772</v>
      </c>
      <c r="P11" s="65" t="s">
        <v>773</v>
      </c>
      <c r="Q11" s="65">
        <v>1.8038357899999999</v>
      </c>
      <c r="R11" s="69">
        <v>3787.31</v>
      </c>
      <c r="S11" s="70">
        <v>6831.69</v>
      </c>
      <c r="U11" s="71">
        <v>42959</v>
      </c>
      <c r="V11" s="72" t="s">
        <v>762</v>
      </c>
      <c r="W11" s="72" t="s">
        <v>773</v>
      </c>
      <c r="X11" s="72">
        <v>1.3186095600000001</v>
      </c>
      <c r="Y11" s="73">
        <v>3791.87</v>
      </c>
      <c r="Z11" s="74">
        <v>4925.5</v>
      </c>
    </row>
    <row r="12" spans="1:28" ht="15.75" customHeight="1" x14ac:dyDescent="0.25">
      <c r="A12" s="13">
        <v>41838</v>
      </c>
      <c r="B12" s="54">
        <v>0.39218750000000002</v>
      </c>
      <c r="C12" s="16" t="s">
        <v>760</v>
      </c>
      <c r="D12" s="16" t="s">
        <v>761</v>
      </c>
      <c r="E12" s="16" t="s">
        <v>763</v>
      </c>
      <c r="F12" s="16">
        <v>1.228158E-2</v>
      </c>
      <c r="G12" s="16">
        <v>1.0775165099999999</v>
      </c>
      <c r="H12" s="16">
        <v>1.32336E-2</v>
      </c>
      <c r="I12" s="66">
        <v>2E-3</v>
      </c>
      <c r="J12" s="16">
        <v>12455779</v>
      </c>
      <c r="K12" s="16">
        <v>-1.32336E-2</v>
      </c>
      <c r="L12" s="16">
        <v>1.07536148</v>
      </c>
      <c r="N12" s="75">
        <v>42962</v>
      </c>
      <c r="O12" s="65" t="s">
        <v>772</v>
      </c>
      <c r="P12" s="65" t="s">
        <v>773</v>
      </c>
      <c r="Q12" s="65">
        <v>1.6498999999999999</v>
      </c>
      <c r="R12" s="69">
        <v>3911.03</v>
      </c>
      <c r="S12" s="70">
        <v>6452.81</v>
      </c>
      <c r="U12" s="71">
        <v>42962</v>
      </c>
      <c r="V12" s="72" t="s">
        <v>762</v>
      </c>
      <c r="W12" s="72" t="s">
        <v>773</v>
      </c>
      <c r="X12" s="72">
        <v>0.63482059999999996</v>
      </c>
      <c r="Y12" s="73">
        <v>3938.12</v>
      </c>
      <c r="Z12" s="74">
        <v>2462.75</v>
      </c>
    </row>
    <row r="13" spans="1:28" ht="15.75" customHeight="1" x14ac:dyDescent="0.25">
      <c r="A13" s="13">
        <v>41838</v>
      </c>
      <c r="B13" s="54">
        <v>0.39218750000000002</v>
      </c>
      <c r="C13" s="16" t="s">
        <v>760</v>
      </c>
      <c r="D13" s="16" t="s">
        <v>761</v>
      </c>
      <c r="E13" s="16" t="s">
        <v>763</v>
      </c>
      <c r="F13" s="16">
        <v>1.228165E-2</v>
      </c>
      <c r="G13" s="16">
        <v>6.3296820000000004E-2</v>
      </c>
      <c r="H13" s="16">
        <v>7.7738000000000004E-4</v>
      </c>
      <c r="I13" s="66">
        <v>2E-3</v>
      </c>
      <c r="J13" s="16">
        <v>12456265</v>
      </c>
      <c r="K13" s="16">
        <v>-7.7738000000000004E-4</v>
      </c>
      <c r="L13" s="16">
        <v>6.3170229999999994E-2</v>
      </c>
      <c r="N13" s="75">
        <v>42963</v>
      </c>
      <c r="O13" s="65" t="s">
        <v>772</v>
      </c>
      <c r="P13" s="65" t="s">
        <v>773</v>
      </c>
      <c r="Q13" s="65">
        <v>1.3299000000000001</v>
      </c>
      <c r="R13" s="69">
        <v>4316.1000000000004</v>
      </c>
      <c r="S13" s="70">
        <v>5739.98</v>
      </c>
      <c r="U13" s="71">
        <v>42963</v>
      </c>
      <c r="V13" s="72" t="s">
        <v>762</v>
      </c>
      <c r="W13" s="72" t="s">
        <v>773</v>
      </c>
      <c r="X13" s="72">
        <v>0.82416889000000004</v>
      </c>
      <c r="Y13" s="73">
        <v>4246.7</v>
      </c>
      <c r="Z13" s="74">
        <v>3447.85</v>
      </c>
    </row>
    <row r="14" spans="1:28" ht="15.75" customHeight="1" x14ac:dyDescent="0.25">
      <c r="A14" s="13">
        <v>41838</v>
      </c>
      <c r="B14" s="54">
        <v>0.39217592592592593</v>
      </c>
      <c r="C14" s="16" t="s">
        <v>760</v>
      </c>
      <c r="D14" s="16" t="s">
        <v>761</v>
      </c>
      <c r="E14" s="16" t="s">
        <v>763</v>
      </c>
      <c r="F14" s="16">
        <v>1.2281790000000001E-2</v>
      </c>
      <c r="G14" s="16">
        <v>6.0346089999999998E-2</v>
      </c>
      <c r="H14" s="16">
        <v>7.4114999999999999E-4</v>
      </c>
      <c r="I14" s="66">
        <v>2E-3</v>
      </c>
      <c r="J14" s="16">
        <v>12457021</v>
      </c>
      <c r="K14" s="16">
        <v>-7.4114999999999999E-4</v>
      </c>
      <c r="L14" s="16">
        <v>6.0225399999999998E-2</v>
      </c>
      <c r="N14" s="75">
        <v>42980</v>
      </c>
      <c r="O14" s="65" t="s">
        <v>772</v>
      </c>
      <c r="P14" s="65" t="s">
        <v>773</v>
      </c>
      <c r="Q14" s="65">
        <v>1.3998999999999999</v>
      </c>
      <c r="R14" s="69">
        <v>4729.9799999999996</v>
      </c>
      <c r="S14" s="70">
        <v>6621.5</v>
      </c>
      <c r="U14" s="71">
        <v>42968</v>
      </c>
      <c r="V14" s="72" t="s">
        <v>762</v>
      </c>
      <c r="W14" s="72" t="s">
        <v>773</v>
      </c>
      <c r="X14" s="72">
        <v>1.0020165700000001</v>
      </c>
      <c r="Y14" s="73">
        <v>3991.95</v>
      </c>
      <c r="Z14" s="74">
        <v>3940.4</v>
      </c>
    </row>
    <row r="15" spans="1:28" ht="15.75" customHeight="1" x14ac:dyDescent="0.25">
      <c r="A15" s="13">
        <v>41838</v>
      </c>
      <c r="B15" s="54">
        <v>0.39217592592592593</v>
      </c>
      <c r="C15" s="16" t="s">
        <v>760</v>
      </c>
      <c r="D15" s="16" t="s">
        <v>761</v>
      </c>
      <c r="E15" s="16" t="s">
        <v>763</v>
      </c>
      <c r="F15" s="16">
        <v>1.228187E-2</v>
      </c>
      <c r="G15" s="16">
        <v>1.9213800000000001E-3</v>
      </c>
      <c r="H15" s="16">
        <v>2.3589999999999999E-5</v>
      </c>
      <c r="I15" s="66">
        <v>2E-3</v>
      </c>
      <c r="J15" s="16">
        <v>12466151</v>
      </c>
      <c r="K15" s="16">
        <v>-2.3589999999999999E-5</v>
      </c>
      <c r="L15" s="16">
        <v>1.9175399999999999E-3</v>
      </c>
      <c r="N15" s="75">
        <v>42981</v>
      </c>
      <c r="O15" s="65" t="s">
        <v>772</v>
      </c>
      <c r="P15" s="65" t="s">
        <v>773</v>
      </c>
      <c r="Q15" s="65">
        <v>1.4999</v>
      </c>
      <c r="R15" s="69">
        <v>4575.62</v>
      </c>
      <c r="S15" s="70">
        <v>6862.97</v>
      </c>
      <c r="U15" s="71">
        <v>42973</v>
      </c>
      <c r="V15" s="72" t="s">
        <v>762</v>
      </c>
      <c r="W15" s="72" t="s">
        <v>773</v>
      </c>
      <c r="X15" s="72">
        <v>0.81936421999999998</v>
      </c>
      <c r="Y15" s="73">
        <v>4271.6000000000004</v>
      </c>
      <c r="Z15" s="74">
        <v>3447.85</v>
      </c>
    </row>
    <row r="16" spans="1:28" ht="15.75" customHeight="1" x14ac:dyDescent="0.25">
      <c r="A16" s="13">
        <v>41838</v>
      </c>
      <c r="B16" s="54">
        <v>0.39215277777777779</v>
      </c>
      <c r="C16" s="16" t="s">
        <v>760</v>
      </c>
      <c r="D16" s="16" t="s">
        <v>761</v>
      </c>
      <c r="E16" s="16" t="s">
        <v>763</v>
      </c>
      <c r="F16" s="16">
        <v>1.228194E-2</v>
      </c>
      <c r="G16" s="16">
        <v>9.3942510000000007E-2</v>
      </c>
      <c r="H16" s="16">
        <v>1.15379E-3</v>
      </c>
      <c r="I16" s="66">
        <v>2E-3</v>
      </c>
      <c r="J16" s="16">
        <v>12466709</v>
      </c>
      <c r="K16" s="16">
        <v>-1.15379E-3</v>
      </c>
      <c r="L16" s="16">
        <v>9.3754630000000005E-2</v>
      </c>
      <c r="N16" s="75">
        <v>42983</v>
      </c>
      <c r="O16" s="65" t="s">
        <v>772</v>
      </c>
      <c r="P16" s="65" t="s">
        <v>773</v>
      </c>
      <c r="Q16" s="65">
        <v>1.4999</v>
      </c>
      <c r="R16" s="69">
        <v>4440.18</v>
      </c>
      <c r="S16" s="70">
        <v>6659.83</v>
      </c>
      <c r="U16" s="71">
        <v>42980</v>
      </c>
      <c r="V16" s="72" t="s">
        <v>762</v>
      </c>
      <c r="W16" s="72" t="s">
        <v>773</v>
      </c>
      <c r="X16" s="72">
        <v>0.64266665999999995</v>
      </c>
      <c r="Y16" s="73">
        <v>4668.05</v>
      </c>
      <c r="Z16" s="74">
        <v>2955.3</v>
      </c>
    </row>
    <row r="17" spans="1:26" ht="15.75" customHeight="1" x14ac:dyDescent="0.25">
      <c r="A17" s="13">
        <v>41838</v>
      </c>
      <c r="B17" s="54">
        <v>0.39209490740740743</v>
      </c>
      <c r="C17" s="16" t="s">
        <v>760</v>
      </c>
      <c r="D17" s="16" t="s">
        <v>761</v>
      </c>
      <c r="E17" s="16" t="s">
        <v>763</v>
      </c>
      <c r="F17" s="16">
        <v>1.228198E-2</v>
      </c>
      <c r="G17" s="16">
        <v>2.5854740000000001E-2</v>
      </c>
      <c r="H17" s="16">
        <v>3.1754E-4</v>
      </c>
      <c r="I17" s="66">
        <v>2E-3</v>
      </c>
      <c r="J17" s="16">
        <v>12466916</v>
      </c>
      <c r="K17" s="16">
        <v>-3.1754E-4</v>
      </c>
      <c r="L17" s="16">
        <v>2.5803039999999999E-2</v>
      </c>
      <c r="N17" s="75">
        <v>42984</v>
      </c>
      <c r="O17" s="65" t="s">
        <v>772</v>
      </c>
      <c r="P17" s="65" t="s">
        <v>773</v>
      </c>
      <c r="Q17" s="65">
        <v>1.4999</v>
      </c>
      <c r="R17" s="69">
        <v>4598.01</v>
      </c>
      <c r="S17" s="70">
        <v>6896.56</v>
      </c>
      <c r="U17" s="71">
        <v>42982</v>
      </c>
      <c r="V17" s="72" t="s">
        <v>762</v>
      </c>
      <c r="W17" s="72" t="s">
        <v>773</v>
      </c>
      <c r="X17" s="72">
        <v>0.92498796999999999</v>
      </c>
      <c r="Y17" s="73">
        <v>4324.38</v>
      </c>
      <c r="Z17" s="74">
        <v>3940.4</v>
      </c>
    </row>
    <row r="18" spans="1:26" ht="15.75" customHeight="1" x14ac:dyDescent="0.25">
      <c r="A18" s="13">
        <v>41838</v>
      </c>
      <c r="B18" s="54">
        <v>0.39206018518518521</v>
      </c>
      <c r="C18" s="16" t="s">
        <v>760</v>
      </c>
      <c r="D18" s="16" t="s">
        <v>761</v>
      </c>
      <c r="E18" s="16" t="s">
        <v>763</v>
      </c>
      <c r="F18" s="16">
        <v>1.228198E-2</v>
      </c>
      <c r="G18" s="16">
        <v>2.8928740000000001E-2</v>
      </c>
      <c r="H18" s="16">
        <v>3.5530000000000002E-4</v>
      </c>
      <c r="I18" s="66">
        <v>2E-3</v>
      </c>
      <c r="J18" s="16">
        <v>12466916</v>
      </c>
      <c r="K18" s="16">
        <v>-3.5530000000000002E-4</v>
      </c>
      <c r="L18" s="16">
        <v>2.887089E-2</v>
      </c>
      <c r="N18" s="75">
        <v>42985</v>
      </c>
      <c r="O18" s="65" t="s">
        <v>772</v>
      </c>
      <c r="P18" s="65" t="s">
        <v>773</v>
      </c>
      <c r="Q18" s="65">
        <v>1.4999</v>
      </c>
      <c r="R18" s="69">
        <v>4657.99</v>
      </c>
      <c r="S18" s="70">
        <v>6986.52</v>
      </c>
      <c r="U18" s="71">
        <v>42983</v>
      </c>
      <c r="V18" s="72" t="s">
        <v>762</v>
      </c>
      <c r="W18" s="72" t="s">
        <v>773</v>
      </c>
      <c r="X18" s="72">
        <v>1.72268665</v>
      </c>
      <c r="Y18" s="73">
        <v>4353.66</v>
      </c>
      <c r="Z18" s="74">
        <v>7388.25</v>
      </c>
    </row>
    <row r="19" spans="1:26" ht="15.75" customHeight="1" x14ac:dyDescent="0.25">
      <c r="A19" s="13">
        <v>41838</v>
      </c>
      <c r="B19" s="54">
        <v>0.39206018518518521</v>
      </c>
      <c r="C19" s="16" t="s">
        <v>760</v>
      </c>
      <c r="D19" s="16" t="s">
        <v>761</v>
      </c>
      <c r="E19" s="16" t="s">
        <v>763</v>
      </c>
      <c r="F19" s="16">
        <v>1.2282029999999999E-2</v>
      </c>
      <c r="G19" s="16">
        <v>1.0755270000000001E-2</v>
      </c>
      <c r="H19" s="16">
        <v>1.3208999999999999E-4</v>
      </c>
      <c r="I19" s="66">
        <v>2E-3</v>
      </c>
      <c r="J19" s="16">
        <v>12467299</v>
      </c>
      <c r="K19" s="16">
        <v>-1.3208999999999999E-4</v>
      </c>
      <c r="L19" s="16">
        <v>1.073376E-2</v>
      </c>
      <c r="N19" s="75">
        <v>42987</v>
      </c>
      <c r="O19" s="65" t="s">
        <v>772</v>
      </c>
      <c r="P19" s="65" t="s">
        <v>773</v>
      </c>
      <c r="Q19" s="65">
        <v>1.4999</v>
      </c>
      <c r="R19" s="69">
        <v>4297.2</v>
      </c>
      <c r="S19" s="70">
        <v>6445.37</v>
      </c>
      <c r="U19" s="71">
        <v>42985</v>
      </c>
      <c r="V19" s="72" t="s">
        <v>762</v>
      </c>
      <c r="W19" s="72" t="s">
        <v>773</v>
      </c>
      <c r="X19" s="72">
        <v>1.6182311700000001</v>
      </c>
      <c r="Y19" s="73">
        <v>4634.6899999999996</v>
      </c>
      <c r="Z19" s="74">
        <v>7388.25</v>
      </c>
    </row>
    <row r="20" spans="1:26" ht="15.75" customHeight="1" x14ac:dyDescent="0.25">
      <c r="A20" s="13">
        <v>41838</v>
      </c>
      <c r="B20" s="54">
        <v>0.39206018518518521</v>
      </c>
      <c r="C20" s="16" t="s">
        <v>760</v>
      </c>
      <c r="D20" s="16" t="s">
        <v>761</v>
      </c>
      <c r="E20" s="16" t="s">
        <v>763</v>
      </c>
      <c r="F20" s="16">
        <v>1.2282039999999999E-2</v>
      </c>
      <c r="G20" s="16">
        <v>7.0125660000000006E-2</v>
      </c>
      <c r="H20" s="16">
        <v>8.6127999999999997E-4</v>
      </c>
      <c r="I20" s="66">
        <v>2E-3</v>
      </c>
      <c r="J20" s="16">
        <v>12467353</v>
      </c>
      <c r="K20" s="16">
        <v>-8.6127999999999997E-4</v>
      </c>
      <c r="L20" s="16">
        <v>6.9985409999999998E-2</v>
      </c>
      <c r="N20" s="75">
        <v>42988</v>
      </c>
      <c r="O20" s="65" t="s">
        <v>772</v>
      </c>
      <c r="P20" s="65" t="s">
        <v>773</v>
      </c>
      <c r="Q20" s="65">
        <v>1.4999</v>
      </c>
      <c r="R20" s="69">
        <v>4315</v>
      </c>
      <c r="S20" s="70">
        <v>6472.07</v>
      </c>
      <c r="U20" s="71">
        <v>42987</v>
      </c>
      <c r="V20" s="72" t="s">
        <v>762</v>
      </c>
      <c r="W20" s="72" t="s">
        <v>773</v>
      </c>
      <c r="X20" s="72">
        <v>1.16421526</v>
      </c>
      <c r="Y20" s="73">
        <v>4294.74</v>
      </c>
      <c r="Z20" s="74">
        <v>4925.5</v>
      </c>
    </row>
    <row r="21" spans="1:26" ht="15.75" customHeight="1" x14ac:dyDescent="0.25">
      <c r="A21" s="13">
        <v>41838</v>
      </c>
      <c r="B21" s="54">
        <v>0.39206018518518521</v>
      </c>
      <c r="C21" s="16" t="s">
        <v>760</v>
      </c>
      <c r="D21" s="16" t="s">
        <v>761</v>
      </c>
      <c r="E21" s="16" t="s">
        <v>763</v>
      </c>
      <c r="F21" s="16">
        <v>1.2282039999999999E-2</v>
      </c>
      <c r="G21" s="16">
        <v>8.0936969999999997E-2</v>
      </c>
      <c r="H21" s="16">
        <v>9.9406999999999989E-4</v>
      </c>
      <c r="I21" s="66">
        <v>2E-3</v>
      </c>
      <c r="J21" s="16">
        <v>12467341</v>
      </c>
      <c r="K21" s="16">
        <v>-9.9406999999999989E-4</v>
      </c>
      <c r="L21" s="16">
        <v>8.0775100000000002E-2</v>
      </c>
      <c r="N21" s="75">
        <v>42991</v>
      </c>
      <c r="O21" s="65" t="s">
        <v>772</v>
      </c>
      <c r="P21" s="65" t="s">
        <v>773</v>
      </c>
      <c r="Q21" s="65">
        <v>1.4999</v>
      </c>
      <c r="R21" s="69">
        <v>3775.61</v>
      </c>
      <c r="S21" s="70">
        <v>5663.04</v>
      </c>
      <c r="U21" s="71">
        <v>42989</v>
      </c>
      <c r="V21" s="72" t="s">
        <v>762</v>
      </c>
      <c r="W21" s="72" t="s">
        <v>773</v>
      </c>
      <c r="X21" s="72">
        <v>1.1831886</v>
      </c>
      <c r="Y21" s="73">
        <v>4225.87</v>
      </c>
      <c r="Z21" s="74">
        <v>4925.5</v>
      </c>
    </row>
    <row r="22" spans="1:26" ht="15.75" customHeight="1" x14ac:dyDescent="0.25">
      <c r="A22" s="13">
        <v>41838</v>
      </c>
      <c r="B22" s="54">
        <v>0.39206018518518521</v>
      </c>
      <c r="C22" s="16" t="s">
        <v>760</v>
      </c>
      <c r="D22" s="16" t="s">
        <v>761</v>
      </c>
      <c r="E22" s="16" t="s">
        <v>763</v>
      </c>
      <c r="F22" s="16">
        <v>1.2282039999999999E-2</v>
      </c>
      <c r="G22" s="16">
        <v>6.3349790000000003E-2</v>
      </c>
      <c r="H22" s="16">
        <v>7.7806000000000001E-4</v>
      </c>
      <c r="I22" s="66">
        <v>2E-3</v>
      </c>
      <c r="J22" s="16">
        <v>12467332</v>
      </c>
      <c r="K22" s="16">
        <v>-7.7806000000000001E-4</v>
      </c>
      <c r="L22" s="16">
        <v>6.3223100000000004E-2</v>
      </c>
      <c r="N22" s="75">
        <v>42997</v>
      </c>
      <c r="O22" s="65" t="s">
        <v>772</v>
      </c>
      <c r="P22" s="65" t="s">
        <v>773</v>
      </c>
      <c r="Q22" s="65">
        <v>1.4999</v>
      </c>
      <c r="R22" s="69">
        <v>3979.28</v>
      </c>
      <c r="S22" s="70">
        <v>5968.52</v>
      </c>
      <c r="U22" s="71">
        <v>42993</v>
      </c>
      <c r="V22" s="72" t="s">
        <v>762</v>
      </c>
      <c r="W22" s="72" t="s">
        <v>773</v>
      </c>
      <c r="X22" s="72">
        <v>2.0883422</v>
      </c>
      <c r="Y22" s="73">
        <v>3830.79</v>
      </c>
      <c r="Z22" s="74">
        <v>7880.8</v>
      </c>
    </row>
    <row r="23" spans="1:26" ht="15.75" customHeight="1" x14ac:dyDescent="0.25">
      <c r="A23" s="13">
        <v>41838</v>
      </c>
      <c r="B23" s="54">
        <v>0.39206018518518521</v>
      </c>
      <c r="C23" s="16" t="s">
        <v>760</v>
      </c>
      <c r="D23" s="16" t="s">
        <v>761</v>
      </c>
      <c r="E23" s="16" t="s">
        <v>763</v>
      </c>
      <c r="F23" s="16">
        <v>1.2282039999999999E-2</v>
      </c>
      <c r="G23" s="16">
        <v>1.7787460000000001E-2</v>
      </c>
      <c r="H23" s="16">
        <v>2.1845999999999999E-4</v>
      </c>
      <c r="I23" s="66">
        <v>2E-3</v>
      </c>
      <c r="J23" s="16">
        <v>12467326</v>
      </c>
      <c r="K23" s="16">
        <v>-2.1845999999999999E-4</v>
      </c>
      <c r="L23" s="16">
        <v>1.7751889999999999E-2</v>
      </c>
      <c r="N23" s="75">
        <v>43000</v>
      </c>
      <c r="O23" s="65" t="s">
        <v>772</v>
      </c>
      <c r="P23" s="65" t="s">
        <v>773</v>
      </c>
      <c r="Q23" s="65">
        <v>1.4999</v>
      </c>
      <c r="R23" s="69">
        <v>3559.01</v>
      </c>
      <c r="S23" s="70">
        <v>5338.16</v>
      </c>
      <c r="U23" s="71">
        <v>42997</v>
      </c>
      <c r="V23" s="72" t="s">
        <v>762</v>
      </c>
      <c r="W23" s="72" t="s">
        <v>773</v>
      </c>
      <c r="X23" s="72">
        <v>2.1518120600000001</v>
      </c>
      <c r="Y23" s="73">
        <v>3950.16</v>
      </c>
      <c r="Z23" s="74">
        <v>8373.35</v>
      </c>
    </row>
    <row r="24" spans="1:26" ht="15.75" customHeight="1" x14ac:dyDescent="0.25">
      <c r="A24" s="13">
        <v>41838</v>
      </c>
      <c r="B24" s="54">
        <v>0.39204861111111111</v>
      </c>
      <c r="C24" s="16" t="s">
        <v>760</v>
      </c>
      <c r="D24" s="16" t="s">
        <v>761</v>
      </c>
      <c r="E24" s="16" t="s">
        <v>763</v>
      </c>
      <c r="F24" s="16">
        <v>1.2282039999999999E-2</v>
      </c>
      <c r="G24" s="16">
        <v>3.9684009999999999E-2</v>
      </c>
      <c r="H24" s="16">
        <v>4.8739999999999998E-4</v>
      </c>
      <c r="I24" s="66">
        <v>2E-3</v>
      </c>
      <c r="J24" s="16">
        <v>12467326</v>
      </c>
      <c r="K24" s="16">
        <v>-4.8739999999999998E-4</v>
      </c>
      <c r="L24" s="16">
        <v>3.9604649999999998E-2</v>
      </c>
      <c r="N24" s="75">
        <v>43003</v>
      </c>
      <c r="O24" s="65" t="s">
        <v>772</v>
      </c>
      <c r="P24" s="65" t="s">
        <v>773</v>
      </c>
      <c r="Q24" s="65">
        <v>1.6915560000000001</v>
      </c>
      <c r="R24" s="69">
        <v>3928.99</v>
      </c>
      <c r="S24" s="70">
        <v>6646.11</v>
      </c>
      <c r="U24" s="71">
        <v>43003</v>
      </c>
      <c r="V24" s="72" t="s">
        <v>762</v>
      </c>
      <c r="W24" s="72" t="s">
        <v>773</v>
      </c>
      <c r="X24" s="72">
        <v>3.63069468</v>
      </c>
      <c r="Y24" s="73">
        <v>3890.44</v>
      </c>
      <c r="Z24" s="74">
        <v>13914.54</v>
      </c>
    </row>
    <row r="25" spans="1:26" ht="15.75" customHeight="1" x14ac:dyDescent="0.25">
      <c r="A25" s="13">
        <v>41838</v>
      </c>
      <c r="B25" s="54">
        <v>0.39201388888888888</v>
      </c>
      <c r="C25" s="16" t="s">
        <v>760</v>
      </c>
      <c r="D25" s="16" t="s">
        <v>761</v>
      </c>
      <c r="E25" s="16" t="s">
        <v>763</v>
      </c>
      <c r="F25" s="16">
        <v>1.2282049999999999E-2</v>
      </c>
      <c r="G25" s="16">
        <v>7.7038430000000005E-2</v>
      </c>
      <c r="H25" s="16">
        <v>9.4618000000000002E-4</v>
      </c>
      <c r="I25" s="66">
        <v>2E-3</v>
      </c>
      <c r="J25" s="16">
        <v>12467424</v>
      </c>
      <c r="K25" s="16">
        <v>-9.4618000000000002E-4</v>
      </c>
      <c r="L25" s="16">
        <v>7.6884359999999999E-2</v>
      </c>
      <c r="N25" s="75">
        <v>43004</v>
      </c>
      <c r="O25" s="65" t="s">
        <v>772</v>
      </c>
      <c r="P25" s="65" t="s">
        <v>773</v>
      </c>
      <c r="Q25" s="65">
        <v>1.6899</v>
      </c>
      <c r="R25" s="69">
        <v>3894.01</v>
      </c>
      <c r="S25" s="70">
        <v>6580.49</v>
      </c>
      <c r="U25" s="71">
        <v>43010</v>
      </c>
      <c r="V25" s="72" t="s">
        <v>762</v>
      </c>
      <c r="W25" s="72" t="s">
        <v>773</v>
      </c>
      <c r="X25" s="72">
        <v>3.4262298100000002</v>
      </c>
      <c r="Y25" s="73">
        <v>4377.99</v>
      </c>
      <c r="Z25" s="74">
        <v>14776.5</v>
      </c>
    </row>
    <row r="26" spans="1:26" ht="15.75" customHeight="1" x14ac:dyDescent="0.25">
      <c r="A26" s="13">
        <v>41838</v>
      </c>
      <c r="B26" s="54">
        <v>0.39199074074074075</v>
      </c>
      <c r="C26" s="16" t="s">
        <v>760</v>
      </c>
      <c r="D26" s="16" t="s">
        <v>761</v>
      </c>
      <c r="E26" s="16" t="s">
        <v>763</v>
      </c>
      <c r="F26" s="16">
        <v>1.2282049999999999E-2</v>
      </c>
      <c r="G26" s="16">
        <v>1.5745408700000001</v>
      </c>
      <c r="H26" s="16">
        <v>1.9338580000000001E-2</v>
      </c>
      <c r="I26" s="66">
        <v>2E-3</v>
      </c>
      <c r="J26" s="16">
        <v>12467424</v>
      </c>
      <c r="K26" s="16">
        <v>-1.9338580000000001E-2</v>
      </c>
      <c r="L26" s="16">
        <v>1.5713917900000001</v>
      </c>
      <c r="N26" s="75">
        <v>43005</v>
      </c>
      <c r="O26" s="65" t="s">
        <v>772</v>
      </c>
      <c r="P26" s="65" t="s">
        <v>773</v>
      </c>
      <c r="Q26" s="65">
        <v>1.6598999999999999</v>
      </c>
      <c r="R26" s="69">
        <v>4180.5</v>
      </c>
      <c r="S26" s="70">
        <v>6939.21</v>
      </c>
      <c r="U26" s="71">
        <v>43017</v>
      </c>
      <c r="V26" s="72" t="s">
        <v>762</v>
      </c>
      <c r="W26" s="72" t="s">
        <v>773</v>
      </c>
      <c r="X26" s="72">
        <v>3.2413264499999999</v>
      </c>
      <c r="Y26" s="73">
        <v>4627.74</v>
      </c>
      <c r="Z26" s="74">
        <v>14776.5</v>
      </c>
    </row>
    <row r="27" spans="1:26" ht="15.75" customHeight="1" x14ac:dyDescent="0.25">
      <c r="A27" s="13">
        <v>41838</v>
      </c>
      <c r="B27" s="54">
        <v>0.39199074074074075</v>
      </c>
      <c r="C27" s="16" t="s">
        <v>760</v>
      </c>
      <c r="D27" s="16" t="s">
        <v>761</v>
      </c>
      <c r="E27" s="16" t="s">
        <v>763</v>
      </c>
      <c r="F27" s="16">
        <v>1.2282049999999999E-2</v>
      </c>
      <c r="G27" s="16">
        <v>5.4404149999999998E-2</v>
      </c>
      <c r="H27" s="16">
        <v>6.6819000000000004E-4</v>
      </c>
      <c r="I27" s="66">
        <v>2E-3</v>
      </c>
      <c r="J27" s="16">
        <v>12467419</v>
      </c>
      <c r="K27" s="16">
        <v>-6.6819000000000004E-4</v>
      </c>
      <c r="L27" s="16">
        <v>5.4295349999999999E-2</v>
      </c>
      <c r="N27" s="75">
        <v>43007</v>
      </c>
      <c r="O27" s="65" t="s">
        <v>772</v>
      </c>
      <c r="P27" s="65" t="s">
        <v>773</v>
      </c>
      <c r="Q27" s="65">
        <v>1.6598999999999999</v>
      </c>
      <c r="R27" s="69">
        <v>4201</v>
      </c>
      <c r="S27" s="70">
        <v>6973.24</v>
      </c>
      <c r="U27" s="76">
        <v>43024</v>
      </c>
      <c r="V27" s="72" t="s">
        <v>762</v>
      </c>
      <c r="W27" s="72" t="s">
        <v>773</v>
      </c>
      <c r="X27" s="72">
        <v>2.6436434700000002</v>
      </c>
      <c r="Y27" s="73">
        <v>5673.99</v>
      </c>
      <c r="Z27" s="74">
        <v>14776.5</v>
      </c>
    </row>
    <row r="28" spans="1:26" ht="15.75" customHeight="1" x14ac:dyDescent="0.25">
      <c r="A28" s="13">
        <v>41838</v>
      </c>
      <c r="B28" s="54">
        <v>0.39199074074074075</v>
      </c>
      <c r="C28" s="16" t="s">
        <v>760</v>
      </c>
      <c r="D28" s="16" t="s">
        <v>761</v>
      </c>
      <c r="E28" s="16" t="s">
        <v>763</v>
      </c>
      <c r="F28" s="16">
        <v>1.2282049999999999E-2</v>
      </c>
      <c r="G28" s="16">
        <v>5.4404330000000001E-2</v>
      </c>
      <c r="H28" s="16">
        <v>6.6819000000000004E-4</v>
      </c>
      <c r="I28" s="66">
        <v>2E-3</v>
      </c>
      <c r="J28" s="16">
        <v>12467407</v>
      </c>
      <c r="K28" s="16">
        <v>-6.6819000000000004E-4</v>
      </c>
      <c r="L28" s="16">
        <v>5.4295530000000002E-2</v>
      </c>
      <c r="N28" s="75">
        <v>43011</v>
      </c>
      <c r="O28" s="65" t="s">
        <v>772</v>
      </c>
      <c r="P28" s="65" t="s">
        <v>773</v>
      </c>
      <c r="Q28" s="65">
        <v>1.5499000000000001</v>
      </c>
      <c r="R28" s="69">
        <v>4309.99</v>
      </c>
      <c r="S28" s="70">
        <v>6680.05</v>
      </c>
      <c r="U28" s="76">
        <v>43031</v>
      </c>
      <c r="V28" s="72" t="s">
        <v>762</v>
      </c>
      <c r="W28" s="72" t="s">
        <v>773</v>
      </c>
      <c r="X28" s="72">
        <v>2.6393344500000002</v>
      </c>
      <c r="Y28" s="73">
        <v>5683.25</v>
      </c>
      <c r="Z28" s="74">
        <v>14776.5</v>
      </c>
    </row>
    <row r="29" spans="1:26" ht="15.75" customHeight="1" x14ac:dyDescent="0.25">
      <c r="A29" s="13">
        <v>41838</v>
      </c>
      <c r="B29" s="54">
        <v>0.39199074074074075</v>
      </c>
      <c r="C29" s="16" t="s">
        <v>760</v>
      </c>
      <c r="D29" s="16" t="s">
        <v>761</v>
      </c>
      <c r="E29" s="16" t="s">
        <v>763</v>
      </c>
      <c r="F29" s="16">
        <v>1.2282049999999999E-2</v>
      </c>
      <c r="G29" s="16">
        <v>6.6794619999999999E-2</v>
      </c>
      <c r="H29" s="16">
        <v>8.2036999999999995E-4</v>
      </c>
      <c r="I29" s="66">
        <v>2E-3</v>
      </c>
      <c r="J29" s="16">
        <v>12467398</v>
      </c>
      <c r="K29" s="16">
        <v>-8.2036999999999995E-4</v>
      </c>
      <c r="L29" s="16">
        <v>6.6661040000000005E-2</v>
      </c>
      <c r="N29" s="75">
        <v>43013</v>
      </c>
      <c r="O29" s="65" t="s">
        <v>772</v>
      </c>
      <c r="P29" s="65" t="s">
        <v>773</v>
      </c>
      <c r="Q29" s="65">
        <v>1.5499000000000001</v>
      </c>
      <c r="R29" s="69">
        <v>4325.49</v>
      </c>
      <c r="S29" s="70">
        <v>6704.08</v>
      </c>
      <c r="U29" s="76">
        <v>43038</v>
      </c>
      <c r="V29" s="72" t="s">
        <v>762</v>
      </c>
      <c r="W29" s="72" t="s">
        <v>773</v>
      </c>
      <c r="X29" s="72">
        <v>2.48400094</v>
      </c>
      <c r="Y29" s="73">
        <v>6038.65</v>
      </c>
      <c r="Z29" s="74">
        <v>14776.5</v>
      </c>
    </row>
    <row r="30" spans="1:26" ht="13.2" x14ac:dyDescent="0.25">
      <c r="A30" s="13">
        <v>41838</v>
      </c>
      <c r="B30" s="54">
        <v>0.39199074074074075</v>
      </c>
      <c r="C30" s="16" t="s">
        <v>760</v>
      </c>
      <c r="D30" s="16" t="s">
        <v>761</v>
      </c>
      <c r="E30" s="16" t="s">
        <v>763</v>
      </c>
      <c r="F30" s="16">
        <v>1.2282049999999999E-2</v>
      </c>
      <c r="G30" s="16">
        <v>7.4010519999999996E-2</v>
      </c>
      <c r="H30" s="16">
        <v>9.0899999999999998E-4</v>
      </c>
      <c r="I30" s="66">
        <v>2E-3</v>
      </c>
      <c r="J30" s="16">
        <v>12467392</v>
      </c>
      <c r="K30" s="16">
        <v>-9.0899999999999998E-4</v>
      </c>
      <c r="L30" s="16">
        <v>7.3862499999999998E-2</v>
      </c>
      <c r="N30" s="75">
        <v>43016</v>
      </c>
      <c r="O30" s="65" t="s">
        <v>772</v>
      </c>
      <c r="P30" s="65" t="s">
        <v>773</v>
      </c>
      <c r="Q30" s="65">
        <v>1.4999</v>
      </c>
      <c r="R30" s="69">
        <v>4596.5600000000004</v>
      </c>
      <c r="S30" s="70">
        <v>6894.38</v>
      </c>
      <c r="U30" s="71">
        <v>43045</v>
      </c>
      <c r="V30" s="72" t="s">
        <v>762</v>
      </c>
      <c r="W30" s="72" t="s">
        <v>773</v>
      </c>
      <c r="X30" s="72">
        <v>2.1166671199999998</v>
      </c>
      <c r="Y30" s="73">
        <v>7044.61</v>
      </c>
      <c r="Z30" s="74">
        <v>14688.91</v>
      </c>
    </row>
    <row r="31" spans="1:26" ht="13.2" x14ac:dyDescent="0.25">
      <c r="A31" s="13">
        <v>41838</v>
      </c>
      <c r="B31" s="54">
        <v>0.39199074074074075</v>
      </c>
      <c r="C31" s="16" t="s">
        <v>760</v>
      </c>
      <c r="D31" s="16" t="s">
        <v>761</v>
      </c>
      <c r="E31" s="16" t="s">
        <v>763</v>
      </c>
      <c r="F31" s="16">
        <v>1.2282049999999999E-2</v>
      </c>
      <c r="G31" s="16">
        <v>6.6511379999999995E-2</v>
      </c>
      <c r="H31" s="16">
        <v>8.1689000000000002E-4</v>
      </c>
      <c r="I31" s="66">
        <v>2E-3</v>
      </c>
      <c r="J31" s="16">
        <v>12467380</v>
      </c>
      <c r="K31" s="16">
        <v>-8.1689000000000002E-4</v>
      </c>
      <c r="L31" s="16">
        <v>6.6378359999999997E-2</v>
      </c>
      <c r="N31" s="77">
        <v>43019</v>
      </c>
      <c r="O31" s="65" t="s">
        <v>772</v>
      </c>
      <c r="P31" s="65" t="s">
        <v>773</v>
      </c>
      <c r="Q31" s="65">
        <v>1.4399</v>
      </c>
      <c r="R31" s="69">
        <v>4839.01</v>
      </c>
      <c r="S31" s="70">
        <v>6967.69</v>
      </c>
      <c r="U31" s="76">
        <v>43057</v>
      </c>
      <c r="V31" s="72" t="s">
        <v>762</v>
      </c>
      <c r="W31" s="72" t="s">
        <v>773</v>
      </c>
      <c r="X31" s="72">
        <v>0.95989999999999998</v>
      </c>
      <c r="Y31" s="73">
        <v>7690.27</v>
      </c>
      <c r="Z31" s="74">
        <v>7271.9</v>
      </c>
    </row>
    <row r="32" spans="1:26" ht="13.2" x14ac:dyDescent="0.25">
      <c r="A32" s="13">
        <v>41838</v>
      </c>
      <c r="B32" s="54">
        <v>0.39197916666666666</v>
      </c>
      <c r="C32" s="16" t="s">
        <v>760</v>
      </c>
      <c r="D32" s="16" t="s">
        <v>761</v>
      </c>
      <c r="E32" s="16" t="s">
        <v>763</v>
      </c>
      <c r="F32" s="16">
        <v>1.2282070000000001E-2</v>
      </c>
      <c r="G32" s="16">
        <v>7.7038430000000005E-2</v>
      </c>
      <c r="H32" s="16">
        <v>9.4618999999999997E-4</v>
      </c>
      <c r="I32" s="66">
        <v>2E-3</v>
      </c>
      <c r="J32" s="16">
        <v>12467473</v>
      </c>
      <c r="K32" s="16">
        <v>-9.4618999999999997E-4</v>
      </c>
      <c r="L32" s="16">
        <v>7.6884359999999999E-2</v>
      </c>
      <c r="N32" s="77">
        <v>43023</v>
      </c>
      <c r="O32" s="65" t="s">
        <v>772</v>
      </c>
      <c r="P32" s="65" t="s">
        <v>773</v>
      </c>
      <c r="Q32" s="65">
        <v>1.2599</v>
      </c>
      <c r="R32" s="69">
        <v>5500.02</v>
      </c>
      <c r="S32" s="70">
        <v>6929.48</v>
      </c>
      <c r="U32" s="76">
        <v>43066</v>
      </c>
      <c r="V32" s="72" t="s">
        <v>762</v>
      </c>
      <c r="W32" s="72" t="s">
        <v>773</v>
      </c>
      <c r="X32" s="72">
        <v>1.04553327</v>
      </c>
      <c r="Y32" s="73">
        <v>9564.5</v>
      </c>
      <c r="Z32" s="74">
        <v>9851</v>
      </c>
    </row>
    <row r="33" spans="1:26" ht="13.2" x14ac:dyDescent="0.25">
      <c r="A33" s="13">
        <v>41838</v>
      </c>
      <c r="B33" s="54">
        <v>0.3919212962962963</v>
      </c>
      <c r="C33" s="16" t="s">
        <v>760</v>
      </c>
      <c r="D33" s="16" t="s">
        <v>761</v>
      </c>
      <c r="E33" s="16" t="s">
        <v>763</v>
      </c>
      <c r="F33" s="16">
        <v>1.2282059999999999E-2</v>
      </c>
      <c r="G33" s="16">
        <v>7.3429590000000003E-2</v>
      </c>
      <c r="H33" s="16">
        <v>9.0185999999999999E-4</v>
      </c>
      <c r="I33" s="66">
        <v>2E-3</v>
      </c>
      <c r="J33" s="16">
        <v>12467432</v>
      </c>
      <c r="K33" s="16">
        <v>-9.0185999999999999E-4</v>
      </c>
      <c r="L33" s="16">
        <v>7.3282739999999999E-2</v>
      </c>
      <c r="N33" s="77">
        <v>43037</v>
      </c>
      <c r="O33" s="65" t="s">
        <v>772</v>
      </c>
      <c r="P33" s="65" t="s">
        <v>773</v>
      </c>
      <c r="Q33" s="65">
        <v>1.1698999999999999</v>
      </c>
      <c r="R33" s="69">
        <v>5963.01</v>
      </c>
      <c r="S33" s="70">
        <v>6976.13</v>
      </c>
      <c r="U33" s="71">
        <v>43071</v>
      </c>
      <c r="V33" s="72" t="s">
        <v>762</v>
      </c>
      <c r="W33" s="72" t="s">
        <v>773</v>
      </c>
      <c r="X33" s="72">
        <v>1.3703629799999999</v>
      </c>
      <c r="Y33" s="73">
        <v>10946</v>
      </c>
      <c r="Z33" s="74">
        <v>14776.5</v>
      </c>
    </row>
    <row r="34" spans="1:26" ht="13.2" x14ac:dyDescent="0.25">
      <c r="A34" s="13">
        <v>41838</v>
      </c>
      <c r="B34" s="54">
        <v>0.38127314814814817</v>
      </c>
      <c r="C34" s="16" t="s">
        <v>760</v>
      </c>
      <c r="D34" s="16" t="s">
        <v>761</v>
      </c>
      <c r="E34" s="16" t="s">
        <v>763</v>
      </c>
      <c r="F34" s="16">
        <v>1.228187E-2</v>
      </c>
      <c r="G34" s="16">
        <v>5.515333E-2</v>
      </c>
      <c r="H34" s="16">
        <v>6.7738E-4</v>
      </c>
      <c r="I34" s="66">
        <v>2E-3</v>
      </c>
      <c r="J34" s="16">
        <v>12466151</v>
      </c>
      <c r="K34" s="16">
        <v>-6.7738E-4</v>
      </c>
      <c r="L34" s="16">
        <v>5.504303E-2</v>
      </c>
      <c r="N34" s="77">
        <v>43057</v>
      </c>
      <c r="O34" s="65" t="s">
        <v>772</v>
      </c>
      <c r="P34" s="65" t="s">
        <v>773</v>
      </c>
      <c r="Q34" s="65">
        <v>0.89990000000000003</v>
      </c>
      <c r="R34" s="69">
        <v>7768.46</v>
      </c>
      <c r="S34" s="70">
        <v>6990.84</v>
      </c>
      <c r="U34" s="76">
        <v>43079</v>
      </c>
      <c r="V34" s="72" t="s">
        <v>762</v>
      </c>
      <c r="W34" s="72" t="s">
        <v>773</v>
      </c>
      <c r="X34" s="72">
        <v>1.00333885</v>
      </c>
      <c r="Y34" s="73">
        <v>14950.08</v>
      </c>
      <c r="Z34" s="74">
        <v>14776.5</v>
      </c>
    </row>
    <row r="35" spans="1:26" ht="13.2" x14ac:dyDescent="0.25">
      <c r="A35" s="13">
        <v>41838</v>
      </c>
      <c r="B35" s="54">
        <v>0.38127314814814817</v>
      </c>
      <c r="C35" s="16" t="s">
        <v>760</v>
      </c>
      <c r="D35" s="16" t="s">
        <v>761</v>
      </c>
      <c r="E35" s="16" t="s">
        <v>763</v>
      </c>
      <c r="F35" s="16">
        <v>1.228187E-2</v>
      </c>
      <c r="G35" s="16">
        <v>5.1510159999999999E-2</v>
      </c>
      <c r="H35" s="16">
        <v>6.3263999999999996E-4</v>
      </c>
      <c r="I35" s="66">
        <v>2E-3</v>
      </c>
      <c r="J35" s="16">
        <v>12466145</v>
      </c>
      <c r="K35" s="16">
        <v>-6.3263999999999996E-4</v>
      </c>
      <c r="L35" s="16">
        <v>5.1407139999999997E-2</v>
      </c>
      <c r="N35" s="77">
        <v>43066</v>
      </c>
      <c r="O35" s="65" t="s">
        <v>772</v>
      </c>
      <c r="P35" s="65" t="s">
        <v>773</v>
      </c>
      <c r="Q35" s="65">
        <v>0.70989999999999998</v>
      </c>
      <c r="R35" s="69">
        <v>9687.1299999999992</v>
      </c>
      <c r="S35" s="70">
        <v>6876.89</v>
      </c>
      <c r="U35" s="76">
        <v>43089</v>
      </c>
      <c r="V35" s="72" t="s">
        <v>762</v>
      </c>
      <c r="W35" s="72" t="s">
        <v>773</v>
      </c>
      <c r="X35" s="72">
        <v>0.88699430999999995</v>
      </c>
      <c r="Y35" s="73">
        <v>16288.77</v>
      </c>
      <c r="Z35" s="74">
        <v>14232.77</v>
      </c>
    </row>
    <row r="36" spans="1:26" ht="13.2" x14ac:dyDescent="0.25">
      <c r="A36" s="13">
        <v>41838</v>
      </c>
      <c r="B36" s="54">
        <v>0.22887731481481483</v>
      </c>
      <c r="C36" s="16" t="s">
        <v>760</v>
      </c>
      <c r="D36" s="16" t="s">
        <v>761</v>
      </c>
      <c r="E36" s="16" t="s">
        <v>763</v>
      </c>
      <c r="F36" s="16">
        <v>1.228158E-2</v>
      </c>
      <c r="G36" s="16">
        <v>9.6143549999999994E-2</v>
      </c>
      <c r="H36" s="16">
        <v>1.1807899999999999E-3</v>
      </c>
      <c r="I36" s="66">
        <v>2E-3</v>
      </c>
      <c r="J36" s="16">
        <v>12444259</v>
      </c>
      <c r="K36" s="16">
        <v>-1.1807899999999999E-3</v>
      </c>
      <c r="L36" s="16">
        <v>9.5951270000000005E-2</v>
      </c>
      <c r="N36" s="75">
        <v>43070</v>
      </c>
      <c r="O36" s="65" t="s">
        <v>772</v>
      </c>
      <c r="P36" s="65" t="s">
        <v>773</v>
      </c>
      <c r="Q36" s="65">
        <v>0.64990000000000003</v>
      </c>
      <c r="R36" s="69">
        <v>10484.68</v>
      </c>
      <c r="S36" s="70">
        <v>6813.99</v>
      </c>
    </row>
    <row r="37" spans="1:26" ht="13.2" x14ac:dyDescent="0.25">
      <c r="A37" s="13">
        <v>41838</v>
      </c>
      <c r="B37" s="54">
        <v>0.22887731481481483</v>
      </c>
      <c r="C37" s="16" t="s">
        <v>760</v>
      </c>
      <c r="D37" s="16" t="s">
        <v>761</v>
      </c>
      <c r="E37" s="16" t="s">
        <v>763</v>
      </c>
      <c r="F37" s="16">
        <v>1.228158E-2</v>
      </c>
      <c r="G37" s="16">
        <v>1.9546141100000001</v>
      </c>
      <c r="H37" s="16">
        <v>2.4005740000000001E-2</v>
      </c>
      <c r="I37" s="66">
        <v>2E-3</v>
      </c>
      <c r="J37" s="16">
        <v>12444183</v>
      </c>
      <c r="K37" s="16">
        <v>-2.4005740000000001E-2</v>
      </c>
      <c r="L37" s="16">
        <v>1.9507048899999999</v>
      </c>
      <c r="N37" s="75">
        <v>43071</v>
      </c>
      <c r="O37" s="65" t="s">
        <v>772</v>
      </c>
      <c r="P37" s="65" t="s">
        <v>773</v>
      </c>
      <c r="Q37" s="65">
        <v>0.61990000000000001</v>
      </c>
      <c r="R37" s="69">
        <v>10990</v>
      </c>
      <c r="S37" s="70">
        <v>6812.7</v>
      </c>
    </row>
    <row r="38" spans="1:26" ht="13.2" x14ac:dyDescent="0.25">
      <c r="A38" s="13">
        <v>41838</v>
      </c>
      <c r="B38" s="54">
        <v>0.21912037037037038</v>
      </c>
      <c r="C38" s="16" t="s">
        <v>760</v>
      </c>
      <c r="D38" s="16" t="s">
        <v>761</v>
      </c>
      <c r="E38" s="16" t="s">
        <v>763</v>
      </c>
      <c r="F38" s="16">
        <v>1.2330860000000001E-2</v>
      </c>
      <c r="G38" s="16">
        <v>1.6216399999999999E-3</v>
      </c>
      <c r="H38" s="16">
        <v>1.999E-5</v>
      </c>
      <c r="I38" s="66">
        <v>2E-3</v>
      </c>
      <c r="J38" s="16">
        <v>12444680</v>
      </c>
      <c r="K38" s="16">
        <v>-1.999E-5</v>
      </c>
      <c r="L38" s="16">
        <v>1.6184000000000001E-3</v>
      </c>
      <c r="N38" s="75">
        <v>43076</v>
      </c>
      <c r="O38" s="65" t="s">
        <v>772</v>
      </c>
      <c r="P38" s="65" t="s">
        <v>773</v>
      </c>
      <c r="Q38" s="65">
        <v>0.37990000000000002</v>
      </c>
      <c r="R38" s="69">
        <v>18464.46</v>
      </c>
      <c r="S38" s="70">
        <v>7014.65</v>
      </c>
    </row>
    <row r="39" spans="1:26" ht="13.2" x14ac:dyDescent="0.25">
      <c r="A39" s="13">
        <v>41838</v>
      </c>
      <c r="B39" s="54">
        <v>0.21912037037037038</v>
      </c>
      <c r="C39" s="16" t="s">
        <v>760</v>
      </c>
      <c r="D39" s="16" t="s">
        <v>761</v>
      </c>
      <c r="E39" s="16" t="s">
        <v>763</v>
      </c>
      <c r="F39" s="16">
        <v>1.2330870000000001E-2</v>
      </c>
      <c r="G39" s="16">
        <v>1.1526689999999999E-2</v>
      </c>
      <c r="H39" s="16">
        <v>1.4213E-4</v>
      </c>
      <c r="I39" s="66">
        <v>2E-3</v>
      </c>
      <c r="J39" s="16">
        <v>12444887</v>
      </c>
      <c r="K39" s="16">
        <v>-1.4213E-4</v>
      </c>
      <c r="L39" s="16">
        <v>1.1503640000000001E-2</v>
      </c>
      <c r="N39" s="75">
        <v>43078</v>
      </c>
      <c r="O39" s="65" t="s">
        <v>772</v>
      </c>
      <c r="P39" s="65" t="s">
        <v>773</v>
      </c>
      <c r="Q39" s="65">
        <v>0.44990000000000002</v>
      </c>
      <c r="R39" s="69">
        <v>14770.6</v>
      </c>
      <c r="S39" s="70">
        <v>6645.29</v>
      </c>
    </row>
    <row r="40" spans="1:26" ht="13.2" x14ac:dyDescent="0.25">
      <c r="A40" s="13">
        <v>41838</v>
      </c>
      <c r="B40" s="54">
        <v>0.21864583333333334</v>
      </c>
      <c r="C40" s="16" t="s">
        <v>760</v>
      </c>
      <c r="D40" s="16" t="s">
        <v>761</v>
      </c>
      <c r="E40" s="16" t="s">
        <v>763</v>
      </c>
      <c r="F40" s="16">
        <v>1.2330870000000001E-2</v>
      </c>
      <c r="G40" s="16">
        <v>1.695065</v>
      </c>
      <c r="H40" s="16">
        <v>2.0901619999999999E-2</v>
      </c>
      <c r="I40" s="66">
        <v>2E-3</v>
      </c>
      <c r="J40" s="16">
        <v>12444887</v>
      </c>
      <c r="K40" s="16">
        <v>-2.0901619999999999E-2</v>
      </c>
      <c r="L40" s="16">
        <v>1.6916748699999999</v>
      </c>
      <c r="N40" s="77">
        <v>43087</v>
      </c>
      <c r="O40" s="65" t="s">
        <v>772</v>
      </c>
      <c r="P40" s="65" t="s">
        <v>773</v>
      </c>
      <c r="Q40" s="65">
        <v>0.36990000000000001</v>
      </c>
      <c r="R40" s="69">
        <v>18695.009999999998</v>
      </c>
      <c r="S40" s="70">
        <v>6915.28</v>
      </c>
    </row>
    <row r="41" spans="1:26" ht="13.2" x14ac:dyDescent="0.25">
      <c r="A41" s="13">
        <v>41838</v>
      </c>
      <c r="B41" s="54">
        <v>0.21822916666666667</v>
      </c>
      <c r="C41" s="16" t="s">
        <v>760</v>
      </c>
      <c r="D41" s="16" t="s">
        <v>761</v>
      </c>
      <c r="E41" s="16" t="s">
        <v>763</v>
      </c>
      <c r="F41" s="16">
        <v>1.2330860000000001E-2</v>
      </c>
      <c r="G41" s="16">
        <v>0.23844499999999999</v>
      </c>
      <c r="H41" s="16">
        <v>2.9402299999999998E-3</v>
      </c>
      <c r="I41" s="66">
        <v>2E-3</v>
      </c>
      <c r="J41" s="16">
        <v>12444680</v>
      </c>
      <c r="K41" s="16">
        <v>-2.9402299999999998E-3</v>
      </c>
      <c r="L41" s="16">
        <v>0.23796811000000001</v>
      </c>
      <c r="N41" s="77">
        <v>43089</v>
      </c>
      <c r="O41" s="65" t="s">
        <v>772</v>
      </c>
      <c r="P41" s="65" t="s">
        <v>773</v>
      </c>
      <c r="Q41" s="65">
        <v>0.4098</v>
      </c>
      <c r="R41" s="69">
        <v>16580.060000000001</v>
      </c>
      <c r="S41" s="70">
        <v>6794.51</v>
      </c>
    </row>
    <row r="42" spans="1:26" ht="13.2" x14ac:dyDescent="0.25">
      <c r="A42" s="13">
        <v>41838</v>
      </c>
      <c r="B42" s="54">
        <v>0.21777777777777776</v>
      </c>
      <c r="C42" s="16" t="s">
        <v>760</v>
      </c>
      <c r="D42" s="16" t="s">
        <v>761</v>
      </c>
      <c r="E42" s="16" t="s">
        <v>763</v>
      </c>
      <c r="F42" s="16">
        <v>1.2330870000000001E-2</v>
      </c>
      <c r="G42" s="16">
        <v>1.076535E-2</v>
      </c>
      <c r="H42" s="16">
        <v>1.3274000000000001E-4</v>
      </c>
      <c r="I42" s="66">
        <v>2E-3</v>
      </c>
      <c r="J42" s="16">
        <v>12444776</v>
      </c>
      <c r="K42" s="16">
        <v>-1.3274000000000001E-4</v>
      </c>
      <c r="L42" s="16">
        <v>1.0743819999999999E-2</v>
      </c>
    </row>
    <row r="43" spans="1:26" ht="13.2" x14ac:dyDescent="0.25">
      <c r="A43" s="13">
        <v>41838</v>
      </c>
      <c r="B43" s="54">
        <v>0.21113425925925927</v>
      </c>
      <c r="C43" s="16" t="s">
        <v>760</v>
      </c>
      <c r="D43" s="16" t="s">
        <v>761</v>
      </c>
      <c r="E43" s="16" t="s">
        <v>763</v>
      </c>
      <c r="F43" s="16">
        <v>1.2330789999999999E-2</v>
      </c>
      <c r="G43" s="16">
        <v>4.7027390000000002E-2</v>
      </c>
      <c r="H43" s="16">
        <v>5.7987999999999996E-4</v>
      </c>
      <c r="I43" s="66">
        <v>2E-3</v>
      </c>
      <c r="J43" s="16">
        <v>12443745</v>
      </c>
      <c r="K43" s="16">
        <v>-5.7987999999999996E-4</v>
      </c>
      <c r="L43" s="16">
        <v>4.6933339999999997E-2</v>
      </c>
      <c r="N43" s="75">
        <v>43102</v>
      </c>
      <c r="O43" s="65" t="s">
        <v>772</v>
      </c>
      <c r="P43" s="65" t="s">
        <v>773</v>
      </c>
      <c r="Q43" s="65">
        <v>1.0994999999999999</v>
      </c>
      <c r="R43" s="69">
        <v>14810.01</v>
      </c>
      <c r="S43" s="70">
        <v>16283.61</v>
      </c>
      <c r="U43" s="71">
        <v>43102</v>
      </c>
      <c r="V43" s="72" t="s">
        <v>762</v>
      </c>
      <c r="W43" s="72" t="s">
        <v>773</v>
      </c>
      <c r="X43" s="72">
        <v>0.99844471000000001</v>
      </c>
      <c r="Y43" s="73">
        <v>15023.37</v>
      </c>
      <c r="Z43" s="74">
        <v>14776.5</v>
      </c>
    </row>
    <row r="44" spans="1:26" ht="13.2" x14ac:dyDescent="0.25">
      <c r="A44" s="13">
        <v>41838</v>
      </c>
      <c r="B44" s="54">
        <v>0.21011574074074074</v>
      </c>
      <c r="C44" s="16" t="s">
        <v>760</v>
      </c>
      <c r="D44" s="16" t="s">
        <v>761</v>
      </c>
      <c r="E44" s="16" t="s">
        <v>763</v>
      </c>
      <c r="F44" s="16">
        <v>1.233078E-2</v>
      </c>
      <c r="G44" s="16">
        <v>4.9502520000000001E-2</v>
      </c>
      <c r="H44" s="16">
        <v>6.1039999999999998E-4</v>
      </c>
      <c r="I44" s="66">
        <v>2E-3</v>
      </c>
      <c r="J44" s="16">
        <v>12443661</v>
      </c>
      <c r="K44" s="16">
        <v>-6.1039999999999998E-4</v>
      </c>
      <c r="L44" s="16">
        <v>4.9403519999999999E-2</v>
      </c>
      <c r="N44" s="75">
        <v>43110</v>
      </c>
      <c r="O44" s="65" t="s">
        <v>772</v>
      </c>
      <c r="P44" s="65" t="s">
        <v>773</v>
      </c>
      <c r="Q44" s="65">
        <v>1.2724247500000001</v>
      </c>
      <c r="R44" s="69">
        <v>14453.78</v>
      </c>
      <c r="S44" s="70">
        <v>18391.349999999999</v>
      </c>
      <c r="U44" s="71">
        <v>43110</v>
      </c>
      <c r="V44" s="72" t="s">
        <v>762</v>
      </c>
      <c r="W44" s="72" t="s">
        <v>773</v>
      </c>
      <c r="X44" s="72">
        <v>1.0526865299999999</v>
      </c>
      <c r="Y44" s="73">
        <v>14249.26</v>
      </c>
      <c r="Z44" s="74">
        <v>14776.5</v>
      </c>
    </row>
    <row r="45" spans="1:26" ht="13.2" x14ac:dyDescent="0.25">
      <c r="A45" s="13">
        <v>41838</v>
      </c>
      <c r="B45" s="54">
        <v>0.20461805555555557</v>
      </c>
      <c r="C45" s="16" t="s">
        <v>760</v>
      </c>
      <c r="D45" s="16" t="s">
        <v>761</v>
      </c>
      <c r="E45" s="16" t="s">
        <v>763</v>
      </c>
      <c r="F45" s="16">
        <v>1.239999E-2</v>
      </c>
      <c r="G45" s="16">
        <v>1.97217837</v>
      </c>
      <c r="H45" s="16">
        <v>2.4454989999999999E-2</v>
      </c>
      <c r="I45" s="66">
        <v>2E-3</v>
      </c>
      <c r="J45" s="16">
        <v>12439360</v>
      </c>
      <c r="K45" s="16">
        <v>-2.4454989999999999E-2</v>
      </c>
      <c r="L45" s="16">
        <v>1.9682340199999999</v>
      </c>
      <c r="N45" s="75">
        <v>43129</v>
      </c>
      <c r="O45" s="65" t="s">
        <v>772</v>
      </c>
      <c r="P45" s="65" t="s">
        <v>773</v>
      </c>
      <c r="Q45" s="65">
        <v>1.35674611</v>
      </c>
      <c r="R45" s="69">
        <v>11155.32</v>
      </c>
      <c r="S45" s="70">
        <v>15134.94</v>
      </c>
      <c r="U45" s="71">
        <v>43129</v>
      </c>
      <c r="V45" s="72" t="s">
        <v>762</v>
      </c>
      <c r="W45" s="72" t="s">
        <v>773</v>
      </c>
      <c r="X45" s="72">
        <v>1.3473523199999999</v>
      </c>
      <c r="Y45" s="73">
        <v>11132.95</v>
      </c>
      <c r="Z45" s="74">
        <v>14776.5</v>
      </c>
    </row>
    <row r="46" spans="1:26" ht="13.2" x14ac:dyDescent="0.25">
      <c r="A46" s="13">
        <v>41838</v>
      </c>
      <c r="B46" s="54">
        <v>0.19931712962962964</v>
      </c>
      <c r="C46" s="16" t="s">
        <v>760</v>
      </c>
      <c r="D46" s="16" t="s">
        <v>761</v>
      </c>
      <c r="E46" s="16" t="s">
        <v>763</v>
      </c>
      <c r="F46" s="16">
        <v>1.239999E-2</v>
      </c>
      <c r="G46" s="16">
        <v>6.07761E-2</v>
      </c>
      <c r="H46" s="16">
        <v>7.5361999999999998E-4</v>
      </c>
      <c r="I46" s="66">
        <v>2E-3</v>
      </c>
      <c r="J46" s="16">
        <v>12439360</v>
      </c>
      <c r="K46" s="16">
        <v>-7.5361999999999998E-4</v>
      </c>
      <c r="L46" s="16">
        <v>6.0654550000000002E-2</v>
      </c>
      <c r="N46" s="75">
        <v>43150</v>
      </c>
      <c r="O46" s="65" t="s">
        <v>772</v>
      </c>
      <c r="P46" s="65" t="s">
        <v>773</v>
      </c>
      <c r="Q46" s="65">
        <v>1.0645292399999999</v>
      </c>
      <c r="R46" s="69">
        <v>11155.01</v>
      </c>
      <c r="S46" s="70">
        <v>11874.83</v>
      </c>
      <c r="U46" s="71">
        <v>43146</v>
      </c>
      <c r="V46" s="72" t="s">
        <v>762</v>
      </c>
      <c r="W46" s="72" t="s">
        <v>773</v>
      </c>
      <c r="X46" s="72">
        <v>1.12067121</v>
      </c>
      <c r="Y46" s="73">
        <v>9994.7999999999993</v>
      </c>
      <c r="Z46" s="74">
        <v>11034</v>
      </c>
    </row>
    <row r="47" spans="1:26" ht="13.2" x14ac:dyDescent="0.25">
      <c r="A47" s="13">
        <v>41838</v>
      </c>
      <c r="B47" s="54">
        <v>0.18942129629629631</v>
      </c>
      <c r="C47" s="16" t="s">
        <v>760</v>
      </c>
      <c r="D47" s="16" t="s">
        <v>761</v>
      </c>
      <c r="E47" s="16" t="s">
        <v>763</v>
      </c>
      <c r="F47" s="16">
        <v>1.239999E-2</v>
      </c>
      <c r="G47" s="16">
        <v>0.24106448</v>
      </c>
      <c r="H47" s="16">
        <v>2.9891900000000001E-3</v>
      </c>
      <c r="I47" s="66">
        <v>2E-3</v>
      </c>
      <c r="J47" s="16">
        <v>12439360</v>
      </c>
      <c r="K47" s="16">
        <v>-2.9891900000000001E-3</v>
      </c>
      <c r="L47" s="16">
        <v>0.24058236</v>
      </c>
      <c r="N47" s="75">
        <v>43168</v>
      </c>
      <c r="O47" s="65" t="s">
        <v>772</v>
      </c>
      <c r="P47" s="65" t="s">
        <v>773</v>
      </c>
      <c r="Q47" s="65">
        <v>0.97644006000000005</v>
      </c>
      <c r="R47" s="69">
        <v>8708.4599999999991</v>
      </c>
      <c r="S47" s="70">
        <v>8503.2900000000009</v>
      </c>
      <c r="U47" s="71">
        <v>43150</v>
      </c>
      <c r="V47" s="72" t="s">
        <v>762</v>
      </c>
      <c r="W47" s="72" t="s">
        <v>773</v>
      </c>
      <c r="X47" s="72">
        <v>1.0662111700000001</v>
      </c>
      <c r="Y47" s="73">
        <v>11055.21</v>
      </c>
      <c r="Z47" s="74">
        <v>11611.56</v>
      </c>
    </row>
    <row r="48" spans="1:26" ht="13.2" x14ac:dyDescent="0.25">
      <c r="A48" s="13">
        <v>41838</v>
      </c>
      <c r="B48" s="54">
        <v>0.18270833333333333</v>
      </c>
      <c r="C48" s="16" t="s">
        <v>760</v>
      </c>
      <c r="D48" s="16" t="s">
        <v>761</v>
      </c>
      <c r="E48" s="16" t="s">
        <v>763</v>
      </c>
      <c r="F48" s="16">
        <v>1.24E-2</v>
      </c>
      <c r="G48" s="16">
        <v>1.3594252499999999</v>
      </c>
      <c r="H48" s="16">
        <v>1.6856869999999999E-2</v>
      </c>
      <c r="I48" s="66">
        <v>2E-3</v>
      </c>
      <c r="J48" s="16">
        <v>12439716</v>
      </c>
      <c r="K48" s="16">
        <v>-1.6856869999999999E-2</v>
      </c>
      <c r="L48" s="16">
        <v>1.3567064</v>
      </c>
      <c r="U48" s="71">
        <v>43168</v>
      </c>
      <c r="V48" s="72" t="s">
        <v>762</v>
      </c>
      <c r="W48" s="72" t="s">
        <v>773</v>
      </c>
      <c r="X48" s="72">
        <v>0.97644006000000005</v>
      </c>
      <c r="Y48" s="73">
        <v>8837.83</v>
      </c>
      <c r="Z48" s="74">
        <v>8501.0300000000007</v>
      </c>
    </row>
    <row r="49" spans="1:26" ht="13.2" x14ac:dyDescent="0.25">
      <c r="A49" s="13">
        <v>41838</v>
      </c>
      <c r="B49" s="54">
        <v>0.18270833333333333</v>
      </c>
      <c r="C49" s="16" t="s">
        <v>760</v>
      </c>
      <c r="D49" s="16" t="s">
        <v>761</v>
      </c>
      <c r="E49" s="16" t="s">
        <v>763</v>
      </c>
      <c r="F49" s="16">
        <v>1.24E-2</v>
      </c>
      <c r="G49" s="16">
        <v>0.41458653000000001</v>
      </c>
      <c r="H49" s="16">
        <v>5.1408699999999996E-3</v>
      </c>
      <c r="I49" s="66">
        <v>2E-3</v>
      </c>
      <c r="J49" s="16">
        <v>12439698</v>
      </c>
      <c r="K49" s="16">
        <v>-5.1408699999999996E-3</v>
      </c>
      <c r="L49" s="16">
        <v>0.41375736000000002</v>
      </c>
      <c r="Y49" s="18"/>
      <c r="Z49" s="78"/>
    </row>
    <row r="50" spans="1:26" ht="13.2" x14ac:dyDescent="0.25">
      <c r="A50" s="13">
        <v>41838</v>
      </c>
      <c r="B50" s="54">
        <v>0.27077546296296295</v>
      </c>
      <c r="C50" s="16" t="s">
        <v>760</v>
      </c>
      <c r="D50" s="16" t="s">
        <v>761</v>
      </c>
      <c r="E50" s="16" t="s">
        <v>762</v>
      </c>
      <c r="F50" s="16">
        <v>1.243035E-2</v>
      </c>
      <c r="G50" s="16">
        <v>9.0112500000000002E-3</v>
      </c>
      <c r="H50" s="16">
        <v>1.1201000000000001E-4</v>
      </c>
      <c r="I50" s="66">
        <v>2E-3</v>
      </c>
      <c r="J50" s="16">
        <v>12451436</v>
      </c>
      <c r="K50" s="16">
        <v>1.1179E-4</v>
      </c>
      <c r="L50" s="16">
        <v>-9.0112500000000002E-3</v>
      </c>
      <c r="Y50" s="18"/>
      <c r="Z50" s="78"/>
    </row>
    <row r="51" spans="1:26" ht="13.2" x14ac:dyDescent="0.25">
      <c r="A51" s="13">
        <v>41838</v>
      </c>
      <c r="B51" s="54">
        <v>0.27075231481481482</v>
      </c>
      <c r="C51" s="16" t="s">
        <v>760</v>
      </c>
      <c r="D51" s="16" t="s">
        <v>761</v>
      </c>
      <c r="E51" s="16" t="s">
        <v>762</v>
      </c>
      <c r="F51" s="16">
        <v>1.243035E-2</v>
      </c>
      <c r="G51" s="16">
        <v>4.6285470000000002E-2</v>
      </c>
      <c r="H51" s="16">
        <v>5.7534000000000003E-4</v>
      </c>
      <c r="I51" s="66">
        <v>2E-3</v>
      </c>
      <c r="J51" s="16">
        <v>12451436</v>
      </c>
      <c r="K51" s="16">
        <v>5.7419000000000003E-4</v>
      </c>
      <c r="L51" s="16">
        <v>-4.6285470000000002E-2</v>
      </c>
      <c r="R51" s="18"/>
      <c r="S51" s="78"/>
      <c r="Y51" s="18"/>
      <c r="Z51" s="78"/>
    </row>
    <row r="52" spans="1:26" ht="13.2" x14ac:dyDescent="0.25">
      <c r="A52" s="13">
        <v>41838</v>
      </c>
      <c r="B52" s="54">
        <v>0.27052083333333332</v>
      </c>
      <c r="C52" s="16" t="s">
        <v>760</v>
      </c>
      <c r="D52" s="16" t="s">
        <v>761</v>
      </c>
      <c r="E52" s="16" t="s">
        <v>762</v>
      </c>
      <c r="F52" s="16">
        <v>1.243035E-2</v>
      </c>
      <c r="G52" s="16">
        <v>5.1285839999999999E-2</v>
      </c>
      <c r="H52" s="16">
        <v>6.3750000000000005E-4</v>
      </c>
      <c r="I52" s="66">
        <v>2E-3</v>
      </c>
      <c r="J52" s="16">
        <v>12451436</v>
      </c>
      <c r="K52" s="16">
        <v>6.3623E-4</v>
      </c>
      <c r="L52" s="16">
        <v>-5.1285839999999999E-2</v>
      </c>
      <c r="R52" s="18"/>
      <c r="S52" s="78"/>
      <c r="Y52" s="18"/>
      <c r="Z52" s="78"/>
    </row>
    <row r="53" spans="1:26" ht="13.2" x14ac:dyDescent="0.25">
      <c r="A53" s="13">
        <v>41838</v>
      </c>
      <c r="B53" s="54">
        <v>0.27042824074074073</v>
      </c>
      <c r="C53" s="16" t="s">
        <v>760</v>
      </c>
      <c r="D53" s="16" t="s">
        <v>761</v>
      </c>
      <c r="E53" s="16" t="s">
        <v>762</v>
      </c>
      <c r="F53" s="16">
        <v>1.243035E-2</v>
      </c>
      <c r="G53" s="16">
        <v>5.3985100000000001E-2</v>
      </c>
      <c r="H53" s="16">
        <v>6.7104999999999997E-4</v>
      </c>
      <c r="I53" s="66">
        <v>2E-3</v>
      </c>
      <c r="J53" s="16">
        <v>12451436</v>
      </c>
      <c r="K53" s="16">
        <v>6.6971000000000001E-4</v>
      </c>
      <c r="L53" s="16">
        <v>-5.3985100000000001E-2</v>
      </c>
      <c r="R53" s="18"/>
      <c r="S53" s="78"/>
      <c r="Y53" s="18"/>
      <c r="Z53" s="78"/>
    </row>
    <row r="54" spans="1:26" ht="13.2" x14ac:dyDescent="0.25">
      <c r="A54" s="13">
        <v>41838</v>
      </c>
      <c r="B54" s="54">
        <v>0.27041666666666669</v>
      </c>
      <c r="C54" s="16" t="s">
        <v>760</v>
      </c>
      <c r="D54" s="16" t="s">
        <v>761</v>
      </c>
      <c r="E54" s="16" t="s">
        <v>762</v>
      </c>
      <c r="F54" s="16">
        <v>1.243034E-2</v>
      </c>
      <c r="G54" s="16">
        <v>1.63883976</v>
      </c>
      <c r="H54" s="16">
        <v>2.037133E-2</v>
      </c>
      <c r="I54" s="66">
        <v>2E-3</v>
      </c>
      <c r="J54" s="16">
        <v>12451770</v>
      </c>
      <c r="K54" s="16">
        <v>2.0330589999999999E-2</v>
      </c>
      <c r="L54" s="16">
        <v>-1.63883976</v>
      </c>
      <c r="R54" s="18"/>
      <c r="S54" s="78"/>
      <c r="Y54" s="18"/>
      <c r="Z54" s="78"/>
    </row>
    <row r="55" spans="1:26" ht="13.2" x14ac:dyDescent="0.25">
      <c r="A55" s="13">
        <v>41838</v>
      </c>
      <c r="B55" s="54">
        <v>0.27041666666666669</v>
      </c>
      <c r="C55" s="16" t="s">
        <v>760</v>
      </c>
      <c r="D55" s="16" t="s">
        <v>761</v>
      </c>
      <c r="E55" s="16" t="s">
        <v>762</v>
      </c>
      <c r="F55" s="16">
        <v>1.243034E-2</v>
      </c>
      <c r="G55" s="16">
        <v>5.3985100000000001E-2</v>
      </c>
      <c r="H55" s="16">
        <v>6.7104999999999997E-4</v>
      </c>
      <c r="I55" s="66">
        <v>2E-3</v>
      </c>
      <c r="J55" s="16">
        <v>12451770</v>
      </c>
      <c r="K55" s="16">
        <v>6.6971000000000001E-4</v>
      </c>
      <c r="L55" s="16">
        <v>-5.3985100000000001E-2</v>
      </c>
      <c r="R55" s="18"/>
      <c r="S55" s="78"/>
      <c r="Y55" s="18"/>
      <c r="Z55" s="78"/>
    </row>
    <row r="56" spans="1:26" ht="13.2" x14ac:dyDescent="0.25">
      <c r="A56" s="13">
        <v>41838</v>
      </c>
      <c r="B56" s="54">
        <v>0.27024305555555556</v>
      </c>
      <c r="C56" s="16" t="s">
        <v>760</v>
      </c>
      <c r="D56" s="16" t="s">
        <v>761</v>
      </c>
      <c r="E56" s="16" t="s">
        <v>762</v>
      </c>
      <c r="F56" s="16">
        <v>1.243034E-2</v>
      </c>
      <c r="G56" s="16">
        <v>5.6826420000000002E-2</v>
      </c>
      <c r="H56" s="16">
        <v>7.0637E-4</v>
      </c>
      <c r="I56" s="66">
        <v>2E-3</v>
      </c>
      <c r="J56" s="16">
        <v>12451770</v>
      </c>
      <c r="K56" s="16">
        <v>7.0496000000000003E-4</v>
      </c>
      <c r="L56" s="16">
        <v>-5.6826420000000002E-2</v>
      </c>
      <c r="R56" s="18"/>
      <c r="S56" s="78"/>
      <c r="Y56" s="18"/>
      <c r="Z56" s="78"/>
    </row>
    <row r="57" spans="1:26" ht="13.2" x14ac:dyDescent="0.25">
      <c r="A57" s="13">
        <v>41838</v>
      </c>
      <c r="B57" s="54">
        <v>0.27</v>
      </c>
      <c r="C57" s="16" t="s">
        <v>760</v>
      </c>
      <c r="D57" s="16" t="s">
        <v>761</v>
      </c>
      <c r="E57" s="16" t="s">
        <v>762</v>
      </c>
      <c r="F57" s="16">
        <v>1.243034E-2</v>
      </c>
      <c r="G57" s="16">
        <v>6.2965560000000004E-2</v>
      </c>
      <c r="H57" s="16">
        <v>7.8268000000000001E-4</v>
      </c>
      <c r="I57" s="66">
        <v>2E-3</v>
      </c>
      <c r="J57" s="16">
        <v>12451770</v>
      </c>
      <c r="K57" s="16">
        <v>7.8111999999999995E-4</v>
      </c>
      <c r="L57" s="16">
        <v>-6.2965560000000004E-2</v>
      </c>
      <c r="R57" s="18"/>
      <c r="S57" s="78"/>
      <c r="Y57" s="18"/>
      <c r="Z57" s="78"/>
    </row>
    <row r="58" spans="1:26" ht="13.2" x14ac:dyDescent="0.25">
      <c r="A58" s="13">
        <v>41838</v>
      </c>
      <c r="B58" s="54">
        <v>0.26989583333333333</v>
      </c>
      <c r="C58" s="16" t="s">
        <v>760</v>
      </c>
      <c r="D58" s="16" t="s">
        <v>761</v>
      </c>
      <c r="E58" s="16" t="s">
        <v>762</v>
      </c>
      <c r="F58" s="16">
        <v>1.243034E-2</v>
      </c>
      <c r="G58" s="16">
        <v>6.6279539999999998E-2</v>
      </c>
      <c r="H58" s="16">
        <v>8.2386999999999998E-4</v>
      </c>
      <c r="I58" s="66">
        <v>2E-3</v>
      </c>
      <c r="J58" s="16">
        <v>12451770</v>
      </c>
      <c r="K58" s="16">
        <v>8.2222999999999997E-4</v>
      </c>
      <c r="L58" s="16">
        <v>-6.6279539999999998E-2</v>
      </c>
      <c r="R58" s="18"/>
      <c r="S58" s="78"/>
      <c r="Y58" s="18"/>
      <c r="Z58" s="78"/>
    </row>
    <row r="59" spans="1:26" ht="13.2" x14ac:dyDescent="0.25">
      <c r="A59" s="13">
        <v>41838</v>
      </c>
      <c r="B59" s="54">
        <v>0.26978009259259261</v>
      </c>
      <c r="C59" s="16" t="s">
        <v>760</v>
      </c>
      <c r="D59" s="16" t="s">
        <v>761</v>
      </c>
      <c r="E59" s="16" t="s">
        <v>762</v>
      </c>
      <c r="F59" s="16">
        <v>1.243034E-2</v>
      </c>
      <c r="G59" s="16">
        <v>6.9767930000000006E-2</v>
      </c>
      <c r="H59" s="16">
        <v>8.6722999999999998E-4</v>
      </c>
      <c r="I59" s="66">
        <v>2E-3</v>
      </c>
      <c r="J59" s="16">
        <v>12451770</v>
      </c>
      <c r="K59" s="16">
        <v>8.6549999999999995E-4</v>
      </c>
      <c r="L59" s="16">
        <v>-6.9767930000000006E-2</v>
      </c>
      <c r="R59" s="18"/>
      <c r="S59" s="78"/>
      <c r="Y59" s="18"/>
      <c r="Z59" s="78"/>
    </row>
    <row r="60" spans="1:26" ht="13.2" x14ac:dyDescent="0.25">
      <c r="A60" s="13">
        <v>41838</v>
      </c>
      <c r="B60" s="54">
        <v>0.26967592592592593</v>
      </c>
      <c r="C60" s="16" t="s">
        <v>760</v>
      </c>
      <c r="D60" s="16" t="s">
        <v>761</v>
      </c>
      <c r="E60" s="16" t="s">
        <v>762</v>
      </c>
      <c r="F60" s="16">
        <v>1.243034E-2</v>
      </c>
      <c r="G60" s="16">
        <v>7.343993E-2</v>
      </c>
      <c r="H60" s="16">
        <v>9.1288000000000003E-4</v>
      </c>
      <c r="I60" s="66">
        <v>2E-3</v>
      </c>
      <c r="J60" s="16">
        <v>12451770</v>
      </c>
      <c r="K60" s="16">
        <v>9.1105999999999999E-4</v>
      </c>
      <c r="L60" s="16">
        <v>-7.343993E-2</v>
      </c>
      <c r="R60" s="18"/>
      <c r="S60" s="78"/>
      <c r="Y60" s="18"/>
      <c r="Z60" s="78"/>
    </row>
    <row r="61" spans="1:26" ht="13.2" x14ac:dyDescent="0.25">
      <c r="A61" s="13">
        <v>41838</v>
      </c>
      <c r="B61" s="54">
        <v>0.26783564814814814</v>
      </c>
      <c r="C61" s="16" t="s">
        <v>760</v>
      </c>
      <c r="D61" s="16" t="s">
        <v>761</v>
      </c>
      <c r="E61" s="16" t="s">
        <v>762</v>
      </c>
      <c r="F61" s="16">
        <v>1.243035E-2</v>
      </c>
      <c r="G61" s="16">
        <v>9.3462089999999998E-2</v>
      </c>
      <c r="H61" s="16">
        <v>1.16176E-3</v>
      </c>
      <c r="I61" s="66">
        <v>2E-3</v>
      </c>
      <c r="J61" s="16">
        <v>12451436</v>
      </c>
      <c r="K61" s="16">
        <v>1.1594400000000001E-3</v>
      </c>
      <c r="L61" s="16">
        <v>-9.3462089999999998E-2</v>
      </c>
      <c r="R61" s="18"/>
      <c r="S61" s="78"/>
      <c r="Y61" s="18"/>
      <c r="Z61" s="78"/>
    </row>
    <row r="62" spans="1:26" ht="13.2" x14ac:dyDescent="0.25">
      <c r="A62" s="13">
        <v>41838</v>
      </c>
      <c r="B62" s="54">
        <v>0.26430555555555557</v>
      </c>
      <c r="C62" s="16" t="s">
        <v>760</v>
      </c>
      <c r="D62" s="16" t="s">
        <v>761</v>
      </c>
      <c r="E62" s="16" t="s">
        <v>762</v>
      </c>
      <c r="F62" s="16">
        <v>1.243037E-2</v>
      </c>
      <c r="G62" s="16">
        <v>1.06675746</v>
      </c>
      <c r="H62" s="16">
        <v>1.326018E-2</v>
      </c>
      <c r="I62" s="66">
        <v>2E-3</v>
      </c>
      <c r="J62" s="16">
        <v>12450800</v>
      </c>
      <c r="K62" s="16">
        <v>1.323366E-2</v>
      </c>
      <c r="L62" s="16">
        <v>-1.06675746</v>
      </c>
      <c r="R62" s="18"/>
      <c r="S62" s="78"/>
      <c r="Y62" s="18"/>
      <c r="Z62" s="78"/>
    </row>
    <row r="63" spans="1:26" ht="13.2" x14ac:dyDescent="0.25">
      <c r="A63" s="13">
        <v>41838</v>
      </c>
      <c r="B63" s="54">
        <v>0.26413194444444443</v>
      </c>
      <c r="C63" s="16" t="s">
        <v>760</v>
      </c>
      <c r="D63" s="16" t="s">
        <v>761</v>
      </c>
      <c r="E63" s="16" t="s">
        <v>762</v>
      </c>
      <c r="F63" s="16">
        <v>1.243037E-2</v>
      </c>
      <c r="G63" s="16">
        <v>7.7305189999999996E-2</v>
      </c>
      <c r="H63" s="16">
        <v>9.6093000000000003E-4</v>
      </c>
      <c r="I63" s="66">
        <v>2E-3</v>
      </c>
      <c r="J63" s="16">
        <v>12450800</v>
      </c>
      <c r="K63" s="16">
        <v>9.5901000000000005E-4</v>
      </c>
      <c r="L63" s="16">
        <v>-7.7305189999999996E-2</v>
      </c>
      <c r="R63" s="18"/>
      <c r="S63" s="78"/>
      <c r="Y63" s="18"/>
      <c r="Z63" s="78"/>
    </row>
    <row r="64" spans="1:26" ht="13.2" x14ac:dyDescent="0.25">
      <c r="A64" s="13">
        <v>41838</v>
      </c>
      <c r="B64" s="54">
        <v>0.26394675925925926</v>
      </c>
      <c r="C64" s="16" t="s">
        <v>760</v>
      </c>
      <c r="D64" s="16" t="s">
        <v>761</v>
      </c>
      <c r="E64" s="16" t="s">
        <v>762</v>
      </c>
      <c r="F64" s="16">
        <v>1.243037E-2</v>
      </c>
      <c r="G64" s="16">
        <v>8.0140059999999999E-2</v>
      </c>
      <c r="H64" s="16">
        <v>9.9617E-4</v>
      </c>
      <c r="I64" s="66">
        <v>2E-3</v>
      </c>
      <c r="J64" s="16">
        <v>12450800</v>
      </c>
      <c r="K64" s="16">
        <v>9.9418000000000011E-4</v>
      </c>
      <c r="L64" s="16">
        <v>-8.0140059999999999E-2</v>
      </c>
      <c r="R64" s="18"/>
      <c r="S64" s="78"/>
      <c r="Y64" s="18"/>
      <c r="Z64" s="78"/>
    </row>
    <row r="65" spans="1:26" ht="13.2" x14ac:dyDescent="0.25">
      <c r="A65" s="13">
        <v>41838</v>
      </c>
      <c r="B65" s="54">
        <v>0.26373842592592595</v>
      </c>
      <c r="C65" s="16" t="s">
        <v>760</v>
      </c>
      <c r="D65" s="16" t="s">
        <v>761</v>
      </c>
      <c r="E65" s="16" t="s">
        <v>762</v>
      </c>
      <c r="F65" s="16">
        <v>1.243037E-2</v>
      </c>
      <c r="G65" s="16">
        <v>7.6331140000000006E-2</v>
      </c>
      <c r="H65" s="16">
        <v>9.4881999999999996E-4</v>
      </c>
      <c r="I65" s="66">
        <v>2E-3</v>
      </c>
      <c r="J65" s="16">
        <v>12450800</v>
      </c>
      <c r="K65" s="16">
        <v>9.4693000000000002E-4</v>
      </c>
      <c r="L65" s="16">
        <v>-7.6331140000000006E-2</v>
      </c>
      <c r="R65" s="18"/>
      <c r="S65" s="78"/>
      <c r="Y65" s="18"/>
      <c r="Z65" s="78"/>
    </row>
    <row r="66" spans="1:26" ht="13.2" x14ac:dyDescent="0.25">
      <c r="A66" s="13">
        <v>41838</v>
      </c>
      <c r="B66" s="54">
        <v>0.26361111111111113</v>
      </c>
      <c r="C66" s="16" t="s">
        <v>760</v>
      </c>
      <c r="D66" s="16" t="s">
        <v>761</v>
      </c>
      <c r="E66" s="16" t="s">
        <v>762</v>
      </c>
      <c r="F66" s="16">
        <v>1.243037E-2</v>
      </c>
      <c r="G66" s="16">
        <v>7.2703249999999997E-2</v>
      </c>
      <c r="H66" s="16">
        <v>9.0372E-4</v>
      </c>
      <c r="I66" s="66">
        <v>2E-3</v>
      </c>
      <c r="J66" s="16">
        <v>12450800</v>
      </c>
      <c r="K66" s="16">
        <v>9.0191999999999996E-4</v>
      </c>
      <c r="L66" s="16">
        <v>-7.2703249999999997E-2</v>
      </c>
      <c r="R66" s="18"/>
      <c r="S66" s="78"/>
      <c r="Y66" s="18"/>
      <c r="Z66" s="78"/>
    </row>
    <row r="67" spans="1:26" ht="13.2" x14ac:dyDescent="0.25">
      <c r="A67" s="13">
        <v>41838</v>
      </c>
      <c r="B67" s="54">
        <v>0.26293981481481482</v>
      </c>
      <c r="C67" s="16" t="s">
        <v>760</v>
      </c>
      <c r="D67" s="16" t="s">
        <v>761</v>
      </c>
      <c r="E67" s="16" t="s">
        <v>762</v>
      </c>
      <c r="F67" s="16">
        <v>1.2430389999999999E-2</v>
      </c>
      <c r="G67" s="16">
        <v>6.5956550000000003E-2</v>
      </c>
      <c r="H67" s="16">
        <v>8.1985999999999995E-4</v>
      </c>
      <c r="I67" s="66">
        <v>2E-3</v>
      </c>
      <c r="J67" s="16">
        <v>12450655</v>
      </c>
      <c r="K67" s="16">
        <v>8.1822999999999998E-4</v>
      </c>
      <c r="L67" s="16">
        <v>-6.5956550000000003E-2</v>
      </c>
      <c r="R67" s="18"/>
      <c r="S67" s="78"/>
      <c r="Y67" s="18"/>
      <c r="Z67" s="78"/>
    </row>
    <row r="68" spans="1:26" ht="13.2" x14ac:dyDescent="0.25">
      <c r="A68" s="13">
        <v>41838</v>
      </c>
      <c r="B68" s="54">
        <v>0.2628240740740741</v>
      </c>
      <c r="C68" s="16" t="s">
        <v>760</v>
      </c>
      <c r="D68" s="16" t="s">
        <v>761</v>
      </c>
      <c r="E68" s="16" t="s">
        <v>762</v>
      </c>
      <c r="F68" s="16">
        <v>1.2430389999999999E-2</v>
      </c>
      <c r="G68" s="16">
        <v>6.2821749999999996E-2</v>
      </c>
      <c r="H68" s="16">
        <v>7.8089000000000001E-4</v>
      </c>
      <c r="I68" s="66">
        <v>2E-3</v>
      </c>
      <c r="J68" s="16">
        <v>12450655</v>
      </c>
      <c r="K68" s="16">
        <v>7.7932999999999995E-4</v>
      </c>
      <c r="L68" s="16">
        <v>-6.2821749999999996E-2</v>
      </c>
      <c r="R68" s="18"/>
      <c r="S68" s="78"/>
      <c r="Y68" s="18"/>
      <c r="Z68" s="78"/>
    </row>
    <row r="69" spans="1:26" ht="13.2" x14ac:dyDescent="0.25">
      <c r="A69" s="13">
        <v>41838</v>
      </c>
      <c r="B69" s="54">
        <v>0.26271990740740742</v>
      </c>
      <c r="C69" s="16" t="s">
        <v>760</v>
      </c>
      <c r="D69" s="16" t="s">
        <v>761</v>
      </c>
      <c r="E69" s="16" t="s">
        <v>762</v>
      </c>
      <c r="F69" s="16">
        <v>1.2430389999999999E-2</v>
      </c>
      <c r="G69" s="16">
        <v>5.9835930000000002E-2</v>
      </c>
      <c r="H69" s="16">
        <v>7.4377999999999998E-4</v>
      </c>
      <c r="I69" s="66">
        <v>2E-3</v>
      </c>
      <c r="J69" s="16">
        <v>12450655</v>
      </c>
      <c r="K69" s="16">
        <v>7.4229999999999999E-4</v>
      </c>
      <c r="L69" s="16">
        <v>-5.9835930000000002E-2</v>
      </c>
      <c r="R69" s="18"/>
      <c r="S69" s="78"/>
      <c r="Y69" s="18"/>
      <c r="Z69" s="78"/>
    </row>
    <row r="70" spans="1:26" ht="13.2" x14ac:dyDescent="0.25">
      <c r="A70" s="13">
        <v>41838</v>
      </c>
      <c r="B70" s="54">
        <v>0.26254629629629628</v>
      </c>
      <c r="C70" s="16" t="s">
        <v>760</v>
      </c>
      <c r="D70" s="16" t="s">
        <v>761</v>
      </c>
      <c r="E70" s="16" t="s">
        <v>762</v>
      </c>
      <c r="F70" s="16">
        <v>1.2430389999999999E-2</v>
      </c>
      <c r="G70" s="16">
        <v>5.6992029999999999E-2</v>
      </c>
      <c r="H70" s="16">
        <v>7.0843000000000002E-4</v>
      </c>
      <c r="I70" s="66">
        <v>2E-3</v>
      </c>
      <c r="J70" s="16">
        <v>12450655</v>
      </c>
      <c r="K70" s="16">
        <v>7.0702000000000004E-4</v>
      </c>
      <c r="L70" s="16">
        <v>-5.6992029999999999E-2</v>
      </c>
      <c r="R70" s="18"/>
      <c r="S70" s="78"/>
      <c r="Y70" s="18"/>
      <c r="Z70" s="78"/>
    </row>
    <row r="71" spans="1:26" ht="13.2" x14ac:dyDescent="0.25">
      <c r="A71" s="13">
        <v>41838</v>
      </c>
      <c r="B71" s="54">
        <v>0.26243055555555556</v>
      </c>
      <c r="C71" s="16" t="s">
        <v>760</v>
      </c>
      <c r="D71" s="16" t="s">
        <v>761</v>
      </c>
      <c r="E71" s="16" t="s">
        <v>762</v>
      </c>
      <c r="F71" s="16">
        <v>1.2430389999999999E-2</v>
      </c>
      <c r="G71" s="16">
        <v>5.42833E-2</v>
      </c>
      <c r="H71" s="16">
        <v>6.7476000000000005E-4</v>
      </c>
      <c r="I71" s="66">
        <v>2E-3</v>
      </c>
      <c r="J71" s="16">
        <v>12450655</v>
      </c>
      <c r="K71" s="16">
        <v>6.7341999999999999E-4</v>
      </c>
      <c r="L71" s="16">
        <v>-5.42833E-2</v>
      </c>
      <c r="R71" s="18"/>
      <c r="S71" s="78"/>
      <c r="Y71" s="18"/>
      <c r="Z71" s="78"/>
    </row>
    <row r="72" spans="1:26" ht="13.2" x14ac:dyDescent="0.25">
      <c r="A72" s="13">
        <v>41838</v>
      </c>
      <c r="B72" s="54">
        <v>0.26231481481481483</v>
      </c>
      <c r="C72" s="16" t="s">
        <v>760</v>
      </c>
      <c r="D72" s="16" t="s">
        <v>761</v>
      </c>
      <c r="E72" s="16" t="s">
        <v>762</v>
      </c>
      <c r="F72" s="16">
        <v>1.2430389999999999E-2</v>
      </c>
      <c r="G72" s="16">
        <v>1.065749E-2</v>
      </c>
      <c r="H72" s="16">
        <v>1.3247000000000001E-4</v>
      </c>
      <c r="I72" s="66">
        <v>2E-3</v>
      </c>
      <c r="J72" s="16">
        <v>12450643</v>
      </c>
      <c r="K72" s="16">
        <v>1.3221000000000001E-4</v>
      </c>
      <c r="L72" s="16">
        <v>-1.065749E-2</v>
      </c>
      <c r="R72" s="18"/>
      <c r="S72" s="78"/>
      <c r="Y72" s="18"/>
      <c r="Z72" s="78"/>
    </row>
    <row r="73" spans="1:26" ht="13.2" x14ac:dyDescent="0.25">
      <c r="A73" s="13">
        <v>41838</v>
      </c>
      <c r="B73" s="54">
        <v>0.21292824074074074</v>
      </c>
      <c r="C73" s="16" t="s">
        <v>760</v>
      </c>
      <c r="D73" s="16" t="s">
        <v>761</v>
      </c>
      <c r="E73" s="16" t="s">
        <v>762</v>
      </c>
      <c r="F73" s="16">
        <v>1.2430750000000001E-2</v>
      </c>
      <c r="G73" s="16">
        <v>9.556212E-2</v>
      </c>
      <c r="H73" s="16">
        <v>1.1879E-3</v>
      </c>
      <c r="I73" s="66">
        <v>2E-3</v>
      </c>
      <c r="J73" s="16">
        <v>12443899</v>
      </c>
      <c r="K73" s="16">
        <v>1.18553E-3</v>
      </c>
      <c r="L73" s="16">
        <v>-9.556212E-2</v>
      </c>
      <c r="R73" s="18"/>
      <c r="S73" s="78"/>
      <c r="Y73" s="18"/>
      <c r="Z73" s="78"/>
    </row>
    <row r="74" spans="1:26" ht="13.2" x14ac:dyDescent="0.25">
      <c r="A74" s="13">
        <v>41838</v>
      </c>
      <c r="B74" s="54">
        <v>0.21292824074074074</v>
      </c>
      <c r="C74" s="16" t="s">
        <v>760</v>
      </c>
      <c r="D74" s="16" t="s">
        <v>761</v>
      </c>
      <c r="E74" s="16" t="s">
        <v>762</v>
      </c>
      <c r="F74" s="16">
        <v>1.2430750000000001E-2</v>
      </c>
      <c r="G74" s="16">
        <v>1.9427866199999999</v>
      </c>
      <c r="H74" s="16">
        <v>2.4150290000000001E-2</v>
      </c>
      <c r="I74" s="66">
        <v>2E-3</v>
      </c>
      <c r="J74" s="16">
        <v>12443894</v>
      </c>
      <c r="K74" s="16">
        <v>2.410199E-2</v>
      </c>
      <c r="L74" s="16">
        <v>-1.9427866199999999</v>
      </c>
      <c r="R74" s="18"/>
      <c r="S74" s="78"/>
      <c r="Y74" s="18"/>
      <c r="Z74" s="78"/>
    </row>
    <row r="75" spans="1:26" ht="13.2" x14ac:dyDescent="0.25">
      <c r="A75" s="13">
        <v>41838</v>
      </c>
      <c r="B75" s="54">
        <v>0.200625</v>
      </c>
      <c r="C75" s="16" t="s">
        <v>760</v>
      </c>
      <c r="D75" s="16" t="s">
        <v>761</v>
      </c>
      <c r="E75" s="16" t="s">
        <v>762</v>
      </c>
      <c r="F75" s="16">
        <v>1.248047E-2</v>
      </c>
      <c r="G75" s="16">
        <v>3.0960000000000002E-5</v>
      </c>
      <c r="H75" s="16">
        <v>3.8000000000000001E-7</v>
      </c>
      <c r="I75" s="66">
        <v>2E-3</v>
      </c>
      <c r="J75" s="16">
        <v>12441149</v>
      </c>
      <c r="K75" s="16">
        <v>3.8000000000000001E-7</v>
      </c>
      <c r="L75" s="16">
        <v>-3.0960000000000002E-5</v>
      </c>
      <c r="R75" s="18"/>
      <c r="S75" s="78"/>
      <c r="Y75" s="18"/>
      <c r="Z75" s="78"/>
    </row>
    <row r="76" spans="1:26" ht="13.2" x14ac:dyDescent="0.25">
      <c r="A76" s="13">
        <v>41838</v>
      </c>
      <c r="B76" s="54">
        <v>0.200625</v>
      </c>
      <c r="C76" s="16" t="s">
        <v>760</v>
      </c>
      <c r="D76" s="16" t="s">
        <v>761</v>
      </c>
      <c r="E76" s="16" t="s">
        <v>762</v>
      </c>
      <c r="F76" s="16">
        <v>1.2480460000000001E-2</v>
      </c>
      <c r="G76" s="16">
        <v>2.6345999999999997E-4</v>
      </c>
      <c r="H76" s="16">
        <v>3.2799999999999999E-6</v>
      </c>
      <c r="I76" s="66">
        <v>2E-3</v>
      </c>
      <c r="J76" s="16">
        <v>12442237</v>
      </c>
      <c r="K76" s="16">
        <v>3.2799999999999999E-6</v>
      </c>
      <c r="L76" s="16">
        <v>-2.6345999999999997E-4</v>
      </c>
      <c r="R76" s="18"/>
      <c r="S76" s="78"/>
      <c r="Y76" s="18"/>
      <c r="Z76" s="78"/>
    </row>
    <row r="77" spans="1:26" ht="13.2" x14ac:dyDescent="0.25">
      <c r="A77" s="13">
        <v>41838</v>
      </c>
      <c r="B77" s="54">
        <v>0.19991898148148149</v>
      </c>
      <c r="C77" s="16" t="s">
        <v>760</v>
      </c>
      <c r="D77" s="16" t="s">
        <v>761</v>
      </c>
      <c r="E77" s="16" t="s">
        <v>762</v>
      </c>
      <c r="F77" s="16">
        <v>1.2480460000000001E-2</v>
      </c>
      <c r="G77" s="16">
        <v>0.06</v>
      </c>
      <c r="H77" s="16">
        <v>7.4881999999999998E-4</v>
      </c>
      <c r="I77" s="66">
        <v>2E-3</v>
      </c>
      <c r="J77" s="16">
        <v>12442237</v>
      </c>
      <c r="K77" s="16">
        <v>7.4733000000000004E-4</v>
      </c>
      <c r="L77" s="16">
        <v>-0.06</v>
      </c>
      <c r="R77" s="18"/>
      <c r="S77" s="78"/>
      <c r="Y77" s="18"/>
      <c r="Z77" s="78"/>
    </row>
    <row r="78" spans="1:26" ht="13.2" x14ac:dyDescent="0.25">
      <c r="A78" s="13">
        <v>41838</v>
      </c>
      <c r="B78" s="54">
        <v>0.19112268518518519</v>
      </c>
      <c r="C78" s="16" t="s">
        <v>760</v>
      </c>
      <c r="D78" s="16" t="s">
        <v>761</v>
      </c>
      <c r="E78" s="16" t="s">
        <v>762</v>
      </c>
      <c r="F78" s="16">
        <v>1.248047E-2</v>
      </c>
      <c r="G78" s="16">
        <v>0.23899999999999999</v>
      </c>
      <c r="H78" s="16">
        <v>2.9828300000000001E-3</v>
      </c>
      <c r="I78" s="66">
        <v>2E-3</v>
      </c>
      <c r="J78" s="16">
        <v>12441149</v>
      </c>
      <c r="K78" s="16">
        <v>2.97687E-3</v>
      </c>
      <c r="L78" s="16">
        <v>-0.23899999999999999</v>
      </c>
      <c r="R78" s="18"/>
      <c r="S78" s="78"/>
      <c r="Y78" s="18"/>
      <c r="Z78" s="78"/>
    </row>
    <row r="79" spans="1:26" ht="13.2" x14ac:dyDescent="0.25">
      <c r="A79" s="13">
        <v>41838</v>
      </c>
      <c r="B79" s="54">
        <v>0.18902777777777777</v>
      </c>
      <c r="C79" s="16" t="s">
        <v>760</v>
      </c>
      <c r="D79" s="16" t="s">
        <v>761</v>
      </c>
      <c r="E79" s="16" t="s">
        <v>762</v>
      </c>
      <c r="F79" s="16">
        <v>1.248047E-2</v>
      </c>
      <c r="G79" s="16">
        <v>1.7458264800000001</v>
      </c>
      <c r="H79" s="16">
        <v>2.1788729999999999E-2</v>
      </c>
      <c r="I79" s="66">
        <v>2E-3</v>
      </c>
      <c r="J79" s="16">
        <v>12440345</v>
      </c>
      <c r="K79" s="16">
        <v>2.1745159999999999E-2</v>
      </c>
      <c r="L79" s="16">
        <v>-1.7458264800000001</v>
      </c>
      <c r="R79" s="18"/>
      <c r="S79" s="78"/>
      <c r="Y79" s="18"/>
      <c r="Z79" s="78"/>
    </row>
    <row r="80" spans="1:26" ht="13.2" x14ac:dyDescent="0.25">
      <c r="A80" s="13">
        <v>41838</v>
      </c>
      <c r="B80" s="54">
        <v>0.17736111111111111</v>
      </c>
      <c r="C80" s="16" t="s">
        <v>760</v>
      </c>
      <c r="D80" s="16" t="s">
        <v>761</v>
      </c>
      <c r="E80" s="16" t="s">
        <v>762</v>
      </c>
      <c r="F80" s="16">
        <v>1.257404E-2</v>
      </c>
      <c r="G80" s="16">
        <v>2.2470361300000001</v>
      </c>
      <c r="H80" s="16">
        <v>2.8254319999999999E-2</v>
      </c>
      <c r="I80" s="66">
        <v>2E-3</v>
      </c>
      <c r="J80" s="16">
        <v>12438774</v>
      </c>
      <c r="K80" s="16">
        <v>2.8197819999999998E-2</v>
      </c>
      <c r="L80" s="16">
        <v>-2.2470361300000001</v>
      </c>
      <c r="R80" s="18"/>
      <c r="S80" s="78"/>
      <c r="Y80" s="18"/>
      <c r="Z80" s="78"/>
    </row>
    <row r="81" spans="1:26" ht="13.2" x14ac:dyDescent="0.25">
      <c r="A81" s="13">
        <v>41838</v>
      </c>
      <c r="B81" s="54">
        <v>0.17532407407407408</v>
      </c>
      <c r="C81" s="16" t="s">
        <v>760</v>
      </c>
      <c r="D81" s="16" t="s">
        <v>761</v>
      </c>
      <c r="E81" s="16" t="s">
        <v>762</v>
      </c>
      <c r="F81" s="16">
        <v>1.257404E-2</v>
      </c>
      <c r="G81" s="16">
        <v>1.3432964300000001</v>
      </c>
      <c r="H81" s="16">
        <v>1.6890659999999998E-2</v>
      </c>
      <c r="I81" s="66">
        <v>2E-3</v>
      </c>
      <c r="J81" s="16">
        <v>12438774</v>
      </c>
      <c r="K81" s="16">
        <v>1.6856880000000001E-2</v>
      </c>
      <c r="L81" s="16">
        <v>-1.3432964300000001</v>
      </c>
      <c r="R81" s="18"/>
      <c r="S81" s="78"/>
      <c r="Y81" s="18"/>
      <c r="Z81" s="78"/>
    </row>
    <row r="82" spans="1:26" ht="13.2" x14ac:dyDescent="0.25">
      <c r="A82" s="13">
        <v>41838</v>
      </c>
      <c r="B82" s="54">
        <v>0.17460648148148147</v>
      </c>
      <c r="C82" s="16" t="s">
        <v>760</v>
      </c>
      <c r="D82" s="16" t="s">
        <v>761</v>
      </c>
      <c r="E82" s="16" t="s">
        <v>762</v>
      </c>
      <c r="F82" s="16">
        <v>1.257406E-2</v>
      </c>
      <c r="G82" s="16">
        <v>0.40966743999999999</v>
      </c>
      <c r="H82" s="16">
        <v>5.15118E-3</v>
      </c>
      <c r="I82" s="66">
        <v>2E-3</v>
      </c>
      <c r="J82" s="16">
        <v>12438462</v>
      </c>
      <c r="K82" s="16">
        <v>5.1408799999999996E-3</v>
      </c>
      <c r="L82" s="16">
        <v>-0.40966743999999999</v>
      </c>
      <c r="R82" s="18"/>
      <c r="S82" s="78"/>
      <c r="Y82" s="18"/>
      <c r="Z82" s="78"/>
    </row>
    <row r="83" spans="1:26" ht="13.2" x14ac:dyDescent="0.25">
      <c r="R83" s="18"/>
      <c r="S83" s="78"/>
      <c r="Y83" s="18"/>
      <c r="Z83" s="78"/>
    </row>
    <row r="84" spans="1:26" ht="13.2" x14ac:dyDescent="0.25">
      <c r="F84" s="16" t="s">
        <v>774</v>
      </c>
      <c r="G84" s="16">
        <f t="shared" ref="G84:H84" si="2">SUM(G10:G49)</f>
        <v>12.136508429999997</v>
      </c>
      <c r="H84" s="16">
        <f t="shared" si="2"/>
        <v>0.14963706999999998</v>
      </c>
      <c r="R84" s="18"/>
      <c r="S84" s="78"/>
      <c r="Y84" s="18"/>
      <c r="Z84" s="78"/>
    </row>
    <row r="85" spans="1:26" ht="13.2" x14ac:dyDescent="0.25">
      <c r="F85" s="16" t="s">
        <v>775</v>
      </c>
      <c r="G85" s="16">
        <f t="shared" ref="G85:H85" si="3">SUM(G50:G82)</f>
        <v>12.04338778</v>
      </c>
      <c r="H85" s="16">
        <f t="shared" si="3"/>
        <v>0.15038147000000002</v>
      </c>
      <c r="R85" s="18"/>
      <c r="S85" s="78"/>
      <c r="Y85" s="18"/>
      <c r="Z85" s="78"/>
    </row>
    <row r="86" spans="1:26" ht="13.2" x14ac:dyDescent="0.25">
      <c r="G86" s="7">
        <f t="shared" ref="G86:H86" si="4">G85-G84</f>
        <v>-9.3120649999997696E-2</v>
      </c>
      <c r="H86" s="7">
        <f t="shared" si="4"/>
        <v>7.4440000000003392E-4</v>
      </c>
      <c r="R86" s="18"/>
      <c r="S86" s="78"/>
      <c r="Y86" s="18"/>
      <c r="Z86" s="78"/>
    </row>
    <row r="87" spans="1:26" ht="13.2" x14ac:dyDescent="0.25">
      <c r="R87" s="18"/>
      <c r="S87" s="78"/>
      <c r="Y87" s="18"/>
      <c r="Z87" s="78"/>
    </row>
    <row r="88" spans="1:26" ht="13.2" x14ac:dyDescent="0.25">
      <c r="R88" s="18"/>
      <c r="S88" s="78"/>
      <c r="Y88" s="18"/>
      <c r="Z88" s="78"/>
    </row>
    <row r="89" spans="1:26" ht="13.2" x14ac:dyDescent="0.25">
      <c r="A89" s="13">
        <v>41836</v>
      </c>
      <c r="B89" s="54">
        <v>0.97753472222222226</v>
      </c>
      <c r="C89" s="16" t="s">
        <v>760</v>
      </c>
      <c r="D89" s="16" t="s">
        <v>761</v>
      </c>
      <c r="E89" s="16" t="s">
        <v>763</v>
      </c>
      <c r="F89" s="16">
        <v>1.03401E-2</v>
      </c>
      <c r="G89" s="16">
        <v>1.0239013299999999</v>
      </c>
      <c r="H89" s="16">
        <v>1.0587239999999999E-2</v>
      </c>
      <c r="I89" s="66">
        <v>2E-3</v>
      </c>
      <c r="J89" s="16">
        <v>12277127</v>
      </c>
      <c r="K89" s="16">
        <v>-1.0587239999999999E-2</v>
      </c>
      <c r="L89" s="16">
        <v>1.02185353</v>
      </c>
      <c r="R89" s="18"/>
      <c r="S89" s="78"/>
      <c r="Y89" s="18"/>
      <c r="Z89" s="78"/>
    </row>
    <row r="90" spans="1:26" ht="13.2" x14ac:dyDescent="0.25">
      <c r="A90" s="13">
        <v>41836</v>
      </c>
      <c r="B90" s="54">
        <v>0.97649305555555554</v>
      </c>
      <c r="C90" s="16" t="s">
        <v>760</v>
      </c>
      <c r="D90" s="16" t="s">
        <v>761</v>
      </c>
      <c r="E90" s="16" t="s">
        <v>763</v>
      </c>
      <c r="F90" s="16">
        <v>1.03401E-2</v>
      </c>
      <c r="G90" s="16">
        <v>11.687989119999999</v>
      </c>
      <c r="H90" s="16">
        <v>0.12085497000000001</v>
      </c>
      <c r="I90" s="66">
        <v>2E-3</v>
      </c>
      <c r="J90" s="16">
        <v>12277127</v>
      </c>
      <c r="K90" s="16">
        <v>-0.12085497000000001</v>
      </c>
      <c r="L90" s="16">
        <v>11.664613149999999</v>
      </c>
      <c r="R90" s="18"/>
      <c r="S90" s="78"/>
      <c r="Y90" s="18"/>
      <c r="Z90" s="78"/>
    </row>
    <row r="91" spans="1:26" ht="13.2" x14ac:dyDescent="0.25">
      <c r="A91" s="13">
        <v>41836</v>
      </c>
      <c r="B91" s="54">
        <v>0.96549768518518519</v>
      </c>
      <c r="C91" s="16" t="s">
        <v>760</v>
      </c>
      <c r="D91" s="16" t="s">
        <v>761</v>
      </c>
      <c r="E91" s="16" t="s">
        <v>762</v>
      </c>
      <c r="F91" s="16">
        <v>1.0608970000000001E-2</v>
      </c>
      <c r="G91" s="16">
        <v>6.3282515400000001</v>
      </c>
      <c r="H91" s="16">
        <v>6.7136230000000005E-2</v>
      </c>
      <c r="I91" s="66">
        <v>2E-3</v>
      </c>
      <c r="J91" s="16">
        <v>11822234</v>
      </c>
      <c r="K91" s="16">
        <v>6.7001959999999999E-2</v>
      </c>
      <c r="L91" s="16">
        <v>-6.3282515400000001</v>
      </c>
      <c r="R91" s="18"/>
      <c r="S91" s="78"/>
      <c r="Y91" s="18"/>
      <c r="Z91" s="78"/>
    </row>
    <row r="92" spans="1:26" ht="13.2" x14ac:dyDescent="0.25">
      <c r="A92" s="13">
        <v>41836</v>
      </c>
      <c r="B92" s="54">
        <v>0.96532407407407406</v>
      </c>
      <c r="C92" s="16" t="s">
        <v>760</v>
      </c>
      <c r="D92" s="16" t="s">
        <v>761</v>
      </c>
      <c r="E92" s="16" t="s">
        <v>762</v>
      </c>
      <c r="F92" s="16">
        <v>1.0587070000000001E-2</v>
      </c>
      <c r="G92" s="16">
        <v>1.0644205600000001</v>
      </c>
      <c r="H92" s="16">
        <v>1.1269090000000001E-2</v>
      </c>
      <c r="I92" s="66">
        <v>2E-3</v>
      </c>
      <c r="J92" s="16">
        <v>11815519</v>
      </c>
      <c r="K92" s="16">
        <v>1.1246559999999999E-2</v>
      </c>
      <c r="L92" s="16">
        <v>-1.0644205600000001</v>
      </c>
      <c r="R92" s="18"/>
      <c r="S92" s="78"/>
      <c r="Y92" s="18"/>
      <c r="Z92" s="78"/>
    </row>
    <row r="93" spans="1:26" ht="13.2" x14ac:dyDescent="0.25">
      <c r="A93" s="13">
        <v>41836</v>
      </c>
      <c r="B93" s="54">
        <v>0.96515046296296292</v>
      </c>
      <c r="C93" s="16" t="s">
        <v>760</v>
      </c>
      <c r="D93" s="16" t="s">
        <v>761</v>
      </c>
      <c r="E93" s="16" t="s">
        <v>762</v>
      </c>
      <c r="F93" s="16">
        <v>1.0581749999999999E-2</v>
      </c>
      <c r="G93" s="16">
        <v>4.99</v>
      </c>
      <c r="H93" s="16">
        <v>5.2802929999999998E-2</v>
      </c>
      <c r="I93" s="66">
        <v>2E-3</v>
      </c>
      <c r="J93" s="16">
        <v>12275045</v>
      </c>
      <c r="K93" s="16">
        <v>5.2697330000000001E-2</v>
      </c>
      <c r="L93" s="16">
        <v>-4.99</v>
      </c>
      <c r="R93" s="18"/>
      <c r="S93" s="78"/>
      <c r="Y93" s="18"/>
      <c r="Z93" s="78"/>
    </row>
    <row r="94" spans="1:26" ht="13.2" x14ac:dyDescent="0.25">
      <c r="A94" s="13">
        <v>41836</v>
      </c>
      <c r="B94" s="54">
        <v>0.96467592592592588</v>
      </c>
      <c r="C94" s="16" t="s">
        <v>760</v>
      </c>
      <c r="D94" s="16" t="s">
        <v>761</v>
      </c>
      <c r="E94" s="16" t="s">
        <v>762</v>
      </c>
      <c r="F94" s="16">
        <v>1.055757E-2</v>
      </c>
      <c r="G94" s="16">
        <v>4.71122E-2</v>
      </c>
      <c r="H94" s="16">
        <v>4.9739000000000001E-4</v>
      </c>
      <c r="I94" s="66">
        <v>2E-3</v>
      </c>
      <c r="J94" s="16">
        <v>12126430</v>
      </c>
      <c r="K94" s="16">
        <v>4.9640000000000003E-4</v>
      </c>
      <c r="L94" s="16">
        <v>-4.71122E-2</v>
      </c>
      <c r="R94" s="18"/>
      <c r="S94" s="78"/>
      <c r="Y94" s="18"/>
      <c r="Z94" s="78"/>
    </row>
    <row r="95" spans="1:26" ht="13.2" x14ac:dyDescent="0.25">
      <c r="R95" s="18"/>
      <c r="S95" s="78"/>
      <c r="Y95" s="18"/>
      <c r="Z95" s="78"/>
    </row>
    <row r="96" spans="1:26" ht="13.2" x14ac:dyDescent="0.25">
      <c r="F96" s="16" t="s">
        <v>774</v>
      </c>
      <c r="G96" s="16">
        <f t="shared" ref="G96:H96" si="5">SUM(G89:G90)</f>
        <v>12.711890449999999</v>
      </c>
      <c r="H96" s="16">
        <f t="shared" si="5"/>
        <v>0.13144221</v>
      </c>
      <c r="R96" s="18"/>
      <c r="S96" s="78"/>
      <c r="Y96" s="18"/>
      <c r="Z96" s="78"/>
    </row>
    <row r="97" spans="1:26" ht="13.2" x14ac:dyDescent="0.25">
      <c r="F97" s="16" t="s">
        <v>775</v>
      </c>
      <c r="G97" s="16">
        <f t="shared" ref="G97:H97" si="6">SUM(G91:G94)</f>
        <v>12.429784300000001</v>
      </c>
      <c r="H97" s="16">
        <f t="shared" si="6"/>
        <v>0.13170563999999998</v>
      </c>
      <c r="R97" s="18"/>
      <c r="S97" s="78"/>
      <c r="Y97" s="18"/>
      <c r="Z97" s="78"/>
    </row>
    <row r="98" spans="1:26" ht="13.2" x14ac:dyDescent="0.25">
      <c r="G98" s="7">
        <f t="shared" ref="G98:H98" si="7">G97-G96</f>
        <v>-0.28210614999999706</v>
      </c>
      <c r="H98" s="7">
        <f t="shared" si="7"/>
        <v>2.6342999999998118E-4</v>
      </c>
      <c r="R98" s="18"/>
      <c r="S98" s="78"/>
      <c r="Y98" s="18"/>
      <c r="Z98" s="78"/>
    </row>
    <row r="99" spans="1:26" ht="13.2" x14ac:dyDescent="0.25">
      <c r="R99" s="18"/>
      <c r="S99" s="78"/>
      <c r="Y99" s="18"/>
      <c r="Z99" s="78"/>
    </row>
    <row r="100" spans="1:26" ht="13.2" x14ac:dyDescent="0.25">
      <c r="R100" s="18"/>
      <c r="S100" s="78"/>
      <c r="Y100" s="18"/>
      <c r="Z100" s="78"/>
    </row>
    <row r="101" spans="1:26" ht="13.2" x14ac:dyDescent="0.25">
      <c r="A101" s="13">
        <v>41833</v>
      </c>
      <c r="B101" s="54">
        <v>0.3153009259259259</v>
      </c>
      <c r="C101" s="16" t="s">
        <v>760</v>
      </c>
      <c r="D101" s="16" t="s">
        <v>761</v>
      </c>
      <c r="E101" s="16" t="s">
        <v>763</v>
      </c>
      <c r="F101" s="16">
        <v>1.0320009999999999E-2</v>
      </c>
      <c r="G101" s="16">
        <v>6.3409334099999999</v>
      </c>
      <c r="H101" s="16">
        <v>6.5438490000000002E-2</v>
      </c>
      <c r="I101" s="66">
        <v>2E-3</v>
      </c>
      <c r="J101" s="16">
        <v>11818940</v>
      </c>
      <c r="K101" s="16">
        <v>-6.5438490000000002E-2</v>
      </c>
      <c r="L101" s="16">
        <v>6.3282515500000001</v>
      </c>
      <c r="R101" s="18"/>
      <c r="S101" s="78"/>
      <c r="Y101" s="18"/>
      <c r="Z101" s="78"/>
    </row>
    <row r="102" spans="1:26" ht="13.2" x14ac:dyDescent="0.25">
      <c r="A102" s="13">
        <v>41833</v>
      </c>
      <c r="B102" s="54">
        <v>0.2575810185185185</v>
      </c>
      <c r="C102" s="16" t="s">
        <v>760</v>
      </c>
      <c r="D102" s="16" t="s">
        <v>761</v>
      </c>
      <c r="E102" s="16" t="s">
        <v>763</v>
      </c>
      <c r="F102" s="16">
        <v>1.0298699999999999E-2</v>
      </c>
      <c r="G102" s="16">
        <v>1.06655367</v>
      </c>
      <c r="H102" s="16">
        <v>1.098411E-2</v>
      </c>
      <c r="I102" s="66">
        <v>2E-3</v>
      </c>
      <c r="J102" s="16">
        <v>11814018</v>
      </c>
      <c r="K102" s="16">
        <v>-1.098411E-2</v>
      </c>
      <c r="L102" s="16">
        <v>1.06442057</v>
      </c>
      <c r="R102" s="18"/>
      <c r="S102" s="78"/>
      <c r="Y102" s="18"/>
      <c r="Z102" s="78"/>
    </row>
    <row r="103" spans="1:26" ht="13.2" x14ac:dyDescent="0.25">
      <c r="A103" s="13">
        <v>41833</v>
      </c>
      <c r="B103" s="54">
        <v>0.24319444444444444</v>
      </c>
      <c r="C103" s="16" t="s">
        <v>760</v>
      </c>
      <c r="D103" s="16" t="s">
        <v>761</v>
      </c>
      <c r="E103" s="16" t="s">
        <v>763</v>
      </c>
      <c r="F103" s="16">
        <v>1.029354E-2</v>
      </c>
      <c r="G103" s="16">
        <v>5</v>
      </c>
      <c r="H103" s="16">
        <v>5.1467699999999998E-2</v>
      </c>
      <c r="I103" s="66">
        <v>2E-3</v>
      </c>
      <c r="J103" s="16">
        <v>11812287</v>
      </c>
      <c r="K103" s="16">
        <v>-5.1467699999999998E-2</v>
      </c>
      <c r="L103" s="16">
        <v>4.99</v>
      </c>
      <c r="R103" s="18"/>
      <c r="S103" s="78"/>
      <c r="Y103" s="18"/>
      <c r="Z103" s="78"/>
    </row>
    <row r="104" spans="1:26" ht="13.2" x14ac:dyDescent="0.25">
      <c r="A104" s="13">
        <v>41833</v>
      </c>
      <c r="B104" s="54">
        <v>0.13837962962962963</v>
      </c>
      <c r="C104" s="16" t="s">
        <v>760</v>
      </c>
      <c r="D104" s="16" t="s">
        <v>761</v>
      </c>
      <c r="E104" s="16" t="s">
        <v>763</v>
      </c>
      <c r="F104" s="16">
        <v>1.027001E-2</v>
      </c>
      <c r="G104" s="16">
        <v>4.7206619999999998E-2</v>
      </c>
      <c r="H104" s="16">
        <v>4.8481000000000002E-4</v>
      </c>
      <c r="I104" s="66">
        <v>2E-3</v>
      </c>
      <c r="J104" s="16">
        <v>11800866</v>
      </c>
      <c r="K104" s="16">
        <v>-4.8481000000000002E-4</v>
      </c>
      <c r="L104" s="16">
        <v>4.7112210000000002E-2</v>
      </c>
      <c r="R104" s="18"/>
      <c r="S104" s="78"/>
      <c r="Y104" s="18"/>
      <c r="Z104" s="78"/>
    </row>
    <row r="105" spans="1:26" ht="13.2" x14ac:dyDescent="0.25">
      <c r="R105" s="18"/>
      <c r="S105" s="78"/>
      <c r="Y105" s="18"/>
      <c r="Z105" s="78"/>
    </row>
    <row r="106" spans="1:26" ht="13.2" x14ac:dyDescent="0.25">
      <c r="F106" s="16" t="s">
        <v>774</v>
      </c>
      <c r="G106" s="16">
        <f t="shared" ref="G106:H106" si="8">SUM(G101:G104)</f>
        <v>12.4546937</v>
      </c>
      <c r="H106" s="16">
        <f t="shared" si="8"/>
        <v>0.12837511000000001</v>
      </c>
      <c r="R106" s="18"/>
      <c r="S106" s="78"/>
      <c r="Y106" s="18"/>
      <c r="Z106" s="78"/>
    </row>
    <row r="107" spans="1:26" ht="13.2" x14ac:dyDescent="0.25">
      <c r="F107" s="16" t="s">
        <v>775</v>
      </c>
      <c r="G107" s="16">
        <v>0</v>
      </c>
      <c r="H107" s="16">
        <v>0</v>
      </c>
      <c r="R107" s="18"/>
      <c r="S107" s="78"/>
      <c r="Y107" s="18"/>
      <c r="Z107" s="78"/>
    </row>
    <row r="108" spans="1:26" ht="13.2" x14ac:dyDescent="0.25">
      <c r="G108" s="7">
        <f t="shared" ref="G108:H108" si="9">G107-G106</f>
        <v>-12.4546937</v>
      </c>
      <c r="H108" s="7">
        <f t="shared" si="9"/>
        <v>-0.12837511000000001</v>
      </c>
      <c r="R108" s="18"/>
      <c r="S108" s="78"/>
      <c r="Y108" s="18"/>
      <c r="Z108" s="78"/>
    </row>
    <row r="109" spans="1:26" ht="13.2" x14ac:dyDescent="0.25">
      <c r="R109" s="18"/>
      <c r="S109" s="78"/>
      <c r="Y109" s="18"/>
      <c r="Z109" s="78"/>
    </row>
    <row r="110" spans="1:26" ht="13.2" x14ac:dyDescent="0.25">
      <c r="R110" s="18"/>
      <c r="S110" s="78"/>
      <c r="Y110" s="18"/>
      <c r="Z110" s="78"/>
    </row>
    <row r="111" spans="1:26" ht="13.2" x14ac:dyDescent="0.25">
      <c r="A111" s="13">
        <v>41830</v>
      </c>
      <c r="B111" s="54">
        <v>0.47407407407407409</v>
      </c>
      <c r="C111" s="16" t="s">
        <v>760</v>
      </c>
      <c r="D111" s="16" t="s">
        <v>761</v>
      </c>
      <c r="E111" s="16" t="s">
        <v>763</v>
      </c>
      <c r="F111" s="16">
        <v>1.0584690000000001E-2</v>
      </c>
      <c r="G111" s="16">
        <v>6.0214761699999997</v>
      </c>
      <c r="H111" s="16">
        <v>6.3735449999999999E-2</v>
      </c>
      <c r="I111" s="66">
        <v>2E-3</v>
      </c>
      <c r="J111" s="16">
        <v>11345838</v>
      </c>
      <c r="K111" s="16">
        <v>-6.3735449999999999E-2</v>
      </c>
      <c r="L111" s="16">
        <v>6.00943322</v>
      </c>
      <c r="R111" s="18"/>
      <c r="S111" s="78"/>
      <c r="Y111" s="18"/>
      <c r="Z111" s="78"/>
    </row>
    <row r="112" spans="1:26" ht="13.2" x14ac:dyDescent="0.25">
      <c r="A112" s="13">
        <v>41830</v>
      </c>
      <c r="B112" s="54">
        <v>0.31472222222222224</v>
      </c>
      <c r="C112" s="16" t="s">
        <v>760</v>
      </c>
      <c r="D112" s="16" t="s">
        <v>761</v>
      </c>
      <c r="E112" s="16" t="s">
        <v>763</v>
      </c>
      <c r="F112" s="16">
        <v>1.0584690000000001E-2</v>
      </c>
      <c r="G112" s="16">
        <v>9.9785238300000003</v>
      </c>
      <c r="H112" s="16">
        <v>0.10561958</v>
      </c>
      <c r="I112" s="66">
        <v>2E-3</v>
      </c>
      <c r="J112" s="16">
        <v>11345838</v>
      </c>
      <c r="K112" s="16">
        <v>-0.10561958</v>
      </c>
      <c r="L112" s="16">
        <v>9.9585667900000008</v>
      </c>
      <c r="R112" s="18"/>
      <c r="S112" s="78"/>
      <c r="Y112" s="18"/>
      <c r="Z112" s="78"/>
    </row>
    <row r="113" spans="1:26" ht="13.2" x14ac:dyDescent="0.25">
      <c r="A113" s="13">
        <v>41830</v>
      </c>
      <c r="B113" s="54">
        <v>0.25453703703703706</v>
      </c>
      <c r="C113" s="16" t="s">
        <v>760</v>
      </c>
      <c r="D113" s="16" t="s">
        <v>761</v>
      </c>
      <c r="E113" s="16" t="s">
        <v>763</v>
      </c>
      <c r="F113" s="16">
        <v>1.1184690000000001E-2</v>
      </c>
      <c r="G113" s="16">
        <v>6.0081269999999999E-2</v>
      </c>
      <c r="H113" s="16">
        <v>6.7199000000000002E-4</v>
      </c>
      <c r="I113" s="66">
        <v>2E-3</v>
      </c>
      <c r="J113" s="16">
        <v>11345811</v>
      </c>
      <c r="K113" s="16">
        <v>-6.7199000000000002E-4</v>
      </c>
      <c r="L113" s="16">
        <v>5.9961109999999998E-2</v>
      </c>
      <c r="R113" s="18"/>
      <c r="S113" s="78"/>
      <c r="Y113" s="18"/>
      <c r="Z113" s="78"/>
    </row>
    <row r="114" spans="1:26" ht="13.2" x14ac:dyDescent="0.25">
      <c r="A114" s="13">
        <v>41830</v>
      </c>
      <c r="B114" s="54">
        <v>0.25444444444444442</v>
      </c>
      <c r="C114" s="16" t="s">
        <v>760</v>
      </c>
      <c r="D114" s="16" t="s">
        <v>761</v>
      </c>
      <c r="E114" s="16" t="s">
        <v>763</v>
      </c>
      <c r="F114" s="16">
        <v>1.1184690000000001E-2</v>
      </c>
      <c r="G114" s="16">
        <v>0.85003678000000005</v>
      </c>
      <c r="H114" s="16">
        <v>9.5073899999999992E-3</v>
      </c>
      <c r="I114" s="66">
        <v>2E-3</v>
      </c>
      <c r="J114" s="16">
        <v>11345811</v>
      </c>
      <c r="K114" s="16">
        <v>-9.5073899999999992E-3</v>
      </c>
      <c r="L114" s="16">
        <v>0.84833670999999999</v>
      </c>
      <c r="R114" s="18"/>
      <c r="S114" s="78"/>
      <c r="Y114" s="18"/>
      <c r="Z114" s="78"/>
    </row>
    <row r="115" spans="1:26" ht="13.2" x14ac:dyDescent="0.25">
      <c r="A115" s="13">
        <v>41830</v>
      </c>
      <c r="B115" s="54">
        <v>0.25359953703703703</v>
      </c>
      <c r="C115" s="16" t="s">
        <v>760</v>
      </c>
      <c r="D115" s="16" t="s">
        <v>761</v>
      </c>
      <c r="E115" s="16" t="s">
        <v>763</v>
      </c>
      <c r="F115" s="16">
        <v>1.1184690000000001E-2</v>
      </c>
      <c r="G115" s="16">
        <v>8.9881950000000002E-2</v>
      </c>
      <c r="H115" s="16">
        <v>1.0053E-3</v>
      </c>
      <c r="I115" s="66">
        <v>2E-3</v>
      </c>
      <c r="J115" s="16">
        <v>11345811</v>
      </c>
      <c r="K115" s="16">
        <v>-1.0053E-3</v>
      </c>
      <c r="L115" s="16">
        <v>8.9702190000000001E-2</v>
      </c>
      <c r="R115" s="18"/>
      <c r="S115" s="78"/>
      <c r="Y115" s="18"/>
      <c r="Z115" s="78"/>
    </row>
    <row r="116" spans="1:26" ht="13.2" x14ac:dyDescent="0.25">
      <c r="A116" s="13">
        <v>41830</v>
      </c>
      <c r="B116" s="54">
        <v>0.24858796296296296</v>
      </c>
      <c r="C116" s="16" t="s">
        <v>760</v>
      </c>
      <c r="D116" s="16" t="s">
        <v>761</v>
      </c>
      <c r="E116" s="16" t="s">
        <v>763</v>
      </c>
      <c r="F116" s="16">
        <v>1.1184690000000001E-2</v>
      </c>
      <c r="G116" s="16">
        <v>7</v>
      </c>
      <c r="H116" s="16">
        <v>7.8292829999999994E-2</v>
      </c>
      <c r="I116" s="66">
        <v>2E-3</v>
      </c>
      <c r="J116" s="16">
        <v>11345811</v>
      </c>
      <c r="K116" s="16">
        <v>-7.8292829999999994E-2</v>
      </c>
      <c r="L116" s="16">
        <v>6.9859999999999998</v>
      </c>
      <c r="R116" s="18"/>
      <c r="S116" s="78"/>
      <c r="Y116" s="18"/>
      <c r="Z116" s="78"/>
    </row>
    <row r="117" spans="1:26" ht="13.2" x14ac:dyDescent="0.25">
      <c r="A117" s="13">
        <v>41830</v>
      </c>
      <c r="B117" s="54">
        <v>0.17914351851851851</v>
      </c>
      <c r="C117" s="16" t="s">
        <v>760</v>
      </c>
      <c r="D117" s="16" t="s">
        <v>761</v>
      </c>
      <c r="E117" s="16" t="s">
        <v>763</v>
      </c>
      <c r="F117" s="16">
        <v>1.13279E-2</v>
      </c>
      <c r="G117" s="16">
        <v>0.5</v>
      </c>
      <c r="H117" s="16">
        <v>5.6639500000000001E-3</v>
      </c>
      <c r="I117" s="66">
        <v>2E-3</v>
      </c>
      <c r="J117" s="16">
        <v>11433001</v>
      </c>
      <c r="K117" s="16">
        <v>-5.6639500000000001E-3</v>
      </c>
      <c r="L117" s="16">
        <v>0.499</v>
      </c>
      <c r="R117" s="18"/>
      <c r="S117" s="78"/>
      <c r="Y117" s="18"/>
      <c r="Z117" s="78"/>
    </row>
    <row r="118" spans="1:26" ht="13.2" x14ac:dyDescent="0.25">
      <c r="A118" s="13">
        <v>41830</v>
      </c>
      <c r="B118" s="54">
        <v>0.15475694444444443</v>
      </c>
      <c r="C118" s="16" t="s">
        <v>760</v>
      </c>
      <c r="D118" s="16" t="s">
        <v>761</v>
      </c>
      <c r="E118" s="16" t="s">
        <v>763</v>
      </c>
      <c r="F118" s="16">
        <v>1.1393540000000001E-2</v>
      </c>
      <c r="G118" s="16">
        <v>3.9840121499999999</v>
      </c>
      <c r="H118" s="16">
        <v>4.5392000000000002E-2</v>
      </c>
      <c r="I118" s="66">
        <v>2E-3</v>
      </c>
      <c r="J118" s="16">
        <v>11428490</v>
      </c>
      <c r="K118" s="16">
        <v>-4.5392000000000002E-2</v>
      </c>
      <c r="L118" s="16">
        <v>3.97604413</v>
      </c>
      <c r="R118" s="18"/>
      <c r="S118" s="78"/>
      <c r="Y118" s="18"/>
      <c r="Z118" s="78"/>
    </row>
    <row r="119" spans="1:26" ht="13.2" x14ac:dyDescent="0.25">
      <c r="A119" s="13">
        <v>41830</v>
      </c>
      <c r="B119" s="54">
        <v>0.10309027777777778</v>
      </c>
      <c r="C119" s="16" t="s">
        <v>760</v>
      </c>
      <c r="D119" s="16" t="s">
        <v>761</v>
      </c>
      <c r="E119" s="16" t="s">
        <v>763</v>
      </c>
      <c r="F119" s="16">
        <v>1.128469E-2</v>
      </c>
      <c r="G119" s="16">
        <v>4</v>
      </c>
      <c r="H119" s="16">
        <v>4.513876E-2</v>
      </c>
      <c r="I119" s="66">
        <v>2E-3</v>
      </c>
      <c r="J119" s="16">
        <v>11345797</v>
      </c>
      <c r="K119" s="16">
        <v>-4.513876E-2</v>
      </c>
      <c r="L119" s="16">
        <v>3.992</v>
      </c>
      <c r="R119" s="18"/>
      <c r="S119" s="78"/>
      <c r="Y119" s="18"/>
      <c r="Z119" s="78"/>
    </row>
    <row r="120" spans="1:26" ht="13.2" x14ac:dyDescent="0.25">
      <c r="A120" s="13">
        <v>41830</v>
      </c>
      <c r="B120" s="54">
        <v>8.0763888888888885E-2</v>
      </c>
      <c r="C120" s="16" t="s">
        <v>760</v>
      </c>
      <c r="D120" s="16" t="s">
        <v>761</v>
      </c>
      <c r="E120" s="16" t="s">
        <v>763</v>
      </c>
      <c r="F120" s="16">
        <v>1.1384689999999999E-2</v>
      </c>
      <c r="G120" s="16">
        <v>2</v>
      </c>
      <c r="H120" s="16">
        <v>2.2769379999999999E-2</v>
      </c>
      <c r="I120" s="66">
        <v>2E-3</v>
      </c>
      <c r="J120" s="16">
        <v>11345785</v>
      </c>
      <c r="K120" s="16">
        <v>-2.2769379999999999E-2</v>
      </c>
      <c r="L120" s="16">
        <v>1.996</v>
      </c>
      <c r="R120" s="18"/>
      <c r="S120" s="78"/>
      <c r="Y120" s="18"/>
      <c r="Z120" s="78"/>
    </row>
    <row r="121" spans="1:26" ht="13.2" x14ac:dyDescent="0.25">
      <c r="A121" s="13">
        <v>41830</v>
      </c>
      <c r="B121" s="54">
        <v>0.14322916666666666</v>
      </c>
      <c r="C121" s="16" t="s">
        <v>760</v>
      </c>
      <c r="D121" s="16" t="s">
        <v>761</v>
      </c>
      <c r="E121" s="16" t="s">
        <v>762</v>
      </c>
      <c r="F121" s="16">
        <v>1.1393530000000001E-2</v>
      </c>
      <c r="G121" s="16">
        <v>3.992</v>
      </c>
      <c r="H121" s="16">
        <v>4.5482969999999998E-2</v>
      </c>
      <c r="I121" s="66">
        <v>2E-3</v>
      </c>
      <c r="J121" s="16">
        <v>11428231</v>
      </c>
      <c r="K121" s="16">
        <v>4.5392010000000003E-2</v>
      </c>
      <c r="L121" s="16">
        <v>-3.992</v>
      </c>
      <c r="R121" s="18"/>
      <c r="S121" s="78"/>
      <c r="Y121" s="18"/>
      <c r="Z121" s="78"/>
    </row>
    <row r="122" spans="1:26" ht="13.2" x14ac:dyDescent="0.25">
      <c r="R122" s="18"/>
      <c r="S122" s="78"/>
      <c r="Y122" s="18"/>
      <c r="Z122" s="78"/>
    </row>
    <row r="123" spans="1:26" ht="13.2" x14ac:dyDescent="0.25">
      <c r="F123" s="16" t="s">
        <v>774</v>
      </c>
      <c r="G123" s="16">
        <f t="shared" ref="G123:H123" si="10">SUM(G111:G120)</f>
        <v>34.484012149999998</v>
      </c>
      <c r="H123" s="16">
        <f t="shared" si="10"/>
        <v>0.37779662999999997</v>
      </c>
      <c r="R123" s="18"/>
      <c r="S123" s="78"/>
      <c r="Y123" s="18"/>
      <c r="Z123" s="78"/>
    </row>
    <row r="124" spans="1:26" ht="13.2" x14ac:dyDescent="0.25">
      <c r="F124" s="16" t="s">
        <v>775</v>
      </c>
      <c r="G124" s="16">
        <f t="shared" ref="G124:H124" si="11">SUM(G121)</f>
        <v>3.992</v>
      </c>
      <c r="H124" s="16">
        <f t="shared" si="11"/>
        <v>4.5482969999999998E-2</v>
      </c>
      <c r="R124" s="18"/>
      <c r="S124" s="78"/>
      <c r="Y124" s="18"/>
      <c r="Z124" s="78"/>
    </row>
    <row r="125" spans="1:26" ht="13.2" x14ac:dyDescent="0.25">
      <c r="G125" s="7">
        <f t="shared" ref="G125:H125" si="12">G124-G123</f>
        <v>-30.492012149999997</v>
      </c>
      <c r="H125" s="7">
        <f t="shared" si="12"/>
        <v>-0.33231365999999996</v>
      </c>
      <c r="R125" s="18"/>
      <c r="S125" s="78"/>
      <c r="Y125" s="18"/>
      <c r="Z125" s="78"/>
    </row>
    <row r="126" spans="1:26" ht="13.2" x14ac:dyDescent="0.25">
      <c r="R126" s="18"/>
      <c r="S126" s="78"/>
      <c r="Y126" s="18"/>
      <c r="Z126" s="78"/>
    </row>
    <row r="127" spans="1:26" ht="13.2" x14ac:dyDescent="0.25">
      <c r="R127" s="18"/>
      <c r="S127" s="78"/>
      <c r="Y127" s="18"/>
      <c r="Z127" s="78"/>
    </row>
    <row r="128" spans="1:26" ht="13.2" x14ac:dyDescent="0.25">
      <c r="A128" s="13">
        <v>41829</v>
      </c>
      <c r="B128" s="54">
        <v>0.99965277777777772</v>
      </c>
      <c r="C128" s="16" t="s">
        <v>760</v>
      </c>
      <c r="D128" s="16" t="s">
        <v>761</v>
      </c>
      <c r="E128" s="16" t="s">
        <v>763</v>
      </c>
      <c r="F128" s="16">
        <v>1.1484690000000001E-2</v>
      </c>
      <c r="G128" s="16">
        <v>1</v>
      </c>
      <c r="H128" s="16">
        <v>1.1484690000000001E-2</v>
      </c>
      <c r="I128" s="66">
        <v>2E-3</v>
      </c>
      <c r="J128" s="16">
        <v>11345779</v>
      </c>
      <c r="K128" s="16">
        <v>-1.1484690000000001E-2</v>
      </c>
      <c r="L128" s="16">
        <v>0.998</v>
      </c>
      <c r="R128" s="18"/>
      <c r="S128" s="78"/>
      <c r="Y128" s="18"/>
      <c r="Z128" s="78"/>
    </row>
    <row r="129" spans="1:26" ht="13.2" x14ac:dyDescent="0.25">
      <c r="A129" s="13">
        <v>41829</v>
      </c>
      <c r="B129" s="54">
        <v>0.85453703703703698</v>
      </c>
      <c r="C129" s="16" t="s">
        <v>760</v>
      </c>
      <c r="D129" s="16" t="s">
        <v>761</v>
      </c>
      <c r="E129" s="16" t="s">
        <v>763</v>
      </c>
      <c r="F129" s="16">
        <v>1.1671569999999999E-2</v>
      </c>
      <c r="G129" s="16">
        <v>0.49964058</v>
      </c>
      <c r="H129" s="16">
        <v>5.8315900000000002E-3</v>
      </c>
      <c r="I129" s="66">
        <v>2E-3</v>
      </c>
      <c r="J129" s="16">
        <v>11379222</v>
      </c>
      <c r="K129" s="16">
        <v>-5.8315900000000002E-3</v>
      </c>
      <c r="L129" s="16">
        <v>0.49864130000000001</v>
      </c>
      <c r="R129" s="18"/>
      <c r="S129" s="78"/>
      <c r="Y129" s="18"/>
      <c r="Z129" s="78"/>
    </row>
    <row r="130" spans="1:26" ht="13.2" x14ac:dyDescent="0.25">
      <c r="A130" s="13">
        <v>41829</v>
      </c>
      <c r="B130" s="54">
        <v>0.6686805555555555</v>
      </c>
      <c r="C130" s="16" t="s">
        <v>760</v>
      </c>
      <c r="D130" s="16" t="s">
        <v>761</v>
      </c>
      <c r="E130" s="16" t="s">
        <v>763</v>
      </c>
      <c r="F130" s="16">
        <v>1.158469E-2</v>
      </c>
      <c r="G130" s="16">
        <v>0.5</v>
      </c>
      <c r="H130" s="16">
        <v>5.79234E-3</v>
      </c>
      <c r="I130" s="66">
        <v>2E-3</v>
      </c>
      <c r="J130" s="16">
        <v>11345770</v>
      </c>
      <c r="K130" s="16">
        <v>-5.79234E-3</v>
      </c>
      <c r="L130" s="16">
        <v>0.499</v>
      </c>
      <c r="R130" s="18"/>
      <c r="S130" s="78"/>
      <c r="Y130" s="18"/>
      <c r="Z130" s="78"/>
    </row>
    <row r="131" spans="1:26" ht="13.2" x14ac:dyDescent="0.25">
      <c r="A131" s="13">
        <v>41829</v>
      </c>
      <c r="B131" s="54">
        <v>0.10141203703703704</v>
      </c>
      <c r="C131" s="16" t="s">
        <v>760</v>
      </c>
      <c r="D131" s="16" t="s">
        <v>761</v>
      </c>
      <c r="E131" s="16" t="s">
        <v>763</v>
      </c>
      <c r="F131" s="16">
        <v>1.1687950000000001E-2</v>
      </c>
      <c r="G131" s="16">
        <v>1.0651371599999999</v>
      </c>
      <c r="H131" s="16">
        <v>1.244926E-2</v>
      </c>
      <c r="I131" s="66">
        <v>2E-3</v>
      </c>
      <c r="J131" s="16">
        <v>11284399</v>
      </c>
      <c r="K131" s="16">
        <v>-1.244926E-2</v>
      </c>
      <c r="L131" s="16">
        <v>1.06300689</v>
      </c>
      <c r="R131" s="18"/>
      <c r="S131" s="78"/>
      <c r="Y131" s="18"/>
      <c r="Z131" s="78"/>
    </row>
    <row r="132" spans="1:26" ht="13.2" x14ac:dyDescent="0.25">
      <c r="A132" s="13">
        <v>41829</v>
      </c>
      <c r="B132" s="54">
        <v>0.82320601851851849</v>
      </c>
      <c r="C132" s="16" t="s">
        <v>760</v>
      </c>
      <c r="D132" s="16" t="s">
        <v>761</v>
      </c>
      <c r="E132" s="16" t="s">
        <v>762</v>
      </c>
      <c r="F132" s="16">
        <v>1.170998E-2</v>
      </c>
      <c r="G132" s="16">
        <v>0.499</v>
      </c>
      <c r="H132" s="16">
        <v>5.8432800000000002E-3</v>
      </c>
      <c r="I132" s="66">
        <v>2E-3</v>
      </c>
      <c r="J132" s="16">
        <v>11377998</v>
      </c>
      <c r="K132" s="16">
        <v>5.8316000000000002E-3</v>
      </c>
      <c r="L132" s="16">
        <v>-0.499</v>
      </c>
      <c r="R132" s="18"/>
      <c r="S132" s="78"/>
      <c r="Y132" s="18"/>
      <c r="Z132" s="78"/>
    </row>
    <row r="133" spans="1:26" ht="13.2" x14ac:dyDescent="0.25">
      <c r="A133" s="13">
        <v>41829</v>
      </c>
      <c r="B133" s="54">
        <v>0.14210648148148147</v>
      </c>
      <c r="C133" s="16" t="s">
        <v>760</v>
      </c>
      <c r="D133" s="16" t="s">
        <v>761</v>
      </c>
      <c r="E133" s="16" t="s">
        <v>762</v>
      </c>
      <c r="F133" s="16">
        <v>1.145348E-2</v>
      </c>
      <c r="G133" s="16">
        <v>0.35997832000000002</v>
      </c>
      <c r="H133" s="16">
        <v>4.1229999999999999E-3</v>
      </c>
      <c r="I133" s="66">
        <v>2E-3</v>
      </c>
      <c r="J133" s="16">
        <v>11290633</v>
      </c>
      <c r="K133" s="16">
        <v>4.1147600000000003E-3</v>
      </c>
      <c r="L133" s="16">
        <v>-0.35997832000000002</v>
      </c>
      <c r="R133" s="18"/>
      <c r="S133" s="78"/>
      <c r="Y133" s="18"/>
      <c r="Z133" s="78"/>
    </row>
    <row r="134" spans="1:26" ht="13.2" x14ac:dyDescent="0.25">
      <c r="A134" s="13">
        <v>41829</v>
      </c>
      <c r="B134" s="54">
        <v>0.13980324074074074</v>
      </c>
      <c r="C134" s="16" t="s">
        <v>760</v>
      </c>
      <c r="D134" s="16" t="s">
        <v>761</v>
      </c>
      <c r="E134" s="16" t="s">
        <v>762</v>
      </c>
      <c r="F134" s="16">
        <v>1.145349E-2</v>
      </c>
      <c r="G134" s="16">
        <v>1.06246964</v>
      </c>
      <c r="H134" s="16">
        <v>1.2168979999999999E-2</v>
      </c>
      <c r="I134" s="66">
        <v>2E-3</v>
      </c>
      <c r="J134" s="16">
        <v>11290403</v>
      </c>
      <c r="K134" s="16">
        <v>1.214465E-2</v>
      </c>
      <c r="L134" s="16">
        <v>-1.06246964</v>
      </c>
      <c r="R134" s="18"/>
      <c r="S134" s="78"/>
      <c r="Y134" s="18"/>
      <c r="Z134" s="78"/>
    </row>
    <row r="135" spans="1:26" ht="13.2" x14ac:dyDescent="0.25">
      <c r="A135" s="13">
        <v>41829</v>
      </c>
      <c r="B135" s="54">
        <v>5.9317129629629629E-2</v>
      </c>
      <c r="C135" s="16" t="s">
        <v>760</v>
      </c>
      <c r="D135" s="16" t="s">
        <v>761</v>
      </c>
      <c r="E135" s="16" t="s">
        <v>762</v>
      </c>
      <c r="F135" s="16">
        <v>1.178221E-2</v>
      </c>
      <c r="G135" s="16">
        <v>1.05873346</v>
      </c>
      <c r="H135" s="16">
        <v>1.2474209999999999E-2</v>
      </c>
      <c r="I135" s="66">
        <v>2E-3</v>
      </c>
      <c r="J135" s="16">
        <v>11277622</v>
      </c>
      <c r="K135" s="16">
        <v>1.244927E-2</v>
      </c>
      <c r="L135" s="16">
        <v>-1.05873346</v>
      </c>
      <c r="R135" s="18"/>
      <c r="S135" s="78"/>
      <c r="Y135" s="18"/>
      <c r="Z135" s="78"/>
    </row>
    <row r="136" spans="1:26" ht="13.2" x14ac:dyDescent="0.25">
      <c r="R136" s="18"/>
      <c r="S136" s="78"/>
      <c r="Y136" s="18"/>
      <c r="Z136" s="78"/>
    </row>
    <row r="137" spans="1:26" ht="13.2" x14ac:dyDescent="0.25">
      <c r="F137" s="16" t="s">
        <v>774</v>
      </c>
      <c r="G137" s="16">
        <f t="shared" ref="G137:H137" si="13">SUM(G128:G131)</f>
        <v>3.0647777399999998</v>
      </c>
      <c r="H137" s="16">
        <f t="shared" si="13"/>
        <v>3.555788E-2</v>
      </c>
      <c r="R137" s="18"/>
      <c r="S137" s="78"/>
      <c r="Y137" s="18"/>
      <c r="Z137" s="78"/>
    </row>
    <row r="138" spans="1:26" ht="13.2" x14ac:dyDescent="0.25">
      <c r="F138" s="16" t="s">
        <v>775</v>
      </c>
      <c r="G138" s="16">
        <f t="shared" ref="G138:H138" si="14">SUM(G132:G135)</f>
        <v>2.9801814200000001</v>
      </c>
      <c r="H138" s="16">
        <f t="shared" si="14"/>
        <v>3.4609470000000003E-2</v>
      </c>
      <c r="R138" s="18"/>
      <c r="S138" s="78"/>
      <c r="Y138" s="18"/>
      <c r="Z138" s="78"/>
    </row>
    <row r="139" spans="1:26" ht="13.2" x14ac:dyDescent="0.25">
      <c r="G139" s="7">
        <f t="shared" ref="G139:H139" si="15">G138-G137</f>
        <v>-8.4596319999999725E-2</v>
      </c>
      <c r="H139" s="7">
        <f t="shared" si="15"/>
        <v>-9.4840999999999676E-4</v>
      </c>
      <c r="R139" s="18"/>
      <c r="S139" s="78"/>
      <c r="Y139" s="18"/>
      <c r="Z139" s="78"/>
    </row>
    <row r="140" spans="1:26" ht="13.2" x14ac:dyDescent="0.25">
      <c r="R140" s="18"/>
      <c r="S140" s="78"/>
      <c r="Y140" s="18"/>
      <c r="Z140" s="78"/>
    </row>
    <row r="141" spans="1:26" ht="13.2" x14ac:dyDescent="0.25">
      <c r="R141" s="18"/>
      <c r="S141" s="78"/>
      <c r="Y141" s="18"/>
      <c r="Z141" s="78"/>
    </row>
    <row r="142" spans="1:26" ht="13.2" x14ac:dyDescent="0.25">
      <c r="A142" s="13">
        <v>41828</v>
      </c>
      <c r="B142" s="54">
        <v>0.28499999999999998</v>
      </c>
      <c r="C142" s="16" t="s">
        <v>760</v>
      </c>
      <c r="D142" s="16" t="s">
        <v>761</v>
      </c>
      <c r="E142" s="16" t="s">
        <v>763</v>
      </c>
      <c r="F142" s="16">
        <v>1.0882930000000001E-2</v>
      </c>
      <c r="G142" s="16">
        <v>7.7709790000000001E-2</v>
      </c>
      <c r="H142" s="16">
        <v>8.4570999999999995E-4</v>
      </c>
      <c r="I142" s="66">
        <v>2E-3</v>
      </c>
      <c r="J142" s="16">
        <v>11156549</v>
      </c>
      <c r="K142" s="16">
        <v>-8.4570999999999995E-4</v>
      </c>
      <c r="L142" s="16">
        <v>7.7554380000000006E-2</v>
      </c>
      <c r="R142" s="18"/>
      <c r="S142" s="78"/>
      <c r="Y142" s="18"/>
      <c r="Z142" s="78"/>
    </row>
    <row r="143" spans="1:26" ht="13.2" x14ac:dyDescent="0.25">
      <c r="A143" s="13">
        <v>41828</v>
      </c>
      <c r="B143" s="54">
        <v>0.14749999999999999</v>
      </c>
      <c r="C143" s="16" t="s">
        <v>760</v>
      </c>
      <c r="D143" s="16" t="s">
        <v>761</v>
      </c>
      <c r="E143" s="16" t="s">
        <v>763</v>
      </c>
      <c r="F143" s="16">
        <v>1.0757930000000001E-2</v>
      </c>
      <c r="G143" s="16">
        <v>0.58066114999999996</v>
      </c>
      <c r="H143" s="16">
        <v>6.2467099999999999E-3</v>
      </c>
      <c r="I143" s="66">
        <v>2E-3</v>
      </c>
      <c r="J143" s="16">
        <v>11154418</v>
      </c>
      <c r="K143" s="16">
        <v>-6.2467099999999999E-3</v>
      </c>
      <c r="L143" s="16">
        <v>0.57949983000000005</v>
      </c>
      <c r="R143" s="18"/>
      <c r="S143" s="78"/>
      <c r="Y143" s="18"/>
      <c r="Z143" s="78"/>
    </row>
    <row r="144" spans="1:26" ht="13.2" x14ac:dyDescent="0.25">
      <c r="A144" s="13">
        <v>41828</v>
      </c>
      <c r="B144" s="54">
        <v>0.29269675925925925</v>
      </c>
      <c r="C144" s="16" t="s">
        <v>760</v>
      </c>
      <c r="D144" s="16" t="s">
        <v>761</v>
      </c>
      <c r="E144" s="16" t="s">
        <v>762</v>
      </c>
      <c r="F144" s="16">
        <v>1.1193989999999999E-2</v>
      </c>
      <c r="G144" s="16">
        <v>7.5399279999999999E-2</v>
      </c>
      <c r="H144" s="16">
        <v>8.4400999999999996E-4</v>
      </c>
      <c r="I144" s="66">
        <v>2E-3</v>
      </c>
      <c r="J144" s="16">
        <v>11176904</v>
      </c>
      <c r="K144" s="16">
        <v>8.4232999999999997E-4</v>
      </c>
      <c r="L144" s="16">
        <v>-7.5399279999999999E-2</v>
      </c>
      <c r="R144" s="18"/>
      <c r="S144" s="78"/>
      <c r="Y144" s="18"/>
      <c r="Z144" s="78"/>
    </row>
    <row r="145" spans="1:26" ht="13.2" x14ac:dyDescent="0.25">
      <c r="A145" s="13">
        <v>41828</v>
      </c>
      <c r="B145" s="54">
        <v>0.15057870370370371</v>
      </c>
      <c r="C145" s="16" t="s">
        <v>760</v>
      </c>
      <c r="D145" s="16" t="s">
        <v>761</v>
      </c>
      <c r="E145" s="16" t="s">
        <v>762</v>
      </c>
      <c r="F145" s="16">
        <v>1.0957349999999999E-2</v>
      </c>
      <c r="G145" s="16">
        <v>0.56895311999999998</v>
      </c>
      <c r="H145" s="16">
        <v>6.2342099999999996E-3</v>
      </c>
      <c r="I145" s="66">
        <v>2E-3</v>
      </c>
      <c r="J145" s="16">
        <v>11155587</v>
      </c>
      <c r="K145" s="16">
        <v>6.2217499999999999E-3</v>
      </c>
      <c r="L145" s="16">
        <v>-0.56895311999999998</v>
      </c>
      <c r="R145" s="18"/>
      <c r="S145" s="78"/>
      <c r="Y145" s="18"/>
      <c r="Z145" s="78"/>
    </row>
    <row r="146" spans="1:26" ht="13.2" x14ac:dyDescent="0.25">
      <c r="A146" s="13">
        <v>41828</v>
      </c>
      <c r="B146" s="54">
        <v>0.14149305555555555</v>
      </c>
      <c r="C146" s="16" t="s">
        <v>760</v>
      </c>
      <c r="D146" s="16" t="s">
        <v>761</v>
      </c>
      <c r="E146" s="16" t="s">
        <v>762</v>
      </c>
      <c r="F146" s="16">
        <v>1.09707E-2</v>
      </c>
      <c r="G146" s="16">
        <v>1.4060099800000001</v>
      </c>
      <c r="H146" s="16">
        <v>1.542491E-2</v>
      </c>
      <c r="I146" s="66">
        <v>2E-3</v>
      </c>
      <c r="J146" s="16">
        <v>11154169</v>
      </c>
      <c r="K146" s="16">
        <v>1.5394069999999999E-2</v>
      </c>
      <c r="L146" s="16">
        <v>-1.4060099800000001</v>
      </c>
      <c r="R146" s="18"/>
      <c r="S146" s="78"/>
      <c r="Y146" s="18"/>
      <c r="Z146" s="78"/>
    </row>
    <row r="147" spans="1:26" ht="13.2" x14ac:dyDescent="0.25">
      <c r="R147" s="18"/>
      <c r="S147" s="78"/>
      <c r="Y147" s="18"/>
      <c r="Z147" s="78"/>
    </row>
    <row r="148" spans="1:26" ht="13.2" x14ac:dyDescent="0.25">
      <c r="F148" s="16" t="s">
        <v>774</v>
      </c>
      <c r="G148" s="16">
        <f t="shared" ref="G148:H148" si="16">SUM(G142:G143)</f>
        <v>0.65837093999999996</v>
      </c>
      <c r="H148" s="16">
        <f t="shared" si="16"/>
        <v>7.0924200000000003E-3</v>
      </c>
      <c r="R148" s="18"/>
      <c r="S148" s="78"/>
      <c r="Y148" s="18"/>
      <c r="Z148" s="78"/>
    </row>
    <row r="149" spans="1:26" ht="13.2" x14ac:dyDescent="0.25">
      <c r="F149" s="16" t="s">
        <v>775</v>
      </c>
      <c r="G149" s="16">
        <f t="shared" ref="G149:H149" si="17">SUM(G144:G146)</f>
        <v>2.0503623800000002</v>
      </c>
      <c r="H149" s="16">
        <f t="shared" si="17"/>
        <v>2.250313E-2</v>
      </c>
      <c r="R149" s="18"/>
      <c r="S149" s="78"/>
      <c r="Y149" s="18"/>
      <c r="Z149" s="78"/>
    </row>
    <row r="150" spans="1:26" ht="13.2" x14ac:dyDescent="0.25">
      <c r="G150" s="7">
        <f t="shared" ref="G150:H150" si="18">G149-G148</f>
        <v>1.3919914400000002</v>
      </c>
      <c r="H150" s="7">
        <f t="shared" si="18"/>
        <v>1.5410709999999999E-2</v>
      </c>
      <c r="R150" s="18"/>
      <c r="S150" s="78"/>
      <c r="Y150" s="18"/>
      <c r="Z150" s="78"/>
    </row>
    <row r="151" spans="1:26" ht="13.2" x14ac:dyDescent="0.25">
      <c r="R151" s="18"/>
      <c r="S151" s="78"/>
      <c r="Y151" s="18"/>
      <c r="Z151" s="78"/>
    </row>
    <row r="152" spans="1:26" ht="13.2" x14ac:dyDescent="0.25">
      <c r="R152" s="18"/>
      <c r="S152" s="78"/>
      <c r="Y152" s="18"/>
      <c r="Z152" s="78"/>
    </row>
    <row r="153" spans="1:26" ht="13.2" x14ac:dyDescent="0.25">
      <c r="A153" s="13">
        <v>41827</v>
      </c>
      <c r="B153" s="54">
        <v>0.65828703703703706</v>
      </c>
      <c r="C153" s="16" t="s">
        <v>760</v>
      </c>
      <c r="D153" s="16" t="s">
        <v>761</v>
      </c>
      <c r="E153" s="16" t="s">
        <v>763</v>
      </c>
      <c r="F153" s="16">
        <v>1.006584E-2</v>
      </c>
      <c r="G153" s="16">
        <v>4.8250000000000002E-4</v>
      </c>
      <c r="H153" s="16">
        <v>4.8500000000000002E-6</v>
      </c>
      <c r="I153" s="66">
        <v>2E-3</v>
      </c>
      <c r="J153" s="16">
        <v>11064741</v>
      </c>
      <c r="K153" s="16">
        <v>-4.8500000000000002E-6</v>
      </c>
      <c r="L153" s="16">
        <v>4.8153999999999997E-4</v>
      </c>
      <c r="R153" s="18"/>
      <c r="S153" s="78"/>
      <c r="Y153" s="18"/>
      <c r="Z153" s="78"/>
    </row>
    <row r="154" spans="1:26" ht="13.2" x14ac:dyDescent="0.25">
      <c r="A154" s="13">
        <v>41827</v>
      </c>
      <c r="B154" s="54">
        <v>0.65108796296296301</v>
      </c>
      <c r="C154" s="16" t="s">
        <v>760</v>
      </c>
      <c r="D154" s="16" t="s">
        <v>761</v>
      </c>
      <c r="E154" s="16" t="s">
        <v>763</v>
      </c>
      <c r="F154" s="16">
        <v>1.006584E-2</v>
      </c>
      <c r="G154" s="16">
        <v>0.13108545999999999</v>
      </c>
      <c r="H154" s="16">
        <v>1.31948E-3</v>
      </c>
      <c r="I154" s="66">
        <v>2E-3</v>
      </c>
      <c r="J154" s="16">
        <v>11064741</v>
      </c>
      <c r="K154" s="16">
        <v>-1.31948E-3</v>
      </c>
      <c r="L154" s="16">
        <v>0.13082329000000001</v>
      </c>
      <c r="R154" s="18"/>
      <c r="S154" s="78"/>
      <c r="Y154" s="18"/>
      <c r="Z154" s="78"/>
    </row>
    <row r="155" spans="1:26" ht="13.2" x14ac:dyDescent="0.25">
      <c r="A155" s="13">
        <v>41827</v>
      </c>
      <c r="B155" s="54">
        <v>0.65108796296296301</v>
      </c>
      <c r="C155" s="16" t="s">
        <v>760</v>
      </c>
      <c r="D155" s="16" t="s">
        <v>761</v>
      </c>
      <c r="E155" s="16" t="s">
        <v>763</v>
      </c>
      <c r="F155" s="16">
        <v>1.006584E-2</v>
      </c>
      <c r="G155" s="16">
        <v>1.3183653200000001</v>
      </c>
      <c r="H155" s="16">
        <v>1.327045E-2</v>
      </c>
      <c r="I155" s="66">
        <v>2E-3</v>
      </c>
      <c r="J155" s="16">
        <v>11064172</v>
      </c>
      <c r="K155" s="16">
        <v>-1.327045E-2</v>
      </c>
      <c r="L155" s="16">
        <v>1.31572859</v>
      </c>
      <c r="R155" s="18"/>
      <c r="S155" s="78"/>
      <c r="Y155" s="18"/>
      <c r="Z155" s="78"/>
    </row>
    <row r="156" spans="1:26" ht="13.2" x14ac:dyDescent="0.25">
      <c r="A156" s="13">
        <v>41827</v>
      </c>
      <c r="B156" s="54">
        <v>0.65108796296296301</v>
      </c>
      <c r="C156" s="16" t="s">
        <v>760</v>
      </c>
      <c r="D156" s="16" t="s">
        <v>761</v>
      </c>
      <c r="E156" s="16" t="s">
        <v>763</v>
      </c>
      <c r="F156" s="16">
        <v>1.006584E-2</v>
      </c>
      <c r="G156" s="16">
        <v>1.3183653200000001</v>
      </c>
      <c r="H156" s="16">
        <v>1.327045E-2</v>
      </c>
      <c r="I156" s="66">
        <v>2E-3</v>
      </c>
      <c r="J156" s="16">
        <v>11064168</v>
      </c>
      <c r="K156" s="16">
        <v>-1.327045E-2</v>
      </c>
      <c r="L156" s="16">
        <v>1.31572859</v>
      </c>
      <c r="R156" s="18"/>
      <c r="S156" s="78"/>
      <c r="Y156" s="18"/>
      <c r="Z156" s="78"/>
    </row>
    <row r="157" spans="1:26" ht="13.2" x14ac:dyDescent="0.25">
      <c r="A157" s="13">
        <v>41827</v>
      </c>
      <c r="B157" s="54">
        <v>0.59697916666666662</v>
      </c>
      <c r="C157" s="16" t="s">
        <v>760</v>
      </c>
      <c r="D157" s="16" t="s">
        <v>761</v>
      </c>
      <c r="E157" s="16" t="s">
        <v>763</v>
      </c>
      <c r="F157" s="16">
        <v>1.0240010000000001E-2</v>
      </c>
      <c r="G157" s="16">
        <v>2.79535672</v>
      </c>
      <c r="H157" s="16">
        <v>2.8624480000000001E-2</v>
      </c>
      <c r="I157" s="66">
        <v>2E-3</v>
      </c>
      <c r="J157" s="16">
        <v>11062490</v>
      </c>
      <c r="K157" s="16">
        <v>-2.8624480000000001E-2</v>
      </c>
      <c r="L157" s="16">
        <v>2.7897660100000001</v>
      </c>
      <c r="R157" s="18"/>
      <c r="S157" s="78"/>
      <c r="Y157" s="18"/>
      <c r="Z157" s="78"/>
    </row>
    <row r="158" spans="1:26" ht="13.2" x14ac:dyDescent="0.25">
      <c r="A158" s="13">
        <v>41827</v>
      </c>
      <c r="B158" s="54">
        <v>0.42138888888888887</v>
      </c>
      <c r="C158" s="16" t="s">
        <v>760</v>
      </c>
      <c r="D158" s="16" t="s">
        <v>761</v>
      </c>
      <c r="E158" s="16" t="s">
        <v>763</v>
      </c>
      <c r="F158" s="16">
        <v>1.014001E-2</v>
      </c>
      <c r="G158" s="16">
        <v>0.92098427999999999</v>
      </c>
      <c r="H158" s="16">
        <v>9.3387799999999997E-3</v>
      </c>
      <c r="I158" s="66">
        <v>2E-3</v>
      </c>
      <c r="J158" s="16">
        <v>11032420</v>
      </c>
      <c r="K158" s="16">
        <v>-9.3387799999999997E-3</v>
      </c>
      <c r="L158" s="16">
        <v>0.91914231999999996</v>
      </c>
      <c r="R158" s="18"/>
      <c r="S158" s="78"/>
      <c r="Y158" s="18"/>
      <c r="Z158" s="78"/>
    </row>
    <row r="159" spans="1:26" ht="13.2" x14ac:dyDescent="0.25">
      <c r="A159" s="13">
        <v>41827</v>
      </c>
      <c r="B159" s="54">
        <v>0.40781250000000002</v>
      </c>
      <c r="C159" s="16" t="s">
        <v>760</v>
      </c>
      <c r="D159" s="16" t="s">
        <v>761</v>
      </c>
      <c r="E159" s="16" t="s">
        <v>763</v>
      </c>
      <c r="F159" s="16">
        <v>1.014001E-2</v>
      </c>
      <c r="G159" s="16">
        <v>4.0746299999999999E-2</v>
      </c>
      <c r="H159" s="16">
        <v>4.1315999999999998E-4</v>
      </c>
      <c r="I159" s="66">
        <v>2E-3</v>
      </c>
      <c r="J159" s="16">
        <v>11032420</v>
      </c>
      <c r="K159" s="16">
        <v>-4.1315999999999998E-4</v>
      </c>
      <c r="L159" s="16">
        <v>4.0664810000000003E-2</v>
      </c>
      <c r="R159" s="18"/>
      <c r="S159" s="78"/>
      <c r="Y159" s="18"/>
      <c r="Z159" s="78"/>
    </row>
    <row r="160" spans="1:26" ht="13.2" x14ac:dyDescent="0.25">
      <c r="A160" s="13">
        <v>41827</v>
      </c>
      <c r="B160" s="54">
        <v>0.38841435185185186</v>
      </c>
      <c r="C160" s="16" t="s">
        <v>760</v>
      </c>
      <c r="D160" s="16" t="s">
        <v>761</v>
      </c>
      <c r="E160" s="16" t="s">
        <v>763</v>
      </c>
      <c r="F160" s="16">
        <v>1.021848E-2</v>
      </c>
      <c r="G160" s="16">
        <v>1.7771197700000001</v>
      </c>
      <c r="H160" s="16">
        <v>1.8159459999999999E-2</v>
      </c>
      <c r="I160" s="66">
        <v>2E-3</v>
      </c>
      <c r="J160" s="16">
        <v>10998865</v>
      </c>
      <c r="K160" s="16">
        <v>-1.8159459999999999E-2</v>
      </c>
      <c r="L160" s="16">
        <v>1.7735655400000001</v>
      </c>
      <c r="R160" s="18"/>
      <c r="S160" s="78"/>
      <c r="Y160" s="18"/>
      <c r="Z160" s="78"/>
    </row>
    <row r="161" spans="1:26" ht="13.2" x14ac:dyDescent="0.25">
      <c r="A161" s="13">
        <v>41827</v>
      </c>
      <c r="B161" s="54">
        <v>0.14127314814814815</v>
      </c>
      <c r="C161" s="16" t="s">
        <v>760</v>
      </c>
      <c r="D161" s="16" t="s">
        <v>761</v>
      </c>
      <c r="E161" s="16" t="s">
        <v>763</v>
      </c>
      <c r="F161" s="16">
        <v>1.032254E-2</v>
      </c>
      <c r="G161" s="16">
        <v>1.7532E-4</v>
      </c>
      <c r="H161" s="16">
        <v>1.7999999999999999E-6</v>
      </c>
      <c r="I161" s="66">
        <v>2E-3</v>
      </c>
      <c r="J161" s="16">
        <v>10989850</v>
      </c>
      <c r="K161" s="16">
        <v>-1.7999999999999999E-6</v>
      </c>
      <c r="L161" s="16">
        <v>1.7496999999999999E-4</v>
      </c>
      <c r="R161" s="18"/>
      <c r="S161" s="78"/>
      <c r="Y161" s="18"/>
      <c r="Z161" s="78"/>
    </row>
    <row r="162" spans="1:26" ht="13.2" x14ac:dyDescent="0.25">
      <c r="A162" s="13">
        <v>41827</v>
      </c>
      <c r="B162" s="54">
        <v>0.12194444444444444</v>
      </c>
      <c r="C162" s="16" t="s">
        <v>760</v>
      </c>
      <c r="D162" s="16" t="s">
        <v>761</v>
      </c>
      <c r="E162" s="16" t="s">
        <v>763</v>
      </c>
      <c r="F162" s="16">
        <v>1.032254E-2</v>
      </c>
      <c r="G162" s="16">
        <v>2.746</v>
      </c>
      <c r="H162" s="16">
        <v>2.834569E-2</v>
      </c>
      <c r="I162" s="66">
        <v>2E-3</v>
      </c>
      <c r="J162" s="16">
        <v>10989850</v>
      </c>
      <c r="K162" s="16">
        <v>-2.834569E-2</v>
      </c>
      <c r="L162" s="16">
        <v>2.7405080000000002</v>
      </c>
      <c r="R162" s="18"/>
      <c r="S162" s="78"/>
      <c r="Y162" s="18"/>
      <c r="Z162" s="78"/>
    </row>
    <row r="163" spans="1:26" ht="13.2" x14ac:dyDescent="0.25">
      <c r="A163" s="13">
        <v>41827</v>
      </c>
      <c r="B163" s="54">
        <v>4.5740740740740742E-2</v>
      </c>
      <c r="C163" s="16" t="s">
        <v>760</v>
      </c>
      <c r="D163" s="16" t="s">
        <v>761</v>
      </c>
      <c r="E163" s="16" t="s">
        <v>763</v>
      </c>
      <c r="F163" s="16">
        <v>1.0450009999999999E-2</v>
      </c>
      <c r="G163" s="16">
        <v>7.5987769999999996E-2</v>
      </c>
      <c r="H163" s="16">
        <v>7.9407000000000002E-4</v>
      </c>
      <c r="I163" s="66">
        <v>2E-3</v>
      </c>
      <c r="J163" s="16">
        <v>10980068</v>
      </c>
      <c r="K163" s="16">
        <v>-7.9407000000000002E-4</v>
      </c>
      <c r="L163" s="16">
        <v>7.5835799999999995E-2</v>
      </c>
      <c r="R163" s="18"/>
      <c r="S163" s="78"/>
      <c r="Y163" s="18"/>
      <c r="Z163" s="78"/>
    </row>
    <row r="164" spans="1:26" ht="13.2" x14ac:dyDescent="0.25">
      <c r="A164" s="13">
        <v>41827</v>
      </c>
      <c r="B164" s="54">
        <v>4.5740740740740742E-2</v>
      </c>
      <c r="C164" s="16" t="s">
        <v>760</v>
      </c>
      <c r="D164" s="16" t="s">
        <v>761</v>
      </c>
      <c r="E164" s="16" t="s">
        <v>763</v>
      </c>
      <c r="F164" s="16">
        <v>1.0450009999999999E-2</v>
      </c>
      <c r="G164" s="16">
        <v>1.5753548100000001</v>
      </c>
      <c r="H164" s="16">
        <v>1.646247E-2</v>
      </c>
      <c r="I164" s="66">
        <v>2E-3</v>
      </c>
      <c r="J164" s="16">
        <v>10980057</v>
      </c>
      <c r="K164" s="16">
        <v>-1.646247E-2</v>
      </c>
      <c r="L164" s="16">
        <v>1.5722041099999999</v>
      </c>
      <c r="R164" s="18"/>
      <c r="S164" s="78"/>
      <c r="Y164" s="18"/>
      <c r="Z164" s="78"/>
    </row>
    <row r="165" spans="1:26" ht="13.2" x14ac:dyDescent="0.25">
      <c r="A165" s="13">
        <v>41827</v>
      </c>
      <c r="B165" s="54">
        <v>4.3425925925925923E-2</v>
      </c>
      <c r="C165" s="16" t="s">
        <v>760</v>
      </c>
      <c r="D165" s="16" t="s">
        <v>761</v>
      </c>
      <c r="E165" s="16" t="s">
        <v>763</v>
      </c>
      <c r="F165" s="16">
        <v>1.0450009999999999E-2</v>
      </c>
      <c r="G165" s="16">
        <v>0.87010222000000004</v>
      </c>
      <c r="H165" s="16">
        <v>9.0925699999999995E-3</v>
      </c>
      <c r="I165" s="66">
        <v>2E-3</v>
      </c>
      <c r="J165" s="16">
        <v>10980057</v>
      </c>
      <c r="K165" s="16">
        <v>-9.0925699999999995E-3</v>
      </c>
      <c r="L165" s="16">
        <v>0.86836201999999996</v>
      </c>
      <c r="R165" s="18"/>
      <c r="S165" s="78"/>
      <c r="Y165" s="18"/>
      <c r="Z165" s="78"/>
    </row>
    <row r="166" spans="1:26" ht="13.2" x14ac:dyDescent="0.25">
      <c r="A166" s="13">
        <v>41827</v>
      </c>
      <c r="B166" s="54">
        <v>4.2013888888888892E-2</v>
      </c>
      <c r="C166" s="16" t="s">
        <v>760</v>
      </c>
      <c r="D166" s="16" t="s">
        <v>761</v>
      </c>
      <c r="E166" s="16" t="s">
        <v>763</v>
      </c>
      <c r="F166" s="16">
        <v>1.0450009999999999E-2</v>
      </c>
      <c r="G166" s="16">
        <v>0.2357486</v>
      </c>
      <c r="H166" s="16">
        <v>2.46357E-3</v>
      </c>
      <c r="I166" s="66">
        <v>2E-3</v>
      </c>
      <c r="J166" s="16">
        <v>10980057</v>
      </c>
      <c r="K166" s="16">
        <v>-2.46357E-3</v>
      </c>
      <c r="L166" s="16">
        <v>0.23527711000000001</v>
      </c>
      <c r="R166" s="18"/>
      <c r="S166" s="78"/>
      <c r="Y166" s="18"/>
      <c r="Z166" s="78"/>
    </row>
    <row r="167" spans="1:26" ht="13.2" x14ac:dyDescent="0.25">
      <c r="A167" s="13">
        <v>41827</v>
      </c>
      <c r="B167" s="54">
        <v>0.60056712962962966</v>
      </c>
      <c r="C167" s="16" t="s">
        <v>760</v>
      </c>
      <c r="D167" s="16" t="s">
        <v>761</v>
      </c>
      <c r="E167" s="16" t="s">
        <v>762</v>
      </c>
      <c r="F167" s="16">
        <v>1.025034E-2</v>
      </c>
      <c r="G167" s="16">
        <v>0.13024723999999999</v>
      </c>
      <c r="H167" s="16">
        <v>1.3350700000000001E-3</v>
      </c>
      <c r="I167" s="66">
        <v>2E-3</v>
      </c>
      <c r="J167" s="16">
        <v>11064088</v>
      </c>
      <c r="K167" s="16">
        <v>1.3324000000000001E-3</v>
      </c>
      <c r="L167" s="16">
        <v>-0.13024723999999999</v>
      </c>
      <c r="R167" s="18"/>
      <c r="S167" s="78"/>
      <c r="Y167" s="18"/>
      <c r="Z167" s="78"/>
    </row>
    <row r="168" spans="1:26" ht="13.2" x14ac:dyDescent="0.25">
      <c r="A168" s="13">
        <v>41827</v>
      </c>
      <c r="B168" s="54">
        <v>0.59756944444444449</v>
      </c>
      <c r="C168" s="16" t="s">
        <v>760</v>
      </c>
      <c r="D168" s="16" t="s">
        <v>761</v>
      </c>
      <c r="E168" s="16" t="s">
        <v>762</v>
      </c>
      <c r="F168" s="16">
        <v>1.025034E-2</v>
      </c>
      <c r="G168" s="16">
        <v>1.30513038</v>
      </c>
      <c r="H168" s="16">
        <v>1.3378030000000001E-2</v>
      </c>
      <c r="I168" s="66">
        <v>2E-3</v>
      </c>
      <c r="J168" s="16">
        <v>11064088</v>
      </c>
      <c r="K168" s="16">
        <v>1.335128E-2</v>
      </c>
      <c r="L168" s="16">
        <v>-1.30513038</v>
      </c>
      <c r="R168" s="18"/>
      <c r="S168" s="78"/>
      <c r="Y168" s="18"/>
      <c r="Z168" s="78"/>
    </row>
    <row r="169" spans="1:26" ht="13.2" x14ac:dyDescent="0.25">
      <c r="A169" s="13">
        <v>41827</v>
      </c>
      <c r="B169" s="54">
        <v>0.59743055555555558</v>
      </c>
      <c r="C169" s="16" t="s">
        <v>760</v>
      </c>
      <c r="D169" s="16" t="s">
        <v>761</v>
      </c>
      <c r="E169" s="16" t="s">
        <v>762</v>
      </c>
      <c r="F169" s="16">
        <v>1.025034E-2</v>
      </c>
      <c r="G169" s="16">
        <v>1.30513038</v>
      </c>
      <c r="H169" s="16">
        <v>1.3378030000000001E-2</v>
      </c>
      <c r="I169" s="66">
        <v>2E-3</v>
      </c>
      <c r="J169" s="16">
        <v>11064088</v>
      </c>
      <c r="K169" s="16">
        <v>1.335128E-2</v>
      </c>
      <c r="L169" s="16">
        <v>-1.30513038</v>
      </c>
      <c r="R169" s="18"/>
      <c r="S169" s="78"/>
      <c r="Y169" s="18"/>
      <c r="Z169" s="78"/>
    </row>
    <row r="170" spans="1:26" ht="13.2" x14ac:dyDescent="0.25">
      <c r="A170" s="13">
        <v>41827</v>
      </c>
      <c r="B170" s="54">
        <v>0.57192129629629629</v>
      </c>
      <c r="C170" s="16" t="s">
        <v>760</v>
      </c>
      <c r="D170" s="16" t="s">
        <v>761</v>
      </c>
      <c r="E170" s="16" t="s">
        <v>762</v>
      </c>
      <c r="F170" s="16">
        <v>1.0484439999999999E-2</v>
      </c>
      <c r="G170" s="16">
        <v>2.6259999999999999E-5</v>
      </c>
      <c r="H170" s="16">
        <v>2.7000000000000001E-7</v>
      </c>
      <c r="I170" s="66">
        <v>2E-3</v>
      </c>
      <c r="J170" s="16">
        <v>11060043</v>
      </c>
      <c r="K170" s="16">
        <v>2.7000000000000001E-7</v>
      </c>
      <c r="L170" s="16">
        <v>-2.6259999999999999E-5</v>
      </c>
      <c r="R170" s="18"/>
      <c r="S170" s="78"/>
      <c r="Y170" s="18"/>
      <c r="Z170" s="78"/>
    </row>
    <row r="171" spans="1:26" ht="13.2" x14ac:dyDescent="0.25">
      <c r="A171" s="13">
        <v>41827</v>
      </c>
      <c r="B171" s="54">
        <v>0.57172453703703707</v>
      </c>
      <c r="C171" s="16" t="s">
        <v>760</v>
      </c>
      <c r="D171" s="16" t="s">
        <v>761</v>
      </c>
      <c r="E171" s="16" t="s">
        <v>762</v>
      </c>
      <c r="F171" s="16">
        <v>1.049331E-2</v>
      </c>
      <c r="G171" s="16">
        <v>2.73334638</v>
      </c>
      <c r="H171" s="16">
        <v>2.8681849999999998E-2</v>
      </c>
      <c r="I171" s="66">
        <v>2E-3</v>
      </c>
      <c r="J171" s="16">
        <v>11060043</v>
      </c>
      <c r="K171" s="16">
        <v>2.8624489999999999E-2</v>
      </c>
      <c r="L171" s="16">
        <v>-2.73334638</v>
      </c>
      <c r="R171" s="18"/>
      <c r="S171" s="78"/>
      <c r="Y171" s="18"/>
      <c r="Z171" s="78"/>
    </row>
    <row r="172" spans="1:26" ht="13.2" x14ac:dyDescent="0.25">
      <c r="A172" s="13">
        <v>41827</v>
      </c>
      <c r="B172" s="54">
        <v>0.24931712962962962</v>
      </c>
      <c r="C172" s="16" t="s">
        <v>760</v>
      </c>
      <c r="D172" s="16" t="s">
        <v>761</v>
      </c>
      <c r="E172" s="16" t="s">
        <v>762</v>
      </c>
      <c r="F172" s="16">
        <v>1.0585900000000001E-2</v>
      </c>
      <c r="G172" s="16">
        <v>2.4950000000000001</v>
      </c>
      <c r="H172" s="16">
        <v>2.6411819999999999E-2</v>
      </c>
      <c r="I172" s="66">
        <v>2E-3</v>
      </c>
      <c r="J172" s="16">
        <v>10939001</v>
      </c>
      <c r="K172" s="16">
        <v>2.6359E-2</v>
      </c>
      <c r="L172" s="16">
        <v>-2.4950000000000001</v>
      </c>
      <c r="R172" s="18"/>
      <c r="S172" s="78"/>
      <c r="Y172" s="18"/>
      <c r="Z172" s="78"/>
    </row>
    <row r="173" spans="1:26" ht="13.2" x14ac:dyDescent="0.25">
      <c r="A173" s="13">
        <v>41827</v>
      </c>
      <c r="B173" s="54">
        <v>0.24930555555555556</v>
      </c>
      <c r="C173" s="16" t="s">
        <v>760</v>
      </c>
      <c r="D173" s="16" t="s">
        <v>761</v>
      </c>
      <c r="E173" s="16" t="s">
        <v>762</v>
      </c>
      <c r="F173" s="16">
        <v>1.0585900000000001E-2</v>
      </c>
      <c r="G173" s="16">
        <v>0.499</v>
      </c>
      <c r="H173" s="16">
        <v>5.2823599999999998E-3</v>
      </c>
      <c r="I173" s="66">
        <v>2E-3</v>
      </c>
      <c r="J173" s="16">
        <v>10938853</v>
      </c>
      <c r="K173" s="16">
        <v>5.2718000000000001E-3</v>
      </c>
      <c r="L173" s="16">
        <v>-0.499</v>
      </c>
      <c r="R173" s="18"/>
      <c r="S173" s="78"/>
      <c r="Y173" s="18"/>
      <c r="Z173" s="78"/>
    </row>
    <row r="174" spans="1:26" ht="13.2" x14ac:dyDescent="0.25">
      <c r="A174" s="13">
        <v>41827</v>
      </c>
      <c r="B174" s="54">
        <v>0.17017361111111112</v>
      </c>
      <c r="C174" s="16" t="s">
        <v>760</v>
      </c>
      <c r="D174" s="16" t="s">
        <v>761</v>
      </c>
      <c r="E174" s="16" t="s">
        <v>762</v>
      </c>
      <c r="F174" s="16">
        <v>1.040579E-2</v>
      </c>
      <c r="G174" s="16">
        <v>1.78068296</v>
      </c>
      <c r="H174" s="16">
        <v>1.852941E-2</v>
      </c>
      <c r="I174" s="66">
        <v>2E-3</v>
      </c>
      <c r="J174" s="16">
        <v>10996764</v>
      </c>
      <c r="K174" s="16">
        <v>1.8492359999999999E-2</v>
      </c>
      <c r="L174" s="16">
        <v>-1.78068296</v>
      </c>
      <c r="R174" s="18"/>
      <c r="S174" s="78"/>
      <c r="Y174" s="18"/>
      <c r="Z174" s="78"/>
    </row>
    <row r="175" spans="1:26" ht="13.2" x14ac:dyDescent="0.25">
      <c r="A175" s="13">
        <v>41827</v>
      </c>
      <c r="B175" s="54">
        <v>0.14319444444444446</v>
      </c>
      <c r="C175" s="16" t="s">
        <v>760</v>
      </c>
      <c r="D175" s="16" t="s">
        <v>761</v>
      </c>
      <c r="E175" s="16" t="s">
        <v>762</v>
      </c>
      <c r="F175" s="16">
        <v>1.032253E-2</v>
      </c>
      <c r="G175" s="16">
        <v>0.96</v>
      </c>
      <c r="H175" s="16">
        <v>9.9096199999999992E-3</v>
      </c>
      <c r="I175" s="66">
        <v>2E-3</v>
      </c>
      <c r="J175" s="16">
        <v>10994201</v>
      </c>
      <c r="K175" s="16">
        <v>9.8898100000000006E-3</v>
      </c>
      <c r="L175" s="16">
        <v>-0.96</v>
      </c>
      <c r="R175" s="18"/>
      <c r="S175" s="78"/>
      <c r="Y175" s="18"/>
      <c r="Z175" s="78"/>
    </row>
    <row r="176" spans="1:26" ht="13.2" x14ac:dyDescent="0.25">
      <c r="A176" s="13">
        <v>41827</v>
      </c>
      <c r="B176" s="54">
        <v>0.11226851851851852</v>
      </c>
      <c r="C176" s="16" t="s">
        <v>760</v>
      </c>
      <c r="D176" s="16" t="s">
        <v>761</v>
      </c>
      <c r="E176" s="16" t="s">
        <v>762</v>
      </c>
      <c r="F176" s="16">
        <v>1.040579E-2</v>
      </c>
      <c r="G176" s="16">
        <v>2.7516790000000002</v>
      </c>
      <c r="H176" s="16">
        <v>2.8633390000000002E-2</v>
      </c>
      <c r="I176" s="66">
        <v>2E-3</v>
      </c>
      <c r="J176" s="16">
        <v>10989504</v>
      </c>
      <c r="K176" s="16">
        <v>2.8576130000000002E-2</v>
      </c>
      <c r="L176" s="16">
        <v>-2.7516790000000002</v>
      </c>
      <c r="R176" s="18"/>
      <c r="S176" s="78"/>
      <c r="Y176" s="18"/>
      <c r="Z176" s="78"/>
    </row>
    <row r="177" spans="1:26" ht="13.2" x14ac:dyDescent="0.25">
      <c r="R177" s="18"/>
      <c r="S177" s="78"/>
      <c r="Y177" s="18"/>
      <c r="Z177" s="78"/>
    </row>
    <row r="178" spans="1:26" ht="13.2" x14ac:dyDescent="0.25">
      <c r="F178" s="16" t="s">
        <v>774</v>
      </c>
      <c r="G178" s="16">
        <f t="shared" ref="G178:H178" si="19">SUM(G153:G166)</f>
        <v>13.805874390000001</v>
      </c>
      <c r="H178" s="16">
        <f t="shared" si="19"/>
        <v>0.14156127999999998</v>
      </c>
      <c r="R178" s="18"/>
      <c r="S178" s="78"/>
      <c r="Y178" s="18"/>
      <c r="Z178" s="78"/>
    </row>
    <row r="179" spans="1:26" ht="13.2" x14ac:dyDescent="0.25">
      <c r="F179" s="16" t="s">
        <v>775</v>
      </c>
      <c r="G179" s="16">
        <f t="shared" ref="G179:H179" si="20">SUM(G167:G176)</f>
        <v>13.960242600000001</v>
      </c>
      <c r="H179" s="16">
        <f t="shared" si="20"/>
        <v>0.14553985</v>
      </c>
      <c r="R179" s="18"/>
      <c r="S179" s="78"/>
      <c r="Y179" s="18"/>
      <c r="Z179" s="78"/>
    </row>
    <row r="180" spans="1:26" ht="13.2" x14ac:dyDescent="0.25">
      <c r="G180" s="7">
        <f t="shared" ref="G180:H180" si="21">G179-G178</f>
        <v>0.15436820999999945</v>
      </c>
      <c r="H180" s="7">
        <f t="shared" si="21"/>
        <v>3.9785700000000146E-3</v>
      </c>
      <c r="R180" s="18"/>
      <c r="S180" s="78"/>
      <c r="Y180" s="18"/>
      <c r="Z180" s="78"/>
    </row>
    <row r="181" spans="1:26" ht="13.2" x14ac:dyDescent="0.25">
      <c r="R181" s="18"/>
      <c r="S181" s="78"/>
      <c r="Y181" s="18"/>
      <c r="Z181" s="78"/>
    </row>
    <row r="182" spans="1:26" ht="13.2" x14ac:dyDescent="0.25">
      <c r="R182" s="18"/>
      <c r="S182" s="78"/>
      <c r="Y182" s="18"/>
      <c r="Z182" s="78"/>
    </row>
    <row r="183" spans="1:26" ht="13.2" x14ac:dyDescent="0.25">
      <c r="A183" s="13">
        <v>41826</v>
      </c>
      <c r="B183" s="54">
        <v>0.98307870370370365</v>
      </c>
      <c r="C183" s="16" t="s">
        <v>760</v>
      </c>
      <c r="D183" s="16" t="s">
        <v>761</v>
      </c>
      <c r="E183" s="16" t="s">
        <v>763</v>
      </c>
      <c r="F183" s="16">
        <v>1.014812E-2</v>
      </c>
      <c r="G183" s="16">
        <v>7.7939620000000001E-2</v>
      </c>
      <c r="H183" s="16">
        <v>7.9093999999999996E-4</v>
      </c>
      <c r="I183" s="66">
        <v>2E-3</v>
      </c>
      <c r="J183" s="16">
        <v>10971752</v>
      </c>
      <c r="K183" s="16">
        <v>-7.9093999999999996E-4</v>
      </c>
      <c r="L183" s="16">
        <v>7.7783749999999999E-2</v>
      </c>
      <c r="R183" s="18"/>
      <c r="S183" s="78"/>
      <c r="Y183" s="18"/>
      <c r="Z183" s="78"/>
    </row>
    <row r="184" spans="1:26" ht="13.2" x14ac:dyDescent="0.25">
      <c r="A184" s="13">
        <v>41826</v>
      </c>
      <c r="B184" s="54">
        <v>0.94027777777777777</v>
      </c>
      <c r="C184" s="16" t="s">
        <v>760</v>
      </c>
      <c r="D184" s="16" t="s">
        <v>761</v>
      </c>
      <c r="E184" s="16" t="s">
        <v>763</v>
      </c>
      <c r="F184" s="16">
        <v>9.9770399999999995E-3</v>
      </c>
      <c r="G184" s="16">
        <v>7.8963060000000002E-2</v>
      </c>
      <c r="H184" s="16">
        <v>7.8781000000000001E-4</v>
      </c>
      <c r="I184" s="66">
        <v>2E-3</v>
      </c>
      <c r="J184" s="16">
        <v>10964704</v>
      </c>
      <c r="K184" s="16">
        <v>-7.8781000000000001E-4</v>
      </c>
      <c r="L184" s="16">
        <v>7.8805139999999996E-2</v>
      </c>
      <c r="R184" s="18"/>
      <c r="S184" s="78"/>
      <c r="Y184" s="18"/>
      <c r="Z184" s="78"/>
    </row>
    <row r="185" spans="1:26" ht="13.2" x14ac:dyDescent="0.25">
      <c r="A185" s="13">
        <v>41826</v>
      </c>
      <c r="B185" s="54">
        <v>0.92055555555555557</v>
      </c>
      <c r="C185" s="16" t="s">
        <v>760</v>
      </c>
      <c r="D185" s="16" t="s">
        <v>761</v>
      </c>
      <c r="E185" s="16" t="s">
        <v>763</v>
      </c>
      <c r="F185" s="16">
        <v>1.005756E-2</v>
      </c>
      <c r="G185" s="16">
        <v>0.58963759000000004</v>
      </c>
      <c r="H185" s="16">
        <v>5.9303100000000003E-3</v>
      </c>
      <c r="I185" s="66">
        <v>2E-3</v>
      </c>
      <c r="J185" s="16">
        <v>10961689</v>
      </c>
      <c r="K185" s="16">
        <v>-5.9303100000000003E-3</v>
      </c>
      <c r="L185" s="16">
        <v>0.58845831999999998</v>
      </c>
      <c r="R185" s="18"/>
      <c r="S185" s="78"/>
      <c r="Y185" s="18"/>
      <c r="Z185" s="78"/>
    </row>
    <row r="186" spans="1:26" ht="13.2" x14ac:dyDescent="0.25">
      <c r="A186" s="13">
        <v>41826</v>
      </c>
      <c r="B186" s="54">
        <v>0.91516203703703702</v>
      </c>
      <c r="C186" s="16" t="s">
        <v>760</v>
      </c>
      <c r="D186" s="16" t="s">
        <v>761</v>
      </c>
      <c r="E186" s="16" t="s">
        <v>763</v>
      </c>
      <c r="F186" s="16">
        <v>1.005754E-2</v>
      </c>
      <c r="G186" s="16">
        <v>0.97199999999999998</v>
      </c>
      <c r="H186" s="16">
        <v>9.7759200000000004E-3</v>
      </c>
      <c r="I186" s="66">
        <v>2E-3</v>
      </c>
      <c r="J186" s="16">
        <v>10960384</v>
      </c>
      <c r="K186" s="16">
        <v>-9.7759200000000004E-3</v>
      </c>
      <c r="L186" s="16">
        <v>0.97005600000000003</v>
      </c>
      <c r="R186" s="18"/>
      <c r="S186" s="78"/>
      <c r="Y186" s="18"/>
      <c r="Z186" s="78"/>
    </row>
    <row r="187" spans="1:26" ht="13.2" x14ac:dyDescent="0.25">
      <c r="A187" s="13">
        <v>41826</v>
      </c>
      <c r="B187" s="54">
        <v>0.91357638888888892</v>
      </c>
      <c r="C187" s="16" t="s">
        <v>760</v>
      </c>
      <c r="D187" s="16" t="s">
        <v>761</v>
      </c>
      <c r="E187" s="16" t="s">
        <v>763</v>
      </c>
      <c r="F187" s="16">
        <v>1.005754E-2</v>
      </c>
      <c r="G187" s="16">
        <v>1.2911999999999999</v>
      </c>
      <c r="H187" s="16">
        <v>1.2986289999999999E-2</v>
      </c>
      <c r="I187" s="66">
        <v>2E-3</v>
      </c>
      <c r="J187" s="16">
        <v>10960384</v>
      </c>
      <c r="K187" s="16">
        <v>-1.2986289999999999E-2</v>
      </c>
      <c r="L187" s="16">
        <v>1.2886176</v>
      </c>
      <c r="R187" s="18"/>
      <c r="S187" s="78"/>
      <c r="Y187" s="18"/>
      <c r="Z187" s="78"/>
    </row>
    <row r="188" spans="1:26" ht="13.2" x14ac:dyDescent="0.25">
      <c r="A188" s="13">
        <v>41826</v>
      </c>
      <c r="B188" s="54">
        <v>0.74108796296296298</v>
      </c>
      <c r="C188" s="16" t="s">
        <v>760</v>
      </c>
      <c r="D188" s="16" t="s">
        <v>761</v>
      </c>
      <c r="E188" s="16" t="s">
        <v>763</v>
      </c>
      <c r="F188" s="16">
        <v>1.026907E-2</v>
      </c>
      <c r="G188" s="16">
        <v>3</v>
      </c>
      <c r="H188" s="16">
        <v>3.0807210000000002E-2</v>
      </c>
      <c r="I188" s="66">
        <v>2E-3</v>
      </c>
      <c r="J188" s="16">
        <v>10939336</v>
      </c>
      <c r="K188" s="16">
        <v>-3.0807210000000002E-2</v>
      </c>
      <c r="L188" s="16">
        <v>2.9940000000000002</v>
      </c>
      <c r="R188" s="18"/>
      <c r="S188" s="78"/>
      <c r="Y188" s="18"/>
      <c r="Z188" s="78"/>
    </row>
    <row r="189" spans="1:26" ht="13.2" x14ac:dyDescent="0.25">
      <c r="A189" s="13">
        <v>41826</v>
      </c>
      <c r="B189" s="54">
        <v>0.73136574074074079</v>
      </c>
      <c r="C189" s="16" t="s">
        <v>760</v>
      </c>
      <c r="D189" s="16" t="s">
        <v>761</v>
      </c>
      <c r="E189" s="16" t="s">
        <v>763</v>
      </c>
      <c r="F189" s="16">
        <v>1.050188E-2</v>
      </c>
      <c r="G189" s="16">
        <v>2.5</v>
      </c>
      <c r="H189" s="16">
        <v>2.6254699999999999E-2</v>
      </c>
      <c r="I189" s="66">
        <v>2E-3</v>
      </c>
      <c r="J189" s="16">
        <v>10934591</v>
      </c>
      <c r="K189" s="16">
        <v>-2.6254699999999999E-2</v>
      </c>
      <c r="L189" s="16">
        <v>2.4950000000000001</v>
      </c>
      <c r="R189" s="18"/>
      <c r="S189" s="78"/>
      <c r="Y189" s="18"/>
      <c r="Z189" s="78"/>
    </row>
    <row r="190" spans="1:26" ht="13.2" x14ac:dyDescent="0.25">
      <c r="A190" s="13">
        <v>41826</v>
      </c>
      <c r="B190" s="54">
        <v>0.71417824074074077</v>
      </c>
      <c r="C190" s="16" t="s">
        <v>760</v>
      </c>
      <c r="D190" s="16" t="s">
        <v>761</v>
      </c>
      <c r="E190" s="16" t="s">
        <v>763</v>
      </c>
      <c r="F190" s="16">
        <v>1.050188E-2</v>
      </c>
      <c r="G190" s="16">
        <v>0.5</v>
      </c>
      <c r="H190" s="16">
        <v>5.2509399999999999E-3</v>
      </c>
      <c r="I190" s="66">
        <v>2E-3</v>
      </c>
      <c r="J190" s="16">
        <v>10934591</v>
      </c>
      <c r="K190" s="16">
        <v>-5.2509399999999999E-3</v>
      </c>
      <c r="L190" s="16">
        <v>0.499</v>
      </c>
      <c r="R190" s="18"/>
      <c r="S190" s="78"/>
      <c r="Y190" s="18"/>
      <c r="Z190" s="78"/>
    </row>
    <row r="191" spans="1:26" ht="13.2" x14ac:dyDescent="0.25">
      <c r="A191" s="13">
        <v>41826</v>
      </c>
      <c r="B191" s="54">
        <v>0.35469907407407408</v>
      </c>
      <c r="C191" s="16" t="s">
        <v>760</v>
      </c>
      <c r="D191" s="16" t="s">
        <v>761</v>
      </c>
      <c r="E191" s="16" t="s">
        <v>763</v>
      </c>
      <c r="F191" s="16">
        <v>1.1065800000000001E-2</v>
      </c>
      <c r="G191" s="16">
        <v>1</v>
      </c>
      <c r="H191" s="16">
        <v>1.1065800000000001E-2</v>
      </c>
      <c r="I191" s="66">
        <v>2E-3</v>
      </c>
      <c r="J191" s="16">
        <v>10889401</v>
      </c>
      <c r="K191" s="16">
        <v>-1.1065800000000001E-2</v>
      </c>
      <c r="L191" s="16">
        <v>0.998</v>
      </c>
      <c r="R191" s="18"/>
      <c r="S191" s="78"/>
      <c r="Y191" s="18"/>
      <c r="Z191" s="78"/>
    </row>
    <row r="192" spans="1:26" ht="13.2" x14ac:dyDescent="0.25">
      <c r="A192" s="13">
        <v>41826</v>
      </c>
      <c r="B192" s="54">
        <v>0.27577546296296296</v>
      </c>
      <c r="C192" s="16" t="s">
        <v>760</v>
      </c>
      <c r="D192" s="16" t="s">
        <v>761</v>
      </c>
      <c r="E192" s="16" t="s">
        <v>763</v>
      </c>
      <c r="F192" s="16">
        <v>1.082052E-2</v>
      </c>
      <c r="G192" s="16">
        <v>1</v>
      </c>
      <c r="H192" s="16">
        <v>1.082052E-2</v>
      </c>
      <c r="I192" s="66">
        <v>2E-3</v>
      </c>
      <c r="J192" s="16">
        <v>10877803</v>
      </c>
      <c r="K192" s="16">
        <v>-1.082052E-2</v>
      </c>
      <c r="L192" s="16">
        <v>0.998</v>
      </c>
      <c r="R192" s="18"/>
      <c r="S192" s="78"/>
      <c r="Y192" s="18"/>
      <c r="Z192" s="78"/>
    </row>
    <row r="193" spans="1:26" ht="13.2" x14ac:dyDescent="0.25">
      <c r="A193" s="13">
        <v>41826</v>
      </c>
      <c r="B193" s="54">
        <v>0.99965277777777772</v>
      </c>
      <c r="C193" s="16" t="s">
        <v>760</v>
      </c>
      <c r="D193" s="16" t="s">
        <v>761</v>
      </c>
      <c r="E193" s="16" t="s">
        <v>762</v>
      </c>
      <c r="F193" s="16">
        <v>1.035122E-2</v>
      </c>
      <c r="G193" s="16">
        <v>2.9940000000000002</v>
      </c>
      <c r="H193" s="16">
        <v>3.099155E-2</v>
      </c>
      <c r="I193" s="66">
        <v>2E-3</v>
      </c>
      <c r="J193" s="16">
        <v>10942442</v>
      </c>
      <c r="K193" s="16">
        <v>3.092957E-2</v>
      </c>
      <c r="L193" s="16">
        <v>-2.9940000000000002</v>
      </c>
      <c r="R193" s="18"/>
      <c r="S193" s="78"/>
      <c r="Y193" s="18"/>
      <c r="Z193" s="78"/>
    </row>
    <row r="194" spans="1:26" ht="13.2" x14ac:dyDescent="0.25">
      <c r="A194" s="13">
        <v>41826</v>
      </c>
      <c r="B194" s="54">
        <v>0.99186342592592591</v>
      </c>
      <c r="C194" s="16" t="s">
        <v>760</v>
      </c>
      <c r="D194" s="16" t="s">
        <v>761</v>
      </c>
      <c r="E194" s="16" t="s">
        <v>762</v>
      </c>
      <c r="F194" s="16">
        <v>1.02293E-2</v>
      </c>
      <c r="G194" s="16">
        <v>7.7783740000000004E-2</v>
      </c>
      <c r="H194" s="16">
        <v>7.9566999999999995E-4</v>
      </c>
      <c r="I194" s="66">
        <v>2E-3</v>
      </c>
      <c r="J194" s="16">
        <v>10971821</v>
      </c>
      <c r="K194" s="16">
        <v>7.9407999999999996E-4</v>
      </c>
      <c r="L194" s="16">
        <v>-7.7783740000000004E-2</v>
      </c>
      <c r="R194" s="18"/>
      <c r="S194" s="78"/>
      <c r="Y194" s="18"/>
      <c r="Z194" s="78"/>
    </row>
    <row r="195" spans="1:26" ht="13.2" x14ac:dyDescent="0.25">
      <c r="A195" s="13">
        <v>41826</v>
      </c>
      <c r="B195" s="54">
        <v>0.98244212962962962</v>
      </c>
      <c r="C195" s="16" t="s">
        <v>760</v>
      </c>
      <c r="D195" s="16" t="s">
        <v>761</v>
      </c>
      <c r="E195" s="16" t="s">
        <v>762</v>
      </c>
      <c r="F195" s="16">
        <v>1.0137999999999999E-2</v>
      </c>
      <c r="G195" s="16">
        <v>1.2107520700000001</v>
      </c>
      <c r="H195" s="16">
        <v>1.22746E-2</v>
      </c>
      <c r="I195" s="66">
        <v>2E-3</v>
      </c>
      <c r="J195" s="16">
        <v>10964609</v>
      </c>
      <c r="K195" s="16">
        <v>1.225006E-2</v>
      </c>
      <c r="L195" s="16">
        <v>-1.2107520700000001</v>
      </c>
      <c r="R195" s="18"/>
      <c r="S195" s="78"/>
      <c r="Y195" s="18"/>
      <c r="Z195" s="78"/>
    </row>
    <row r="196" spans="1:26" ht="13.2" x14ac:dyDescent="0.25">
      <c r="A196" s="13">
        <v>41826</v>
      </c>
      <c r="B196" s="54">
        <v>0.98243055555555558</v>
      </c>
      <c r="C196" s="16" t="s">
        <v>760</v>
      </c>
      <c r="D196" s="16" t="s">
        <v>761</v>
      </c>
      <c r="E196" s="16" t="s">
        <v>762</v>
      </c>
      <c r="F196" s="16">
        <v>1.013798E-2</v>
      </c>
      <c r="G196" s="16">
        <v>0.97005600000000003</v>
      </c>
      <c r="H196" s="16">
        <v>9.8344000000000001E-3</v>
      </c>
      <c r="I196" s="66">
        <v>2E-3</v>
      </c>
      <c r="J196" s="16">
        <v>10971383</v>
      </c>
      <c r="K196" s="16">
        <v>9.8147400000000006E-3</v>
      </c>
      <c r="L196" s="16">
        <v>-0.97005600000000003</v>
      </c>
      <c r="R196" s="18"/>
      <c r="S196" s="78"/>
      <c r="Y196" s="18"/>
      <c r="Z196" s="78"/>
    </row>
    <row r="197" spans="1:26" ht="13.2" x14ac:dyDescent="0.25">
      <c r="A197" s="13">
        <v>41826</v>
      </c>
      <c r="B197" s="54">
        <v>0.98241898148148143</v>
      </c>
      <c r="C197" s="16" t="s">
        <v>760</v>
      </c>
      <c r="D197" s="16" t="s">
        <v>761</v>
      </c>
      <c r="E197" s="16" t="s">
        <v>762</v>
      </c>
      <c r="F197" s="16">
        <v>1.013797E-2</v>
      </c>
      <c r="G197" s="16">
        <v>0.58845831000000004</v>
      </c>
      <c r="H197" s="16">
        <v>5.9657699999999996E-3</v>
      </c>
      <c r="I197" s="66">
        <v>2E-3</v>
      </c>
      <c r="J197" s="16">
        <v>10971507</v>
      </c>
      <c r="K197" s="16">
        <v>5.9538400000000002E-3</v>
      </c>
      <c r="L197" s="16">
        <v>-0.58845831000000004</v>
      </c>
      <c r="R197" s="18"/>
      <c r="S197" s="78"/>
      <c r="Y197" s="18"/>
      <c r="Z197" s="78"/>
    </row>
    <row r="198" spans="1:26" ht="13.2" x14ac:dyDescent="0.25">
      <c r="A198" s="13">
        <v>41826</v>
      </c>
      <c r="B198" s="54">
        <v>0.96428240740740745</v>
      </c>
      <c r="C198" s="16" t="s">
        <v>760</v>
      </c>
      <c r="D198" s="16" t="s">
        <v>761</v>
      </c>
      <c r="E198" s="16" t="s">
        <v>762</v>
      </c>
      <c r="F198" s="16">
        <v>1.0056839999999999E-2</v>
      </c>
      <c r="G198" s="16">
        <v>7.8805130000000001E-2</v>
      </c>
      <c r="H198" s="16">
        <v>7.9252999999999995E-4</v>
      </c>
      <c r="I198" s="66">
        <v>2E-3</v>
      </c>
      <c r="J198" s="16">
        <v>10967890</v>
      </c>
      <c r="K198" s="16">
        <v>7.9095000000000001E-4</v>
      </c>
      <c r="L198" s="16">
        <v>-7.8805130000000001E-2</v>
      </c>
      <c r="R198" s="18"/>
      <c r="S198" s="78"/>
      <c r="Y198" s="18"/>
      <c r="Z198" s="78"/>
    </row>
    <row r="199" spans="1:26" ht="13.2" x14ac:dyDescent="0.25">
      <c r="A199" s="13">
        <v>41826</v>
      </c>
      <c r="B199" s="54">
        <v>0.93358796296296298</v>
      </c>
      <c r="C199" s="16" t="s">
        <v>760</v>
      </c>
      <c r="D199" s="16" t="s">
        <v>761</v>
      </c>
      <c r="E199" s="16" t="s">
        <v>762</v>
      </c>
      <c r="F199" s="16">
        <v>1.013796E-2</v>
      </c>
      <c r="G199" s="16">
        <v>7.7865530000000002E-2</v>
      </c>
      <c r="H199" s="16">
        <v>7.8938999999999995E-4</v>
      </c>
      <c r="I199" s="66">
        <v>2E-3</v>
      </c>
      <c r="J199" s="16">
        <v>10963686</v>
      </c>
      <c r="K199" s="16">
        <v>7.8781999999999995E-4</v>
      </c>
      <c r="L199" s="16">
        <v>-7.7865530000000002E-2</v>
      </c>
      <c r="R199" s="18"/>
      <c r="S199" s="78"/>
      <c r="Y199" s="18"/>
      <c r="Z199" s="78"/>
    </row>
    <row r="200" spans="1:26" ht="13.2" x14ac:dyDescent="0.25">
      <c r="A200" s="13">
        <v>41826</v>
      </c>
      <c r="B200" s="54">
        <v>0.59215277777777775</v>
      </c>
      <c r="C200" s="16" t="s">
        <v>760</v>
      </c>
      <c r="D200" s="16" t="s">
        <v>761</v>
      </c>
      <c r="E200" s="16" t="s">
        <v>762</v>
      </c>
      <c r="F200" s="16">
        <v>1.1219939999999999E-2</v>
      </c>
      <c r="G200" s="16">
        <v>0.998</v>
      </c>
      <c r="H200" s="16">
        <v>1.1197500000000001E-2</v>
      </c>
      <c r="I200" s="66">
        <v>2E-3</v>
      </c>
      <c r="J200" s="16">
        <v>10915736</v>
      </c>
      <c r="K200" s="16">
        <v>1.117511E-2</v>
      </c>
      <c r="L200" s="16">
        <v>-0.998</v>
      </c>
      <c r="R200" s="18"/>
      <c r="S200" s="78"/>
      <c r="Y200" s="18"/>
      <c r="Z200" s="78"/>
    </row>
    <row r="201" spans="1:26" ht="13.2" x14ac:dyDescent="0.25">
      <c r="A201" s="13">
        <v>41826</v>
      </c>
      <c r="B201" s="54">
        <v>0.27737268518518521</v>
      </c>
      <c r="C201" s="16" t="s">
        <v>760</v>
      </c>
      <c r="D201" s="16" t="s">
        <v>761</v>
      </c>
      <c r="E201" s="16" t="s">
        <v>762</v>
      </c>
      <c r="F201" s="16">
        <v>1.0907089999999999E-2</v>
      </c>
      <c r="G201" s="16">
        <v>0.998</v>
      </c>
      <c r="H201" s="16">
        <v>1.0885270000000001E-2</v>
      </c>
      <c r="I201" s="66">
        <v>2E-3</v>
      </c>
      <c r="J201" s="16">
        <v>10881565</v>
      </c>
      <c r="K201" s="16">
        <v>1.08635E-2</v>
      </c>
      <c r="L201" s="16">
        <v>-0.998</v>
      </c>
      <c r="R201" s="18"/>
      <c r="S201" s="78"/>
      <c r="Y201" s="18"/>
      <c r="Z201" s="78"/>
    </row>
    <row r="202" spans="1:26" ht="13.2" x14ac:dyDescent="0.25">
      <c r="R202" s="18"/>
      <c r="S202" s="78"/>
      <c r="Y202" s="18"/>
      <c r="Z202" s="78"/>
    </row>
    <row r="203" spans="1:26" ht="13.2" x14ac:dyDescent="0.25">
      <c r="F203" s="16" t="s">
        <v>774</v>
      </c>
      <c r="G203" s="16">
        <f t="shared" ref="G203:H203" si="22">SUM(G183:G192)</f>
        <v>11.00974027</v>
      </c>
      <c r="H203" s="16">
        <f t="shared" si="22"/>
        <v>0.11447043999999999</v>
      </c>
      <c r="R203" s="18"/>
      <c r="S203" s="78"/>
      <c r="Y203" s="18"/>
      <c r="Z203" s="78"/>
    </row>
    <row r="204" spans="1:26" ht="13.2" x14ac:dyDescent="0.25">
      <c r="F204" s="16" t="s">
        <v>775</v>
      </c>
      <c r="G204" s="16">
        <f t="shared" ref="G204:H204" si="23">SUM(G193:G201)</f>
        <v>7.9937207800000012</v>
      </c>
      <c r="H204" s="16">
        <f t="shared" si="23"/>
        <v>8.3526680000000006E-2</v>
      </c>
      <c r="R204" s="18"/>
      <c r="S204" s="78"/>
      <c r="Y204" s="18"/>
      <c r="Z204" s="78"/>
    </row>
    <row r="205" spans="1:26" ht="13.2" x14ac:dyDescent="0.25">
      <c r="G205" s="7">
        <f t="shared" ref="G205:H205" si="24">G204-G203</f>
        <v>-3.0160194899999988</v>
      </c>
      <c r="H205" s="7">
        <f t="shared" si="24"/>
        <v>-3.0943759999999987E-2</v>
      </c>
      <c r="R205" s="18"/>
      <c r="S205" s="78"/>
      <c r="Y205" s="18"/>
      <c r="Z205" s="78"/>
    </row>
    <row r="206" spans="1:26" ht="13.2" x14ac:dyDescent="0.25">
      <c r="R206" s="18"/>
      <c r="S206" s="78"/>
      <c r="Y206" s="18"/>
      <c r="Z206" s="78"/>
    </row>
    <row r="207" spans="1:26" ht="13.2" x14ac:dyDescent="0.25">
      <c r="R207" s="18"/>
      <c r="S207" s="78"/>
      <c r="Y207" s="18"/>
      <c r="Z207" s="78"/>
    </row>
    <row r="208" spans="1:26" ht="13.2" x14ac:dyDescent="0.25">
      <c r="A208" s="13">
        <v>41785</v>
      </c>
      <c r="B208" s="54">
        <v>0.25319444444444444</v>
      </c>
      <c r="C208" s="16" t="s">
        <v>760</v>
      </c>
      <c r="D208" s="16" t="s">
        <v>761</v>
      </c>
      <c r="E208" s="16" t="s">
        <v>762</v>
      </c>
      <c r="F208" s="16">
        <v>2.4007549999999999E-2</v>
      </c>
      <c r="G208" s="16">
        <v>11.330104690000001</v>
      </c>
      <c r="H208" s="16">
        <v>0.27200805</v>
      </c>
      <c r="I208" s="66">
        <v>2E-3</v>
      </c>
      <c r="J208" s="16">
        <v>4549523</v>
      </c>
      <c r="K208" s="16">
        <v>0.27146404000000002</v>
      </c>
      <c r="L208" s="16">
        <v>-11.330104690000001</v>
      </c>
      <c r="R208" s="18"/>
      <c r="S208" s="78"/>
      <c r="Y208" s="18"/>
      <c r="Z208" s="78"/>
    </row>
    <row r="209" spans="1:26" ht="13.2" x14ac:dyDescent="0.25">
      <c r="A209" s="13">
        <v>41785</v>
      </c>
      <c r="B209" s="54">
        <v>0.25319444444444444</v>
      </c>
      <c r="C209" s="16" t="s">
        <v>760</v>
      </c>
      <c r="D209" s="16" t="s">
        <v>761</v>
      </c>
      <c r="E209" s="16" t="s">
        <v>762</v>
      </c>
      <c r="F209" s="16">
        <v>2.4007549999999999E-2</v>
      </c>
      <c r="G209" s="16">
        <v>0.29918656999999999</v>
      </c>
      <c r="H209" s="16">
        <v>7.18273E-3</v>
      </c>
      <c r="I209" s="66">
        <v>2E-3</v>
      </c>
      <c r="J209" s="16">
        <v>4549523</v>
      </c>
      <c r="K209" s="16">
        <v>7.1683700000000003E-3</v>
      </c>
      <c r="L209" s="16">
        <v>-0.29918656999999999</v>
      </c>
      <c r="R209" s="18"/>
      <c r="S209" s="78"/>
      <c r="Y209" s="18"/>
      <c r="Z209" s="78"/>
    </row>
    <row r="210" spans="1:26" ht="13.2" x14ac:dyDescent="0.25">
      <c r="A210" s="13">
        <v>41785</v>
      </c>
      <c r="B210" s="54">
        <v>0.25319444444444444</v>
      </c>
      <c r="C210" s="16" t="s">
        <v>760</v>
      </c>
      <c r="D210" s="16" t="s">
        <v>761</v>
      </c>
      <c r="E210" s="16" t="s">
        <v>762</v>
      </c>
      <c r="F210" s="16">
        <v>2.4007560000000001E-2</v>
      </c>
      <c r="G210" s="16">
        <v>8.3307087400000004</v>
      </c>
      <c r="H210" s="16">
        <v>0.19999997999999999</v>
      </c>
      <c r="I210" s="66">
        <v>2E-3</v>
      </c>
      <c r="J210" s="16">
        <v>4549523</v>
      </c>
      <c r="K210" s="16">
        <v>0.19959999</v>
      </c>
      <c r="L210" s="16">
        <v>-8.3307087400000004</v>
      </c>
      <c r="R210" s="18"/>
      <c r="S210" s="78"/>
      <c r="Y210" s="18"/>
      <c r="Z210" s="78"/>
    </row>
    <row r="211" spans="1:26" ht="13.2" x14ac:dyDescent="0.25">
      <c r="R211" s="18"/>
      <c r="S211" s="78"/>
      <c r="Y211" s="18"/>
      <c r="Z211" s="78"/>
    </row>
    <row r="212" spans="1:26" ht="13.2" x14ac:dyDescent="0.25">
      <c r="F212" s="16" t="s">
        <v>774</v>
      </c>
      <c r="G212" s="16">
        <v>0</v>
      </c>
      <c r="H212" s="16">
        <v>0</v>
      </c>
      <c r="R212" s="18"/>
      <c r="S212" s="78"/>
      <c r="Y212" s="18"/>
      <c r="Z212" s="78"/>
    </row>
    <row r="213" spans="1:26" ht="13.2" x14ac:dyDescent="0.25">
      <c r="F213" s="16" t="s">
        <v>775</v>
      </c>
      <c r="G213" s="16">
        <f t="shared" ref="G213:H213" si="25">SUM(G208:G210)</f>
        <v>19.96</v>
      </c>
      <c r="H213" s="16">
        <f t="shared" si="25"/>
        <v>0.47919076000000005</v>
      </c>
      <c r="R213" s="18"/>
      <c r="S213" s="78"/>
      <c r="Y213" s="18"/>
      <c r="Z213" s="78"/>
    </row>
    <row r="214" spans="1:26" ht="13.2" x14ac:dyDescent="0.25">
      <c r="G214" s="7">
        <f t="shared" ref="G214:H214" si="26">G213-G212</f>
        <v>19.96</v>
      </c>
      <c r="H214" s="7">
        <f t="shared" si="26"/>
        <v>0.47919076000000005</v>
      </c>
      <c r="R214" s="18"/>
      <c r="S214" s="78"/>
      <c r="Y214" s="18"/>
      <c r="Z214" s="78"/>
    </row>
    <row r="215" spans="1:26" ht="13.2" x14ac:dyDescent="0.25">
      <c r="R215" s="18"/>
      <c r="S215" s="78"/>
      <c r="Y215" s="18"/>
      <c r="Z215" s="78"/>
    </row>
    <row r="216" spans="1:26" ht="13.2" x14ac:dyDescent="0.25">
      <c r="R216" s="18"/>
      <c r="S216" s="78"/>
      <c r="Y216" s="18"/>
      <c r="Z216" s="78"/>
    </row>
    <row r="217" spans="1:26" ht="13.2" x14ac:dyDescent="0.25">
      <c r="A217" s="13">
        <v>41779</v>
      </c>
      <c r="B217" s="54">
        <v>0.39781250000000001</v>
      </c>
      <c r="C217" s="16" t="s">
        <v>760</v>
      </c>
      <c r="D217" s="16" t="s">
        <v>761</v>
      </c>
      <c r="E217" s="16" t="s">
        <v>763</v>
      </c>
      <c r="F217" s="16">
        <v>1.26E-2</v>
      </c>
      <c r="G217" s="16">
        <v>20</v>
      </c>
      <c r="H217" s="16">
        <v>0.252</v>
      </c>
      <c r="I217" s="66">
        <v>2E-3</v>
      </c>
      <c r="J217" s="16">
        <v>3873585</v>
      </c>
      <c r="K217" s="16">
        <v>-0.252</v>
      </c>
      <c r="L217" s="16">
        <v>19.96</v>
      </c>
      <c r="R217" s="18"/>
      <c r="S217" s="78"/>
      <c r="Y217" s="18"/>
      <c r="Z217" s="78"/>
    </row>
    <row r="218" spans="1:26" ht="13.2" x14ac:dyDescent="0.25">
      <c r="R218" s="18"/>
      <c r="S218" s="78"/>
      <c r="Y218" s="18"/>
      <c r="Z218" s="78"/>
    </row>
    <row r="219" spans="1:26" ht="13.2" x14ac:dyDescent="0.25">
      <c r="F219" s="16" t="s">
        <v>774</v>
      </c>
      <c r="G219" s="16">
        <f t="shared" ref="G219:H219" si="27">SUM(G217)</f>
        <v>20</v>
      </c>
      <c r="H219" s="16">
        <f t="shared" si="27"/>
        <v>0.252</v>
      </c>
      <c r="R219" s="18"/>
      <c r="S219" s="78"/>
      <c r="Y219" s="18"/>
      <c r="Z219" s="78"/>
    </row>
    <row r="220" spans="1:26" ht="13.2" x14ac:dyDescent="0.25">
      <c r="F220" s="16" t="s">
        <v>775</v>
      </c>
      <c r="G220" s="16">
        <v>0</v>
      </c>
      <c r="H220" s="16">
        <v>0</v>
      </c>
      <c r="R220" s="18"/>
      <c r="S220" s="78"/>
      <c r="Y220" s="18"/>
      <c r="Z220" s="78"/>
    </row>
    <row r="221" spans="1:26" ht="13.2" x14ac:dyDescent="0.25">
      <c r="G221" s="7">
        <f t="shared" ref="G221:H221" si="28">G220-G219</f>
        <v>-20</v>
      </c>
      <c r="H221" s="7">
        <f t="shared" si="28"/>
        <v>-0.252</v>
      </c>
      <c r="R221" s="18"/>
      <c r="S221" s="78"/>
      <c r="Y221" s="18"/>
      <c r="Z221" s="78"/>
    </row>
    <row r="222" spans="1:26" ht="13.2" x14ac:dyDescent="0.25">
      <c r="R222" s="18"/>
      <c r="S222" s="78"/>
      <c r="Y222" s="18"/>
      <c r="Z222" s="78"/>
    </row>
    <row r="223" spans="1:26" ht="13.2" x14ac:dyDescent="0.25">
      <c r="R223" s="18"/>
      <c r="S223" s="78"/>
      <c r="Y223" s="18"/>
      <c r="Z223" s="78"/>
    </row>
    <row r="224" spans="1:26" ht="13.2" x14ac:dyDescent="0.25">
      <c r="A224" s="13">
        <v>41777</v>
      </c>
      <c r="B224" s="54">
        <v>0.82613425925925921</v>
      </c>
      <c r="C224" s="16" t="s">
        <v>760</v>
      </c>
      <c r="D224" s="16" t="s">
        <v>761</v>
      </c>
      <c r="E224" s="16" t="s">
        <v>762</v>
      </c>
      <c r="F224" s="16">
        <v>1.3899999999999999E-2</v>
      </c>
      <c r="G224" s="16">
        <v>18.494546540000002</v>
      </c>
      <c r="H224" s="16">
        <v>0.25707418999999998</v>
      </c>
      <c r="I224" s="66">
        <v>2E-3</v>
      </c>
      <c r="J224" s="16">
        <v>3615715</v>
      </c>
      <c r="K224" s="16">
        <v>0.25656004999999998</v>
      </c>
      <c r="L224" s="16">
        <v>-18.494546540000002</v>
      </c>
      <c r="R224" s="18"/>
      <c r="S224" s="78"/>
      <c r="Y224" s="18"/>
      <c r="Z224" s="78"/>
    </row>
    <row r="225" spans="1:26" ht="13.2" x14ac:dyDescent="0.25">
      <c r="R225" s="18"/>
      <c r="S225" s="78"/>
      <c r="Y225" s="18"/>
      <c r="Z225" s="78"/>
    </row>
    <row r="226" spans="1:26" ht="13.2" x14ac:dyDescent="0.25">
      <c r="F226" s="16" t="s">
        <v>774</v>
      </c>
      <c r="G226" s="16">
        <v>0</v>
      </c>
      <c r="H226" s="16">
        <v>0</v>
      </c>
      <c r="R226" s="18"/>
      <c r="S226" s="78"/>
      <c r="Y226" s="18"/>
      <c r="Z226" s="78"/>
    </row>
    <row r="227" spans="1:26" ht="13.2" x14ac:dyDescent="0.25">
      <c r="F227" s="16" t="s">
        <v>775</v>
      </c>
      <c r="G227" s="16">
        <f t="shared" ref="G227:H227" si="29">SUM(G224)</f>
        <v>18.494546540000002</v>
      </c>
      <c r="H227" s="16">
        <f t="shared" si="29"/>
        <v>0.25707418999999998</v>
      </c>
      <c r="R227" s="18"/>
      <c r="S227" s="78"/>
      <c r="Y227" s="18"/>
      <c r="Z227" s="78"/>
    </row>
    <row r="228" spans="1:26" ht="13.2" x14ac:dyDescent="0.25">
      <c r="G228" s="7">
        <f t="shared" ref="G228:H228" si="30">G227-G226</f>
        <v>18.494546540000002</v>
      </c>
      <c r="H228" s="7">
        <f t="shared" si="30"/>
        <v>0.25707418999999998</v>
      </c>
      <c r="R228" s="18"/>
      <c r="S228" s="78"/>
      <c r="Y228" s="18"/>
      <c r="Z228" s="78"/>
    </row>
    <row r="229" spans="1:26" ht="13.2" x14ac:dyDescent="0.25">
      <c r="R229" s="18"/>
      <c r="S229" s="78"/>
      <c r="Y229" s="18"/>
      <c r="Z229" s="78"/>
    </row>
    <row r="230" spans="1:26" ht="13.2" x14ac:dyDescent="0.25">
      <c r="R230" s="18"/>
      <c r="S230" s="78"/>
      <c r="Y230" s="18"/>
      <c r="Z230" s="78"/>
    </row>
    <row r="231" spans="1:26" ht="13.2" x14ac:dyDescent="0.25">
      <c r="A231" s="13">
        <v>41718</v>
      </c>
      <c r="B231" s="54">
        <v>0.10417824074074074</v>
      </c>
      <c r="C231" s="16" t="s">
        <v>760</v>
      </c>
      <c r="D231" s="16" t="s">
        <v>761</v>
      </c>
      <c r="E231" s="16" t="s">
        <v>763</v>
      </c>
      <c r="F231" s="16">
        <v>1.23E-3</v>
      </c>
      <c r="G231" s="16">
        <v>18.531609750000001</v>
      </c>
      <c r="H231" s="16">
        <v>2.2793870000000001E-2</v>
      </c>
      <c r="I231" s="66">
        <v>2E-3</v>
      </c>
      <c r="K231" s="16">
        <v>-2.2793870000000001E-2</v>
      </c>
      <c r="L231" s="16">
        <v>18.494546540000002</v>
      </c>
      <c r="R231" s="18"/>
      <c r="S231" s="78"/>
      <c r="Y231" s="18"/>
      <c r="Z231" s="78"/>
    </row>
    <row r="232" spans="1:26" ht="13.2" x14ac:dyDescent="0.25">
      <c r="R232" s="18"/>
      <c r="S232" s="78"/>
      <c r="Y232" s="18"/>
      <c r="Z232" s="78"/>
    </row>
    <row r="233" spans="1:26" ht="13.2" x14ac:dyDescent="0.25">
      <c r="F233" s="16" t="s">
        <v>774</v>
      </c>
      <c r="G233" s="16">
        <f t="shared" ref="G233:H233" si="31">G231</f>
        <v>18.531609750000001</v>
      </c>
      <c r="H233" s="16">
        <f t="shared" si="31"/>
        <v>2.2793870000000001E-2</v>
      </c>
      <c r="R233" s="18"/>
      <c r="S233" s="78"/>
      <c r="Y233" s="18"/>
      <c r="Z233" s="78"/>
    </row>
    <row r="234" spans="1:26" ht="13.2" x14ac:dyDescent="0.25">
      <c r="F234" s="16" t="s">
        <v>775</v>
      </c>
      <c r="G234" s="16">
        <v>0</v>
      </c>
      <c r="H234" s="16">
        <v>0</v>
      </c>
      <c r="R234" s="18"/>
      <c r="S234" s="78"/>
      <c r="Y234" s="18"/>
      <c r="Z234" s="78"/>
    </row>
    <row r="235" spans="1:26" ht="13.2" x14ac:dyDescent="0.25">
      <c r="G235" s="7">
        <f t="shared" ref="G235:H235" si="32">G234-G233</f>
        <v>-18.531609750000001</v>
      </c>
      <c r="H235" s="7">
        <f t="shared" si="32"/>
        <v>-2.2793870000000001E-2</v>
      </c>
      <c r="R235" s="18"/>
      <c r="S235" s="78"/>
      <c r="Y235" s="18"/>
      <c r="Z235" s="78"/>
    </row>
    <row r="236" spans="1:26" ht="13.2" x14ac:dyDescent="0.25">
      <c r="R236" s="18"/>
      <c r="S236" s="78"/>
      <c r="Y236" s="18"/>
      <c r="Z236" s="78"/>
    </row>
    <row r="237" spans="1:26" ht="13.2" x14ac:dyDescent="0.25">
      <c r="R237" s="18"/>
      <c r="S237" s="78"/>
      <c r="Y237" s="18"/>
      <c r="Z237" s="78"/>
    </row>
    <row r="238" spans="1:26" ht="13.2" x14ac:dyDescent="0.25">
      <c r="A238" s="13">
        <v>41714</v>
      </c>
      <c r="B238" s="54">
        <v>0.1158912037037037</v>
      </c>
      <c r="C238" s="16" t="s">
        <v>760</v>
      </c>
      <c r="D238" s="16" t="s">
        <v>761</v>
      </c>
      <c r="E238" s="16" t="s">
        <v>763</v>
      </c>
      <c r="F238" s="16">
        <v>1.1999999999999999E-3</v>
      </c>
      <c r="G238" s="16">
        <v>41.996426319999998</v>
      </c>
      <c r="H238" s="16">
        <v>5.0395710000000003E-2</v>
      </c>
      <c r="I238" s="66">
        <v>2E-3</v>
      </c>
      <c r="K238" s="16">
        <v>-5.0395710000000003E-2</v>
      </c>
      <c r="L238" s="16">
        <v>41.912433470000003</v>
      </c>
      <c r="R238" s="18"/>
      <c r="S238" s="78"/>
      <c r="Y238" s="18"/>
      <c r="Z238" s="78"/>
    </row>
    <row r="239" spans="1:26" ht="13.2" x14ac:dyDescent="0.25">
      <c r="A239" s="13">
        <v>41714</v>
      </c>
      <c r="B239" s="54">
        <v>0.1158912037037037</v>
      </c>
      <c r="C239" s="16" t="s">
        <v>760</v>
      </c>
      <c r="D239" s="16" t="s">
        <v>761</v>
      </c>
      <c r="E239" s="16" t="s">
        <v>763</v>
      </c>
      <c r="F239" s="16">
        <v>1.1800000000000001E-3</v>
      </c>
      <c r="G239" s="16">
        <v>0.75358201000000002</v>
      </c>
      <c r="H239" s="16">
        <v>8.8922000000000003E-4</v>
      </c>
      <c r="I239" s="66">
        <v>2E-3</v>
      </c>
      <c r="K239" s="16">
        <v>-8.8922000000000003E-4</v>
      </c>
      <c r="L239" s="16">
        <v>0.75207484999999996</v>
      </c>
      <c r="R239" s="18"/>
      <c r="S239" s="78"/>
      <c r="Y239" s="18"/>
      <c r="Z239" s="78"/>
    </row>
    <row r="240" spans="1:26" ht="13.2" x14ac:dyDescent="0.25">
      <c r="R240" s="18"/>
      <c r="S240" s="78"/>
      <c r="Y240" s="18"/>
      <c r="Z240" s="78"/>
    </row>
    <row r="241" spans="1:26" ht="13.2" x14ac:dyDescent="0.25">
      <c r="F241" s="16" t="s">
        <v>774</v>
      </c>
      <c r="G241" s="16">
        <f t="shared" ref="G241:H241" si="33">SUM(G238:G239)</f>
        <v>42.75000833</v>
      </c>
      <c r="H241" s="16">
        <f t="shared" si="33"/>
        <v>5.1284930000000006E-2</v>
      </c>
      <c r="R241" s="18"/>
      <c r="S241" s="78"/>
      <c r="Y241" s="18"/>
      <c r="Z241" s="78"/>
    </row>
    <row r="242" spans="1:26" ht="13.2" x14ac:dyDescent="0.25">
      <c r="F242" s="16" t="s">
        <v>775</v>
      </c>
      <c r="G242" s="16">
        <v>0</v>
      </c>
      <c r="H242" s="16">
        <v>0</v>
      </c>
      <c r="R242" s="18"/>
      <c r="S242" s="78"/>
      <c r="Y242" s="18"/>
      <c r="Z242" s="78"/>
    </row>
    <row r="243" spans="1:26" ht="13.2" x14ac:dyDescent="0.25">
      <c r="G243" s="7">
        <f t="shared" ref="G243:H243" si="34">G242-G241</f>
        <v>-42.75000833</v>
      </c>
      <c r="H243" s="7">
        <f t="shared" si="34"/>
        <v>-5.1284930000000006E-2</v>
      </c>
      <c r="R243" s="18"/>
      <c r="S243" s="78"/>
      <c r="Y243" s="18"/>
      <c r="Z243" s="78"/>
    </row>
    <row r="244" spans="1:26" ht="13.2" x14ac:dyDescent="0.25">
      <c r="R244" s="18"/>
      <c r="S244" s="78"/>
      <c r="Y244" s="18"/>
      <c r="Z244" s="78"/>
    </row>
    <row r="245" spans="1:26" ht="13.2" x14ac:dyDescent="0.25">
      <c r="R245" s="18"/>
      <c r="S245" s="78"/>
      <c r="Y245" s="18"/>
      <c r="Z245" s="78"/>
    </row>
    <row r="246" spans="1:26" ht="13.2" x14ac:dyDescent="0.25">
      <c r="A246" s="13">
        <v>41713</v>
      </c>
      <c r="B246" s="54">
        <v>0.92658564814814814</v>
      </c>
      <c r="C246" s="16" t="s">
        <v>760</v>
      </c>
      <c r="D246" s="16" t="s">
        <v>761</v>
      </c>
      <c r="E246" s="16" t="s">
        <v>763</v>
      </c>
      <c r="F246" s="16">
        <v>1.23E-3</v>
      </c>
      <c r="G246" s="16">
        <v>3.7613658499999998</v>
      </c>
      <c r="H246" s="16">
        <v>4.6264699999999997E-3</v>
      </c>
      <c r="I246" s="66">
        <v>2E-3</v>
      </c>
      <c r="K246" s="16">
        <v>-4.6264699999999997E-3</v>
      </c>
      <c r="L246" s="16">
        <v>3.75384312</v>
      </c>
      <c r="R246" s="18"/>
      <c r="S246" s="78"/>
      <c r="Y246" s="18"/>
      <c r="Z246" s="78"/>
    </row>
    <row r="247" spans="1:26" ht="13.2" x14ac:dyDescent="0.25">
      <c r="A247" s="13">
        <v>41713</v>
      </c>
      <c r="B247" s="54">
        <v>0.91905092592592597</v>
      </c>
      <c r="C247" s="16" t="s">
        <v>760</v>
      </c>
      <c r="D247" s="16" t="s">
        <v>761</v>
      </c>
      <c r="E247" s="16" t="s">
        <v>763</v>
      </c>
      <c r="F247" s="16">
        <v>1.23E-3</v>
      </c>
      <c r="G247" s="16">
        <v>0.7024878</v>
      </c>
      <c r="H247" s="16">
        <v>8.6405E-4</v>
      </c>
      <c r="I247" s="66">
        <v>2E-3</v>
      </c>
      <c r="K247" s="16">
        <v>-8.6405E-4</v>
      </c>
      <c r="L247" s="16">
        <v>0.70108283000000005</v>
      </c>
      <c r="R247" s="18"/>
      <c r="S247" s="78"/>
      <c r="Y247" s="18"/>
      <c r="Z247" s="78"/>
    </row>
    <row r="248" spans="1:26" ht="13.2" x14ac:dyDescent="0.25">
      <c r="A248" s="13">
        <v>41713</v>
      </c>
      <c r="B248" s="54">
        <v>0.91055555555555556</v>
      </c>
      <c r="C248" s="16" t="s">
        <v>760</v>
      </c>
      <c r="D248" s="16" t="s">
        <v>761</v>
      </c>
      <c r="E248" s="16" t="s">
        <v>763</v>
      </c>
      <c r="F248" s="16">
        <v>1.23E-3</v>
      </c>
      <c r="G248" s="16">
        <v>14.476279999999999</v>
      </c>
      <c r="H248" s="16">
        <v>1.780582E-2</v>
      </c>
      <c r="I248" s="66">
        <v>2E-3</v>
      </c>
      <c r="K248" s="16">
        <v>-1.780582E-2</v>
      </c>
      <c r="L248" s="16">
        <v>14.44732744</v>
      </c>
      <c r="R248" s="18"/>
      <c r="S248" s="78"/>
      <c r="Y248" s="18"/>
      <c r="Z248" s="78"/>
    </row>
    <row r="249" spans="1:26" ht="13.2" x14ac:dyDescent="0.25">
      <c r="R249" s="18"/>
      <c r="S249" s="78"/>
      <c r="Y249" s="18"/>
      <c r="Z249" s="78"/>
    </row>
    <row r="250" spans="1:26" ht="13.2" x14ac:dyDescent="0.25">
      <c r="F250" s="16" t="s">
        <v>774</v>
      </c>
      <c r="G250" s="16">
        <f t="shared" ref="G250:H250" si="35">SUM(G246:G248)</f>
        <v>18.94013365</v>
      </c>
      <c r="H250" s="16">
        <f t="shared" si="35"/>
        <v>2.3296339999999999E-2</v>
      </c>
      <c r="R250" s="18"/>
      <c r="S250" s="78"/>
      <c r="Y250" s="18"/>
      <c r="Z250" s="78"/>
    </row>
    <row r="251" spans="1:26" ht="13.2" x14ac:dyDescent="0.25">
      <c r="F251" s="16" t="s">
        <v>775</v>
      </c>
      <c r="G251" s="16">
        <v>0</v>
      </c>
      <c r="H251" s="16">
        <v>0</v>
      </c>
      <c r="R251" s="18"/>
      <c r="S251" s="78"/>
      <c r="Y251" s="18"/>
      <c r="Z251" s="78"/>
    </row>
    <row r="252" spans="1:26" ht="13.2" x14ac:dyDescent="0.25">
      <c r="G252" s="7">
        <f t="shared" ref="G252:H252" si="36">G251-G250</f>
        <v>-18.94013365</v>
      </c>
      <c r="H252" s="7">
        <f t="shared" si="36"/>
        <v>-2.3296339999999999E-2</v>
      </c>
      <c r="R252" s="18"/>
      <c r="S252" s="78"/>
      <c r="Y252" s="18"/>
      <c r="Z252" s="78"/>
    </row>
    <row r="253" spans="1:26" ht="13.2" x14ac:dyDescent="0.25">
      <c r="R253" s="18"/>
      <c r="S253" s="78"/>
      <c r="Y253" s="18"/>
      <c r="Z253" s="78"/>
    </row>
    <row r="254" spans="1:26" ht="13.2" x14ac:dyDescent="0.25">
      <c r="R254" s="18"/>
      <c r="S254" s="78"/>
      <c r="Y254" s="18"/>
      <c r="Z254" s="78"/>
    </row>
    <row r="255" spans="1:26" ht="13.2" x14ac:dyDescent="0.25">
      <c r="A255" s="13">
        <v>41687</v>
      </c>
      <c r="B255" s="54">
        <v>0.12606481481481482</v>
      </c>
      <c r="C255" s="16" t="s">
        <v>760</v>
      </c>
      <c r="D255" s="16" t="s">
        <v>761</v>
      </c>
      <c r="E255" s="16" t="s">
        <v>763</v>
      </c>
      <c r="F255" s="16">
        <v>8.25E-4</v>
      </c>
      <c r="G255" s="16">
        <v>616.79413333000002</v>
      </c>
      <c r="H255" s="16">
        <v>0.50885515000000003</v>
      </c>
      <c r="I255" s="66">
        <v>2E-3</v>
      </c>
      <c r="K255" s="16">
        <v>-0.50885515000000003</v>
      </c>
      <c r="L255" s="16">
        <v>615.56054506999999</v>
      </c>
      <c r="R255" s="18"/>
      <c r="S255" s="78"/>
      <c r="Y255" s="18"/>
      <c r="Z255" s="78"/>
    </row>
    <row r="256" spans="1:26" ht="13.2" x14ac:dyDescent="0.25">
      <c r="R256" s="18"/>
      <c r="S256" s="78"/>
      <c r="Y256" s="18"/>
      <c r="Z256" s="78"/>
    </row>
    <row r="257" spans="1:26" ht="13.2" x14ac:dyDescent="0.25">
      <c r="F257" s="16" t="s">
        <v>774</v>
      </c>
      <c r="G257" s="16">
        <f t="shared" ref="G257:H257" si="37">SUM(G253:G255)</f>
        <v>616.79413333000002</v>
      </c>
      <c r="H257" s="16">
        <f t="shared" si="37"/>
        <v>0.50885515000000003</v>
      </c>
      <c r="R257" s="18"/>
      <c r="S257" s="78"/>
      <c r="Y257" s="18"/>
      <c r="Z257" s="78"/>
    </row>
    <row r="258" spans="1:26" ht="13.2" x14ac:dyDescent="0.25">
      <c r="F258" s="16" t="s">
        <v>775</v>
      </c>
      <c r="G258" s="16">
        <v>0</v>
      </c>
      <c r="H258" s="16">
        <v>0</v>
      </c>
      <c r="R258" s="18"/>
      <c r="S258" s="78"/>
      <c r="Y258" s="18"/>
      <c r="Z258" s="78"/>
    </row>
    <row r="259" spans="1:26" ht="13.2" x14ac:dyDescent="0.25">
      <c r="G259" s="7">
        <f t="shared" ref="G259:H259" si="38">G258-G257</f>
        <v>-616.79413333000002</v>
      </c>
      <c r="H259" s="7">
        <f t="shared" si="38"/>
        <v>-0.50885515000000003</v>
      </c>
      <c r="R259" s="18"/>
      <c r="S259" s="78"/>
      <c r="Y259" s="18"/>
      <c r="Z259" s="78"/>
    </row>
    <row r="260" spans="1:26" ht="13.2" x14ac:dyDescent="0.25">
      <c r="R260" s="18"/>
      <c r="S260" s="78"/>
      <c r="Y260" s="18"/>
      <c r="Z260" s="78"/>
    </row>
    <row r="261" spans="1:26" ht="13.2" x14ac:dyDescent="0.25">
      <c r="R261" s="18"/>
      <c r="S261" s="78"/>
      <c r="Y261" s="18"/>
      <c r="Z261" s="78"/>
    </row>
    <row r="262" spans="1:26" ht="13.2" x14ac:dyDescent="0.25">
      <c r="A262" s="13">
        <v>41686</v>
      </c>
      <c r="B262" s="54">
        <v>0.7133680555555556</v>
      </c>
      <c r="C262" s="16" t="s">
        <v>760</v>
      </c>
      <c r="D262" s="16" t="s">
        <v>761</v>
      </c>
      <c r="E262" s="16" t="s">
        <v>763</v>
      </c>
      <c r="F262" s="16">
        <v>6.0999999999999997E-4</v>
      </c>
      <c r="G262" s="16">
        <v>112.54153927999999</v>
      </c>
      <c r="H262" s="16">
        <v>6.8650329999999996E-2</v>
      </c>
      <c r="I262" s="66">
        <v>2E-3</v>
      </c>
      <c r="K262" s="16">
        <v>-6.8650329999999996E-2</v>
      </c>
      <c r="L262" s="16">
        <v>112.31645621</v>
      </c>
      <c r="R262" s="18"/>
      <c r="S262" s="78"/>
      <c r="Y262" s="18"/>
      <c r="Z262" s="78"/>
    </row>
    <row r="263" spans="1:26" ht="13.2" x14ac:dyDescent="0.25">
      <c r="A263" s="13">
        <v>41686</v>
      </c>
      <c r="B263" s="54">
        <v>0.71335648148148145</v>
      </c>
      <c r="C263" s="16" t="s">
        <v>760</v>
      </c>
      <c r="D263" s="16" t="s">
        <v>761</v>
      </c>
      <c r="E263" s="16" t="s">
        <v>763</v>
      </c>
      <c r="F263" s="16">
        <v>6.0999999999999997E-4</v>
      </c>
      <c r="G263" s="16">
        <v>111.97195252</v>
      </c>
      <c r="H263" s="16">
        <v>6.8302890000000005E-2</v>
      </c>
      <c r="I263" s="66">
        <v>2E-3</v>
      </c>
      <c r="K263" s="16">
        <v>-6.8302890000000005E-2</v>
      </c>
      <c r="L263" s="16">
        <v>111.74800861999999</v>
      </c>
      <c r="R263" s="18"/>
      <c r="S263" s="78"/>
      <c r="Y263" s="18"/>
      <c r="Z263" s="78"/>
    </row>
    <row r="264" spans="1:26" ht="13.2" x14ac:dyDescent="0.25">
      <c r="R264" s="18"/>
      <c r="S264" s="78"/>
      <c r="Y264" s="18"/>
      <c r="Z264" s="78"/>
    </row>
    <row r="265" spans="1:26" ht="13.2" x14ac:dyDescent="0.25">
      <c r="F265" s="16" t="s">
        <v>774</v>
      </c>
      <c r="G265" s="16">
        <f t="shared" ref="G265:H265" si="39">SUM(G262:G263)</f>
        <v>224.5134918</v>
      </c>
      <c r="H265" s="16">
        <f t="shared" si="39"/>
        <v>0.13695321999999999</v>
      </c>
      <c r="R265" s="18"/>
      <c r="S265" s="78"/>
      <c r="Y265" s="18"/>
      <c r="Z265" s="78"/>
    </row>
    <row r="266" spans="1:26" ht="13.2" x14ac:dyDescent="0.25">
      <c r="F266" s="16" t="s">
        <v>775</v>
      </c>
      <c r="G266" s="16">
        <v>0</v>
      </c>
      <c r="H266" s="16">
        <v>0</v>
      </c>
      <c r="R266" s="18"/>
      <c r="S266" s="78"/>
      <c r="Y266" s="18"/>
      <c r="Z266" s="78"/>
    </row>
    <row r="267" spans="1:26" ht="13.2" x14ac:dyDescent="0.25">
      <c r="G267" s="7">
        <f t="shared" ref="G267:H267" si="40">G266-G265</f>
        <v>-224.5134918</v>
      </c>
      <c r="H267" s="7">
        <f t="shared" si="40"/>
        <v>-0.13695321999999999</v>
      </c>
      <c r="R267" s="18"/>
      <c r="S267" s="78"/>
      <c r="Y267" s="18"/>
      <c r="Z267" s="78"/>
    </row>
    <row r="268" spans="1:26" ht="13.2" x14ac:dyDescent="0.25">
      <c r="R268" s="18"/>
      <c r="S268" s="78"/>
      <c r="Y268" s="18"/>
      <c r="Z268" s="78"/>
    </row>
    <row r="269" spans="1:26" ht="13.2" x14ac:dyDescent="0.25">
      <c r="R269" s="18"/>
      <c r="S269" s="78"/>
      <c r="Y269" s="18"/>
      <c r="Z269" s="78"/>
    </row>
    <row r="270" spans="1:26" ht="13.2" x14ac:dyDescent="0.25">
      <c r="R270" s="18"/>
      <c r="S270" s="78"/>
      <c r="Y270" s="18"/>
      <c r="Z270" s="78"/>
    </row>
    <row r="271" spans="1:26" ht="13.2" x14ac:dyDescent="0.25">
      <c r="R271" s="18"/>
      <c r="S271" s="78"/>
      <c r="Y271" s="18"/>
      <c r="Z271" s="78"/>
    </row>
    <row r="272" spans="1:26" ht="13.2" x14ac:dyDescent="0.25">
      <c r="R272" s="18"/>
      <c r="S272" s="78"/>
      <c r="Y272" s="18"/>
      <c r="Z272" s="78"/>
    </row>
    <row r="273" spans="18:26" ht="13.2" x14ac:dyDescent="0.25">
      <c r="R273" s="18"/>
      <c r="S273" s="78"/>
      <c r="Y273" s="18"/>
      <c r="Z273" s="78"/>
    </row>
    <row r="274" spans="18:26" ht="13.2" x14ac:dyDescent="0.25">
      <c r="R274" s="18"/>
      <c r="S274" s="78"/>
      <c r="Y274" s="18"/>
      <c r="Z274" s="78"/>
    </row>
    <row r="275" spans="18:26" ht="13.2" x14ac:dyDescent="0.25">
      <c r="R275" s="18"/>
      <c r="S275" s="78"/>
      <c r="Y275" s="18"/>
      <c r="Z275" s="78"/>
    </row>
    <row r="276" spans="18:26" ht="13.2" x14ac:dyDescent="0.25">
      <c r="R276" s="18"/>
      <c r="S276" s="78"/>
      <c r="Y276" s="18"/>
      <c r="Z276" s="78"/>
    </row>
    <row r="277" spans="18:26" ht="13.2" x14ac:dyDescent="0.25">
      <c r="R277" s="18"/>
      <c r="S277" s="78"/>
      <c r="Y277" s="18"/>
      <c r="Z277" s="78"/>
    </row>
    <row r="278" spans="18:26" ht="13.2" x14ac:dyDescent="0.25">
      <c r="R278" s="18"/>
      <c r="S278" s="78"/>
      <c r="Y278" s="18"/>
      <c r="Z278" s="78"/>
    </row>
    <row r="279" spans="18:26" ht="13.2" x14ac:dyDescent="0.25">
      <c r="R279" s="18"/>
      <c r="S279" s="78"/>
      <c r="Y279" s="18"/>
      <c r="Z279" s="78"/>
    </row>
    <row r="280" spans="18:26" ht="13.2" x14ac:dyDescent="0.25">
      <c r="R280" s="18"/>
      <c r="S280" s="78"/>
      <c r="Y280" s="18"/>
      <c r="Z280" s="78"/>
    </row>
    <row r="281" spans="18:26" ht="13.2" x14ac:dyDescent="0.25">
      <c r="R281" s="18"/>
      <c r="S281" s="78"/>
      <c r="Y281" s="18"/>
      <c r="Z281" s="78"/>
    </row>
    <row r="282" spans="18:26" ht="13.2" x14ac:dyDescent="0.25">
      <c r="R282" s="18"/>
      <c r="S282" s="78"/>
      <c r="Y282" s="18"/>
      <c r="Z282" s="78"/>
    </row>
    <row r="283" spans="18:26" ht="13.2" x14ac:dyDescent="0.25">
      <c r="R283" s="18"/>
      <c r="S283" s="78"/>
      <c r="Y283" s="18"/>
      <c r="Z283" s="78"/>
    </row>
    <row r="284" spans="18:26" ht="13.2" x14ac:dyDescent="0.25">
      <c r="R284" s="18"/>
      <c r="S284" s="78"/>
      <c r="Y284" s="18"/>
      <c r="Z284" s="78"/>
    </row>
    <row r="285" spans="18:26" ht="13.2" x14ac:dyDescent="0.25">
      <c r="R285" s="18"/>
      <c r="S285" s="78"/>
      <c r="Y285" s="18"/>
      <c r="Z285" s="78"/>
    </row>
    <row r="286" spans="18:26" ht="13.2" x14ac:dyDescent="0.25">
      <c r="R286" s="18"/>
      <c r="S286" s="78"/>
      <c r="Y286" s="18"/>
      <c r="Z286" s="78"/>
    </row>
    <row r="287" spans="18:26" ht="13.2" x14ac:dyDescent="0.25">
      <c r="R287" s="18"/>
      <c r="S287" s="78"/>
      <c r="Y287" s="18"/>
      <c r="Z287" s="78"/>
    </row>
    <row r="288" spans="18:26" ht="13.2" x14ac:dyDescent="0.25">
      <c r="R288" s="18"/>
      <c r="S288" s="78"/>
      <c r="Y288" s="18"/>
      <c r="Z288" s="78"/>
    </row>
    <row r="289" spans="18:26" ht="13.2" x14ac:dyDescent="0.25">
      <c r="R289" s="18"/>
      <c r="S289" s="78"/>
      <c r="Y289" s="18"/>
      <c r="Z289" s="78"/>
    </row>
    <row r="290" spans="18:26" ht="13.2" x14ac:dyDescent="0.25">
      <c r="R290" s="18"/>
      <c r="S290" s="78"/>
      <c r="Y290" s="18"/>
      <c r="Z290" s="78"/>
    </row>
    <row r="291" spans="18:26" ht="13.2" x14ac:dyDescent="0.25">
      <c r="R291" s="18"/>
      <c r="S291" s="78"/>
      <c r="Y291" s="18"/>
      <c r="Z291" s="78"/>
    </row>
    <row r="292" spans="18:26" ht="13.2" x14ac:dyDescent="0.25">
      <c r="R292" s="18"/>
      <c r="S292" s="78"/>
      <c r="Y292" s="18"/>
      <c r="Z292" s="78"/>
    </row>
    <row r="293" spans="18:26" ht="13.2" x14ac:dyDescent="0.25">
      <c r="R293" s="18"/>
      <c r="S293" s="78"/>
      <c r="Y293" s="18"/>
      <c r="Z293" s="78"/>
    </row>
    <row r="294" spans="18:26" ht="13.2" x14ac:dyDescent="0.25">
      <c r="R294" s="18"/>
      <c r="S294" s="78"/>
      <c r="Y294" s="18"/>
      <c r="Z294" s="78"/>
    </row>
    <row r="295" spans="18:26" ht="13.2" x14ac:dyDescent="0.25">
      <c r="R295" s="18"/>
      <c r="S295" s="78"/>
      <c r="Y295" s="18"/>
      <c r="Z295" s="78"/>
    </row>
    <row r="296" spans="18:26" ht="13.2" x14ac:dyDescent="0.25">
      <c r="R296" s="18"/>
      <c r="S296" s="78"/>
      <c r="Y296" s="18"/>
      <c r="Z296" s="78"/>
    </row>
    <row r="297" spans="18:26" ht="13.2" x14ac:dyDescent="0.25">
      <c r="R297" s="18"/>
      <c r="S297" s="78"/>
      <c r="Y297" s="18"/>
      <c r="Z297" s="78"/>
    </row>
    <row r="298" spans="18:26" ht="13.2" x14ac:dyDescent="0.25">
      <c r="R298" s="18"/>
      <c r="S298" s="78"/>
      <c r="Y298" s="18"/>
      <c r="Z298" s="78"/>
    </row>
    <row r="299" spans="18:26" ht="13.2" x14ac:dyDescent="0.25">
      <c r="R299" s="18"/>
      <c r="S299" s="78"/>
      <c r="Y299" s="18"/>
      <c r="Z299" s="78"/>
    </row>
    <row r="300" spans="18:26" ht="13.2" x14ac:dyDescent="0.25">
      <c r="R300" s="18"/>
      <c r="S300" s="78"/>
      <c r="Y300" s="18"/>
      <c r="Z300" s="78"/>
    </row>
    <row r="301" spans="18:26" ht="13.2" x14ac:dyDescent="0.25">
      <c r="R301" s="18"/>
      <c r="S301" s="78"/>
      <c r="Y301" s="18"/>
      <c r="Z301" s="78"/>
    </row>
    <row r="302" spans="18:26" ht="13.2" x14ac:dyDescent="0.25">
      <c r="R302" s="18"/>
      <c r="S302" s="78"/>
      <c r="Y302" s="18"/>
      <c r="Z302" s="78"/>
    </row>
    <row r="303" spans="18:26" ht="13.2" x14ac:dyDescent="0.25">
      <c r="R303" s="18"/>
      <c r="S303" s="78"/>
      <c r="Y303" s="18"/>
      <c r="Z303" s="78"/>
    </row>
    <row r="304" spans="18:26" ht="13.2" x14ac:dyDescent="0.25">
      <c r="R304" s="18"/>
      <c r="S304" s="78"/>
      <c r="Y304" s="18"/>
      <c r="Z304" s="78"/>
    </row>
    <row r="305" spans="1:26" ht="13.2" x14ac:dyDescent="0.25">
      <c r="R305" s="18"/>
      <c r="S305" s="78"/>
      <c r="Y305" s="18"/>
      <c r="Z305" s="78"/>
    </row>
    <row r="306" spans="1:26" ht="13.2" x14ac:dyDescent="0.25">
      <c r="R306" s="18"/>
      <c r="S306" s="78"/>
      <c r="Y306" s="18"/>
      <c r="Z306" s="78"/>
    </row>
    <row r="307" spans="1:26" ht="13.2" x14ac:dyDescent="0.25">
      <c r="R307" s="18"/>
      <c r="S307" s="78"/>
      <c r="Y307" s="18"/>
      <c r="Z307" s="78"/>
    </row>
    <row r="308" spans="1:26" ht="13.2" x14ac:dyDescent="0.25">
      <c r="R308" s="18"/>
      <c r="S308" s="78"/>
      <c r="Y308" s="18"/>
      <c r="Z308" s="78"/>
    </row>
    <row r="309" spans="1:26" ht="13.2" x14ac:dyDescent="0.25">
      <c r="R309" s="18"/>
      <c r="S309" s="78"/>
      <c r="Y309" s="18"/>
      <c r="Z309" s="78"/>
    </row>
    <row r="310" spans="1:26" ht="13.2" x14ac:dyDescent="0.25">
      <c r="R310" s="18"/>
      <c r="S310" s="78"/>
      <c r="Y310" s="18"/>
      <c r="Z310" s="78"/>
    </row>
    <row r="311" spans="1:26" ht="13.2" x14ac:dyDescent="0.25">
      <c r="R311" s="18"/>
      <c r="S311" s="78"/>
      <c r="Y311" s="18"/>
      <c r="Z311" s="78"/>
    </row>
    <row r="312" spans="1:26" ht="13.2" x14ac:dyDescent="0.25">
      <c r="R312" s="18"/>
      <c r="S312" s="78"/>
      <c r="Y312" s="18"/>
      <c r="Z312" s="78"/>
    </row>
    <row r="313" spans="1:26" ht="13.2" x14ac:dyDescent="0.25">
      <c r="R313" s="18"/>
      <c r="S313" s="78"/>
      <c r="Y313" s="18"/>
      <c r="Z313" s="78"/>
    </row>
    <row r="314" spans="1:26" ht="13.2" x14ac:dyDescent="0.25">
      <c r="R314" s="18"/>
      <c r="S314" s="78"/>
      <c r="Y314" s="18"/>
      <c r="Z314" s="78"/>
    </row>
    <row r="315" spans="1:26" ht="13.2" x14ac:dyDescent="0.25">
      <c r="R315" s="18"/>
      <c r="S315" s="78"/>
      <c r="Y315" s="18"/>
      <c r="Z315" s="78"/>
    </row>
    <row r="316" spans="1:26" ht="13.2" x14ac:dyDescent="0.25">
      <c r="R316" s="18"/>
      <c r="S316" s="78"/>
      <c r="Y316" s="18"/>
      <c r="Z316" s="78"/>
    </row>
    <row r="317" spans="1:26" ht="13.2" x14ac:dyDescent="0.25">
      <c r="R317" s="18"/>
      <c r="S317" s="78"/>
      <c r="Y317" s="18"/>
      <c r="Z317" s="78"/>
    </row>
    <row r="318" spans="1:26" ht="13.2" x14ac:dyDescent="0.25">
      <c r="R318" s="18"/>
      <c r="S318" s="78"/>
      <c r="Y318" s="18"/>
      <c r="Z318" s="78"/>
    </row>
    <row r="319" spans="1:26" ht="13.2" x14ac:dyDescent="0.25">
      <c r="A319" s="13">
        <v>42771</v>
      </c>
      <c r="B319" s="54">
        <v>0.13494212962962962</v>
      </c>
      <c r="C319" s="16" t="s">
        <v>760</v>
      </c>
      <c r="D319" s="16" t="s">
        <v>761</v>
      </c>
      <c r="E319" s="16" t="s">
        <v>762</v>
      </c>
      <c r="F319" s="16">
        <v>1.682879E-2</v>
      </c>
      <c r="G319" s="16">
        <v>5.3407165399999998</v>
      </c>
      <c r="H319" s="16">
        <v>8.9877789999999999E-2</v>
      </c>
      <c r="I319" s="66">
        <v>2.5000000000000001E-3</v>
      </c>
      <c r="J319" s="16">
        <v>70363738851</v>
      </c>
      <c r="K319" s="16">
        <v>8.9653099999999999E-2</v>
      </c>
      <c r="L319" s="16">
        <v>-5.3407165399999998</v>
      </c>
      <c r="R319" s="18"/>
      <c r="S319" s="78"/>
      <c r="Y319" s="18"/>
      <c r="Z319" s="78"/>
    </row>
    <row r="320" spans="1:26" ht="13.2" x14ac:dyDescent="0.25">
      <c r="A320" s="13">
        <v>42771</v>
      </c>
      <c r="B320" s="54">
        <v>0.13337962962962963</v>
      </c>
      <c r="C320" s="16" t="s">
        <v>760</v>
      </c>
      <c r="D320" s="16" t="s">
        <v>761</v>
      </c>
      <c r="E320" s="16" t="s">
        <v>762</v>
      </c>
      <c r="F320" s="16">
        <v>1.6828829999999999E-2</v>
      </c>
      <c r="G320" s="16">
        <v>2.1181502299999999</v>
      </c>
      <c r="H320" s="16">
        <v>3.5645990000000002E-2</v>
      </c>
      <c r="I320" s="66">
        <v>2.5000000000000001E-3</v>
      </c>
      <c r="J320" s="16">
        <v>70363518072</v>
      </c>
      <c r="K320" s="16">
        <v>3.5556879999999999E-2</v>
      </c>
      <c r="L320" s="16">
        <v>-2.1181502299999999</v>
      </c>
      <c r="R320" s="18"/>
      <c r="S320" s="78"/>
      <c r="Y320" s="18"/>
      <c r="Z320" s="78"/>
    </row>
    <row r="321" spans="1:26" ht="13.2" x14ac:dyDescent="0.25">
      <c r="A321" s="13">
        <v>42771</v>
      </c>
      <c r="B321" s="54">
        <v>0.13337962962962963</v>
      </c>
      <c r="C321" s="16" t="s">
        <v>760</v>
      </c>
      <c r="D321" s="16" t="s">
        <v>761</v>
      </c>
      <c r="E321" s="16" t="s">
        <v>762</v>
      </c>
      <c r="F321" s="16">
        <v>1.6843199999999999E-2</v>
      </c>
      <c r="G321" s="16">
        <v>1.4852433</v>
      </c>
      <c r="H321" s="16">
        <v>2.5016239999999999E-2</v>
      </c>
      <c r="I321" s="66">
        <v>2.5000000000000001E-3</v>
      </c>
      <c r="J321" s="16">
        <v>70363518072</v>
      </c>
      <c r="K321" s="16">
        <v>2.4953699999999999E-2</v>
      </c>
      <c r="L321" s="16">
        <v>-1.4852433</v>
      </c>
      <c r="R321" s="18"/>
      <c r="S321" s="78"/>
      <c r="Y321" s="18"/>
      <c r="Z321" s="78"/>
    </row>
    <row r="322" spans="1:26" ht="13.2" x14ac:dyDescent="0.25">
      <c r="A322" s="13">
        <v>42771</v>
      </c>
      <c r="B322" s="54">
        <v>0.13337962962962963</v>
      </c>
      <c r="C322" s="16" t="s">
        <v>760</v>
      </c>
      <c r="D322" s="16" t="s">
        <v>761</v>
      </c>
      <c r="E322" s="16" t="s">
        <v>762</v>
      </c>
      <c r="F322" s="16">
        <v>1.6850239999999999E-2</v>
      </c>
      <c r="G322" s="16">
        <v>0.29673167</v>
      </c>
      <c r="H322" s="16">
        <v>4.9999900000000002E-3</v>
      </c>
      <c r="I322" s="66">
        <v>2.5000000000000001E-3</v>
      </c>
      <c r="J322" s="16">
        <v>70363518072</v>
      </c>
      <c r="K322" s="16">
        <v>4.9874999999999997E-3</v>
      </c>
      <c r="L322" s="16">
        <v>-0.29673167</v>
      </c>
      <c r="R322" s="18"/>
      <c r="S322" s="78"/>
      <c r="Y322" s="18"/>
      <c r="Z322" s="78"/>
    </row>
    <row r="323" spans="1:26" ht="13.2" x14ac:dyDescent="0.25">
      <c r="A323" s="13">
        <v>42771</v>
      </c>
      <c r="B323" s="54">
        <v>0.13337962962962963</v>
      </c>
      <c r="C323" s="16" t="s">
        <v>760</v>
      </c>
      <c r="D323" s="16" t="s">
        <v>761</v>
      </c>
      <c r="E323" s="16" t="s">
        <v>762</v>
      </c>
      <c r="F323" s="16">
        <v>1.6856400000000001E-2</v>
      </c>
      <c r="G323" s="16">
        <v>1.0248E-2</v>
      </c>
      <c r="H323" s="16">
        <v>1.7274E-4</v>
      </c>
      <c r="I323" s="66">
        <v>2.5000000000000001E-3</v>
      </c>
      <c r="J323" s="16">
        <v>70363518072</v>
      </c>
      <c r="K323" s="16">
        <v>1.7231000000000001E-4</v>
      </c>
      <c r="L323" s="16">
        <v>-1.0248E-2</v>
      </c>
      <c r="R323" s="18"/>
      <c r="S323" s="78"/>
      <c r="Y323" s="18"/>
      <c r="Z323" s="78"/>
    </row>
    <row r="324" spans="1:26" ht="13.2" x14ac:dyDescent="0.25">
      <c r="A324" s="13">
        <v>42771</v>
      </c>
      <c r="B324" s="54">
        <v>0.13337962962962963</v>
      </c>
      <c r="C324" s="16" t="s">
        <v>760</v>
      </c>
      <c r="D324" s="16" t="s">
        <v>761</v>
      </c>
      <c r="E324" s="16" t="s">
        <v>762</v>
      </c>
      <c r="F324" s="16">
        <v>1.685851E-2</v>
      </c>
      <c r="G324" s="16">
        <v>0.16735149999999999</v>
      </c>
      <c r="H324" s="16">
        <v>2.8212900000000002E-3</v>
      </c>
      <c r="I324" s="66">
        <v>2.5000000000000001E-3</v>
      </c>
      <c r="J324" s="16">
        <v>70363518072</v>
      </c>
      <c r="K324" s="16">
        <v>2.81424E-3</v>
      </c>
      <c r="L324" s="16">
        <v>-0.16735149999999999</v>
      </c>
      <c r="R324" s="18"/>
      <c r="S324" s="78"/>
      <c r="Y324" s="18"/>
      <c r="Z324" s="78"/>
    </row>
    <row r="325" spans="1:26" ht="13.2" x14ac:dyDescent="0.25">
      <c r="A325" s="13">
        <v>42771</v>
      </c>
      <c r="B325" s="54">
        <v>0.13337962962962963</v>
      </c>
      <c r="C325" s="16" t="s">
        <v>760</v>
      </c>
      <c r="D325" s="16" t="s">
        <v>761</v>
      </c>
      <c r="E325" s="16" t="s">
        <v>762</v>
      </c>
      <c r="F325" s="16">
        <v>1.685851E-2</v>
      </c>
      <c r="G325" s="16">
        <v>7.7386819999999995E-2</v>
      </c>
      <c r="H325" s="16">
        <v>1.30462E-3</v>
      </c>
      <c r="I325" s="66">
        <v>2.5000000000000001E-3</v>
      </c>
      <c r="J325" s="16">
        <v>70363518072</v>
      </c>
      <c r="K325" s="16">
        <v>1.3013600000000001E-3</v>
      </c>
      <c r="L325" s="16">
        <v>-7.7386819999999995E-2</v>
      </c>
      <c r="R325" s="18"/>
      <c r="S325" s="78"/>
      <c r="Y325" s="18"/>
      <c r="Z325" s="78"/>
    </row>
    <row r="326" spans="1:26" ht="13.2" x14ac:dyDescent="0.25">
      <c r="A326" s="13">
        <v>42771</v>
      </c>
      <c r="B326" s="54">
        <v>0.13337962962962963</v>
      </c>
      <c r="C326" s="16" t="s">
        <v>760</v>
      </c>
      <c r="D326" s="16" t="s">
        <v>761</v>
      </c>
      <c r="E326" s="16" t="s">
        <v>762</v>
      </c>
      <c r="F326" s="16">
        <v>1.685851E-2</v>
      </c>
      <c r="G326" s="16">
        <v>0.19586954000000001</v>
      </c>
      <c r="H326" s="16">
        <v>3.3020599999999999E-3</v>
      </c>
      <c r="I326" s="66">
        <v>2.5000000000000001E-3</v>
      </c>
      <c r="J326" s="16">
        <v>70363518072</v>
      </c>
      <c r="K326" s="16">
        <v>3.2938099999999999E-3</v>
      </c>
      <c r="L326" s="16">
        <v>-0.19586954000000001</v>
      </c>
      <c r="R326" s="18"/>
      <c r="S326" s="78"/>
      <c r="Y326" s="18"/>
      <c r="Z326" s="78"/>
    </row>
    <row r="327" spans="1:26" ht="13.2" x14ac:dyDescent="0.25">
      <c r="A327" s="13">
        <v>42771</v>
      </c>
      <c r="B327" s="54">
        <v>0.13337962962962963</v>
      </c>
      <c r="C327" s="16" t="s">
        <v>760</v>
      </c>
      <c r="D327" s="16" t="s">
        <v>761</v>
      </c>
      <c r="E327" s="16" t="s">
        <v>762</v>
      </c>
      <c r="F327" s="16">
        <v>1.6861339999999999E-2</v>
      </c>
      <c r="G327" s="16">
        <v>0.3253163</v>
      </c>
      <c r="H327" s="16">
        <v>5.4852599999999996E-3</v>
      </c>
      <c r="I327" s="66">
        <v>2.5000000000000001E-3</v>
      </c>
      <c r="J327" s="16">
        <v>70363518072</v>
      </c>
      <c r="K327" s="16">
        <v>5.4715500000000004E-3</v>
      </c>
      <c r="L327" s="16">
        <v>-0.3253163</v>
      </c>
      <c r="R327" s="18"/>
      <c r="S327" s="78"/>
      <c r="Y327" s="18"/>
      <c r="Z327" s="78"/>
    </row>
    <row r="328" spans="1:26" ht="13.2" x14ac:dyDescent="0.25">
      <c r="A328" s="13">
        <v>42771</v>
      </c>
      <c r="B328" s="54">
        <v>0.13337962962962963</v>
      </c>
      <c r="C328" s="16" t="s">
        <v>760</v>
      </c>
      <c r="D328" s="16" t="s">
        <v>761</v>
      </c>
      <c r="E328" s="16" t="s">
        <v>762</v>
      </c>
      <c r="F328" s="16">
        <v>1.6861350000000001E-2</v>
      </c>
      <c r="G328" s="16">
        <v>0.31370263999999998</v>
      </c>
      <c r="H328" s="16">
        <v>5.2894500000000002E-3</v>
      </c>
      <c r="I328" s="66">
        <v>2.5000000000000001E-3</v>
      </c>
      <c r="J328" s="16">
        <v>70363518072</v>
      </c>
      <c r="K328" s="16">
        <v>5.2762299999999998E-3</v>
      </c>
      <c r="L328" s="16">
        <v>-0.31370263999999998</v>
      </c>
      <c r="R328" s="18"/>
      <c r="S328" s="78"/>
      <c r="Y328" s="18"/>
      <c r="Z328" s="78"/>
    </row>
    <row r="329" spans="1:26" ht="13.2" x14ac:dyDescent="0.25">
      <c r="A329" s="13">
        <v>42771</v>
      </c>
      <c r="B329" s="54">
        <v>0.13337962962962963</v>
      </c>
      <c r="C329" s="16" t="s">
        <v>760</v>
      </c>
      <c r="D329" s="16" t="s">
        <v>761</v>
      </c>
      <c r="E329" s="16" t="s">
        <v>762</v>
      </c>
      <c r="F329" s="16">
        <v>1.6861359999999999E-2</v>
      </c>
      <c r="G329" s="16">
        <v>0.01</v>
      </c>
      <c r="H329" s="16">
        <v>1.6861E-4</v>
      </c>
      <c r="I329" s="66">
        <v>2.5000000000000001E-3</v>
      </c>
      <c r="J329" s="16">
        <v>70363518072</v>
      </c>
      <c r="K329" s="16">
        <v>1.6819E-4</v>
      </c>
      <c r="L329" s="16">
        <v>-0.01</v>
      </c>
      <c r="R329" s="18"/>
      <c r="S329" s="78"/>
      <c r="Y329" s="18"/>
      <c r="Z329" s="78"/>
    </row>
    <row r="330" spans="1:26" ht="13.2" x14ac:dyDescent="0.25">
      <c r="A330" s="13">
        <v>42771</v>
      </c>
      <c r="B330" s="54">
        <v>0.13142361111111112</v>
      </c>
      <c r="C330" s="16" t="s">
        <v>760</v>
      </c>
      <c r="D330" s="16" t="s">
        <v>761</v>
      </c>
      <c r="E330" s="16" t="s">
        <v>762</v>
      </c>
      <c r="F330" s="16">
        <v>1.6923359999999998E-2</v>
      </c>
      <c r="G330" s="16">
        <v>1.2311539999999999E-2</v>
      </c>
      <c r="H330" s="16">
        <v>2.0835E-4</v>
      </c>
      <c r="I330" s="66">
        <v>1.5E-3</v>
      </c>
      <c r="J330" s="16">
        <v>70363293297</v>
      </c>
      <c r="K330" s="16">
        <v>2.0803999999999999E-4</v>
      </c>
      <c r="L330" s="16">
        <v>-1.2311539999999999E-2</v>
      </c>
      <c r="R330" s="18"/>
      <c r="S330" s="78"/>
      <c r="Y330" s="18"/>
      <c r="Z330" s="78"/>
    </row>
    <row r="331" spans="1:26" ht="13.2" x14ac:dyDescent="0.25">
      <c r="A331" s="13">
        <v>42771</v>
      </c>
      <c r="B331" s="54">
        <v>0.13122685185185184</v>
      </c>
      <c r="C331" s="16" t="s">
        <v>760</v>
      </c>
      <c r="D331" s="16" t="s">
        <v>761</v>
      </c>
      <c r="E331" s="16" t="s">
        <v>762</v>
      </c>
      <c r="F331" s="16">
        <v>1.6923359999999998E-2</v>
      </c>
      <c r="G331" s="16">
        <v>0.36450399</v>
      </c>
      <c r="H331" s="16">
        <v>6.1686299999999996E-3</v>
      </c>
      <c r="I331" s="66">
        <v>2.5000000000000001E-3</v>
      </c>
      <c r="J331" s="16">
        <v>70363293297</v>
      </c>
      <c r="K331" s="16">
        <v>6.1532100000000001E-3</v>
      </c>
      <c r="L331" s="16">
        <v>-0.36450399</v>
      </c>
      <c r="R331" s="18"/>
      <c r="S331" s="78"/>
      <c r="Y331" s="18"/>
      <c r="Z331" s="78"/>
    </row>
    <row r="332" spans="1:26" ht="13.2" x14ac:dyDescent="0.25">
      <c r="G332" s="7">
        <f t="shared" ref="G332:H332" si="41">SUM(G319:G331)</f>
        <v>10.717532070000003</v>
      </c>
      <c r="H332" s="7">
        <f t="shared" si="41"/>
        <v>0.18046102000000003</v>
      </c>
      <c r="R332" s="18"/>
      <c r="S332" s="78"/>
      <c r="Y332" s="18"/>
      <c r="Z332" s="78"/>
    </row>
    <row r="333" spans="1:26" ht="13.2" x14ac:dyDescent="0.25">
      <c r="R333" s="18"/>
      <c r="S333" s="78"/>
      <c r="Y333" s="18"/>
      <c r="Z333" s="78"/>
    </row>
    <row r="334" spans="1:26" ht="13.2" x14ac:dyDescent="0.25">
      <c r="R334" s="18"/>
      <c r="S334" s="78"/>
      <c r="Y334" s="18"/>
      <c r="Z334" s="78"/>
    </row>
    <row r="335" spans="1:26" ht="13.2" x14ac:dyDescent="0.25">
      <c r="A335" s="13">
        <v>42770</v>
      </c>
      <c r="B335" s="54">
        <v>0.36343750000000002</v>
      </c>
      <c r="C335" s="16" t="s">
        <v>760</v>
      </c>
      <c r="D335" s="16" t="s">
        <v>761</v>
      </c>
      <c r="E335" s="16" t="s">
        <v>762</v>
      </c>
      <c r="F335" s="16">
        <v>1.6870429999999999E-2</v>
      </c>
      <c r="G335" s="16">
        <v>18.145607770000002</v>
      </c>
      <c r="H335" s="16">
        <v>0.30612420000000001</v>
      </c>
      <c r="I335" s="66">
        <v>2.5000000000000001E-3</v>
      </c>
      <c r="J335" s="16">
        <v>70300554099</v>
      </c>
      <c r="K335" s="16">
        <v>0.30535888999999999</v>
      </c>
      <c r="L335" s="16">
        <v>-18.145607770000002</v>
      </c>
      <c r="R335" s="18"/>
      <c r="S335" s="78"/>
      <c r="Y335" s="18"/>
      <c r="Z335" s="78"/>
    </row>
    <row r="336" spans="1:26" ht="13.2" x14ac:dyDescent="0.25">
      <c r="A336" s="13">
        <v>42770</v>
      </c>
      <c r="B336" s="54">
        <v>0.36343750000000002</v>
      </c>
      <c r="C336" s="16" t="s">
        <v>760</v>
      </c>
      <c r="D336" s="16" t="s">
        <v>761</v>
      </c>
      <c r="E336" s="16" t="s">
        <v>762</v>
      </c>
      <c r="F336" s="16">
        <v>1.6870840000000002E-2</v>
      </c>
      <c r="G336" s="16">
        <v>20</v>
      </c>
      <c r="H336" s="16">
        <v>0.33741680000000002</v>
      </c>
      <c r="I336" s="66">
        <v>2.5000000000000001E-3</v>
      </c>
      <c r="J336" s="16">
        <v>70300554099</v>
      </c>
      <c r="K336" s="16">
        <v>0.33657325999999999</v>
      </c>
      <c r="L336" s="16">
        <v>-20</v>
      </c>
      <c r="R336" s="18"/>
      <c r="S336" s="78"/>
      <c r="Y336" s="18"/>
      <c r="Z336" s="78"/>
    </row>
    <row r="337" spans="1:26" ht="13.2" x14ac:dyDescent="0.25">
      <c r="A337" s="13">
        <v>42770</v>
      </c>
      <c r="B337" s="54">
        <v>0.36343750000000002</v>
      </c>
      <c r="C337" s="16" t="s">
        <v>760</v>
      </c>
      <c r="D337" s="16" t="s">
        <v>761</v>
      </c>
      <c r="E337" s="16" t="s">
        <v>762</v>
      </c>
      <c r="F337" s="16">
        <v>1.6870860000000001E-2</v>
      </c>
      <c r="G337" s="16">
        <v>44.527298459999997</v>
      </c>
      <c r="H337" s="16">
        <v>0.75121380999999998</v>
      </c>
      <c r="I337" s="66">
        <v>2.5000000000000001E-3</v>
      </c>
      <c r="J337" s="16">
        <v>70300554099</v>
      </c>
      <c r="K337" s="16">
        <v>0.74933578000000001</v>
      </c>
      <c r="L337" s="16">
        <v>-44.527298459999997</v>
      </c>
      <c r="R337" s="18"/>
      <c r="S337" s="78"/>
      <c r="Y337" s="18"/>
      <c r="Z337" s="78"/>
    </row>
    <row r="338" spans="1:26" ht="13.2" x14ac:dyDescent="0.25">
      <c r="A338" s="13">
        <v>42770</v>
      </c>
      <c r="B338" s="54">
        <v>0.36343750000000002</v>
      </c>
      <c r="C338" s="16" t="s">
        <v>760</v>
      </c>
      <c r="D338" s="16" t="s">
        <v>761</v>
      </c>
      <c r="E338" s="16" t="s">
        <v>762</v>
      </c>
      <c r="F338" s="16">
        <v>1.6884710000000001E-2</v>
      </c>
      <c r="G338" s="16">
        <v>0.50043627999999996</v>
      </c>
      <c r="H338" s="16">
        <v>8.4497200000000008E-3</v>
      </c>
      <c r="I338" s="66">
        <v>2.5000000000000001E-3</v>
      </c>
      <c r="J338" s="16">
        <v>70300554099</v>
      </c>
      <c r="K338" s="16">
        <v>8.4285999999999996E-3</v>
      </c>
      <c r="L338" s="16">
        <v>-0.50043627999999996</v>
      </c>
      <c r="R338" s="18"/>
      <c r="S338" s="78"/>
      <c r="Y338" s="18"/>
      <c r="Z338" s="78"/>
    </row>
    <row r="339" spans="1:26" ht="13.2" x14ac:dyDescent="0.25">
      <c r="A339" s="13">
        <v>42770</v>
      </c>
      <c r="B339" s="54">
        <v>0.36343750000000002</v>
      </c>
      <c r="C339" s="16" t="s">
        <v>760</v>
      </c>
      <c r="D339" s="16" t="s">
        <v>761</v>
      </c>
      <c r="E339" s="16" t="s">
        <v>762</v>
      </c>
      <c r="F339" s="16">
        <v>1.6885130000000002E-2</v>
      </c>
      <c r="G339" s="16">
        <v>0.50221959000000005</v>
      </c>
      <c r="H339" s="16">
        <v>8.4800399999999995E-3</v>
      </c>
      <c r="I339" s="66">
        <v>2.5000000000000001E-3</v>
      </c>
      <c r="J339" s="16">
        <v>70300554099</v>
      </c>
      <c r="K339" s="16">
        <v>8.4588400000000005E-3</v>
      </c>
      <c r="L339" s="16">
        <v>-0.50221959000000005</v>
      </c>
      <c r="R339" s="18"/>
      <c r="S339" s="78"/>
      <c r="Y339" s="18"/>
      <c r="Z339" s="78"/>
    </row>
    <row r="340" spans="1:26" ht="13.2" x14ac:dyDescent="0.25">
      <c r="A340" s="13">
        <v>42770</v>
      </c>
      <c r="B340" s="54">
        <v>0.36343750000000002</v>
      </c>
      <c r="C340" s="16" t="s">
        <v>760</v>
      </c>
      <c r="D340" s="16" t="s">
        <v>761</v>
      </c>
      <c r="E340" s="16" t="s">
        <v>762</v>
      </c>
      <c r="F340" s="16">
        <v>1.6891880000000001E-2</v>
      </c>
      <c r="G340" s="16">
        <v>0.18689544999999999</v>
      </c>
      <c r="H340" s="16">
        <v>3.15701E-3</v>
      </c>
      <c r="I340" s="66">
        <v>2.5000000000000001E-3</v>
      </c>
      <c r="J340" s="16">
        <v>70300554099</v>
      </c>
      <c r="K340" s="16">
        <v>3.14912E-3</v>
      </c>
      <c r="L340" s="16">
        <v>-0.18689544999999999</v>
      </c>
      <c r="R340" s="18"/>
      <c r="S340" s="78"/>
      <c r="Y340" s="18"/>
      <c r="Z340" s="78"/>
    </row>
    <row r="341" spans="1:26" ht="13.2" x14ac:dyDescent="0.25">
      <c r="A341" s="13">
        <v>42770</v>
      </c>
      <c r="B341" s="54">
        <v>0.36343750000000002</v>
      </c>
      <c r="C341" s="16" t="s">
        <v>760</v>
      </c>
      <c r="D341" s="16" t="s">
        <v>761</v>
      </c>
      <c r="E341" s="16" t="s">
        <v>762</v>
      </c>
      <c r="F341" s="16">
        <v>1.6891920000000001E-2</v>
      </c>
      <c r="G341" s="16">
        <v>0.19686907000000001</v>
      </c>
      <c r="H341" s="16">
        <v>3.32549E-3</v>
      </c>
      <c r="I341" s="66">
        <v>2.5000000000000001E-3</v>
      </c>
      <c r="J341" s="16">
        <v>70300554099</v>
      </c>
      <c r="K341" s="16">
        <v>3.3171799999999999E-3</v>
      </c>
      <c r="L341" s="16">
        <v>-0.19686907000000001</v>
      </c>
      <c r="R341" s="18"/>
      <c r="S341" s="78"/>
      <c r="Y341" s="18"/>
      <c r="Z341" s="78"/>
    </row>
    <row r="342" spans="1:26" ht="13.2" x14ac:dyDescent="0.25">
      <c r="A342" s="13">
        <v>42770</v>
      </c>
      <c r="B342" s="54">
        <v>0.36343750000000002</v>
      </c>
      <c r="C342" s="16" t="s">
        <v>760</v>
      </c>
      <c r="D342" s="16" t="s">
        <v>761</v>
      </c>
      <c r="E342" s="16" t="s">
        <v>762</v>
      </c>
      <c r="F342" s="16">
        <v>1.689293E-2</v>
      </c>
      <c r="G342" s="16">
        <v>0.13192983999999999</v>
      </c>
      <c r="H342" s="16">
        <v>2.2286799999999998E-3</v>
      </c>
      <c r="I342" s="66">
        <v>2.5000000000000001E-3</v>
      </c>
      <c r="J342" s="16">
        <v>70300554099</v>
      </c>
      <c r="K342" s="16">
        <v>2.2231099999999999E-3</v>
      </c>
      <c r="L342" s="16">
        <v>-0.13192983999999999</v>
      </c>
      <c r="R342" s="18"/>
      <c r="S342" s="78"/>
      <c r="Y342" s="18"/>
      <c r="Z342" s="78"/>
    </row>
    <row r="343" spans="1:26" ht="13.2" x14ac:dyDescent="0.25">
      <c r="A343" s="13">
        <v>42770</v>
      </c>
      <c r="B343" s="54">
        <v>0.36343750000000002</v>
      </c>
      <c r="C343" s="16" t="s">
        <v>760</v>
      </c>
      <c r="D343" s="16" t="s">
        <v>761</v>
      </c>
      <c r="E343" s="16" t="s">
        <v>762</v>
      </c>
      <c r="F343" s="16">
        <v>1.6894719999999998E-2</v>
      </c>
      <c r="G343" s="16">
        <v>0.1050581</v>
      </c>
      <c r="H343" s="16">
        <v>1.7749199999999999E-3</v>
      </c>
      <c r="I343" s="66">
        <v>2.5000000000000001E-3</v>
      </c>
      <c r="J343" s="16">
        <v>70300554099</v>
      </c>
      <c r="K343" s="16">
        <v>1.77049E-3</v>
      </c>
      <c r="L343" s="16">
        <v>-0.1050581</v>
      </c>
      <c r="R343" s="18"/>
      <c r="S343" s="78"/>
      <c r="Y343" s="18"/>
      <c r="Z343" s="78"/>
    </row>
    <row r="344" spans="1:26" ht="13.2" x14ac:dyDescent="0.25">
      <c r="A344" s="13">
        <v>42770</v>
      </c>
      <c r="B344" s="54">
        <v>0.36343750000000002</v>
      </c>
      <c r="C344" s="16" t="s">
        <v>760</v>
      </c>
      <c r="D344" s="16" t="s">
        <v>761</v>
      </c>
      <c r="E344" s="16" t="s">
        <v>762</v>
      </c>
      <c r="F344" s="16">
        <v>1.6899999999999998E-2</v>
      </c>
      <c r="G344" s="16">
        <v>2.14608182</v>
      </c>
      <c r="H344" s="16">
        <v>3.626878E-2</v>
      </c>
      <c r="I344" s="66">
        <v>2.5000000000000001E-3</v>
      </c>
      <c r="J344" s="16">
        <v>70300554099</v>
      </c>
      <c r="K344" s="16">
        <v>3.6178109999999999E-2</v>
      </c>
      <c r="L344" s="16">
        <v>-2.14608182</v>
      </c>
      <c r="R344" s="18"/>
      <c r="S344" s="78"/>
      <c r="Y344" s="18"/>
      <c r="Z344" s="78"/>
    </row>
    <row r="345" spans="1:26" ht="13.2" x14ac:dyDescent="0.25">
      <c r="A345" s="13">
        <v>42770</v>
      </c>
      <c r="B345" s="54">
        <v>0.36343750000000002</v>
      </c>
      <c r="C345" s="16" t="s">
        <v>760</v>
      </c>
      <c r="D345" s="16" t="s">
        <v>761</v>
      </c>
      <c r="E345" s="16" t="s">
        <v>762</v>
      </c>
      <c r="F345" s="16">
        <v>1.6901360000000001E-2</v>
      </c>
      <c r="G345" s="16">
        <v>0.30864057</v>
      </c>
      <c r="H345" s="16">
        <v>5.2164400000000001E-3</v>
      </c>
      <c r="I345" s="66">
        <v>2.5000000000000001E-3</v>
      </c>
      <c r="J345" s="16">
        <v>70300554099</v>
      </c>
      <c r="K345" s="16">
        <v>5.2034000000000004E-3</v>
      </c>
      <c r="L345" s="16">
        <v>-0.30864057</v>
      </c>
      <c r="R345" s="18"/>
      <c r="S345" s="78"/>
      <c r="Y345" s="18"/>
      <c r="Z345" s="78"/>
    </row>
    <row r="346" spans="1:26" ht="13.2" x14ac:dyDescent="0.25">
      <c r="A346" s="13">
        <v>42770</v>
      </c>
      <c r="B346" s="54">
        <v>0.36343750000000002</v>
      </c>
      <c r="C346" s="16" t="s">
        <v>760</v>
      </c>
      <c r="D346" s="16" t="s">
        <v>761</v>
      </c>
      <c r="E346" s="16" t="s">
        <v>762</v>
      </c>
      <c r="F346" s="16">
        <v>1.6901360000000001E-2</v>
      </c>
      <c r="G346" s="16">
        <v>4.8252999999999997E-2</v>
      </c>
      <c r="H346" s="16">
        <v>8.1554000000000001E-4</v>
      </c>
      <c r="I346" s="66">
        <v>2.5000000000000001E-3</v>
      </c>
      <c r="J346" s="16">
        <v>70300554099</v>
      </c>
      <c r="K346" s="16">
        <v>8.1351000000000004E-4</v>
      </c>
      <c r="L346" s="16">
        <v>-4.8252999999999997E-2</v>
      </c>
      <c r="R346" s="18"/>
      <c r="S346" s="78"/>
      <c r="Y346" s="18"/>
      <c r="Z346" s="78"/>
    </row>
    <row r="347" spans="1:26" ht="13.2" x14ac:dyDescent="0.25">
      <c r="A347" s="13">
        <v>42770</v>
      </c>
      <c r="B347" s="54">
        <v>0.36343750000000002</v>
      </c>
      <c r="C347" s="16" t="s">
        <v>760</v>
      </c>
      <c r="D347" s="16" t="s">
        <v>761</v>
      </c>
      <c r="E347" s="16" t="s">
        <v>762</v>
      </c>
      <c r="F347" s="16">
        <v>1.6901360000000001E-2</v>
      </c>
      <c r="G347" s="16">
        <v>6.8041089999999999E-2</v>
      </c>
      <c r="H347" s="16">
        <v>1.1499800000000001E-3</v>
      </c>
      <c r="I347" s="66">
        <v>2.5000000000000001E-3</v>
      </c>
      <c r="J347" s="16">
        <v>70300554099</v>
      </c>
      <c r="K347" s="16">
        <v>1.14711E-3</v>
      </c>
      <c r="L347" s="16">
        <v>-6.8041089999999999E-2</v>
      </c>
      <c r="R347" s="18"/>
      <c r="S347" s="78"/>
      <c r="Y347" s="18"/>
      <c r="Z347" s="78"/>
    </row>
    <row r="348" spans="1:26" ht="13.2" x14ac:dyDescent="0.25">
      <c r="A348" s="13">
        <v>42770</v>
      </c>
      <c r="B348" s="54">
        <v>0.36343750000000002</v>
      </c>
      <c r="C348" s="16" t="s">
        <v>760</v>
      </c>
      <c r="D348" s="16" t="s">
        <v>761</v>
      </c>
      <c r="E348" s="16" t="s">
        <v>762</v>
      </c>
      <c r="F348" s="16">
        <v>1.6902259999999999E-2</v>
      </c>
      <c r="G348" s="16">
        <v>0.33018647000000001</v>
      </c>
      <c r="H348" s="16">
        <v>5.5808899999999998E-3</v>
      </c>
      <c r="I348" s="66">
        <v>2.5000000000000001E-3</v>
      </c>
      <c r="J348" s="16">
        <v>70300554099</v>
      </c>
      <c r="K348" s="16">
        <v>5.5669400000000003E-3</v>
      </c>
      <c r="L348" s="16">
        <v>-0.33018647000000001</v>
      </c>
      <c r="R348" s="18"/>
      <c r="S348" s="78"/>
      <c r="Y348" s="18"/>
      <c r="Z348" s="78"/>
    </row>
    <row r="349" spans="1:26" ht="13.2" x14ac:dyDescent="0.25">
      <c r="A349" s="13">
        <v>42770</v>
      </c>
      <c r="B349" s="54">
        <v>0.36343750000000002</v>
      </c>
      <c r="C349" s="16" t="s">
        <v>760</v>
      </c>
      <c r="D349" s="16" t="s">
        <v>761</v>
      </c>
      <c r="E349" s="16" t="s">
        <v>762</v>
      </c>
      <c r="F349" s="16">
        <v>1.6907209999999999E-2</v>
      </c>
      <c r="G349" s="16">
        <v>0.49089529999999998</v>
      </c>
      <c r="H349" s="16">
        <v>8.2996600000000004E-3</v>
      </c>
      <c r="I349" s="66">
        <v>2.5000000000000001E-3</v>
      </c>
      <c r="J349" s="16">
        <v>70300554099</v>
      </c>
      <c r="K349" s="16">
        <v>8.2789200000000004E-3</v>
      </c>
      <c r="L349" s="16">
        <v>-0.49089529999999998</v>
      </c>
      <c r="R349" s="18"/>
      <c r="S349" s="78"/>
      <c r="Y349" s="18"/>
      <c r="Z349" s="78"/>
    </row>
    <row r="350" spans="1:26" ht="13.2" x14ac:dyDescent="0.25">
      <c r="A350" s="13">
        <v>42770</v>
      </c>
      <c r="B350" s="54">
        <v>0.36343750000000002</v>
      </c>
      <c r="C350" s="16" t="s">
        <v>760</v>
      </c>
      <c r="D350" s="16" t="s">
        <v>761</v>
      </c>
      <c r="E350" s="16" t="s">
        <v>762</v>
      </c>
      <c r="F350" s="16">
        <v>1.690939E-2</v>
      </c>
      <c r="G350" s="16">
        <v>7</v>
      </c>
      <c r="H350" s="16">
        <v>0.11836573</v>
      </c>
      <c r="I350" s="66">
        <v>2.5000000000000001E-3</v>
      </c>
      <c r="J350" s="16">
        <v>70300554099</v>
      </c>
      <c r="K350" s="16">
        <v>0.11806982000000001</v>
      </c>
      <c r="L350" s="16">
        <v>-7</v>
      </c>
      <c r="R350" s="18"/>
      <c r="S350" s="78"/>
      <c r="Y350" s="18"/>
      <c r="Z350" s="78"/>
    </row>
    <row r="351" spans="1:26" ht="13.2" x14ac:dyDescent="0.25">
      <c r="A351" s="13">
        <v>42770</v>
      </c>
      <c r="B351" s="54">
        <v>0.36343750000000002</v>
      </c>
      <c r="C351" s="16" t="s">
        <v>760</v>
      </c>
      <c r="D351" s="16" t="s">
        <v>761</v>
      </c>
      <c r="E351" s="16" t="s">
        <v>762</v>
      </c>
      <c r="F351" s="16">
        <v>1.6978320000000002E-2</v>
      </c>
      <c r="G351" s="16">
        <v>5.31158719</v>
      </c>
      <c r="H351" s="16">
        <v>9.0181819999999996E-2</v>
      </c>
      <c r="I351" s="66">
        <v>2.5000000000000001E-3</v>
      </c>
      <c r="J351" s="16">
        <v>70300554099</v>
      </c>
      <c r="K351" s="16">
        <v>8.9956369999999994E-2</v>
      </c>
      <c r="L351" s="16">
        <v>-5.31158719</v>
      </c>
      <c r="R351" s="18"/>
      <c r="S351" s="78"/>
      <c r="Y351" s="18"/>
      <c r="Z351" s="78"/>
    </row>
    <row r="352" spans="1:26" ht="13.2" x14ac:dyDescent="0.25">
      <c r="A352" s="13">
        <v>42770</v>
      </c>
      <c r="B352" s="54">
        <v>0.3624074074074074</v>
      </c>
      <c r="C352" s="16" t="s">
        <v>760</v>
      </c>
      <c r="D352" s="16" t="s">
        <v>761</v>
      </c>
      <c r="E352" s="16" t="s">
        <v>762</v>
      </c>
      <c r="F352" s="16">
        <v>1.7000000000000001E-2</v>
      </c>
      <c r="G352" s="16">
        <v>25.358297159999999</v>
      </c>
      <c r="H352" s="16">
        <v>0.43109104999999998</v>
      </c>
      <c r="I352" s="66">
        <v>1.5E-3</v>
      </c>
      <c r="J352" s="16">
        <v>70300459194</v>
      </c>
      <c r="K352" s="16">
        <v>0.43044441999999999</v>
      </c>
      <c r="L352" s="16">
        <v>-25.358297159999999</v>
      </c>
      <c r="R352" s="18"/>
      <c r="S352" s="78"/>
      <c r="Y352" s="18"/>
      <c r="Z352" s="78"/>
    </row>
    <row r="353" spans="1:26" ht="13.2" x14ac:dyDescent="0.25">
      <c r="A353" s="13">
        <v>42770</v>
      </c>
      <c r="B353" s="54">
        <v>0.36233796296296295</v>
      </c>
      <c r="C353" s="16" t="s">
        <v>760</v>
      </c>
      <c r="D353" s="16" t="s">
        <v>761</v>
      </c>
      <c r="E353" s="16" t="s">
        <v>762</v>
      </c>
      <c r="F353" s="16">
        <v>1.700335E-2</v>
      </c>
      <c r="G353" s="16">
        <v>4.4115967100000004</v>
      </c>
      <c r="H353" s="16">
        <v>7.5011919999999996E-2</v>
      </c>
      <c r="I353" s="66">
        <v>2.5000000000000001E-3</v>
      </c>
      <c r="J353" s="16">
        <v>70300459194</v>
      </c>
      <c r="K353" s="16">
        <v>7.4824399999999999E-2</v>
      </c>
      <c r="L353" s="16">
        <v>-4.4115967100000004</v>
      </c>
      <c r="R353" s="18"/>
      <c r="S353" s="78"/>
      <c r="Y353" s="18"/>
      <c r="Z353" s="78"/>
    </row>
    <row r="354" spans="1:26" ht="13.2" x14ac:dyDescent="0.25">
      <c r="A354" s="13">
        <v>42770</v>
      </c>
      <c r="B354" s="54">
        <v>0.36053240740740738</v>
      </c>
      <c r="C354" s="16" t="s">
        <v>760</v>
      </c>
      <c r="D354" s="16" t="s">
        <v>761</v>
      </c>
      <c r="E354" s="16" t="s">
        <v>762</v>
      </c>
      <c r="F354" s="16">
        <v>1.700341E-2</v>
      </c>
      <c r="G354" s="16">
        <v>1.130656E-2</v>
      </c>
      <c r="H354" s="16">
        <v>1.9225000000000001E-4</v>
      </c>
      <c r="I354" s="66">
        <v>1.5E-3</v>
      </c>
      <c r="J354" s="16">
        <v>70300310343</v>
      </c>
      <c r="K354" s="16">
        <v>1.9196999999999999E-4</v>
      </c>
      <c r="L354" s="16">
        <v>-1.130656E-2</v>
      </c>
      <c r="R354" s="18"/>
      <c r="S354" s="78"/>
      <c r="Y354" s="18"/>
      <c r="Z354" s="78"/>
    </row>
    <row r="355" spans="1:26" ht="13.2" x14ac:dyDescent="0.25">
      <c r="A355" s="13">
        <v>42770</v>
      </c>
      <c r="B355" s="54">
        <v>0.36034722222222221</v>
      </c>
      <c r="C355" s="16" t="s">
        <v>760</v>
      </c>
      <c r="D355" s="16" t="s">
        <v>761</v>
      </c>
      <c r="E355" s="16" t="s">
        <v>762</v>
      </c>
      <c r="F355" s="16">
        <v>1.700341E-2</v>
      </c>
      <c r="G355" s="16">
        <v>3.4047083800000002</v>
      </c>
      <c r="H355" s="16">
        <v>5.7891650000000003E-2</v>
      </c>
      <c r="I355" s="66">
        <v>2.5000000000000001E-3</v>
      </c>
      <c r="J355" s="16">
        <v>70300310343</v>
      </c>
      <c r="K355" s="16">
        <v>5.7746930000000002E-2</v>
      </c>
      <c r="L355" s="16">
        <v>-3.4047083800000002</v>
      </c>
      <c r="R355" s="18"/>
      <c r="S355" s="78"/>
      <c r="Y355" s="18"/>
      <c r="Z355" s="78"/>
    </row>
    <row r="356" spans="1:26" ht="13.2" x14ac:dyDescent="0.25">
      <c r="A356" s="13">
        <v>42770</v>
      </c>
      <c r="B356" s="54">
        <v>0.35995370370370372</v>
      </c>
      <c r="C356" s="16" t="s">
        <v>760</v>
      </c>
      <c r="D356" s="16" t="s">
        <v>761</v>
      </c>
      <c r="E356" s="16" t="s">
        <v>762</v>
      </c>
      <c r="F356" s="16">
        <v>1.700341E-2</v>
      </c>
      <c r="G356" s="16">
        <v>1.3740818800000001</v>
      </c>
      <c r="H356" s="16">
        <v>2.3364070000000001E-2</v>
      </c>
      <c r="I356" s="66">
        <v>2.5000000000000001E-3</v>
      </c>
      <c r="J356" s="16">
        <v>70300287366</v>
      </c>
      <c r="K356" s="16">
        <v>2.3305659999999999E-2</v>
      </c>
      <c r="L356" s="16">
        <v>-1.3740818800000001</v>
      </c>
      <c r="R356" s="18"/>
      <c r="S356" s="78"/>
      <c r="Y356" s="18"/>
      <c r="Z356" s="78"/>
    </row>
    <row r="357" spans="1:26" ht="13.2" x14ac:dyDescent="0.25">
      <c r="A357" s="13">
        <v>42770</v>
      </c>
      <c r="B357" s="54">
        <v>0.35995370370370372</v>
      </c>
      <c r="C357" s="16" t="s">
        <v>760</v>
      </c>
      <c r="D357" s="16" t="s">
        <v>761</v>
      </c>
      <c r="E357" s="16" t="s">
        <v>762</v>
      </c>
      <c r="F357" s="16">
        <v>1.700341E-2</v>
      </c>
      <c r="G357" s="16">
        <v>3.0805851799999999</v>
      </c>
      <c r="H357" s="16">
        <v>5.2380450000000002E-2</v>
      </c>
      <c r="I357" s="66">
        <v>2.5000000000000001E-3</v>
      </c>
      <c r="J357" s="16">
        <v>70300287366</v>
      </c>
      <c r="K357" s="16">
        <v>5.2249499999999997E-2</v>
      </c>
      <c r="L357" s="16">
        <v>-3.0805851799999999</v>
      </c>
      <c r="R357" s="18"/>
      <c r="S357" s="78"/>
      <c r="Y357" s="18"/>
      <c r="Z357" s="78"/>
    </row>
    <row r="358" spans="1:26" ht="13.2" x14ac:dyDescent="0.25">
      <c r="A358" s="13">
        <v>42770</v>
      </c>
      <c r="B358" s="54">
        <v>0.35910879629629627</v>
      </c>
      <c r="C358" s="16" t="s">
        <v>760</v>
      </c>
      <c r="D358" s="16" t="s">
        <v>761</v>
      </c>
      <c r="E358" s="16" t="s">
        <v>763</v>
      </c>
      <c r="F358" s="16">
        <v>1.700347E-2</v>
      </c>
      <c r="G358" s="16">
        <v>0.50043627999999996</v>
      </c>
      <c r="H358" s="16">
        <v>8.50915E-3</v>
      </c>
      <c r="I358" s="66">
        <v>2.5000000000000001E-3</v>
      </c>
      <c r="J358" s="16">
        <v>70300205448</v>
      </c>
      <c r="K358" s="16">
        <v>-8.50915E-3</v>
      </c>
      <c r="L358" s="16">
        <v>0.49918519</v>
      </c>
      <c r="R358" s="18"/>
      <c r="S358" s="78"/>
      <c r="Y358" s="18"/>
      <c r="Z358" s="78"/>
    </row>
    <row r="359" spans="1:26" ht="13.2" x14ac:dyDescent="0.25">
      <c r="A359" s="13">
        <v>42770</v>
      </c>
      <c r="B359" s="54">
        <v>0.35879629629629628</v>
      </c>
      <c r="C359" s="16" t="s">
        <v>760</v>
      </c>
      <c r="D359" s="16" t="s">
        <v>761</v>
      </c>
      <c r="E359" s="16" t="s">
        <v>763</v>
      </c>
      <c r="F359" s="16">
        <v>1.7003399999999998E-2</v>
      </c>
      <c r="G359" s="16">
        <v>1.992501E-2</v>
      </c>
      <c r="H359" s="16">
        <v>3.3879E-4</v>
      </c>
      <c r="I359" s="66">
        <v>2.5000000000000001E-3</v>
      </c>
      <c r="J359" s="16">
        <v>70300181472</v>
      </c>
      <c r="K359" s="16">
        <v>-3.3879E-4</v>
      </c>
      <c r="L359" s="16">
        <v>1.9875199999999999E-2</v>
      </c>
      <c r="R359" s="18"/>
      <c r="S359" s="78"/>
      <c r="Y359" s="18"/>
      <c r="Z359" s="78"/>
    </row>
    <row r="360" spans="1:26" ht="13.2" x14ac:dyDescent="0.25">
      <c r="A360" s="13">
        <v>42770</v>
      </c>
      <c r="B360" s="54">
        <v>0.35879629629629628</v>
      </c>
      <c r="C360" s="16" t="s">
        <v>760</v>
      </c>
      <c r="D360" s="16" t="s">
        <v>761</v>
      </c>
      <c r="E360" s="16" t="s">
        <v>763</v>
      </c>
      <c r="F360" s="16">
        <v>1.6994909999999998E-2</v>
      </c>
      <c r="G360" s="16">
        <v>0.56523794000000005</v>
      </c>
      <c r="H360" s="16">
        <v>9.6061600000000007E-3</v>
      </c>
      <c r="I360" s="66">
        <v>2.5000000000000001E-3</v>
      </c>
      <c r="J360" s="16">
        <v>70300181472</v>
      </c>
      <c r="K360" s="16">
        <v>-9.6061600000000007E-3</v>
      </c>
      <c r="L360" s="16">
        <v>0.56382485000000004</v>
      </c>
      <c r="R360" s="18"/>
      <c r="S360" s="78"/>
      <c r="Y360" s="18"/>
      <c r="Z360" s="78"/>
    </row>
    <row r="361" spans="1:26" ht="13.2" x14ac:dyDescent="0.25">
      <c r="A361" s="13">
        <v>42770</v>
      </c>
      <c r="B361" s="54">
        <v>0.35765046296296299</v>
      </c>
      <c r="C361" s="16" t="s">
        <v>760</v>
      </c>
      <c r="D361" s="16" t="s">
        <v>761</v>
      </c>
      <c r="E361" s="16" t="s">
        <v>762</v>
      </c>
      <c r="F361" s="16">
        <v>1.700335E-2</v>
      </c>
      <c r="G361" s="16">
        <v>2.4653569399999999</v>
      </c>
      <c r="H361" s="16">
        <v>4.1919320000000003E-2</v>
      </c>
      <c r="I361" s="66">
        <v>2.5000000000000001E-3</v>
      </c>
      <c r="J361" s="16">
        <v>70300089564</v>
      </c>
      <c r="K361" s="16">
        <v>4.1814530000000003E-2</v>
      </c>
      <c r="L361" s="16">
        <v>-2.4653569399999999</v>
      </c>
      <c r="R361" s="18"/>
      <c r="S361" s="78"/>
      <c r="Y361" s="18"/>
      <c r="Z361" s="78"/>
    </row>
    <row r="362" spans="1:26" ht="13.2" x14ac:dyDescent="0.25">
      <c r="A362" s="13">
        <v>42770</v>
      </c>
      <c r="B362" s="54">
        <v>0.35743055555555553</v>
      </c>
      <c r="C362" s="16" t="s">
        <v>760</v>
      </c>
      <c r="D362" s="16" t="s">
        <v>761</v>
      </c>
      <c r="E362" s="16" t="s">
        <v>762</v>
      </c>
      <c r="F362" s="16">
        <v>1.6994519999999999E-2</v>
      </c>
      <c r="G362" s="16">
        <v>51.769097610000003</v>
      </c>
      <c r="H362" s="16">
        <v>0.87979096000000001</v>
      </c>
      <c r="I362" s="66">
        <v>2.5000000000000001E-3</v>
      </c>
      <c r="J362" s="16">
        <v>70300062591</v>
      </c>
      <c r="K362" s="16">
        <v>0.87759149000000003</v>
      </c>
      <c r="L362" s="16">
        <v>-51.769097610000003</v>
      </c>
      <c r="R362" s="18"/>
      <c r="S362" s="78"/>
      <c r="Y362" s="18"/>
      <c r="Z362" s="78"/>
    </row>
    <row r="363" spans="1:26" ht="13.2" x14ac:dyDescent="0.25">
      <c r="A363" s="13">
        <v>42770</v>
      </c>
      <c r="B363" s="54">
        <v>0.35743055555555553</v>
      </c>
      <c r="C363" s="16" t="s">
        <v>760</v>
      </c>
      <c r="D363" s="16" t="s">
        <v>761</v>
      </c>
      <c r="E363" s="16" t="s">
        <v>762</v>
      </c>
      <c r="F363" s="16">
        <v>1.700335E-2</v>
      </c>
      <c r="G363" s="16">
        <v>2.57922685</v>
      </c>
      <c r="H363" s="16">
        <v>4.3855489999999997E-2</v>
      </c>
      <c r="I363" s="66">
        <v>2.5000000000000001E-3</v>
      </c>
      <c r="J363" s="16">
        <v>70300062591</v>
      </c>
      <c r="K363" s="16">
        <v>4.3745859999999998E-2</v>
      </c>
      <c r="L363" s="16">
        <v>-2.57922685</v>
      </c>
      <c r="R363" s="18"/>
      <c r="S363" s="78"/>
      <c r="Y363" s="18"/>
      <c r="Z363" s="78"/>
    </row>
    <row r="364" spans="1:26" ht="13.2" x14ac:dyDescent="0.25">
      <c r="A364" s="13">
        <v>42770</v>
      </c>
      <c r="B364" s="54">
        <v>0.35622685185185188</v>
      </c>
      <c r="C364" s="16" t="s">
        <v>760</v>
      </c>
      <c r="D364" s="16" t="s">
        <v>761</v>
      </c>
      <c r="E364" s="16" t="s">
        <v>762</v>
      </c>
      <c r="F364" s="16">
        <v>1.7003290000000001E-2</v>
      </c>
      <c r="G364" s="16">
        <v>2.18752038</v>
      </c>
      <c r="H364" s="16">
        <v>3.7195039999999999E-2</v>
      </c>
      <c r="I364" s="66">
        <v>2.5000000000000001E-3</v>
      </c>
      <c r="J364" s="16">
        <v>70299940713</v>
      </c>
      <c r="K364" s="16">
        <v>3.7102059999999999E-2</v>
      </c>
      <c r="L364" s="16">
        <v>-2.18752038</v>
      </c>
      <c r="R364" s="18"/>
      <c r="S364" s="78"/>
      <c r="Y364" s="18"/>
      <c r="Z364" s="78"/>
    </row>
    <row r="365" spans="1:26" ht="13.2" x14ac:dyDescent="0.25">
      <c r="A365" s="13">
        <v>42770</v>
      </c>
      <c r="B365" s="54">
        <v>0.35561342592592593</v>
      </c>
      <c r="C365" s="16" t="s">
        <v>760</v>
      </c>
      <c r="D365" s="16" t="s">
        <v>761</v>
      </c>
      <c r="E365" s="16" t="s">
        <v>762</v>
      </c>
      <c r="F365" s="16">
        <v>1.700341E-2</v>
      </c>
      <c r="G365" s="16">
        <v>7.183349E-2</v>
      </c>
      <c r="H365" s="16">
        <v>1.22141E-3</v>
      </c>
      <c r="I365" s="66">
        <v>1.5E-3</v>
      </c>
      <c r="J365" s="16">
        <v>70299900753</v>
      </c>
      <c r="K365" s="16">
        <v>1.2195800000000001E-3</v>
      </c>
      <c r="L365" s="16">
        <v>-7.183349E-2</v>
      </c>
      <c r="R365" s="18"/>
      <c r="S365" s="78"/>
      <c r="Y365" s="18"/>
      <c r="Z365" s="78"/>
    </row>
    <row r="366" spans="1:26" ht="13.2" x14ac:dyDescent="0.25">
      <c r="A366" s="13">
        <v>42770</v>
      </c>
      <c r="B366" s="54">
        <v>0.35550925925925925</v>
      </c>
      <c r="C366" s="16" t="s">
        <v>760</v>
      </c>
      <c r="D366" s="16" t="s">
        <v>761</v>
      </c>
      <c r="E366" s="16" t="s">
        <v>762</v>
      </c>
      <c r="F366" s="16">
        <v>1.700341E-2</v>
      </c>
      <c r="G366" s="16">
        <v>2.4192515000000001</v>
      </c>
      <c r="H366" s="16">
        <v>4.1135520000000002E-2</v>
      </c>
      <c r="I366" s="66">
        <v>2.5000000000000001E-3</v>
      </c>
      <c r="J366" s="16">
        <v>70299900753</v>
      </c>
      <c r="K366" s="16">
        <v>4.1032689999999997E-2</v>
      </c>
      <c r="L366" s="16">
        <v>-2.4192515000000001</v>
      </c>
      <c r="R366" s="18"/>
      <c r="S366" s="78"/>
      <c r="Y366" s="18"/>
      <c r="Z366" s="78"/>
    </row>
    <row r="367" spans="1:26" ht="13.2" x14ac:dyDescent="0.25">
      <c r="A367" s="13"/>
      <c r="B367" s="54"/>
      <c r="G367" s="7">
        <f t="shared" ref="G367:H367" si="42">SUM(G335:G366)</f>
        <v>200.21846186999997</v>
      </c>
      <c r="H367" s="7">
        <f t="shared" si="42"/>
        <v>3.3915527399999994</v>
      </c>
      <c r="R367" s="18"/>
      <c r="S367" s="78"/>
      <c r="Y367" s="18"/>
      <c r="Z367" s="78"/>
    </row>
    <row r="368" spans="1:26" ht="13.2" x14ac:dyDescent="0.25">
      <c r="A368" s="13"/>
      <c r="B368" s="54"/>
      <c r="R368" s="18"/>
      <c r="S368" s="78"/>
      <c r="Y368" s="18"/>
      <c r="Z368" s="78"/>
    </row>
    <row r="369" spans="1:26" ht="13.2" x14ac:dyDescent="0.25">
      <c r="A369" s="13"/>
      <c r="B369" s="54"/>
      <c r="R369" s="18"/>
      <c r="S369" s="78"/>
      <c r="Y369" s="18"/>
      <c r="Z369" s="78"/>
    </row>
    <row r="370" spans="1:26" ht="13.2" x14ac:dyDescent="0.25">
      <c r="A370" s="13">
        <v>42787</v>
      </c>
      <c r="B370" s="54">
        <v>0.60135416666666663</v>
      </c>
      <c r="C370" s="16" t="s">
        <v>760</v>
      </c>
      <c r="D370" s="16" t="s">
        <v>761</v>
      </c>
      <c r="E370" s="16" t="s">
        <v>762</v>
      </c>
      <c r="F370" s="16">
        <v>1.9100019999999999E-2</v>
      </c>
      <c r="G370" s="16">
        <v>1.1107989899999999</v>
      </c>
      <c r="H370" s="16">
        <v>2.1216280000000001E-2</v>
      </c>
      <c r="I370" s="66">
        <v>2.5000000000000001E-3</v>
      </c>
      <c r="J370" s="16">
        <v>73876129944</v>
      </c>
      <c r="K370" s="16">
        <v>2.116324E-2</v>
      </c>
      <c r="L370" s="16">
        <v>-1.1107989899999999</v>
      </c>
      <c r="R370" s="18"/>
      <c r="S370" s="78"/>
      <c r="Y370" s="18"/>
      <c r="Z370" s="78"/>
    </row>
    <row r="371" spans="1:26" ht="13.2" x14ac:dyDescent="0.25">
      <c r="A371" s="13">
        <v>42787</v>
      </c>
      <c r="B371" s="54">
        <v>0.60135416666666663</v>
      </c>
      <c r="C371" s="16" t="s">
        <v>760</v>
      </c>
      <c r="D371" s="16" t="s">
        <v>761</v>
      </c>
      <c r="E371" s="16" t="s">
        <v>762</v>
      </c>
      <c r="F371" s="16">
        <v>1.91173E-2</v>
      </c>
      <c r="G371" s="16">
        <v>9.38195E-2</v>
      </c>
      <c r="H371" s="16">
        <v>1.79357E-3</v>
      </c>
      <c r="I371" s="66">
        <v>2.5000000000000001E-3</v>
      </c>
      <c r="J371" s="16">
        <v>73876129944</v>
      </c>
      <c r="K371" s="16">
        <v>1.7890899999999999E-3</v>
      </c>
      <c r="L371" s="16">
        <v>-9.38195E-2</v>
      </c>
      <c r="R371" s="18"/>
      <c r="S371" s="78"/>
      <c r="Y371" s="18"/>
      <c r="Z371" s="78"/>
    </row>
    <row r="372" spans="1:26" ht="13.2" x14ac:dyDescent="0.25">
      <c r="A372" s="13">
        <v>42787</v>
      </c>
      <c r="B372" s="54">
        <v>0.60135416666666663</v>
      </c>
      <c r="C372" s="16" t="s">
        <v>760</v>
      </c>
      <c r="D372" s="16" t="s">
        <v>761</v>
      </c>
      <c r="E372" s="16" t="s">
        <v>762</v>
      </c>
      <c r="F372" s="16">
        <v>1.9161339999999999E-2</v>
      </c>
      <c r="G372" s="16">
        <v>4.6969570000000002E-2</v>
      </c>
      <c r="H372" s="16">
        <v>8.9999000000000003E-4</v>
      </c>
      <c r="I372" s="66">
        <v>2.5000000000000001E-3</v>
      </c>
      <c r="J372" s="16">
        <v>73876129944</v>
      </c>
      <c r="K372" s="16">
        <v>8.9775E-4</v>
      </c>
      <c r="L372" s="16">
        <v>-4.6969570000000002E-2</v>
      </c>
      <c r="R372" s="18"/>
      <c r="S372" s="78"/>
      <c r="Y372" s="18"/>
      <c r="Z372" s="78"/>
    </row>
    <row r="373" spans="1:26" ht="13.2" x14ac:dyDescent="0.25">
      <c r="A373" s="13">
        <v>42787</v>
      </c>
      <c r="B373" s="54">
        <v>0.60135416666666663</v>
      </c>
      <c r="C373" s="16" t="s">
        <v>760</v>
      </c>
      <c r="D373" s="16" t="s">
        <v>761</v>
      </c>
      <c r="E373" s="16" t="s">
        <v>762</v>
      </c>
      <c r="F373" s="16">
        <v>1.9161339999999999E-2</v>
      </c>
      <c r="G373" s="16">
        <v>0.20842019000000001</v>
      </c>
      <c r="H373" s="16">
        <v>3.9936099999999999E-3</v>
      </c>
      <c r="I373" s="66">
        <v>2.5000000000000001E-3</v>
      </c>
      <c r="J373" s="16">
        <v>73876129944</v>
      </c>
      <c r="K373" s="16">
        <v>3.9836300000000002E-3</v>
      </c>
      <c r="L373" s="16">
        <v>-0.20842019000000001</v>
      </c>
      <c r="R373" s="18"/>
      <c r="S373" s="78"/>
      <c r="Y373" s="18"/>
      <c r="Z373" s="78"/>
    </row>
    <row r="374" spans="1:26" ht="13.2" x14ac:dyDescent="0.25">
      <c r="A374" s="13">
        <v>42787</v>
      </c>
      <c r="B374" s="54">
        <v>0.60115740740740742</v>
      </c>
      <c r="C374" s="16" t="s">
        <v>760</v>
      </c>
      <c r="D374" s="16" t="s">
        <v>761</v>
      </c>
      <c r="E374" s="16" t="s">
        <v>762</v>
      </c>
      <c r="F374" s="16">
        <v>1.9182020000000001E-2</v>
      </c>
      <c r="G374" s="16">
        <v>8.8247919999999994E-2</v>
      </c>
      <c r="H374" s="16">
        <v>1.6927699999999999E-3</v>
      </c>
      <c r="I374" s="66">
        <v>2.5000000000000001E-3</v>
      </c>
      <c r="J374" s="16">
        <v>73875955119</v>
      </c>
      <c r="K374" s="16">
        <v>1.6885400000000001E-3</v>
      </c>
      <c r="L374" s="16">
        <v>-8.8247919999999994E-2</v>
      </c>
      <c r="R374" s="18"/>
      <c r="S374" s="78"/>
      <c r="Y374" s="18"/>
      <c r="Z374" s="78"/>
    </row>
    <row r="375" spans="1:26" ht="13.2" x14ac:dyDescent="0.25">
      <c r="A375" s="13">
        <v>42787</v>
      </c>
      <c r="B375" s="54">
        <v>0.60115740740740742</v>
      </c>
      <c r="C375" s="16" t="s">
        <v>760</v>
      </c>
      <c r="D375" s="16" t="s">
        <v>761</v>
      </c>
      <c r="E375" s="16" t="s">
        <v>762</v>
      </c>
      <c r="F375" s="16">
        <v>1.9190309999999999E-2</v>
      </c>
      <c r="G375" s="16">
        <v>0.5794511</v>
      </c>
      <c r="H375" s="16">
        <v>1.1119840000000001E-2</v>
      </c>
      <c r="I375" s="66">
        <v>2.5000000000000001E-3</v>
      </c>
      <c r="J375" s="16">
        <v>73875955119</v>
      </c>
      <c r="K375" s="16">
        <v>1.1092049999999999E-2</v>
      </c>
      <c r="L375" s="16">
        <v>-0.5794511</v>
      </c>
      <c r="R375" s="18"/>
      <c r="S375" s="78"/>
      <c r="Y375" s="18"/>
      <c r="Z375" s="78"/>
    </row>
    <row r="376" spans="1:26" ht="13.2" x14ac:dyDescent="0.25">
      <c r="A376" s="13">
        <v>42787</v>
      </c>
      <c r="B376" s="54">
        <v>0.60115740740740742</v>
      </c>
      <c r="C376" s="16" t="s">
        <v>760</v>
      </c>
      <c r="D376" s="16" t="s">
        <v>761</v>
      </c>
      <c r="E376" s="16" t="s">
        <v>762</v>
      </c>
      <c r="F376" s="16">
        <v>1.9194920000000001E-2</v>
      </c>
      <c r="G376" s="16">
        <v>0.38964841</v>
      </c>
      <c r="H376" s="16">
        <v>7.4792699999999997E-3</v>
      </c>
      <c r="I376" s="66">
        <v>2.5000000000000001E-3</v>
      </c>
      <c r="J376" s="16">
        <v>73875955119</v>
      </c>
      <c r="K376" s="16">
        <v>7.4605799999999996E-3</v>
      </c>
      <c r="L376" s="16">
        <v>-0.38964841</v>
      </c>
      <c r="R376" s="18"/>
      <c r="S376" s="78"/>
      <c r="Y376" s="18"/>
      <c r="Z376" s="78"/>
    </row>
    <row r="377" spans="1:26" ht="13.2" x14ac:dyDescent="0.25">
      <c r="A377" s="13">
        <v>42787</v>
      </c>
      <c r="B377" s="54">
        <v>0.60115740740740742</v>
      </c>
      <c r="C377" s="16" t="s">
        <v>760</v>
      </c>
      <c r="D377" s="16" t="s">
        <v>761</v>
      </c>
      <c r="E377" s="16" t="s">
        <v>762</v>
      </c>
      <c r="F377" s="16">
        <v>1.9194920000000001E-2</v>
      </c>
      <c r="G377" s="16">
        <v>0.38965041</v>
      </c>
      <c r="H377" s="16">
        <v>7.4793000000000004E-3</v>
      </c>
      <c r="I377" s="66">
        <v>2.5000000000000001E-3</v>
      </c>
      <c r="J377" s="16">
        <v>73875955119</v>
      </c>
      <c r="K377" s="16">
        <v>7.4606100000000003E-3</v>
      </c>
      <c r="L377" s="16">
        <v>-0.38965041</v>
      </c>
      <c r="R377" s="18"/>
      <c r="S377" s="78"/>
      <c r="Y377" s="18"/>
      <c r="Z377" s="78"/>
    </row>
    <row r="378" spans="1:26" ht="13.2" x14ac:dyDescent="0.25">
      <c r="A378" s="13">
        <v>42787</v>
      </c>
      <c r="B378" s="54">
        <v>0.60115740740740742</v>
      </c>
      <c r="C378" s="16" t="s">
        <v>760</v>
      </c>
      <c r="D378" s="16" t="s">
        <v>761</v>
      </c>
      <c r="E378" s="16" t="s">
        <v>762</v>
      </c>
      <c r="F378" s="16">
        <v>1.9194920000000001E-2</v>
      </c>
      <c r="G378" s="16">
        <v>1.618474E-2</v>
      </c>
      <c r="H378" s="16">
        <v>3.1065999999999998E-4</v>
      </c>
      <c r="I378" s="66">
        <v>2.5000000000000001E-3</v>
      </c>
      <c r="J378" s="16">
        <v>73875955119</v>
      </c>
      <c r="K378" s="16">
        <v>3.0989E-4</v>
      </c>
      <c r="L378" s="16">
        <v>-1.618474E-2</v>
      </c>
      <c r="R378" s="18"/>
      <c r="S378" s="78"/>
      <c r="Y378" s="18"/>
      <c r="Z378" s="78"/>
    </row>
    <row r="379" spans="1:26" ht="13.2" x14ac:dyDescent="0.25">
      <c r="A379" s="13">
        <v>42787</v>
      </c>
      <c r="B379" s="54">
        <v>0.601099537037037</v>
      </c>
      <c r="C379" s="16" t="s">
        <v>760</v>
      </c>
      <c r="D379" s="16" t="s">
        <v>761</v>
      </c>
      <c r="E379" s="16" t="s">
        <v>762</v>
      </c>
      <c r="F379" s="16">
        <v>1.9199999999999998E-2</v>
      </c>
      <c r="G379" s="16">
        <v>5.442114E-2</v>
      </c>
      <c r="H379" s="16">
        <v>1.04488E-3</v>
      </c>
      <c r="I379" s="66">
        <v>1.5E-3</v>
      </c>
      <c r="J379" s="16">
        <v>73875856218</v>
      </c>
      <c r="K379" s="16">
        <v>1.0433199999999999E-3</v>
      </c>
      <c r="L379" s="16">
        <v>-5.442114E-2</v>
      </c>
      <c r="R379" s="18"/>
      <c r="S379" s="78"/>
      <c r="Y379" s="18"/>
      <c r="Z379" s="78"/>
    </row>
    <row r="380" spans="1:26" ht="13.2" x14ac:dyDescent="0.25">
      <c r="A380" s="13">
        <v>42787</v>
      </c>
      <c r="B380" s="54">
        <v>0.60107638888888892</v>
      </c>
      <c r="C380" s="16" t="s">
        <v>760</v>
      </c>
      <c r="D380" s="16" t="s">
        <v>761</v>
      </c>
      <c r="E380" s="16" t="s">
        <v>762</v>
      </c>
      <c r="F380" s="16">
        <v>1.9199999999999998E-2</v>
      </c>
      <c r="G380" s="16">
        <v>1.4278376699999999</v>
      </c>
      <c r="H380" s="16">
        <v>2.7414480000000001E-2</v>
      </c>
      <c r="I380" s="66">
        <v>1.5E-3</v>
      </c>
      <c r="J380" s="16">
        <v>73875856218</v>
      </c>
      <c r="K380" s="16">
        <v>2.7373359999999999E-2</v>
      </c>
      <c r="L380" s="16">
        <v>-1.4278376699999999</v>
      </c>
      <c r="R380" s="18"/>
      <c r="S380" s="78"/>
      <c r="Y380" s="18"/>
      <c r="Z380" s="78"/>
    </row>
    <row r="381" spans="1:26" ht="13.2" x14ac:dyDescent="0.25">
      <c r="A381" s="13">
        <v>42787</v>
      </c>
      <c r="B381" s="54">
        <v>0.60107638888888892</v>
      </c>
      <c r="C381" s="16" t="s">
        <v>760</v>
      </c>
      <c r="D381" s="16" t="s">
        <v>761</v>
      </c>
      <c r="E381" s="16" t="s">
        <v>762</v>
      </c>
      <c r="F381" s="16">
        <v>1.9199999999999998E-2</v>
      </c>
      <c r="G381" s="16">
        <v>5.5489070000000001E-2</v>
      </c>
      <c r="H381" s="16">
        <v>1.06539E-3</v>
      </c>
      <c r="I381" s="66">
        <v>1.5E-3</v>
      </c>
      <c r="J381" s="16">
        <v>73875856218</v>
      </c>
      <c r="K381" s="16">
        <v>1.0637999999999999E-3</v>
      </c>
      <c r="L381" s="16">
        <v>-5.5489070000000001E-2</v>
      </c>
      <c r="R381" s="18"/>
      <c r="S381" s="78"/>
      <c r="Y381" s="18"/>
      <c r="Z381" s="78"/>
    </row>
    <row r="382" spans="1:26" ht="13.2" x14ac:dyDescent="0.25">
      <c r="A382" s="13">
        <v>42787</v>
      </c>
      <c r="B382" s="54">
        <v>0.60107638888888892</v>
      </c>
      <c r="C382" s="16" t="s">
        <v>760</v>
      </c>
      <c r="D382" s="16" t="s">
        <v>761</v>
      </c>
      <c r="E382" s="16" t="s">
        <v>762</v>
      </c>
      <c r="F382" s="16">
        <v>1.9199999999999998E-2</v>
      </c>
      <c r="G382" s="16">
        <v>50</v>
      </c>
      <c r="H382" s="16">
        <v>0.96</v>
      </c>
      <c r="I382" s="66">
        <v>2.5000000000000001E-3</v>
      </c>
      <c r="J382" s="16">
        <v>73875856218</v>
      </c>
      <c r="K382" s="16">
        <v>0.95760000000000001</v>
      </c>
      <c r="L382" s="16">
        <v>-50</v>
      </c>
      <c r="R382" s="18"/>
      <c r="S382" s="78"/>
      <c r="Y382" s="18"/>
      <c r="Z382" s="78"/>
    </row>
    <row r="383" spans="1:26" ht="13.2" x14ac:dyDescent="0.25">
      <c r="A383" s="13">
        <v>42787</v>
      </c>
      <c r="B383" s="54">
        <v>0.60107638888888892</v>
      </c>
      <c r="C383" s="16" t="s">
        <v>760</v>
      </c>
      <c r="D383" s="16" t="s">
        <v>761</v>
      </c>
      <c r="E383" s="16" t="s">
        <v>762</v>
      </c>
      <c r="F383" s="16">
        <v>1.9200040000000002E-2</v>
      </c>
      <c r="G383" s="16">
        <v>53.810553540000001</v>
      </c>
      <c r="H383" s="16">
        <v>1.0331647799999999</v>
      </c>
      <c r="I383" s="66">
        <v>2.5000000000000001E-3</v>
      </c>
      <c r="J383" s="16">
        <v>73875856218</v>
      </c>
      <c r="K383" s="16">
        <v>1.03058187</v>
      </c>
      <c r="L383" s="16">
        <v>-53.810553540000001</v>
      </c>
      <c r="R383" s="18"/>
      <c r="S383" s="78"/>
      <c r="Y383" s="18"/>
      <c r="Z383" s="78"/>
    </row>
    <row r="384" spans="1:26" ht="13.2" x14ac:dyDescent="0.25">
      <c r="A384" s="13">
        <v>42787</v>
      </c>
      <c r="B384" s="54">
        <v>0.6007986111111111</v>
      </c>
      <c r="C384" s="16" t="s">
        <v>760</v>
      </c>
      <c r="D384" s="16" t="s">
        <v>761</v>
      </c>
      <c r="E384" s="16" t="s">
        <v>762</v>
      </c>
      <c r="F384" s="16">
        <v>1.9214149999999999E-2</v>
      </c>
      <c r="G384" s="16">
        <v>19.600000000000001</v>
      </c>
      <c r="H384" s="16">
        <v>0.37659734</v>
      </c>
      <c r="I384" s="66">
        <v>2.5000000000000001E-3</v>
      </c>
      <c r="J384" s="16">
        <v>73875598476</v>
      </c>
      <c r="K384" s="16">
        <v>0.37565585000000001</v>
      </c>
      <c r="L384" s="16">
        <v>-19.600000000000001</v>
      </c>
      <c r="R384" s="18"/>
      <c r="S384" s="78"/>
      <c r="Y384" s="18"/>
      <c r="Z384" s="78"/>
    </row>
    <row r="385" spans="1:26" ht="13.2" x14ac:dyDescent="0.25">
      <c r="A385" s="13">
        <v>42787</v>
      </c>
      <c r="B385" s="54">
        <v>0.6007986111111111</v>
      </c>
      <c r="C385" s="16" t="s">
        <v>760</v>
      </c>
      <c r="D385" s="16" t="s">
        <v>761</v>
      </c>
      <c r="E385" s="16" t="s">
        <v>762</v>
      </c>
      <c r="F385" s="16">
        <v>1.923884E-2</v>
      </c>
      <c r="G385" s="16">
        <v>0.22797464000000001</v>
      </c>
      <c r="H385" s="16">
        <v>4.3859600000000004E-3</v>
      </c>
      <c r="I385" s="66">
        <v>2.5000000000000001E-3</v>
      </c>
      <c r="J385" s="16">
        <v>73875598476</v>
      </c>
      <c r="K385" s="16">
        <v>4.3750000000000004E-3</v>
      </c>
      <c r="L385" s="16">
        <v>-0.22797464000000001</v>
      </c>
      <c r="R385" s="18"/>
      <c r="S385" s="78"/>
      <c r="Y385" s="18"/>
      <c r="Z385" s="78"/>
    </row>
    <row r="386" spans="1:26" ht="13.2" x14ac:dyDescent="0.25">
      <c r="A386" s="13">
        <v>42787</v>
      </c>
      <c r="B386" s="54">
        <v>0.6007986111111111</v>
      </c>
      <c r="C386" s="16" t="s">
        <v>760</v>
      </c>
      <c r="D386" s="16" t="s">
        <v>761</v>
      </c>
      <c r="E386" s="16" t="s">
        <v>762</v>
      </c>
      <c r="F386" s="16">
        <v>1.9253180000000002E-2</v>
      </c>
      <c r="G386" s="16">
        <v>0.10387894</v>
      </c>
      <c r="H386" s="16">
        <v>1.9999900000000001E-3</v>
      </c>
      <c r="I386" s="66">
        <v>2.5000000000000001E-3</v>
      </c>
      <c r="J386" s="16">
        <v>73875598476</v>
      </c>
      <c r="K386" s="16">
        <v>1.9949999999999998E-3</v>
      </c>
      <c r="L386" s="16">
        <v>-0.10387894</v>
      </c>
      <c r="R386" s="18"/>
      <c r="S386" s="78"/>
      <c r="Y386" s="18"/>
      <c r="Z386" s="78"/>
    </row>
    <row r="387" spans="1:26" ht="13.2" x14ac:dyDescent="0.25">
      <c r="A387" s="13">
        <v>42787</v>
      </c>
      <c r="B387" s="54">
        <v>0.6007986111111111</v>
      </c>
      <c r="C387" s="16" t="s">
        <v>760</v>
      </c>
      <c r="D387" s="16" t="s">
        <v>761</v>
      </c>
      <c r="E387" s="16" t="s">
        <v>762</v>
      </c>
      <c r="F387" s="16">
        <v>1.9260860000000001E-2</v>
      </c>
      <c r="G387" s="16">
        <v>0.20767500999999999</v>
      </c>
      <c r="H387" s="16">
        <v>3.9999900000000001E-3</v>
      </c>
      <c r="I387" s="66">
        <v>2.5000000000000001E-3</v>
      </c>
      <c r="J387" s="16">
        <v>73875598476</v>
      </c>
      <c r="K387" s="16">
        <v>3.9899999999999996E-3</v>
      </c>
      <c r="L387" s="16">
        <v>-0.20767500999999999</v>
      </c>
      <c r="R387" s="18"/>
      <c r="S387" s="78"/>
      <c r="Y387" s="18"/>
      <c r="Z387" s="78"/>
    </row>
    <row r="388" spans="1:26" ht="13.2" x14ac:dyDescent="0.25">
      <c r="A388" s="13">
        <v>42787</v>
      </c>
      <c r="B388" s="54">
        <v>0.6007986111111111</v>
      </c>
      <c r="C388" s="16" t="s">
        <v>760</v>
      </c>
      <c r="D388" s="16" t="s">
        <v>761</v>
      </c>
      <c r="E388" s="16" t="s">
        <v>762</v>
      </c>
      <c r="F388" s="16">
        <v>1.931807E-2</v>
      </c>
      <c r="G388" s="16">
        <v>7.7647519999999998E-2</v>
      </c>
      <c r="H388" s="16">
        <v>1.5E-3</v>
      </c>
      <c r="I388" s="66">
        <v>2.5000000000000001E-3</v>
      </c>
      <c r="J388" s="16">
        <v>73875598476</v>
      </c>
      <c r="K388" s="16">
        <v>1.49625E-3</v>
      </c>
      <c r="L388" s="16">
        <v>-7.7647519999999998E-2</v>
      </c>
      <c r="R388" s="18"/>
      <c r="S388" s="78"/>
      <c r="Y388" s="18"/>
      <c r="Z388" s="78"/>
    </row>
    <row r="389" spans="1:26" ht="13.2" x14ac:dyDescent="0.25">
      <c r="A389" s="13">
        <v>42787</v>
      </c>
      <c r="B389" s="54">
        <v>0.6007986111111111</v>
      </c>
      <c r="C389" s="16" t="s">
        <v>760</v>
      </c>
      <c r="D389" s="16" t="s">
        <v>761</v>
      </c>
      <c r="E389" s="16" t="s">
        <v>762</v>
      </c>
      <c r="F389" s="16">
        <v>1.932041E-2</v>
      </c>
      <c r="G389" s="16">
        <v>0.10352263</v>
      </c>
      <c r="H389" s="16">
        <v>2.0000899999999999E-3</v>
      </c>
      <c r="I389" s="66">
        <v>2.5000000000000001E-3</v>
      </c>
      <c r="J389" s="16">
        <v>73875598476</v>
      </c>
      <c r="K389" s="16">
        <v>1.9950900000000001E-3</v>
      </c>
      <c r="L389" s="16">
        <v>-0.10352263</v>
      </c>
      <c r="R389" s="18"/>
      <c r="S389" s="78"/>
      <c r="Y389" s="18"/>
      <c r="Z389" s="78"/>
    </row>
    <row r="390" spans="1:26" ht="13.2" x14ac:dyDescent="0.25">
      <c r="A390" s="13">
        <v>42787</v>
      </c>
      <c r="B390" s="54">
        <v>0.6007986111111111</v>
      </c>
      <c r="C390" s="16" t="s">
        <v>760</v>
      </c>
      <c r="D390" s="16" t="s">
        <v>761</v>
      </c>
      <c r="E390" s="16" t="s">
        <v>762</v>
      </c>
      <c r="F390" s="16">
        <v>1.9335669999999999E-2</v>
      </c>
      <c r="G390" s="16">
        <v>1.0022020899999999</v>
      </c>
      <c r="H390" s="16">
        <v>1.9378240000000001E-2</v>
      </c>
      <c r="I390" s="66">
        <v>2.5000000000000001E-3</v>
      </c>
      <c r="J390" s="16">
        <v>73875598476</v>
      </c>
      <c r="K390" s="16">
        <v>1.9329800000000001E-2</v>
      </c>
      <c r="L390" s="16">
        <v>-1.0022020899999999</v>
      </c>
      <c r="R390" s="18"/>
      <c r="S390" s="78"/>
      <c r="Y390" s="18"/>
      <c r="Z390" s="78"/>
    </row>
    <row r="391" spans="1:26" ht="13.2" x14ac:dyDescent="0.25">
      <c r="A391" s="13">
        <v>42787</v>
      </c>
      <c r="B391" s="54">
        <v>0.60072916666666665</v>
      </c>
      <c r="C391" s="16" t="s">
        <v>760</v>
      </c>
      <c r="D391" s="16" t="s">
        <v>761</v>
      </c>
      <c r="E391" s="16" t="s">
        <v>762</v>
      </c>
      <c r="F391" s="16">
        <v>1.9335680000000001E-2</v>
      </c>
      <c r="G391" s="16">
        <v>19.600000000000001</v>
      </c>
      <c r="H391" s="16">
        <v>0.37897932000000001</v>
      </c>
      <c r="I391" s="66">
        <v>2.5000000000000001E-3</v>
      </c>
      <c r="J391" s="16">
        <v>73875512562</v>
      </c>
      <c r="K391" s="16">
        <v>0.37803187999999999</v>
      </c>
      <c r="L391" s="16">
        <v>-19.600000000000001</v>
      </c>
      <c r="R391" s="18"/>
      <c r="S391" s="78"/>
      <c r="Y391" s="18"/>
      <c r="Z391" s="78"/>
    </row>
    <row r="392" spans="1:26" ht="13.2" x14ac:dyDescent="0.25">
      <c r="A392" s="13">
        <v>42787</v>
      </c>
      <c r="B392" s="54">
        <v>0.60072916666666665</v>
      </c>
      <c r="C392" s="16" t="s">
        <v>760</v>
      </c>
      <c r="D392" s="16" t="s">
        <v>761</v>
      </c>
      <c r="E392" s="16" t="s">
        <v>762</v>
      </c>
      <c r="F392" s="16">
        <v>1.9359129999999999E-2</v>
      </c>
      <c r="G392" s="16">
        <v>4.648969E-2</v>
      </c>
      <c r="H392" s="16">
        <v>8.9999000000000003E-4</v>
      </c>
      <c r="I392" s="66">
        <v>2.5000000000000001E-3</v>
      </c>
      <c r="J392" s="16">
        <v>73875512562</v>
      </c>
      <c r="K392" s="16">
        <v>8.9775E-4</v>
      </c>
      <c r="L392" s="16">
        <v>-4.648969E-2</v>
      </c>
      <c r="R392" s="18"/>
      <c r="S392" s="78"/>
      <c r="Y392" s="18"/>
      <c r="Z392" s="78"/>
    </row>
    <row r="393" spans="1:26" ht="13.2" x14ac:dyDescent="0.25">
      <c r="A393" s="13">
        <v>42787</v>
      </c>
      <c r="B393" s="54">
        <v>0.60065972222222219</v>
      </c>
      <c r="C393" s="16" t="s">
        <v>760</v>
      </c>
      <c r="D393" s="16" t="s">
        <v>761</v>
      </c>
      <c r="E393" s="16" t="s">
        <v>762</v>
      </c>
      <c r="F393" s="16">
        <v>1.9335669999999999E-2</v>
      </c>
      <c r="G393" s="16">
        <v>52.153285670000002</v>
      </c>
      <c r="H393" s="16">
        <v>1.0084187200000001</v>
      </c>
      <c r="I393" s="66">
        <v>2.5000000000000001E-3</v>
      </c>
      <c r="J393" s="16">
        <v>73875429645</v>
      </c>
      <c r="K393" s="16">
        <v>1.0058976799999999</v>
      </c>
      <c r="L393" s="16">
        <v>-52.153285670000002</v>
      </c>
      <c r="R393" s="18"/>
      <c r="S393" s="78"/>
      <c r="Y393" s="18"/>
      <c r="Z393" s="78"/>
    </row>
    <row r="394" spans="1:26" ht="13.2" x14ac:dyDescent="0.25">
      <c r="A394" s="13">
        <v>42787</v>
      </c>
      <c r="B394" s="54">
        <v>0.60065972222222219</v>
      </c>
      <c r="C394" s="16" t="s">
        <v>760</v>
      </c>
      <c r="D394" s="16" t="s">
        <v>761</v>
      </c>
      <c r="E394" s="16" t="s">
        <v>762</v>
      </c>
      <c r="F394" s="16">
        <v>1.9359040000000001E-2</v>
      </c>
      <c r="G394" s="16">
        <v>17.821242089999998</v>
      </c>
      <c r="H394" s="16">
        <v>0.34500213000000002</v>
      </c>
      <c r="I394" s="66">
        <v>2.5000000000000001E-3</v>
      </c>
      <c r="J394" s="16">
        <v>73875429645</v>
      </c>
      <c r="K394" s="16">
        <v>0.34413962999999997</v>
      </c>
      <c r="L394" s="16">
        <v>-17.821242089999998</v>
      </c>
      <c r="R394" s="18"/>
      <c r="S394" s="78"/>
      <c r="Y394" s="18"/>
      <c r="Z394" s="78"/>
    </row>
    <row r="395" spans="1:26" ht="13.2" x14ac:dyDescent="0.25">
      <c r="A395" s="13">
        <v>42787</v>
      </c>
      <c r="B395" s="54">
        <v>0.60065972222222219</v>
      </c>
      <c r="C395" s="16" t="s">
        <v>760</v>
      </c>
      <c r="D395" s="16" t="s">
        <v>761</v>
      </c>
      <c r="E395" s="16" t="s">
        <v>762</v>
      </c>
      <c r="F395" s="16">
        <v>1.9359080000000001E-2</v>
      </c>
      <c r="G395" s="16">
        <v>2.7693015600000002</v>
      </c>
      <c r="H395" s="16">
        <v>5.361113E-2</v>
      </c>
      <c r="I395" s="66">
        <v>2.5000000000000001E-3</v>
      </c>
      <c r="J395" s="16">
        <v>73875429645</v>
      </c>
      <c r="K395" s="16">
        <v>5.3477110000000001E-2</v>
      </c>
      <c r="L395" s="16">
        <v>-2.7693015600000002</v>
      </c>
      <c r="R395" s="18"/>
      <c r="S395" s="78"/>
      <c r="Y395" s="18"/>
      <c r="Z395" s="78"/>
    </row>
    <row r="396" spans="1:26" ht="13.2" x14ac:dyDescent="0.25">
      <c r="A396" s="13">
        <v>42787</v>
      </c>
      <c r="B396" s="54">
        <v>0.60065972222222219</v>
      </c>
      <c r="C396" s="16" t="s">
        <v>760</v>
      </c>
      <c r="D396" s="16" t="s">
        <v>761</v>
      </c>
      <c r="E396" s="16" t="s">
        <v>762</v>
      </c>
      <c r="F396" s="16">
        <v>1.9359109999999999E-2</v>
      </c>
      <c r="G396" s="16">
        <v>19.600000000000001</v>
      </c>
      <c r="H396" s="16">
        <v>0.37943854999999999</v>
      </c>
      <c r="I396" s="66">
        <v>2.5000000000000001E-3</v>
      </c>
      <c r="J396" s="16">
        <v>73875429645</v>
      </c>
      <c r="K396" s="16">
        <v>0.37848996000000001</v>
      </c>
      <c r="L396" s="16">
        <v>-19.600000000000001</v>
      </c>
      <c r="R396" s="18"/>
      <c r="S396" s="78"/>
      <c r="Y396" s="18"/>
      <c r="Z396" s="78"/>
    </row>
    <row r="397" spans="1:26" ht="13.2" x14ac:dyDescent="0.25">
      <c r="A397" s="13">
        <v>42787</v>
      </c>
      <c r="B397" s="54">
        <v>0.60065972222222219</v>
      </c>
      <c r="C397" s="16" t="s">
        <v>760</v>
      </c>
      <c r="D397" s="16" t="s">
        <v>761</v>
      </c>
      <c r="E397" s="16" t="s">
        <v>762</v>
      </c>
      <c r="F397" s="16">
        <v>1.935912E-2</v>
      </c>
      <c r="G397" s="16">
        <v>58.805003620000001</v>
      </c>
      <c r="H397" s="16">
        <v>1.1384131200000001</v>
      </c>
      <c r="I397" s="66">
        <v>2.5000000000000001E-3</v>
      </c>
      <c r="J397" s="16">
        <v>73875429645</v>
      </c>
      <c r="K397" s="16">
        <v>1.1355670899999999</v>
      </c>
      <c r="L397" s="16">
        <v>-58.805003620000001</v>
      </c>
      <c r="R397" s="18"/>
      <c r="S397" s="78"/>
      <c r="Y397" s="18"/>
      <c r="Z397" s="78"/>
    </row>
    <row r="398" spans="1:26" ht="13.2" x14ac:dyDescent="0.25">
      <c r="A398" s="13">
        <v>42787</v>
      </c>
      <c r="B398" s="54">
        <v>0.60065972222222219</v>
      </c>
      <c r="C398" s="16" t="s">
        <v>760</v>
      </c>
      <c r="D398" s="16" t="s">
        <v>761</v>
      </c>
      <c r="E398" s="16" t="s">
        <v>762</v>
      </c>
      <c r="F398" s="16">
        <v>1.9359129999999999E-2</v>
      </c>
      <c r="G398" s="16">
        <v>53.818575330000002</v>
      </c>
      <c r="H398" s="16">
        <v>1.04188079</v>
      </c>
      <c r="I398" s="66">
        <v>2.5000000000000001E-3</v>
      </c>
      <c r="J398" s="16">
        <v>73875429645</v>
      </c>
      <c r="K398" s="16">
        <v>1.03927609</v>
      </c>
      <c r="L398" s="16">
        <v>-53.818575330000002</v>
      </c>
      <c r="R398" s="18"/>
      <c r="S398" s="78"/>
      <c r="Y398" s="18"/>
      <c r="Z398" s="78"/>
    </row>
    <row r="399" spans="1:26" ht="13.2" x14ac:dyDescent="0.25">
      <c r="A399" s="13">
        <v>42787</v>
      </c>
      <c r="B399" s="54">
        <v>0.60050925925925924</v>
      </c>
      <c r="C399" s="16" t="s">
        <v>760</v>
      </c>
      <c r="D399" s="16" t="s">
        <v>761</v>
      </c>
      <c r="E399" s="16" t="s">
        <v>762</v>
      </c>
      <c r="F399" s="16">
        <v>1.9358630000000002E-2</v>
      </c>
      <c r="G399" s="16">
        <v>0.13032588000000001</v>
      </c>
      <c r="H399" s="16">
        <v>2.5229300000000001E-3</v>
      </c>
      <c r="I399" s="66">
        <v>2.5000000000000001E-3</v>
      </c>
      <c r="J399" s="16">
        <v>73875335739</v>
      </c>
      <c r="K399" s="16">
        <v>2.5166300000000002E-3</v>
      </c>
      <c r="L399" s="16">
        <v>-0.13032588000000001</v>
      </c>
      <c r="R399" s="18"/>
      <c r="S399" s="78"/>
      <c r="Y399" s="18"/>
      <c r="Z399" s="78"/>
    </row>
    <row r="400" spans="1:26" ht="13.2" x14ac:dyDescent="0.25">
      <c r="A400" s="13">
        <v>42787</v>
      </c>
      <c r="B400" s="54">
        <v>0.60050925925925924</v>
      </c>
      <c r="C400" s="16" t="s">
        <v>760</v>
      </c>
      <c r="D400" s="16" t="s">
        <v>761</v>
      </c>
      <c r="E400" s="16" t="s">
        <v>762</v>
      </c>
      <c r="F400" s="16">
        <v>1.9358650000000002E-2</v>
      </c>
      <c r="G400" s="16">
        <v>53.819909770000002</v>
      </c>
      <c r="H400" s="16">
        <v>1.04188079</v>
      </c>
      <c r="I400" s="66">
        <v>2.5000000000000001E-3</v>
      </c>
      <c r="J400" s="16">
        <v>73875335739</v>
      </c>
      <c r="K400" s="16">
        <v>1.03927609</v>
      </c>
      <c r="L400" s="16">
        <v>-53.819909770000002</v>
      </c>
      <c r="R400" s="18"/>
      <c r="S400" s="78"/>
      <c r="Y400" s="18"/>
      <c r="Z400" s="78"/>
    </row>
    <row r="401" spans="1:26" ht="13.2" x14ac:dyDescent="0.25">
      <c r="A401" s="13">
        <v>42787</v>
      </c>
      <c r="B401" s="54">
        <v>0.60050925925925924</v>
      </c>
      <c r="C401" s="16" t="s">
        <v>760</v>
      </c>
      <c r="D401" s="16" t="s">
        <v>761</v>
      </c>
      <c r="E401" s="16" t="s">
        <v>762</v>
      </c>
      <c r="F401" s="16">
        <v>1.935866E-2</v>
      </c>
      <c r="G401" s="16">
        <v>101.04005132</v>
      </c>
      <c r="H401" s="16">
        <v>1.95599999</v>
      </c>
      <c r="I401" s="66">
        <v>2.5000000000000001E-3</v>
      </c>
      <c r="J401" s="16">
        <v>73875335739</v>
      </c>
      <c r="K401" s="16">
        <v>1.9511099999999999</v>
      </c>
      <c r="L401" s="16">
        <v>-101.04005132</v>
      </c>
      <c r="R401" s="18"/>
      <c r="S401" s="78"/>
      <c r="Y401" s="18"/>
      <c r="Z401" s="78"/>
    </row>
    <row r="402" spans="1:26" ht="13.2" x14ac:dyDescent="0.25">
      <c r="A402" s="13">
        <v>42787</v>
      </c>
      <c r="B402" s="54">
        <v>0.60050925925925924</v>
      </c>
      <c r="C402" s="16" t="s">
        <v>760</v>
      </c>
      <c r="D402" s="16" t="s">
        <v>761</v>
      </c>
      <c r="E402" s="16" t="s">
        <v>762</v>
      </c>
      <c r="F402" s="16">
        <v>1.9375300000000002E-2</v>
      </c>
      <c r="G402" s="16">
        <v>7.7418130000000002E-2</v>
      </c>
      <c r="H402" s="16">
        <v>1.4999900000000001E-3</v>
      </c>
      <c r="I402" s="66">
        <v>2.5000000000000001E-3</v>
      </c>
      <c r="J402" s="16">
        <v>73875335739</v>
      </c>
      <c r="K402" s="16">
        <v>1.49625E-3</v>
      </c>
      <c r="L402" s="16">
        <v>-7.7418130000000002E-2</v>
      </c>
      <c r="R402" s="18"/>
      <c r="S402" s="78"/>
      <c r="Y402" s="18"/>
      <c r="Z402" s="78"/>
    </row>
    <row r="403" spans="1:26" ht="13.2" x14ac:dyDescent="0.25">
      <c r="A403" s="13">
        <v>42787</v>
      </c>
      <c r="B403" s="54">
        <v>0.60050925925925924</v>
      </c>
      <c r="C403" s="16" t="s">
        <v>760</v>
      </c>
      <c r="D403" s="16" t="s">
        <v>761</v>
      </c>
      <c r="E403" s="16" t="s">
        <v>762</v>
      </c>
      <c r="F403" s="16">
        <v>1.9394689999999999E-2</v>
      </c>
      <c r="G403" s="16">
        <v>0.22338430000000001</v>
      </c>
      <c r="H403" s="16">
        <v>4.3324599999999998E-3</v>
      </c>
      <c r="I403" s="66">
        <v>2.5000000000000001E-3</v>
      </c>
      <c r="J403" s="16">
        <v>73875335739</v>
      </c>
      <c r="K403" s="16">
        <v>4.3216299999999999E-3</v>
      </c>
      <c r="L403" s="16">
        <v>-0.22338430000000001</v>
      </c>
      <c r="R403" s="18"/>
      <c r="S403" s="78"/>
      <c r="Y403" s="18"/>
      <c r="Z403" s="78"/>
    </row>
    <row r="404" spans="1:26" ht="13.2" x14ac:dyDescent="0.25">
      <c r="A404" s="13">
        <v>42787</v>
      </c>
      <c r="B404" s="54">
        <v>0.60050925925925924</v>
      </c>
      <c r="C404" s="16" t="s">
        <v>760</v>
      </c>
      <c r="D404" s="16" t="s">
        <v>761</v>
      </c>
      <c r="E404" s="16" t="s">
        <v>762</v>
      </c>
      <c r="F404" s="16">
        <v>1.9394700000000001E-2</v>
      </c>
      <c r="G404" s="16">
        <v>3.8711373</v>
      </c>
      <c r="H404" s="16">
        <v>7.507954E-2</v>
      </c>
      <c r="I404" s="66">
        <v>2.5000000000000001E-3</v>
      </c>
      <c r="J404" s="16">
        <v>73875335739</v>
      </c>
      <c r="K404" s="16">
        <v>7.4891849999999996E-2</v>
      </c>
      <c r="L404" s="16">
        <v>-3.8711373</v>
      </c>
      <c r="R404" s="18"/>
      <c r="S404" s="78"/>
      <c r="Y404" s="18"/>
      <c r="Z404" s="78"/>
    </row>
    <row r="405" spans="1:26" ht="13.2" x14ac:dyDescent="0.25">
      <c r="A405" s="13">
        <v>42787</v>
      </c>
      <c r="B405" s="54">
        <v>0.60037037037037033</v>
      </c>
      <c r="C405" s="16" t="s">
        <v>760</v>
      </c>
      <c r="D405" s="16" t="s">
        <v>761</v>
      </c>
      <c r="E405" s="16" t="s">
        <v>762</v>
      </c>
      <c r="F405" s="16">
        <v>1.949205E-2</v>
      </c>
      <c r="G405" s="16">
        <v>4.3220699999999999E-3</v>
      </c>
      <c r="H405" s="16">
        <v>8.4240000000000007E-5</v>
      </c>
      <c r="I405" s="66">
        <v>1.5E-3</v>
      </c>
      <c r="J405" s="16">
        <v>73875251823</v>
      </c>
      <c r="K405" s="16">
        <v>8.4120000000000001E-5</v>
      </c>
      <c r="L405" s="16">
        <v>-4.3220699999999999E-3</v>
      </c>
      <c r="R405" s="18"/>
      <c r="S405" s="78"/>
      <c r="Y405" s="18"/>
      <c r="Z405" s="78"/>
    </row>
    <row r="406" spans="1:26" ht="13.2" x14ac:dyDescent="0.25">
      <c r="A406" s="13">
        <v>42787</v>
      </c>
      <c r="B406" s="54">
        <v>0.60035879629629629</v>
      </c>
      <c r="C406" s="16" t="s">
        <v>760</v>
      </c>
      <c r="D406" s="16" t="s">
        <v>761</v>
      </c>
      <c r="E406" s="16" t="s">
        <v>762</v>
      </c>
      <c r="F406" s="16">
        <v>1.949205E-2</v>
      </c>
      <c r="G406" s="16">
        <v>19.569541439999998</v>
      </c>
      <c r="H406" s="16">
        <v>0.38145047999999998</v>
      </c>
      <c r="I406" s="66">
        <v>2.5000000000000001E-3</v>
      </c>
      <c r="J406" s="16">
        <v>73875251823</v>
      </c>
      <c r="K406" s="16">
        <v>0.38049685999999999</v>
      </c>
      <c r="L406" s="16">
        <v>-19.569541439999998</v>
      </c>
      <c r="R406" s="18"/>
      <c r="S406" s="78"/>
      <c r="Y406" s="18"/>
      <c r="Z406" s="78"/>
    </row>
    <row r="407" spans="1:26" ht="13.2" x14ac:dyDescent="0.25">
      <c r="A407" s="13">
        <v>42787</v>
      </c>
      <c r="B407" s="54">
        <v>0.60035879629629629</v>
      </c>
      <c r="C407" s="16" t="s">
        <v>760</v>
      </c>
      <c r="D407" s="16" t="s">
        <v>761</v>
      </c>
      <c r="E407" s="16" t="s">
        <v>762</v>
      </c>
      <c r="F407" s="16">
        <v>1.9492059999999999E-2</v>
      </c>
      <c r="G407" s="16">
        <v>2.5970979500000002</v>
      </c>
      <c r="H407" s="16">
        <v>5.0622779999999999E-2</v>
      </c>
      <c r="I407" s="66">
        <v>2.5000000000000001E-3</v>
      </c>
      <c r="J407" s="16">
        <v>73875251823</v>
      </c>
      <c r="K407" s="16">
        <v>5.0496230000000003E-2</v>
      </c>
      <c r="L407" s="16">
        <v>-2.5970979500000002</v>
      </c>
      <c r="R407" s="18"/>
      <c r="S407" s="78"/>
      <c r="Y407" s="18"/>
      <c r="Z407" s="78"/>
    </row>
    <row r="408" spans="1:26" ht="13.2" x14ac:dyDescent="0.25">
      <c r="A408" s="13">
        <v>42787</v>
      </c>
      <c r="B408" s="54">
        <v>0.59266203703703701</v>
      </c>
      <c r="C408" s="16" t="s">
        <v>760</v>
      </c>
      <c r="D408" s="16" t="s">
        <v>761</v>
      </c>
      <c r="E408" s="16" t="s">
        <v>762</v>
      </c>
      <c r="F408" s="16">
        <v>1.9088210000000001E-2</v>
      </c>
      <c r="G408" s="16">
        <v>1.2672069500000001</v>
      </c>
      <c r="H408" s="16">
        <v>2.4188709999999999E-2</v>
      </c>
      <c r="I408" s="66">
        <v>2.5000000000000001E-3</v>
      </c>
      <c r="J408" s="16">
        <v>73870870209</v>
      </c>
      <c r="K408" s="16">
        <v>2.4128239999999999E-2</v>
      </c>
      <c r="L408" s="16">
        <v>-1.2672069500000001</v>
      </c>
      <c r="R408" s="18"/>
      <c r="S408" s="78"/>
      <c r="Y408" s="18"/>
      <c r="Z408" s="78"/>
    </row>
    <row r="409" spans="1:26" ht="13.2" x14ac:dyDescent="0.25">
      <c r="A409" s="13">
        <v>42787</v>
      </c>
      <c r="B409" s="54">
        <v>7.0000000000000007E-2</v>
      </c>
      <c r="C409" s="16" t="s">
        <v>760</v>
      </c>
      <c r="D409" s="16" t="s">
        <v>761</v>
      </c>
      <c r="E409" s="16" t="s">
        <v>762</v>
      </c>
      <c r="F409" s="16">
        <v>1.9999280000000001E-2</v>
      </c>
      <c r="G409" s="16">
        <v>0.61087875000000003</v>
      </c>
      <c r="H409" s="16">
        <v>1.221713E-2</v>
      </c>
      <c r="I409" s="66">
        <v>2.5000000000000001E-3</v>
      </c>
      <c r="J409" s="16">
        <v>73628557764</v>
      </c>
      <c r="K409" s="16">
        <v>1.2186590000000001E-2</v>
      </c>
      <c r="L409" s="16">
        <v>-0.61087875000000003</v>
      </c>
      <c r="R409" s="18"/>
      <c r="S409" s="78"/>
      <c r="Y409" s="18"/>
      <c r="Z409" s="78"/>
    </row>
    <row r="410" spans="1:26" ht="13.2" x14ac:dyDescent="0.25">
      <c r="A410" s="13">
        <v>42787</v>
      </c>
      <c r="B410" s="54">
        <v>7.0000000000000007E-2</v>
      </c>
      <c r="C410" s="16" t="s">
        <v>760</v>
      </c>
      <c r="D410" s="16" t="s">
        <v>761</v>
      </c>
      <c r="E410" s="16" t="s">
        <v>762</v>
      </c>
      <c r="F410" s="16">
        <v>1.9999280000000001E-2</v>
      </c>
      <c r="G410" s="16">
        <v>0.23497387</v>
      </c>
      <c r="H410" s="16">
        <v>4.6993E-3</v>
      </c>
      <c r="I410" s="66">
        <v>2.5000000000000001E-3</v>
      </c>
      <c r="J410" s="16">
        <v>73628557764</v>
      </c>
      <c r="K410" s="16">
        <v>4.6875600000000003E-3</v>
      </c>
      <c r="L410" s="16">
        <v>-0.23497387</v>
      </c>
      <c r="R410" s="18"/>
      <c r="S410" s="78"/>
      <c r="Y410" s="18"/>
      <c r="Z410" s="78"/>
    </row>
    <row r="411" spans="1:26" ht="13.2" x14ac:dyDescent="0.25">
      <c r="A411" s="13"/>
      <c r="B411" s="54"/>
      <c r="C411" s="16"/>
      <c r="D411" s="16"/>
      <c r="E411" s="16"/>
      <c r="F411" s="16"/>
      <c r="G411" s="7">
        <f t="shared" ref="G411:H411" si="43">SUM(G370:G410)</f>
        <v>537.65453876999982</v>
      </c>
      <c r="H411" s="7">
        <f t="shared" si="43"/>
        <v>10.389758520000001</v>
      </c>
      <c r="I411" s="66"/>
      <c r="J411" s="16"/>
      <c r="K411" s="16"/>
      <c r="L411" s="16"/>
      <c r="R411" s="18"/>
      <c r="S411" s="78"/>
      <c r="Y411" s="18"/>
      <c r="Z411" s="78"/>
    </row>
    <row r="412" spans="1:26" ht="13.2" x14ac:dyDescent="0.25">
      <c r="R412" s="18"/>
      <c r="S412" s="78"/>
      <c r="Y412" s="18"/>
      <c r="Z412" s="78"/>
    </row>
    <row r="413" spans="1:26" ht="13.2" x14ac:dyDescent="0.25">
      <c r="R413" s="18"/>
      <c r="S413" s="78"/>
      <c r="Y413" s="18"/>
      <c r="Z413" s="78"/>
    </row>
    <row r="414" spans="1:26" ht="13.2" x14ac:dyDescent="0.25">
      <c r="R414" s="18"/>
      <c r="S414" s="78"/>
      <c r="Y414" s="18"/>
      <c r="Z414" s="78"/>
    </row>
    <row r="415" spans="1:26" ht="13.2" x14ac:dyDescent="0.25">
      <c r="A415" s="13">
        <v>42786</v>
      </c>
      <c r="B415" s="54">
        <v>0.99576388888888889</v>
      </c>
      <c r="C415" s="16" t="s">
        <v>760</v>
      </c>
      <c r="D415" s="16" t="s">
        <v>761</v>
      </c>
      <c r="E415" s="16" t="s">
        <v>762</v>
      </c>
      <c r="F415" s="16">
        <v>1.9950019999999999E-2</v>
      </c>
      <c r="G415" s="16">
        <v>0.82704325999999995</v>
      </c>
      <c r="H415" s="16">
        <v>1.649952E-2</v>
      </c>
      <c r="I415" s="66">
        <v>2.5000000000000001E-3</v>
      </c>
      <c r="J415" s="16">
        <v>73603675671</v>
      </c>
      <c r="K415" s="16">
        <v>1.6458279999999999E-2</v>
      </c>
      <c r="L415" s="16">
        <v>-0.82704325999999995</v>
      </c>
      <c r="R415" s="18"/>
      <c r="S415" s="78"/>
      <c r="Y415" s="18"/>
      <c r="Z415" s="78"/>
    </row>
    <row r="416" spans="1:26" ht="13.2" x14ac:dyDescent="0.25">
      <c r="A416" s="13">
        <v>42786</v>
      </c>
      <c r="B416" s="54">
        <v>0.80618055555555557</v>
      </c>
      <c r="C416" s="16" t="s">
        <v>760</v>
      </c>
      <c r="D416" s="16" t="s">
        <v>761</v>
      </c>
      <c r="E416" s="16" t="s">
        <v>762</v>
      </c>
      <c r="F416" s="16">
        <v>2.001002E-2</v>
      </c>
      <c r="G416" s="16">
        <v>0.65824866000000004</v>
      </c>
      <c r="H416" s="16">
        <v>1.3171560000000001E-2</v>
      </c>
      <c r="I416" s="66">
        <v>2.5000000000000001E-3</v>
      </c>
      <c r="J416" s="16">
        <v>73535087328</v>
      </c>
      <c r="K416" s="16">
        <v>1.313864E-2</v>
      </c>
      <c r="L416" s="16">
        <v>-0.65824866000000004</v>
      </c>
      <c r="R416" s="18"/>
      <c r="S416" s="78"/>
      <c r="Y416" s="18"/>
      <c r="Z416" s="78"/>
    </row>
    <row r="417" spans="1:26" ht="13.2" x14ac:dyDescent="0.25">
      <c r="A417" s="13">
        <v>42786</v>
      </c>
      <c r="B417" s="54">
        <v>0.80618055555555557</v>
      </c>
      <c r="C417" s="16" t="s">
        <v>760</v>
      </c>
      <c r="D417" s="16" t="s">
        <v>761</v>
      </c>
      <c r="E417" s="16" t="s">
        <v>762</v>
      </c>
      <c r="F417" s="16">
        <v>2.001002E-2</v>
      </c>
      <c r="G417" s="16">
        <v>0.80438688000000003</v>
      </c>
      <c r="H417" s="16">
        <v>1.6095789999999999E-2</v>
      </c>
      <c r="I417" s="66">
        <v>2.5000000000000001E-3</v>
      </c>
      <c r="J417" s="16">
        <v>73535087328</v>
      </c>
      <c r="K417" s="16">
        <v>1.605556E-2</v>
      </c>
      <c r="L417" s="16">
        <v>-0.80438688000000003</v>
      </c>
      <c r="R417" s="18"/>
      <c r="S417" s="78"/>
      <c r="Y417" s="18"/>
      <c r="Z417" s="78"/>
    </row>
    <row r="418" spans="1:26" ht="13.2" x14ac:dyDescent="0.25">
      <c r="A418" s="13">
        <v>42786</v>
      </c>
      <c r="B418" s="54">
        <v>0.80618055555555557</v>
      </c>
      <c r="C418" s="16" t="s">
        <v>760</v>
      </c>
      <c r="D418" s="16" t="s">
        <v>761</v>
      </c>
      <c r="E418" s="16" t="s">
        <v>762</v>
      </c>
      <c r="F418" s="16">
        <v>2.0010030000000002E-2</v>
      </c>
      <c r="G418" s="16">
        <v>6.7265809999999995E-2</v>
      </c>
      <c r="H418" s="16">
        <v>1.34599E-3</v>
      </c>
      <c r="I418" s="66">
        <v>2.5000000000000001E-3</v>
      </c>
      <c r="J418" s="16">
        <v>73535087328</v>
      </c>
      <c r="K418" s="16">
        <v>1.34263E-3</v>
      </c>
      <c r="L418" s="16">
        <v>-6.7265809999999995E-2</v>
      </c>
      <c r="R418" s="18"/>
      <c r="S418" s="78"/>
      <c r="Y418" s="18"/>
      <c r="Z418" s="78"/>
    </row>
    <row r="419" spans="1:26" ht="13.2" x14ac:dyDescent="0.25">
      <c r="A419" s="13">
        <v>42786</v>
      </c>
      <c r="B419" s="54">
        <v>0.80618055555555557</v>
      </c>
      <c r="C419" s="16" t="s">
        <v>760</v>
      </c>
      <c r="D419" s="16" t="s">
        <v>761</v>
      </c>
      <c r="E419" s="16" t="s">
        <v>762</v>
      </c>
      <c r="F419" s="16">
        <v>2.0010030000000002E-2</v>
      </c>
      <c r="G419" s="16">
        <v>0.01</v>
      </c>
      <c r="H419" s="16">
        <v>2.0010000000000001E-4</v>
      </c>
      <c r="I419" s="66">
        <v>2.5000000000000001E-3</v>
      </c>
      <c r="J419" s="16">
        <v>73535087328</v>
      </c>
      <c r="K419" s="16">
        <v>1.996E-4</v>
      </c>
      <c r="L419" s="16">
        <v>-0.01</v>
      </c>
      <c r="R419" s="18"/>
      <c r="S419" s="78"/>
      <c r="Y419" s="18"/>
      <c r="Z419" s="78"/>
    </row>
    <row r="420" spans="1:26" ht="13.2" x14ac:dyDescent="0.25">
      <c r="A420" s="13">
        <v>42786</v>
      </c>
      <c r="B420" s="54">
        <v>0.80483796296296295</v>
      </c>
      <c r="C420" s="16" t="s">
        <v>760</v>
      </c>
      <c r="D420" s="16" t="s">
        <v>761</v>
      </c>
      <c r="E420" s="16" t="s">
        <v>762</v>
      </c>
      <c r="F420" s="16">
        <v>2.0011000000000001E-2</v>
      </c>
      <c r="G420" s="16">
        <v>3.36754636</v>
      </c>
      <c r="H420" s="16">
        <v>6.7387970000000005E-2</v>
      </c>
      <c r="I420" s="66">
        <v>2.5000000000000001E-3</v>
      </c>
      <c r="J420" s="16">
        <v>73534741674</v>
      </c>
      <c r="K420" s="16">
        <v>6.7219509999999996E-2</v>
      </c>
      <c r="L420" s="16">
        <v>-3.36754636</v>
      </c>
      <c r="R420" s="18"/>
      <c r="S420" s="78"/>
      <c r="Y420" s="18"/>
      <c r="Z420" s="78"/>
    </row>
    <row r="421" spans="1:26" ht="13.2" x14ac:dyDescent="0.25">
      <c r="A421" s="13"/>
      <c r="B421" s="54"/>
      <c r="G421" s="7">
        <f t="shared" ref="G421:H421" si="44">SUM(G415:G420)</f>
        <v>5.7344909699999995</v>
      </c>
      <c r="H421" s="7">
        <f t="shared" si="44"/>
        <v>0.11470093000000001</v>
      </c>
      <c r="R421" s="18"/>
      <c r="S421" s="78"/>
      <c r="Y421" s="18"/>
      <c r="Z421" s="78"/>
    </row>
    <row r="422" spans="1:26" ht="13.2" x14ac:dyDescent="0.25">
      <c r="A422" s="13"/>
      <c r="B422" s="54"/>
      <c r="R422" s="18"/>
      <c r="S422" s="78"/>
      <c r="Y422" s="18"/>
      <c r="Z422" s="78"/>
    </row>
    <row r="423" spans="1:26" ht="13.2" x14ac:dyDescent="0.25">
      <c r="A423" s="13"/>
      <c r="B423" s="54"/>
      <c r="R423" s="18"/>
      <c r="S423" s="78"/>
      <c r="Y423" s="18"/>
      <c r="Z423" s="78"/>
    </row>
    <row r="424" spans="1:26" ht="13.2" x14ac:dyDescent="0.25">
      <c r="A424" s="13">
        <v>42799</v>
      </c>
      <c r="B424" s="54">
        <v>0.90584490740740742</v>
      </c>
      <c r="C424" s="16" t="s">
        <v>760</v>
      </c>
      <c r="D424" s="16" t="s">
        <v>761</v>
      </c>
      <c r="E424" s="16" t="s">
        <v>762</v>
      </c>
      <c r="F424" s="16">
        <v>3.2811260000000002E-2</v>
      </c>
      <c r="G424" s="16">
        <v>10.31142154</v>
      </c>
      <c r="H424" s="16">
        <v>0.33833073000000002</v>
      </c>
      <c r="I424" s="66">
        <v>2.5000000000000001E-3</v>
      </c>
      <c r="J424" s="16">
        <v>79756190997</v>
      </c>
      <c r="K424" s="16">
        <v>0.33748491000000003</v>
      </c>
      <c r="L424" s="16">
        <v>-10.31142154</v>
      </c>
      <c r="R424" s="18"/>
      <c r="S424" s="78"/>
      <c r="Y424" s="18"/>
      <c r="Z424" s="78"/>
    </row>
    <row r="425" spans="1:26" ht="13.2" x14ac:dyDescent="0.25">
      <c r="A425" s="13">
        <v>42799</v>
      </c>
      <c r="B425" s="54">
        <v>0.90584490740740742</v>
      </c>
      <c r="C425" s="16" t="s">
        <v>760</v>
      </c>
      <c r="D425" s="16" t="s">
        <v>761</v>
      </c>
      <c r="E425" s="16" t="s">
        <v>762</v>
      </c>
      <c r="F425" s="16">
        <v>3.2821860000000001E-2</v>
      </c>
      <c r="G425" s="16">
        <v>6.7188999999999999E-2</v>
      </c>
      <c r="H425" s="16">
        <v>2.2052600000000001E-3</v>
      </c>
      <c r="I425" s="66">
        <v>2.5000000000000001E-3</v>
      </c>
      <c r="J425" s="16">
        <v>79756190997</v>
      </c>
      <c r="K425" s="16">
        <v>2.1997499999999999E-3</v>
      </c>
      <c r="L425" s="16">
        <v>-6.7188999999999999E-2</v>
      </c>
      <c r="R425" s="18"/>
      <c r="S425" s="78"/>
      <c r="Y425" s="18"/>
      <c r="Z425" s="78"/>
    </row>
    <row r="426" spans="1:26" ht="13.2" x14ac:dyDescent="0.25">
      <c r="A426" s="13">
        <v>42799</v>
      </c>
      <c r="B426" s="54">
        <v>0.90584490740740742</v>
      </c>
      <c r="C426" s="16" t="s">
        <v>760</v>
      </c>
      <c r="D426" s="16" t="s">
        <v>761</v>
      </c>
      <c r="E426" s="16" t="s">
        <v>762</v>
      </c>
      <c r="F426" s="16">
        <v>3.2842879999999998E-2</v>
      </c>
      <c r="G426" s="16">
        <v>0.24173800000000001</v>
      </c>
      <c r="H426" s="16">
        <v>7.9393699999999994E-3</v>
      </c>
      <c r="I426" s="66">
        <v>2.5000000000000001E-3</v>
      </c>
      <c r="J426" s="16">
        <v>79756190997</v>
      </c>
      <c r="K426" s="16">
        <v>7.9195299999999993E-3</v>
      </c>
      <c r="L426" s="16">
        <v>-0.24173800000000001</v>
      </c>
      <c r="R426" s="18"/>
      <c r="S426" s="78"/>
      <c r="Y426" s="18"/>
      <c r="Z426" s="78"/>
    </row>
    <row r="427" spans="1:26" ht="13.2" x14ac:dyDescent="0.25">
      <c r="A427" s="13">
        <v>42799</v>
      </c>
      <c r="B427" s="54">
        <v>0.90584490740740742</v>
      </c>
      <c r="C427" s="16" t="s">
        <v>760</v>
      </c>
      <c r="D427" s="16" t="s">
        <v>761</v>
      </c>
      <c r="E427" s="16" t="s">
        <v>762</v>
      </c>
      <c r="F427" s="16">
        <v>3.2847689999999999E-2</v>
      </c>
      <c r="G427" s="16">
        <v>5.4251600000000001E-3</v>
      </c>
      <c r="H427" s="16">
        <v>1.7819999999999999E-4</v>
      </c>
      <c r="I427" s="66">
        <v>2.5000000000000001E-3</v>
      </c>
      <c r="J427" s="16">
        <v>79756190997</v>
      </c>
      <c r="K427" s="16">
        <v>1.7776000000000001E-4</v>
      </c>
      <c r="L427" s="16">
        <v>-5.4251600000000001E-3</v>
      </c>
      <c r="R427" s="18"/>
      <c r="S427" s="78"/>
      <c r="Y427" s="18"/>
      <c r="Z427" s="78"/>
    </row>
    <row r="428" spans="1:26" ht="13.2" x14ac:dyDescent="0.25">
      <c r="A428" s="13">
        <v>42799</v>
      </c>
      <c r="B428" s="54">
        <v>0.90584490740740742</v>
      </c>
      <c r="C428" s="16" t="s">
        <v>760</v>
      </c>
      <c r="D428" s="16" t="s">
        <v>761</v>
      </c>
      <c r="E428" s="16" t="s">
        <v>762</v>
      </c>
      <c r="F428" s="16">
        <v>3.2848460000000003E-2</v>
      </c>
      <c r="G428" s="16">
        <v>0.96946860999999995</v>
      </c>
      <c r="H428" s="16">
        <v>3.184555E-2</v>
      </c>
      <c r="I428" s="66">
        <v>2.5000000000000001E-3</v>
      </c>
      <c r="J428" s="16">
        <v>79756190997</v>
      </c>
      <c r="K428" s="16">
        <v>3.1765939999999999E-2</v>
      </c>
      <c r="L428" s="16">
        <v>-0.96946860999999995</v>
      </c>
      <c r="R428" s="18"/>
      <c r="S428" s="78"/>
      <c r="Y428" s="18"/>
      <c r="Z428" s="78"/>
    </row>
    <row r="429" spans="1:26" ht="13.2" x14ac:dyDescent="0.25">
      <c r="A429" s="13">
        <v>42799</v>
      </c>
      <c r="B429" s="54">
        <v>0.90584490740740742</v>
      </c>
      <c r="C429" s="16" t="s">
        <v>760</v>
      </c>
      <c r="D429" s="16" t="s">
        <v>761</v>
      </c>
      <c r="E429" s="16" t="s">
        <v>762</v>
      </c>
      <c r="F429" s="16">
        <v>3.2861189999999998E-2</v>
      </c>
      <c r="G429" s="16">
        <v>0.26930795000000002</v>
      </c>
      <c r="H429" s="16">
        <v>8.8497699999999999E-3</v>
      </c>
      <c r="I429" s="66">
        <v>2.5000000000000001E-3</v>
      </c>
      <c r="J429" s="16">
        <v>79756190997</v>
      </c>
      <c r="K429" s="16">
        <v>8.8276499999999994E-3</v>
      </c>
      <c r="L429" s="16">
        <v>-0.26930795000000002</v>
      </c>
      <c r="R429" s="18"/>
      <c r="S429" s="78"/>
      <c r="Y429" s="18"/>
      <c r="Z429" s="78"/>
    </row>
    <row r="430" spans="1:26" ht="13.2" x14ac:dyDescent="0.25">
      <c r="A430" s="13">
        <v>42799</v>
      </c>
      <c r="B430" s="54">
        <v>0.90584490740740742</v>
      </c>
      <c r="C430" s="16" t="s">
        <v>760</v>
      </c>
      <c r="D430" s="16" t="s">
        <v>761</v>
      </c>
      <c r="E430" s="16" t="s">
        <v>762</v>
      </c>
      <c r="F430" s="16">
        <v>3.2867449999999999E-2</v>
      </c>
      <c r="G430" s="16">
        <v>0.17999756</v>
      </c>
      <c r="H430" s="16">
        <v>5.9160599999999999E-3</v>
      </c>
      <c r="I430" s="66">
        <v>2.5000000000000001E-3</v>
      </c>
      <c r="J430" s="16">
        <v>79756190997</v>
      </c>
      <c r="K430" s="16">
        <v>5.9012700000000001E-3</v>
      </c>
      <c r="L430" s="16">
        <v>-0.17999756</v>
      </c>
      <c r="R430" s="18"/>
      <c r="S430" s="78"/>
      <c r="Y430" s="18"/>
      <c r="Z430" s="78"/>
    </row>
    <row r="431" spans="1:26" ht="13.2" x14ac:dyDescent="0.25">
      <c r="A431" s="13">
        <v>42799</v>
      </c>
      <c r="B431" s="54">
        <v>0.90584490740740742</v>
      </c>
      <c r="C431" s="16" t="s">
        <v>760</v>
      </c>
      <c r="D431" s="16" t="s">
        <v>761</v>
      </c>
      <c r="E431" s="16" t="s">
        <v>762</v>
      </c>
      <c r="F431" s="16">
        <v>3.2897879999999997E-2</v>
      </c>
      <c r="G431" s="16">
        <v>3.4132799500000002</v>
      </c>
      <c r="H431" s="16">
        <v>0.11228966999999999</v>
      </c>
      <c r="I431" s="66">
        <v>2.5000000000000001E-3</v>
      </c>
      <c r="J431" s="16">
        <v>79756190997</v>
      </c>
      <c r="K431" s="16">
        <v>0.11200895</v>
      </c>
      <c r="L431" s="16">
        <v>-3.4132799500000002</v>
      </c>
      <c r="R431" s="18"/>
      <c r="S431" s="78"/>
      <c r="Y431" s="18"/>
      <c r="Z431" s="78"/>
    </row>
    <row r="432" spans="1:26" ht="13.2" x14ac:dyDescent="0.25">
      <c r="A432" s="13">
        <v>42799</v>
      </c>
      <c r="B432" s="54">
        <v>0.90584490740740742</v>
      </c>
      <c r="C432" s="16" t="s">
        <v>760</v>
      </c>
      <c r="D432" s="16" t="s">
        <v>761</v>
      </c>
      <c r="E432" s="16" t="s">
        <v>762</v>
      </c>
      <c r="F432" s="16">
        <v>3.2897879999999997E-2</v>
      </c>
      <c r="G432" s="16">
        <v>2.4805856300000002</v>
      </c>
      <c r="H432" s="16">
        <v>8.1605999999999998E-2</v>
      </c>
      <c r="I432" s="66">
        <v>2.5000000000000001E-3</v>
      </c>
      <c r="J432" s="16">
        <v>79756190997</v>
      </c>
      <c r="K432" s="16">
        <v>8.1401989999999994E-2</v>
      </c>
      <c r="L432" s="16">
        <v>-2.4805856300000002</v>
      </c>
      <c r="R432" s="18"/>
      <c r="S432" s="78"/>
      <c r="Y432" s="18"/>
      <c r="Z432" s="78"/>
    </row>
    <row r="433" spans="1:26" ht="13.2" x14ac:dyDescent="0.25">
      <c r="A433" s="13">
        <v>42799</v>
      </c>
      <c r="B433" s="54">
        <v>0.90584490740740742</v>
      </c>
      <c r="C433" s="16" t="s">
        <v>760</v>
      </c>
      <c r="D433" s="16" t="s">
        <v>761</v>
      </c>
      <c r="E433" s="16" t="s">
        <v>762</v>
      </c>
      <c r="F433" s="16">
        <v>3.2897950000000002E-2</v>
      </c>
      <c r="G433" s="16">
        <v>1.76053964</v>
      </c>
      <c r="H433" s="16">
        <v>5.791814E-2</v>
      </c>
      <c r="I433" s="66">
        <v>2.5000000000000001E-3</v>
      </c>
      <c r="J433" s="16">
        <v>79756190997</v>
      </c>
      <c r="K433" s="16">
        <v>5.7773350000000001E-2</v>
      </c>
      <c r="L433" s="16">
        <v>-1.76053964</v>
      </c>
      <c r="R433" s="18"/>
      <c r="S433" s="78"/>
      <c r="Y433" s="18"/>
      <c r="Z433" s="78"/>
    </row>
    <row r="434" spans="1:26" ht="13.2" x14ac:dyDescent="0.25">
      <c r="A434" s="13">
        <v>42799</v>
      </c>
      <c r="B434" s="54">
        <v>0.90584490740740742</v>
      </c>
      <c r="C434" s="16" t="s">
        <v>760</v>
      </c>
      <c r="D434" s="16" t="s">
        <v>761</v>
      </c>
      <c r="E434" s="16" t="s">
        <v>762</v>
      </c>
      <c r="F434" s="16">
        <v>3.2914289999999999E-2</v>
      </c>
      <c r="G434" s="16">
        <v>0.95795023000000001</v>
      </c>
      <c r="H434" s="16">
        <v>3.1530250000000003E-2</v>
      </c>
      <c r="I434" s="66">
        <v>2.5000000000000001E-3</v>
      </c>
      <c r="J434" s="16">
        <v>79756190997</v>
      </c>
      <c r="K434" s="16">
        <v>3.1451430000000002E-2</v>
      </c>
      <c r="L434" s="16">
        <v>-0.95795023000000001</v>
      </c>
      <c r="R434" s="18"/>
      <c r="S434" s="78"/>
      <c r="Y434" s="18"/>
      <c r="Z434" s="78"/>
    </row>
    <row r="435" spans="1:26" ht="13.2" x14ac:dyDescent="0.25">
      <c r="A435" s="13">
        <v>42799</v>
      </c>
      <c r="B435" s="54">
        <v>0.90584490740740742</v>
      </c>
      <c r="C435" s="16" t="s">
        <v>760</v>
      </c>
      <c r="D435" s="16" t="s">
        <v>761</v>
      </c>
      <c r="E435" s="16" t="s">
        <v>762</v>
      </c>
      <c r="F435" s="16">
        <v>3.2922590000000002E-2</v>
      </c>
      <c r="G435" s="16">
        <v>3.6999460000000002</v>
      </c>
      <c r="H435" s="16">
        <v>0.1218118</v>
      </c>
      <c r="I435" s="66">
        <v>2.5000000000000001E-3</v>
      </c>
      <c r="J435" s="16">
        <v>79756190997</v>
      </c>
      <c r="K435" s="16">
        <v>0.12150728</v>
      </c>
      <c r="L435" s="16">
        <v>-3.6999460000000002</v>
      </c>
      <c r="R435" s="18"/>
      <c r="S435" s="78"/>
      <c r="Y435" s="18"/>
      <c r="Z435" s="78"/>
    </row>
    <row r="436" spans="1:26" ht="13.2" x14ac:dyDescent="0.25">
      <c r="A436" s="13">
        <v>42799</v>
      </c>
      <c r="B436" s="54">
        <v>0.90584490740740742</v>
      </c>
      <c r="C436" s="16" t="s">
        <v>760</v>
      </c>
      <c r="D436" s="16" t="s">
        <v>761</v>
      </c>
      <c r="E436" s="16" t="s">
        <v>762</v>
      </c>
      <c r="F436" s="16">
        <v>3.2927970000000001E-2</v>
      </c>
      <c r="G436" s="16">
        <v>0.229632</v>
      </c>
      <c r="H436" s="16">
        <v>7.5613099999999999E-3</v>
      </c>
      <c r="I436" s="66">
        <v>2.5000000000000001E-3</v>
      </c>
      <c r="J436" s="16">
        <v>79756190997</v>
      </c>
      <c r="K436" s="16">
        <v>7.5424100000000003E-3</v>
      </c>
      <c r="L436" s="16">
        <v>-0.229632</v>
      </c>
      <c r="R436" s="18"/>
      <c r="S436" s="78"/>
      <c r="Y436" s="18"/>
      <c r="Z436" s="78"/>
    </row>
    <row r="437" spans="1:26" ht="13.2" x14ac:dyDescent="0.25">
      <c r="A437" s="13">
        <v>42799</v>
      </c>
      <c r="B437" s="54">
        <v>0.90584490740740742</v>
      </c>
      <c r="C437" s="16" t="s">
        <v>760</v>
      </c>
      <c r="D437" s="16" t="s">
        <v>761</v>
      </c>
      <c r="E437" s="16" t="s">
        <v>762</v>
      </c>
      <c r="F437" s="16">
        <v>3.2947980000000002E-2</v>
      </c>
      <c r="G437" s="16">
        <v>0.12825548000000001</v>
      </c>
      <c r="H437" s="16">
        <v>4.2257500000000003E-3</v>
      </c>
      <c r="I437" s="66">
        <v>2.5000000000000001E-3</v>
      </c>
      <c r="J437" s="16">
        <v>79756190997</v>
      </c>
      <c r="K437" s="16">
        <v>4.2151899999999997E-3</v>
      </c>
      <c r="L437" s="16">
        <v>-0.12825548000000001</v>
      </c>
      <c r="R437" s="18"/>
      <c r="S437" s="78"/>
      <c r="Y437" s="18"/>
      <c r="Z437" s="78"/>
    </row>
    <row r="438" spans="1:26" ht="13.2" x14ac:dyDescent="0.25">
      <c r="A438" s="13">
        <v>42799</v>
      </c>
      <c r="B438" s="54">
        <v>0.90584490740740742</v>
      </c>
      <c r="C438" s="16" t="s">
        <v>760</v>
      </c>
      <c r="D438" s="16" t="s">
        <v>761</v>
      </c>
      <c r="E438" s="16" t="s">
        <v>762</v>
      </c>
      <c r="F438" s="16">
        <v>3.296992E-2</v>
      </c>
      <c r="G438" s="16">
        <v>1.5764369300000001</v>
      </c>
      <c r="H438" s="16">
        <v>5.1974989999999999E-2</v>
      </c>
      <c r="I438" s="66">
        <v>2.5000000000000001E-3</v>
      </c>
      <c r="J438" s="16">
        <v>79756190997</v>
      </c>
      <c r="K438" s="16">
        <v>5.1845059999999998E-2</v>
      </c>
      <c r="L438" s="16">
        <v>-1.5764369300000001</v>
      </c>
      <c r="R438" s="18"/>
      <c r="S438" s="78"/>
      <c r="Y438" s="18"/>
      <c r="Z438" s="78"/>
    </row>
    <row r="439" spans="1:26" ht="13.2" x14ac:dyDescent="0.25">
      <c r="A439" s="13">
        <v>42799</v>
      </c>
      <c r="B439" s="54">
        <v>0.90584490740740742</v>
      </c>
      <c r="C439" s="16" t="s">
        <v>760</v>
      </c>
      <c r="D439" s="16" t="s">
        <v>761</v>
      </c>
      <c r="E439" s="16" t="s">
        <v>762</v>
      </c>
      <c r="F439" s="16">
        <v>3.2980259999999997E-2</v>
      </c>
      <c r="G439" s="16">
        <v>0.94656872999999997</v>
      </c>
      <c r="H439" s="16">
        <v>3.1218079999999999E-2</v>
      </c>
      <c r="I439" s="66">
        <v>2.5000000000000001E-3</v>
      </c>
      <c r="J439" s="16">
        <v>79756190997</v>
      </c>
      <c r="K439" s="16">
        <v>3.1140040000000001E-2</v>
      </c>
      <c r="L439" s="16">
        <v>-0.94656872999999997</v>
      </c>
      <c r="R439" s="18"/>
      <c r="S439" s="78"/>
      <c r="Y439" s="18"/>
      <c r="Z439" s="78"/>
    </row>
    <row r="440" spans="1:26" ht="13.2" x14ac:dyDescent="0.25">
      <c r="A440" s="13">
        <v>42799</v>
      </c>
      <c r="B440" s="54">
        <v>0.90583333333333338</v>
      </c>
      <c r="C440" s="16" t="s">
        <v>760</v>
      </c>
      <c r="D440" s="16" t="s">
        <v>761</v>
      </c>
      <c r="E440" s="16" t="s">
        <v>762</v>
      </c>
      <c r="F440" s="16">
        <v>3.298123E-2</v>
      </c>
      <c r="G440" s="16">
        <v>27.098061680000001</v>
      </c>
      <c r="H440" s="16">
        <v>0.89372739999999995</v>
      </c>
      <c r="I440" s="66">
        <v>2.5000000000000001E-3</v>
      </c>
      <c r="J440" s="16">
        <v>79756184004</v>
      </c>
      <c r="K440" s="16">
        <v>0.89149308999999999</v>
      </c>
      <c r="L440" s="16">
        <v>-27.098061680000001</v>
      </c>
      <c r="R440" s="18"/>
      <c r="S440" s="78"/>
      <c r="Y440" s="18"/>
      <c r="Z440" s="78"/>
    </row>
    <row r="441" spans="1:26" ht="13.2" x14ac:dyDescent="0.25">
      <c r="A441" s="13">
        <v>42799</v>
      </c>
      <c r="B441" s="54">
        <v>0.90583333333333338</v>
      </c>
      <c r="C441" s="16" t="s">
        <v>760</v>
      </c>
      <c r="D441" s="16" t="s">
        <v>761</v>
      </c>
      <c r="E441" s="16" t="s">
        <v>762</v>
      </c>
      <c r="F441" s="16">
        <v>3.298123E-2</v>
      </c>
      <c r="G441" s="16">
        <v>26.959806260000001</v>
      </c>
      <c r="H441" s="16">
        <v>0.88916757000000002</v>
      </c>
      <c r="I441" s="66">
        <v>2.5000000000000001E-3</v>
      </c>
      <c r="J441" s="16">
        <v>79756180008</v>
      </c>
      <c r="K441" s="16">
        <v>0.88694466000000005</v>
      </c>
      <c r="L441" s="16">
        <v>-26.959806260000001</v>
      </c>
      <c r="R441" s="18"/>
      <c r="S441" s="78"/>
      <c r="Y441" s="18"/>
      <c r="Z441" s="78"/>
    </row>
    <row r="442" spans="1:26" ht="13.2" x14ac:dyDescent="0.25">
      <c r="A442" s="13"/>
      <c r="B442" s="54"/>
      <c r="G442" s="7">
        <f t="shared" ref="G442:H442" si="45">SUM(G424:G441)</f>
        <v>81.295610350000004</v>
      </c>
      <c r="H442" s="7">
        <f t="shared" si="45"/>
        <v>2.6782959000000002</v>
      </c>
      <c r="R442" s="18"/>
      <c r="S442" s="78"/>
      <c r="Y442" s="18"/>
      <c r="Z442" s="78"/>
    </row>
    <row r="443" spans="1:26" ht="13.2" x14ac:dyDescent="0.25">
      <c r="A443" s="13"/>
      <c r="B443" s="54"/>
      <c r="R443" s="18"/>
      <c r="S443" s="78"/>
      <c r="Y443" s="18"/>
      <c r="Z443" s="78"/>
    </row>
    <row r="444" spans="1:26" ht="13.2" x14ac:dyDescent="0.25">
      <c r="A444" s="13"/>
      <c r="B444" s="54"/>
      <c r="R444" s="18"/>
      <c r="S444" s="78"/>
      <c r="Y444" s="18"/>
      <c r="Z444" s="78"/>
    </row>
    <row r="445" spans="1:26" ht="13.2" x14ac:dyDescent="0.25">
      <c r="A445" s="13">
        <v>42929</v>
      </c>
      <c r="B445" s="54">
        <v>0.83332175925925922</v>
      </c>
      <c r="C445" s="16" t="s">
        <v>760</v>
      </c>
      <c r="D445" s="16" t="s">
        <v>761</v>
      </c>
      <c r="E445" s="16" t="s">
        <v>763</v>
      </c>
      <c r="F445" s="16">
        <v>7.1898309999999993E-2</v>
      </c>
      <c r="G445" s="16">
        <v>14.33804907</v>
      </c>
      <c r="H445" s="16">
        <v>1.0308814900000001</v>
      </c>
      <c r="I445" s="66">
        <v>2.5000000000000001E-3</v>
      </c>
      <c r="J445" s="16">
        <v>107131923861</v>
      </c>
      <c r="K445" s="16">
        <v>-1.0308814900000001</v>
      </c>
      <c r="L445" s="16">
        <v>14.302203950000001</v>
      </c>
      <c r="R445" s="18"/>
      <c r="S445" s="78"/>
      <c r="Y445" s="18"/>
      <c r="Z445" s="78"/>
    </row>
    <row r="446" spans="1:26" ht="13.2" x14ac:dyDescent="0.25">
      <c r="A446" s="13">
        <v>42929</v>
      </c>
      <c r="B446" s="54">
        <v>0.83332175925925922</v>
      </c>
      <c r="C446" s="16" t="s">
        <v>760</v>
      </c>
      <c r="D446" s="16" t="s">
        <v>761</v>
      </c>
      <c r="E446" s="16" t="s">
        <v>763</v>
      </c>
      <c r="F446" s="16">
        <v>7.1699890000000002E-2</v>
      </c>
      <c r="G446" s="16">
        <v>1.959346E-2</v>
      </c>
      <c r="H446" s="16">
        <v>1.4048400000000001E-3</v>
      </c>
      <c r="I446" s="66">
        <v>2.5000000000000001E-3</v>
      </c>
      <c r="J446" s="16">
        <v>107131923861</v>
      </c>
      <c r="K446" s="16">
        <v>-1.4048400000000001E-3</v>
      </c>
      <c r="L446" s="16">
        <v>1.9544479999999999E-2</v>
      </c>
      <c r="R446" s="18"/>
      <c r="S446" s="78"/>
      <c r="Y446" s="18"/>
      <c r="Z446" s="78"/>
    </row>
    <row r="447" spans="1:26" ht="13.2" x14ac:dyDescent="0.25">
      <c r="A447" s="13">
        <v>42929</v>
      </c>
      <c r="B447" s="54">
        <v>0.83332175925925922</v>
      </c>
      <c r="C447" s="16" t="s">
        <v>760</v>
      </c>
      <c r="D447" s="16" t="s">
        <v>761</v>
      </c>
      <c r="E447" s="16" t="s">
        <v>763</v>
      </c>
      <c r="F447" s="16">
        <v>7.1699890000000002E-2</v>
      </c>
      <c r="G447" s="16">
        <v>4.0480219999999997E-2</v>
      </c>
      <c r="H447" s="16">
        <v>2.9024200000000002E-3</v>
      </c>
      <c r="I447" s="66">
        <v>2.5000000000000001E-3</v>
      </c>
      <c r="J447" s="16">
        <v>107131923861</v>
      </c>
      <c r="K447" s="16">
        <v>-2.9024200000000002E-3</v>
      </c>
      <c r="L447" s="16">
        <v>4.0379020000000002E-2</v>
      </c>
      <c r="R447" s="18"/>
      <c r="S447" s="78"/>
      <c r="Y447" s="18"/>
      <c r="Z447" s="78"/>
    </row>
    <row r="448" spans="1:26" ht="13.2" x14ac:dyDescent="0.25">
      <c r="A448" s="13">
        <v>42929</v>
      </c>
      <c r="B448" s="54">
        <v>0.83332175925925922</v>
      </c>
      <c r="C448" s="16" t="s">
        <v>760</v>
      </c>
      <c r="D448" s="16" t="s">
        <v>761</v>
      </c>
      <c r="E448" s="16" t="s">
        <v>763</v>
      </c>
      <c r="F448" s="16">
        <v>7.1699890000000002E-2</v>
      </c>
      <c r="G448" s="16">
        <v>1.1910189999999999E-2</v>
      </c>
      <c r="H448" s="16">
        <v>8.5395000000000002E-4</v>
      </c>
      <c r="I448" s="66">
        <v>2.5000000000000001E-3</v>
      </c>
      <c r="J448" s="16">
        <v>107131923861</v>
      </c>
      <c r="K448" s="16">
        <v>-8.5395000000000002E-4</v>
      </c>
      <c r="L448" s="16">
        <v>1.1880419999999999E-2</v>
      </c>
      <c r="R448" s="18"/>
      <c r="S448" s="78"/>
      <c r="Y448" s="18"/>
      <c r="Z448" s="78"/>
    </row>
    <row r="449" spans="1:26" ht="13.2" x14ac:dyDescent="0.25">
      <c r="A449" s="13">
        <v>42929</v>
      </c>
      <c r="B449" s="54">
        <v>0.83332175925925922</v>
      </c>
      <c r="C449" s="16" t="s">
        <v>760</v>
      </c>
      <c r="D449" s="16" t="s">
        <v>761</v>
      </c>
      <c r="E449" s="16" t="s">
        <v>763</v>
      </c>
      <c r="F449" s="16">
        <v>7.1699890000000002E-2</v>
      </c>
      <c r="G449" s="16">
        <v>3.7512708300000002</v>
      </c>
      <c r="H449" s="16">
        <v>0.26896569999999997</v>
      </c>
      <c r="I449" s="66">
        <v>2.5000000000000001E-3</v>
      </c>
      <c r="J449" s="16">
        <v>107131923861</v>
      </c>
      <c r="K449" s="16">
        <v>-0.26896569999999997</v>
      </c>
      <c r="L449" s="16">
        <v>3.74189266</v>
      </c>
      <c r="R449" s="18"/>
      <c r="S449" s="78"/>
      <c r="Y449" s="18"/>
      <c r="Z449" s="78"/>
    </row>
    <row r="450" spans="1:26" ht="13.2" x14ac:dyDescent="0.25">
      <c r="A450" s="13">
        <v>42929</v>
      </c>
      <c r="B450" s="54">
        <v>0.8315393518518519</v>
      </c>
      <c r="C450" s="16" t="s">
        <v>760</v>
      </c>
      <c r="D450" s="16" t="s">
        <v>761</v>
      </c>
      <c r="E450" s="16" t="s">
        <v>763</v>
      </c>
      <c r="F450" s="16">
        <v>7.1898539999999997E-2</v>
      </c>
      <c r="G450" s="16">
        <v>1.1479163100000001</v>
      </c>
      <c r="H450" s="16">
        <v>8.2533499999999996E-2</v>
      </c>
      <c r="I450" s="66">
        <v>2.5000000000000001E-3</v>
      </c>
      <c r="J450" s="16">
        <v>107131665120</v>
      </c>
      <c r="K450" s="16">
        <v>-8.2533499999999996E-2</v>
      </c>
      <c r="L450" s="16">
        <v>1.14504652</v>
      </c>
      <c r="R450" s="18"/>
      <c r="S450" s="78"/>
      <c r="Y450" s="18"/>
      <c r="Z450" s="78"/>
    </row>
    <row r="451" spans="1:26" ht="13.2" x14ac:dyDescent="0.25">
      <c r="A451" s="13">
        <v>42929</v>
      </c>
      <c r="B451" s="54">
        <v>0.83011574074074079</v>
      </c>
      <c r="C451" s="16" t="s">
        <v>760</v>
      </c>
      <c r="D451" s="16" t="s">
        <v>761</v>
      </c>
      <c r="E451" s="16" t="s">
        <v>763</v>
      </c>
      <c r="F451" s="16">
        <v>7.1586010000000005E-2</v>
      </c>
      <c r="G451" s="16">
        <v>13.818682450000001</v>
      </c>
      <c r="H451" s="16">
        <v>0.98922434000000004</v>
      </c>
      <c r="I451" s="66">
        <v>2.5000000000000001E-3</v>
      </c>
      <c r="J451" s="16">
        <v>107131381404</v>
      </c>
      <c r="K451" s="16">
        <v>-0.98922434000000004</v>
      </c>
      <c r="L451" s="16">
        <v>13.784135750000001</v>
      </c>
      <c r="R451" s="18"/>
      <c r="S451" s="78"/>
      <c r="Y451" s="18"/>
      <c r="Z451" s="78"/>
    </row>
    <row r="452" spans="1:26" ht="13.2" x14ac:dyDescent="0.25">
      <c r="A452" s="13">
        <v>42929</v>
      </c>
      <c r="B452" s="54">
        <v>0.82587962962962957</v>
      </c>
      <c r="C452" s="16" t="s">
        <v>760</v>
      </c>
      <c r="D452" s="16" t="s">
        <v>761</v>
      </c>
      <c r="E452" s="16" t="s">
        <v>763</v>
      </c>
      <c r="F452" s="16">
        <v>7.233639E-2</v>
      </c>
      <c r="G452" s="16">
        <v>1.0325340999999999</v>
      </c>
      <c r="H452" s="16">
        <v>7.4689779999999997E-2</v>
      </c>
      <c r="I452" s="66">
        <v>2.5000000000000001E-3</v>
      </c>
      <c r="J452" s="16">
        <v>107130570216</v>
      </c>
      <c r="K452" s="16">
        <v>-7.4689779999999997E-2</v>
      </c>
      <c r="L452" s="16">
        <v>1.02995277</v>
      </c>
      <c r="R452" s="18"/>
      <c r="S452" s="78"/>
      <c r="Y452" s="18"/>
      <c r="Z452" s="78"/>
    </row>
    <row r="453" spans="1:26" ht="13.2" x14ac:dyDescent="0.25">
      <c r="A453" s="13">
        <v>42929</v>
      </c>
      <c r="B453" s="54">
        <v>0.82495370370370369</v>
      </c>
      <c r="C453" s="16" t="s">
        <v>760</v>
      </c>
      <c r="D453" s="16" t="s">
        <v>761</v>
      </c>
      <c r="E453" s="16" t="s">
        <v>763</v>
      </c>
      <c r="F453" s="16">
        <v>7.2545289999999998E-2</v>
      </c>
      <c r="G453" s="16">
        <v>3.0209999999999999</v>
      </c>
      <c r="H453" s="16">
        <v>0.21915931999999999</v>
      </c>
      <c r="I453" s="66">
        <v>2.5000000000000001E-3</v>
      </c>
      <c r="J453" s="16">
        <v>107130437349</v>
      </c>
      <c r="K453" s="16">
        <v>-0.21915931999999999</v>
      </c>
      <c r="L453" s="16">
        <v>3.0134474999999998</v>
      </c>
      <c r="R453" s="18"/>
      <c r="S453" s="78"/>
      <c r="Y453" s="18"/>
      <c r="Z453" s="78"/>
    </row>
    <row r="454" spans="1:26" ht="13.2" x14ac:dyDescent="0.25">
      <c r="A454" s="13">
        <v>42929</v>
      </c>
      <c r="B454" s="54">
        <v>0.82495370370370369</v>
      </c>
      <c r="C454" s="16" t="s">
        <v>760</v>
      </c>
      <c r="D454" s="16" t="s">
        <v>761</v>
      </c>
      <c r="E454" s="16" t="s">
        <v>763</v>
      </c>
      <c r="F454" s="16">
        <v>7.254526E-2</v>
      </c>
      <c r="G454" s="16">
        <v>0.97899999999999998</v>
      </c>
      <c r="H454" s="16">
        <v>7.1021799999999996E-2</v>
      </c>
      <c r="I454" s="66">
        <v>2.5000000000000001E-3</v>
      </c>
      <c r="J454" s="16">
        <v>107130437349</v>
      </c>
      <c r="K454" s="16">
        <v>-7.1021799999999996E-2</v>
      </c>
      <c r="L454" s="16">
        <v>0.97655250000000005</v>
      </c>
      <c r="R454" s="18"/>
      <c r="S454" s="78"/>
      <c r="Y454" s="18"/>
      <c r="Z454" s="78"/>
    </row>
    <row r="455" spans="1:26" ht="13.2" x14ac:dyDescent="0.25">
      <c r="A455" s="13">
        <v>42929</v>
      </c>
      <c r="B455" s="54">
        <v>0.82495370370370369</v>
      </c>
      <c r="C455" s="16" t="s">
        <v>760</v>
      </c>
      <c r="D455" s="16" t="s">
        <v>761</v>
      </c>
      <c r="E455" s="16" t="s">
        <v>763</v>
      </c>
      <c r="F455" s="16">
        <v>7.254526E-2</v>
      </c>
      <c r="G455" s="16">
        <v>1.6730137</v>
      </c>
      <c r="H455" s="16">
        <v>0.12136921000000001</v>
      </c>
      <c r="I455" s="66">
        <v>2.5000000000000001E-3</v>
      </c>
      <c r="J455" s="16">
        <v>107130437349</v>
      </c>
      <c r="K455" s="16">
        <v>-0.12136921000000001</v>
      </c>
      <c r="L455" s="16">
        <v>1.66883117</v>
      </c>
      <c r="R455" s="18"/>
      <c r="S455" s="78"/>
      <c r="Y455" s="18"/>
      <c r="Z455" s="78"/>
    </row>
    <row r="456" spans="1:26" ht="13.2" x14ac:dyDescent="0.25">
      <c r="A456" s="13">
        <v>42929</v>
      </c>
      <c r="B456" s="54">
        <v>0.8246296296296296</v>
      </c>
      <c r="C456" s="16" t="s">
        <v>760</v>
      </c>
      <c r="D456" s="16" t="s">
        <v>761</v>
      </c>
      <c r="E456" s="16" t="s">
        <v>763</v>
      </c>
      <c r="F456" s="16">
        <v>7.2545289999999998E-2</v>
      </c>
      <c r="G456" s="16">
        <v>0.97899999999999998</v>
      </c>
      <c r="H456" s="16">
        <v>7.1021829999999994E-2</v>
      </c>
      <c r="I456" s="66">
        <v>1.5E-3</v>
      </c>
      <c r="J456" s="16">
        <v>107130389397</v>
      </c>
      <c r="K456" s="16">
        <v>-7.1021829999999994E-2</v>
      </c>
      <c r="L456" s="16">
        <v>0.9775315</v>
      </c>
      <c r="R456" s="18"/>
      <c r="S456" s="78"/>
      <c r="Y456" s="18"/>
      <c r="Z456" s="78"/>
    </row>
    <row r="457" spans="1:26" ht="13.2" x14ac:dyDescent="0.25">
      <c r="A457" s="13">
        <v>42929</v>
      </c>
      <c r="B457" s="54">
        <v>0.8246296296296296</v>
      </c>
      <c r="C457" s="16" t="s">
        <v>760</v>
      </c>
      <c r="D457" s="16" t="s">
        <v>761</v>
      </c>
      <c r="E457" s="16" t="s">
        <v>763</v>
      </c>
      <c r="F457" s="16">
        <v>7.2545280000000004E-2</v>
      </c>
      <c r="G457" s="16">
        <v>0.85806453000000005</v>
      </c>
      <c r="H457" s="16">
        <v>6.2248530000000003E-2</v>
      </c>
      <c r="I457" s="66">
        <v>2.5000000000000001E-3</v>
      </c>
      <c r="J457" s="16">
        <v>107130389397</v>
      </c>
      <c r="K457" s="16">
        <v>-6.2248530000000003E-2</v>
      </c>
      <c r="L457" s="16">
        <v>0.85591936999999996</v>
      </c>
      <c r="R457" s="18"/>
      <c r="S457" s="78"/>
      <c r="Y457" s="18"/>
      <c r="Z457" s="78"/>
    </row>
    <row r="458" spans="1:26" ht="13.2" x14ac:dyDescent="0.25">
      <c r="A458" s="13">
        <v>42929</v>
      </c>
      <c r="B458" s="54">
        <v>0.82416666666666671</v>
      </c>
      <c r="C458" s="16" t="s">
        <v>760</v>
      </c>
      <c r="D458" s="16" t="s">
        <v>761</v>
      </c>
      <c r="E458" s="16" t="s">
        <v>763</v>
      </c>
      <c r="F458" s="16">
        <v>7.2336399999999995E-2</v>
      </c>
      <c r="G458" s="16">
        <v>5.9456540000000002E-2</v>
      </c>
      <c r="H458" s="16">
        <v>4.30087E-3</v>
      </c>
      <c r="I458" s="66">
        <v>2.5000000000000001E-3</v>
      </c>
      <c r="J458" s="16">
        <v>107130314472</v>
      </c>
      <c r="K458" s="16">
        <v>-4.30087E-3</v>
      </c>
      <c r="L458" s="16">
        <v>5.9307899999999997E-2</v>
      </c>
      <c r="R458" s="18"/>
      <c r="S458" s="78"/>
      <c r="Y458" s="18"/>
      <c r="Z458" s="78"/>
    </row>
    <row r="459" spans="1:26" ht="13.2" x14ac:dyDescent="0.25">
      <c r="A459" s="13">
        <v>42929</v>
      </c>
      <c r="B459" s="54">
        <v>0.82392361111111112</v>
      </c>
      <c r="C459" s="16" t="s">
        <v>760</v>
      </c>
      <c r="D459" s="16" t="s">
        <v>761</v>
      </c>
      <c r="E459" s="16" t="s">
        <v>763</v>
      </c>
      <c r="F459" s="16">
        <v>7.2545150000000003E-2</v>
      </c>
      <c r="G459" s="16">
        <v>1.959346E-2</v>
      </c>
      <c r="H459" s="16">
        <v>1.4214099999999999E-3</v>
      </c>
      <c r="I459" s="66">
        <v>2.5000000000000001E-3</v>
      </c>
      <c r="J459" s="16">
        <v>107130253533</v>
      </c>
      <c r="K459" s="16">
        <v>-1.4214099999999999E-3</v>
      </c>
      <c r="L459" s="16">
        <v>1.9544479999999999E-2</v>
      </c>
      <c r="R459" s="18"/>
      <c r="S459" s="78"/>
      <c r="Y459" s="18"/>
      <c r="Z459" s="78"/>
    </row>
    <row r="460" spans="1:26" ht="13.2" x14ac:dyDescent="0.25">
      <c r="A460" s="13">
        <v>42929</v>
      </c>
      <c r="B460" s="54">
        <v>0.82392361111111112</v>
      </c>
      <c r="C460" s="16" t="s">
        <v>760</v>
      </c>
      <c r="D460" s="16" t="s">
        <v>761</v>
      </c>
      <c r="E460" s="16" t="s">
        <v>763</v>
      </c>
      <c r="F460" s="16">
        <v>7.2545139999999994E-2</v>
      </c>
      <c r="G460" s="16">
        <v>0.28683246000000001</v>
      </c>
      <c r="H460" s="16">
        <v>2.0808299999999998E-2</v>
      </c>
      <c r="I460" s="66">
        <v>2.5000000000000001E-3</v>
      </c>
      <c r="J460" s="16">
        <v>107130253533</v>
      </c>
      <c r="K460" s="16">
        <v>-2.0808299999999998E-2</v>
      </c>
      <c r="L460" s="16">
        <v>0.28611537999999997</v>
      </c>
      <c r="R460" s="18"/>
      <c r="S460" s="78"/>
      <c r="Y460" s="18"/>
      <c r="Z460" s="78"/>
    </row>
    <row r="461" spans="1:26" ht="13.2" x14ac:dyDescent="0.25">
      <c r="A461" s="13">
        <v>42929</v>
      </c>
      <c r="B461" s="54">
        <v>0.82392361111111112</v>
      </c>
      <c r="C461" s="16" t="s">
        <v>760</v>
      </c>
      <c r="D461" s="16" t="s">
        <v>761</v>
      </c>
      <c r="E461" s="16" t="s">
        <v>763</v>
      </c>
      <c r="F461" s="16">
        <v>7.2336399999999995E-2</v>
      </c>
      <c r="G461" s="16">
        <v>0.85916608000000005</v>
      </c>
      <c r="H461" s="16">
        <v>6.214898E-2</v>
      </c>
      <c r="I461" s="66">
        <v>2.5000000000000001E-3</v>
      </c>
      <c r="J461" s="16">
        <v>107130253533</v>
      </c>
      <c r="K461" s="16">
        <v>-6.214898E-2</v>
      </c>
      <c r="L461" s="16">
        <v>0.85701817000000002</v>
      </c>
      <c r="R461" s="18"/>
      <c r="S461" s="78"/>
      <c r="Y461" s="18"/>
      <c r="Z461" s="78"/>
    </row>
    <row r="462" spans="1:26" ht="13.2" x14ac:dyDescent="0.25">
      <c r="A462" s="13">
        <v>42929</v>
      </c>
      <c r="B462" s="54">
        <v>0.82739583333333333</v>
      </c>
      <c r="C462" s="16" t="s">
        <v>760</v>
      </c>
      <c r="D462" s="16" t="s">
        <v>761</v>
      </c>
      <c r="E462" s="16" t="s">
        <v>762</v>
      </c>
      <c r="F462" s="16">
        <v>7.1800000000000003E-2</v>
      </c>
      <c r="G462" s="16">
        <v>1.38339E-3</v>
      </c>
      <c r="H462" s="16">
        <v>9.9320000000000005E-5</v>
      </c>
      <c r="I462" s="66">
        <v>1.5E-3</v>
      </c>
      <c r="J462" s="16">
        <v>107130758028</v>
      </c>
      <c r="K462" s="16">
        <v>9.9179999999999996E-5</v>
      </c>
      <c r="L462" s="16">
        <v>-1.38339E-3</v>
      </c>
      <c r="R462" s="18"/>
      <c r="S462" s="78"/>
      <c r="Y462" s="18"/>
      <c r="Z462" s="78"/>
    </row>
    <row r="463" spans="1:26" ht="13.2" x14ac:dyDescent="0.25">
      <c r="A463" s="13">
        <v>42929</v>
      </c>
      <c r="B463" s="54">
        <v>0.8273611111111111</v>
      </c>
      <c r="C463" s="16" t="s">
        <v>760</v>
      </c>
      <c r="D463" s="16" t="s">
        <v>761</v>
      </c>
      <c r="E463" s="16" t="s">
        <v>762</v>
      </c>
      <c r="F463" s="16">
        <v>7.1800000000000003E-2</v>
      </c>
      <c r="G463" s="16">
        <v>2.3789000000000002E-3</v>
      </c>
      <c r="H463" s="16">
        <v>1.708E-4</v>
      </c>
      <c r="I463" s="66">
        <v>1.5E-3</v>
      </c>
      <c r="J463" s="16">
        <v>107130758028</v>
      </c>
      <c r="K463" s="16">
        <v>1.7055E-4</v>
      </c>
      <c r="L463" s="16">
        <v>-2.3789000000000002E-3</v>
      </c>
      <c r="R463" s="18"/>
      <c r="S463" s="78"/>
      <c r="Y463" s="18"/>
      <c r="Z463" s="78"/>
    </row>
    <row r="464" spans="1:26" ht="13.2" x14ac:dyDescent="0.25">
      <c r="A464" s="13">
        <v>42929</v>
      </c>
      <c r="B464" s="54">
        <v>0.82733796296296291</v>
      </c>
      <c r="C464" s="16" t="s">
        <v>760</v>
      </c>
      <c r="D464" s="16" t="s">
        <v>761</v>
      </c>
      <c r="E464" s="16" t="s">
        <v>762</v>
      </c>
      <c r="F464" s="16">
        <v>7.1800000000000003E-2</v>
      </c>
      <c r="G464" s="16">
        <v>3.3860620000000001E-2</v>
      </c>
      <c r="H464" s="16">
        <v>2.4311900000000002E-3</v>
      </c>
      <c r="I464" s="66">
        <v>1.5E-3</v>
      </c>
      <c r="J464" s="16">
        <v>107130758028</v>
      </c>
      <c r="K464" s="16">
        <v>2.4275500000000001E-3</v>
      </c>
      <c r="L464" s="16">
        <v>-3.3860620000000001E-2</v>
      </c>
      <c r="R464" s="18"/>
      <c r="S464" s="78"/>
      <c r="Y464" s="18"/>
      <c r="Z464" s="78"/>
    </row>
    <row r="465" spans="1:26" ht="13.2" x14ac:dyDescent="0.25">
      <c r="A465" s="13">
        <v>42929</v>
      </c>
      <c r="B465" s="54">
        <v>0.82731481481481484</v>
      </c>
      <c r="C465" s="16" t="s">
        <v>760</v>
      </c>
      <c r="D465" s="16" t="s">
        <v>761</v>
      </c>
      <c r="E465" s="16" t="s">
        <v>762</v>
      </c>
      <c r="F465" s="16">
        <v>7.1800000000000003E-2</v>
      </c>
      <c r="G465" s="16">
        <v>1.23E-2</v>
      </c>
      <c r="H465" s="16">
        <v>8.8314000000000003E-4</v>
      </c>
      <c r="I465" s="66">
        <v>1.5E-3</v>
      </c>
      <c r="J465" s="16">
        <v>107130758028</v>
      </c>
      <c r="K465" s="16">
        <v>8.8181999999999996E-4</v>
      </c>
      <c r="L465" s="16">
        <v>-1.23E-2</v>
      </c>
      <c r="R465" s="18"/>
      <c r="S465" s="78"/>
      <c r="Y465" s="18"/>
      <c r="Z465" s="78"/>
    </row>
    <row r="466" spans="1:26" ht="13.2" x14ac:dyDescent="0.25">
      <c r="A466" s="13">
        <v>42929</v>
      </c>
      <c r="B466" s="54">
        <v>0.82731481481481484</v>
      </c>
      <c r="C466" s="16" t="s">
        <v>760</v>
      </c>
      <c r="D466" s="16" t="s">
        <v>761</v>
      </c>
      <c r="E466" s="16" t="s">
        <v>762</v>
      </c>
      <c r="F466" s="16">
        <v>7.1800000000000003E-2</v>
      </c>
      <c r="G466" s="16">
        <v>1E-8</v>
      </c>
      <c r="H466" s="16">
        <v>0</v>
      </c>
      <c r="I466" s="66">
        <v>1.5E-3</v>
      </c>
      <c r="J466" s="16">
        <v>107130758028</v>
      </c>
      <c r="K466" s="16">
        <v>0</v>
      </c>
      <c r="L466" s="16">
        <v>-1E-8</v>
      </c>
      <c r="R466" s="18"/>
      <c r="S466" s="78"/>
      <c r="Y466" s="18"/>
      <c r="Z466" s="78"/>
    </row>
    <row r="467" spans="1:26" ht="13.2" x14ac:dyDescent="0.25">
      <c r="A467" s="13">
        <v>42929</v>
      </c>
      <c r="B467" s="54">
        <v>0.82731481481481484</v>
      </c>
      <c r="C467" s="16" t="s">
        <v>760</v>
      </c>
      <c r="D467" s="16" t="s">
        <v>761</v>
      </c>
      <c r="E467" s="16" t="s">
        <v>762</v>
      </c>
      <c r="F467" s="16">
        <v>7.1800000000000003E-2</v>
      </c>
      <c r="G467" s="16">
        <v>1.4000000000000001E-7</v>
      </c>
      <c r="H467" s="16">
        <v>1E-8</v>
      </c>
      <c r="I467" s="66">
        <v>1.5E-3</v>
      </c>
      <c r="J467" s="16">
        <v>107130758028</v>
      </c>
      <c r="K467" s="16">
        <v>1E-8</v>
      </c>
      <c r="L467" s="16">
        <v>-1.4000000000000001E-7</v>
      </c>
      <c r="R467" s="18"/>
      <c r="S467" s="78"/>
      <c r="Y467" s="18"/>
      <c r="Z467" s="78"/>
    </row>
    <row r="468" spans="1:26" ht="13.2" x14ac:dyDescent="0.25">
      <c r="A468" s="13">
        <v>42929</v>
      </c>
      <c r="B468" s="54">
        <v>0.82730324074074069</v>
      </c>
      <c r="C468" s="16" t="s">
        <v>760</v>
      </c>
      <c r="D468" s="16" t="s">
        <v>761</v>
      </c>
      <c r="E468" s="16" t="s">
        <v>762</v>
      </c>
      <c r="F468" s="16">
        <v>7.1800000000000003E-2</v>
      </c>
      <c r="G468" s="16">
        <v>7.6940000000000005E-5</v>
      </c>
      <c r="H468" s="16">
        <v>5.5199999999999997E-6</v>
      </c>
      <c r="I468" s="66">
        <v>1.5E-3</v>
      </c>
      <c r="J468" s="16">
        <v>107130758028</v>
      </c>
      <c r="K468" s="16">
        <v>5.5199999999999997E-6</v>
      </c>
      <c r="L468" s="16">
        <v>-7.6940000000000005E-5</v>
      </c>
      <c r="R468" s="18"/>
      <c r="S468" s="78"/>
      <c r="Y468" s="18"/>
      <c r="Z468" s="78"/>
    </row>
    <row r="469" spans="1:26" ht="13.2" x14ac:dyDescent="0.25">
      <c r="A469" s="13">
        <v>42929</v>
      </c>
      <c r="B469" s="54">
        <v>0.82730324074074069</v>
      </c>
      <c r="C469" s="16" t="s">
        <v>760</v>
      </c>
      <c r="D469" s="16" t="s">
        <v>761</v>
      </c>
      <c r="E469" s="16" t="s">
        <v>762</v>
      </c>
      <c r="F469" s="16">
        <v>7.1800000000000003E-2</v>
      </c>
      <c r="G469" s="16">
        <v>14</v>
      </c>
      <c r="H469" s="16">
        <v>1.0052000000000001</v>
      </c>
      <c r="I469" s="66">
        <v>2.5000000000000001E-3</v>
      </c>
      <c r="J469" s="16">
        <v>107130758028</v>
      </c>
      <c r="K469" s="16">
        <v>1.0026870000000001</v>
      </c>
      <c r="L469" s="16">
        <v>-14</v>
      </c>
      <c r="R469" s="18"/>
      <c r="S469" s="78"/>
      <c r="Y469" s="18"/>
      <c r="Z469" s="78"/>
    </row>
    <row r="470" spans="1:26" ht="13.2" x14ac:dyDescent="0.25">
      <c r="A470" s="13">
        <v>42929</v>
      </c>
      <c r="B470" s="54">
        <v>0.82730324074074069</v>
      </c>
      <c r="C470" s="16" t="s">
        <v>760</v>
      </c>
      <c r="D470" s="16" t="s">
        <v>761</v>
      </c>
      <c r="E470" s="16" t="s">
        <v>762</v>
      </c>
      <c r="F470" s="16">
        <v>7.1806560000000005E-2</v>
      </c>
      <c r="G470" s="16">
        <v>1.0277659999999999E-2</v>
      </c>
      <c r="H470" s="16">
        <v>7.3800000000000005E-4</v>
      </c>
      <c r="I470" s="66">
        <v>2.5000000000000001E-3</v>
      </c>
      <c r="J470" s="16">
        <v>107130758028</v>
      </c>
      <c r="K470" s="16">
        <v>7.3616000000000003E-4</v>
      </c>
      <c r="L470" s="16">
        <v>-1.0277659999999999E-2</v>
      </c>
      <c r="R470" s="18"/>
      <c r="S470" s="78"/>
      <c r="Y470" s="18"/>
      <c r="Z470" s="78"/>
    </row>
    <row r="471" spans="1:26" ht="13.2" x14ac:dyDescent="0.25">
      <c r="A471" s="13">
        <v>42929</v>
      </c>
      <c r="B471" s="54">
        <v>0.82730324074074069</v>
      </c>
      <c r="C471" s="16" t="s">
        <v>760</v>
      </c>
      <c r="D471" s="16" t="s">
        <v>761</v>
      </c>
      <c r="E471" s="16" t="s">
        <v>762</v>
      </c>
      <c r="F471" s="16">
        <v>7.1814699999999995E-2</v>
      </c>
      <c r="G471" s="16">
        <v>3.6039889999999998E-2</v>
      </c>
      <c r="H471" s="16">
        <v>2.5881900000000002E-3</v>
      </c>
      <c r="I471" s="66">
        <v>2.5000000000000001E-3</v>
      </c>
      <c r="J471" s="16">
        <v>107130758028</v>
      </c>
      <c r="K471" s="16">
        <v>2.58172E-3</v>
      </c>
      <c r="L471" s="16">
        <v>-3.6039889999999998E-2</v>
      </c>
      <c r="R471" s="18"/>
      <c r="S471" s="78"/>
      <c r="Y471" s="18"/>
      <c r="Z471" s="78"/>
    </row>
    <row r="472" spans="1:26" ht="13.2" x14ac:dyDescent="0.25">
      <c r="A472" s="13">
        <v>42929</v>
      </c>
      <c r="B472" s="54">
        <v>0.82730324074074069</v>
      </c>
      <c r="C472" s="16" t="s">
        <v>760</v>
      </c>
      <c r="D472" s="16" t="s">
        <v>761</v>
      </c>
      <c r="E472" s="16" t="s">
        <v>762</v>
      </c>
      <c r="F472" s="16">
        <v>7.1816660000000004E-2</v>
      </c>
      <c r="G472" s="16">
        <v>1.3934399999999999E-3</v>
      </c>
      <c r="H472" s="16">
        <v>1.0007E-4</v>
      </c>
      <c r="I472" s="66">
        <v>2.5000000000000001E-3</v>
      </c>
      <c r="J472" s="16">
        <v>107130758028</v>
      </c>
      <c r="K472" s="16">
        <v>9.9820000000000003E-5</v>
      </c>
      <c r="L472" s="16">
        <v>-1.3934399999999999E-3</v>
      </c>
      <c r="R472" s="18"/>
      <c r="S472" s="78"/>
      <c r="Y472" s="18"/>
      <c r="Z472" s="78"/>
    </row>
    <row r="473" spans="1:26" ht="13.2" x14ac:dyDescent="0.25">
      <c r="A473" s="13">
        <v>42929</v>
      </c>
      <c r="B473" s="54">
        <v>0.82730324074074069</v>
      </c>
      <c r="C473" s="16" t="s">
        <v>760</v>
      </c>
      <c r="D473" s="16" t="s">
        <v>761</v>
      </c>
      <c r="E473" s="16" t="s">
        <v>762</v>
      </c>
      <c r="F473" s="16">
        <v>7.1826589999999996E-2</v>
      </c>
      <c r="G473" s="16">
        <v>1</v>
      </c>
      <c r="H473" s="16">
        <v>7.1826589999999996E-2</v>
      </c>
      <c r="I473" s="66">
        <v>2.5000000000000001E-3</v>
      </c>
      <c r="J473" s="16">
        <v>107130758028</v>
      </c>
      <c r="K473" s="16">
        <v>7.164703E-2</v>
      </c>
      <c r="L473" s="16">
        <v>-1</v>
      </c>
      <c r="R473" s="18"/>
      <c r="S473" s="78"/>
      <c r="Y473" s="18"/>
      <c r="Z473" s="78"/>
    </row>
    <row r="474" spans="1:26" ht="13.2" x14ac:dyDescent="0.25">
      <c r="A474" s="13">
        <v>42929</v>
      </c>
      <c r="B474" s="54">
        <v>0.82730324074074069</v>
      </c>
      <c r="C474" s="16" t="s">
        <v>760</v>
      </c>
      <c r="D474" s="16" t="s">
        <v>761</v>
      </c>
      <c r="E474" s="16" t="s">
        <v>762</v>
      </c>
      <c r="F474" s="16">
        <v>7.1829959999999998E-2</v>
      </c>
      <c r="G474" s="16">
        <v>0.52515855</v>
      </c>
      <c r="H474" s="16">
        <v>3.7722110000000003E-2</v>
      </c>
      <c r="I474" s="66">
        <v>2.5000000000000001E-3</v>
      </c>
      <c r="J474" s="16">
        <v>107130758028</v>
      </c>
      <c r="K474" s="16">
        <v>3.7627809999999998E-2</v>
      </c>
      <c r="L474" s="16">
        <v>-0.52515855</v>
      </c>
      <c r="R474" s="18"/>
      <c r="S474" s="78"/>
      <c r="Y474" s="18"/>
      <c r="Z474" s="78"/>
    </row>
    <row r="475" spans="1:26" ht="13.2" x14ac:dyDescent="0.25">
      <c r="A475" s="13">
        <v>42929</v>
      </c>
      <c r="B475" s="54">
        <v>0.82730324074074069</v>
      </c>
      <c r="C475" s="16" t="s">
        <v>760</v>
      </c>
      <c r="D475" s="16" t="s">
        <v>761</v>
      </c>
      <c r="E475" s="16" t="s">
        <v>762</v>
      </c>
      <c r="F475" s="16">
        <v>7.1842500000000004E-2</v>
      </c>
      <c r="G475" s="16">
        <v>1.3929400000000001E-3</v>
      </c>
      <c r="H475" s="16">
        <v>1.0007E-4</v>
      </c>
      <c r="I475" s="66">
        <v>2.5000000000000001E-3</v>
      </c>
      <c r="J475" s="16">
        <v>107130758028</v>
      </c>
      <c r="K475" s="16">
        <v>9.9820000000000003E-5</v>
      </c>
      <c r="L475" s="16">
        <v>-1.3929400000000001E-3</v>
      </c>
      <c r="R475" s="18"/>
      <c r="S475" s="78"/>
      <c r="Y475" s="18"/>
      <c r="Z475" s="78"/>
    </row>
    <row r="476" spans="1:26" ht="13.2" x14ac:dyDescent="0.25">
      <c r="A476" s="13">
        <v>42929</v>
      </c>
      <c r="B476" s="54">
        <v>0.82730324074074069</v>
      </c>
      <c r="C476" s="16" t="s">
        <v>760</v>
      </c>
      <c r="D476" s="16" t="s">
        <v>761</v>
      </c>
      <c r="E476" s="16" t="s">
        <v>762</v>
      </c>
      <c r="F476" s="16">
        <v>7.1868329999999994E-2</v>
      </c>
      <c r="G476" s="16">
        <v>1.39244E-3</v>
      </c>
      <c r="H476" s="16">
        <v>1.0007E-4</v>
      </c>
      <c r="I476" s="66">
        <v>2.5000000000000001E-3</v>
      </c>
      <c r="J476" s="16">
        <v>107130758028</v>
      </c>
      <c r="K476" s="16">
        <v>9.9820000000000003E-5</v>
      </c>
      <c r="L476" s="16">
        <v>-1.39244E-3</v>
      </c>
      <c r="R476" s="18"/>
      <c r="S476" s="78"/>
      <c r="Y476" s="18"/>
      <c r="Z476" s="78"/>
    </row>
    <row r="477" spans="1:26" ht="13.2" x14ac:dyDescent="0.25">
      <c r="A477" s="13">
        <v>42929</v>
      </c>
      <c r="B477" s="54">
        <v>0.82730324074074069</v>
      </c>
      <c r="C477" s="16" t="s">
        <v>760</v>
      </c>
      <c r="D477" s="16" t="s">
        <v>761</v>
      </c>
      <c r="E477" s="16" t="s">
        <v>762</v>
      </c>
      <c r="F477" s="16">
        <v>7.1894159999999999E-2</v>
      </c>
      <c r="G477" s="16">
        <v>1.3919399999999999E-3</v>
      </c>
      <c r="H477" s="16">
        <v>1.0007E-4</v>
      </c>
      <c r="I477" s="66">
        <v>2.5000000000000001E-3</v>
      </c>
      <c r="J477" s="16">
        <v>107130758028</v>
      </c>
      <c r="K477" s="16">
        <v>9.9820000000000003E-5</v>
      </c>
      <c r="L477" s="16">
        <v>-1.3919399999999999E-3</v>
      </c>
      <c r="R477" s="18"/>
      <c r="S477" s="78"/>
      <c r="Y477" s="18"/>
      <c r="Z477" s="78"/>
    </row>
    <row r="478" spans="1:26" ht="13.2" x14ac:dyDescent="0.25">
      <c r="A478" s="13">
        <v>42929</v>
      </c>
      <c r="B478" s="54">
        <v>0.82730324074074069</v>
      </c>
      <c r="C478" s="16" t="s">
        <v>760</v>
      </c>
      <c r="D478" s="16" t="s">
        <v>761</v>
      </c>
      <c r="E478" s="16" t="s">
        <v>762</v>
      </c>
      <c r="F478" s="16">
        <v>7.1902380000000002E-2</v>
      </c>
      <c r="G478" s="16">
        <v>0.16582659999999999</v>
      </c>
      <c r="H478" s="16">
        <v>1.1923319999999999E-2</v>
      </c>
      <c r="I478" s="66">
        <v>2.5000000000000001E-3</v>
      </c>
      <c r="J478" s="16">
        <v>107130758028</v>
      </c>
      <c r="K478" s="16">
        <v>1.1893519999999999E-2</v>
      </c>
      <c r="L478" s="16">
        <v>-0.16582659999999999</v>
      </c>
      <c r="R478" s="18"/>
      <c r="S478" s="78"/>
      <c r="Y478" s="18"/>
      <c r="Z478" s="78"/>
    </row>
    <row r="479" spans="1:26" ht="13.2" x14ac:dyDescent="0.25">
      <c r="A479" s="13">
        <v>42929</v>
      </c>
      <c r="B479" s="54">
        <v>0.82730324074074069</v>
      </c>
      <c r="C479" s="16" t="s">
        <v>760</v>
      </c>
      <c r="D479" s="16" t="s">
        <v>761</v>
      </c>
      <c r="E479" s="16" t="s">
        <v>762</v>
      </c>
      <c r="F479" s="16">
        <v>7.1902779999999999E-2</v>
      </c>
      <c r="G479" s="16">
        <v>1.491902E-2</v>
      </c>
      <c r="H479" s="16">
        <v>1.0727099999999999E-3</v>
      </c>
      <c r="I479" s="66">
        <v>2.5000000000000001E-3</v>
      </c>
      <c r="J479" s="16">
        <v>107130758028</v>
      </c>
      <c r="K479" s="16">
        <v>1.07003E-3</v>
      </c>
      <c r="L479" s="16">
        <v>-1.491902E-2</v>
      </c>
      <c r="R479" s="18"/>
      <c r="S479" s="78"/>
      <c r="Y479" s="18"/>
      <c r="Z479" s="78"/>
    </row>
    <row r="480" spans="1:26" ht="13.2" x14ac:dyDescent="0.25">
      <c r="A480" s="13">
        <v>42929</v>
      </c>
      <c r="B480" s="54">
        <v>0.82730324074074069</v>
      </c>
      <c r="C480" s="16" t="s">
        <v>760</v>
      </c>
      <c r="D480" s="16" t="s">
        <v>761</v>
      </c>
      <c r="E480" s="16" t="s">
        <v>762</v>
      </c>
      <c r="F480" s="16">
        <v>7.1919999999999998E-2</v>
      </c>
      <c r="G480" s="16">
        <v>1.3914400000000001E-3</v>
      </c>
      <c r="H480" s="16">
        <v>1.0007E-4</v>
      </c>
      <c r="I480" s="66">
        <v>2.5000000000000001E-3</v>
      </c>
      <c r="J480" s="16">
        <v>107130758028</v>
      </c>
      <c r="K480" s="16">
        <v>9.9820000000000003E-5</v>
      </c>
      <c r="L480" s="16">
        <v>-1.3914400000000001E-3</v>
      </c>
      <c r="R480" s="18"/>
      <c r="S480" s="78"/>
      <c r="Y480" s="18"/>
      <c r="Z480" s="78"/>
    </row>
    <row r="481" spans="1:26" ht="13.2" x14ac:dyDescent="0.25">
      <c r="A481" s="13">
        <v>42929</v>
      </c>
      <c r="B481" s="54">
        <v>0.82730324074074069</v>
      </c>
      <c r="C481" s="16" t="s">
        <v>760</v>
      </c>
      <c r="D481" s="16" t="s">
        <v>761</v>
      </c>
      <c r="E481" s="16" t="s">
        <v>762</v>
      </c>
      <c r="F481" s="16">
        <v>7.1938890000000005E-2</v>
      </c>
      <c r="G481" s="16">
        <v>2.4094339999999999E-2</v>
      </c>
      <c r="H481" s="16">
        <v>1.73332E-3</v>
      </c>
      <c r="I481" s="66">
        <v>2.5000000000000001E-3</v>
      </c>
      <c r="J481" s="16">
        <v>107130758028</v>
      </c>
      <c r="K481" s="16">
        <v>1.7289899999999999E-3</v>
      </c>
      <c r="L481" s="16">
        <v>-2.4094339999999999E-2</v>
      </c>
      <c r="R481" s="18"/>
      <c r="S481" s="78"/>
      <c r="Y481" s="18"/>
      <c r="Z481" s="78"/>
    </row>
    <row r="482" spans="1:26" ht="13.2" x14ac:dyDescent="0.25">
      <c r="A482" s="13">
        <v>42929</v>
      </c>
      <c r="B482" s="54">
        <v>0.82730324074074069</v>
      </c>
      <c r="C482" s="16" t="s">
        <v>760</v>
      </c>
      <c r="D482" s="16" t="s">
        <v>761</v>
      </c>
      <c r="E482" s="16" t="s">
        <v>762</v>
      </c>
      <c r="F482" s="16">
        <v>7.1938920000000003E-2</v>
      </c>
      <c r="G482" s="16">
        <v>3.1085390000000001E-2</v>
      </c>
      <c r="H482" s="16">
        <v>2.23624E-3</v>
      </c>
      <c r="I482" s="66">
        <v>2.5000000000000001E-3</v>
      </c>
      <c r="J482" s="16">
        <v>107130758028</v>
      </c>
      <c r="K482" s="16">
        <v>2.2306499999999998E-3</v>
      </c>
      <c r="L482" s="16">
        <v>-3.1085390000000001E-2</v>
      </c>
      <c r="R482" s="18"/>
      <c r="S482" s="78"/>
      <c r="Y482" s="18"/>
      <c r="Z482" s="78"/>
    </row>
    <row r="483" spans="1:26" ht="13.2" x14ac:dyDescent="0.25">
      <c r="A483" s="13">
        <v>42929</v>
      </c>
      <c r="B483" s="54">
        <v>0.82730324074074069</v>
      </c>
      <c r="C483" s="16" t="s">
        <v>760</v>
      </c>
      <c r="D483" s="16" t="s">
        <v>761</v>
      </c>
      <c r="E483" s="16" t="s">
        <v>762</v>
      </c>
      <c r="F483" s="16">
        <v>7.1945830000000002E-2</v>
      </c>
      <c r="G483" s="16">
        <v>1.39094E-3</v>
      </c>
      <c r="H483" s="16">
        <v>1.0007E-4</v>
      </c>
      <c r="I483" s="66">
        <v>2.5000000000000001E-3</v>
      </c>
      <c r="J483" s="16">
        <v>107130758028</v>
      </c>
      <c r="K483" s="16">
        <v>9.9820000000000003E-5</v>
      </c>
      <c r="L483" s="16">
        <v>-1.39094E-3</v>
      </c>
      <c r="R483" s="18"/>
      <c r="S483" s="78"/>
      <c r="Y483" s="18"/>
      <c r="Z483" s="78"/>
    </row>
    <row r="484" spans="1:26" ht="13.2" x14ac:dyDescent="0.25">
      <c r="A484" s="13">
        <v>42929</v>
      </c>
      <c r="B484" s="54">
        <v>0.82730324074074069</v>
      </c>
      <c r="C484" s="16" t="s">
        <v>760</v>
      </c>
      <c r="D484" s="16" t="s">
        <v>761</v>
      </c>
      <c r="E484" s="16" t="s">
        <v>762</v>
      </c>
      <c r="F484" s="16">
        <v>7.1971660000000007E-2</v>
      </c>
      <c r="G484" s="16">
        <v>1.3904399999999999E-3</v>
      </c>
      <c r="H484" s="16">
        <v>1.0007E-4</v>
      </c>
      <c r="I484" s="66">
        <v>2.5000000000000001E-3</v>
      </c>
      <c r="J484" s="16">
        <v>107130758028</v>
      </c>
      <c r="K484" s="16">
        <v>9.9820000000000003E-5</v>
      </c>
      <c r="L484" s="16">
        <v>-1.3904399999999999E-3</v>
      </c>
      <c r="R484" s="18"/>
      <c r="S484" s="78"/>
      <c r="Y484" s="18"/>
      <c r="Z484" s="78"/>
    </row>
    <row r="485" spans="1:26" ht="13.2" x14ac:dyDescent="0.25">
      <c r="A485" s="13">
        <v>42929</v>
      </c>
      <c r="B485" s="54">
        <v>0.82730324074074069</v>
      </c>
      <c r="C485" s="16" t="s">
        <v>760</v>
      </c>
      <c r="D485" s="16" t="s">
        <v>761</v>
      </c>
      <c r="E485" s="16" t="s">
        <v>762</v>
      </c>
      <c r="F485" s="16">
        <v>7.1997500000000006E-2</v>
      </c>
      <c r="G485" s="16">
        <v>1.3899400000000001E-3</v>
      </c>
      <c r="H485" s="16">
        <v>1.0007E-4</v>
      </c>
      <c r="I485" s="66">
        <v>2.5000000000000001E-3</v>
      </c>
      <c r="J485" s="16">
        <v>107130758028</v>
      </c>
      <c r="K485" s="16">
        <v>9.9820000000000003E-5</v>
      </c>
      <c r="L485" s="16">
        <v>-1.3899400000000001E-3</v>
      </c>
      <c r="R485" s="18"/>
      <c r="S485" s="78"/>
      <c r="Y485" s="18"/>
      <c r="Z485" s="78"/>
    </row>
    <row r="486" spans="1:26" ht="13.2" x14ac:dyDescent="0.25">
      <c r="A486" s="13">
        <v>42929</v>
      </c>
      <c r="B486" s="54">
        <v>0.82730324074074069</v>
      </c>
      <c r="C486" s="16" t="s">
        <v>760</v>
      </c>
      <c r="D486" s="16" t="s">
        <v>761</v>
      </c>
      <c r="E486" s="16" t="s">
        <v>762</v>
      </c>
      <c r="F486" s="16">
        <v>7.1999999999999995E-2</v>
      </c>
      <c r="G486" s="16">
        <v>0.40860999999999997</v>
      </c>
      <c r="H486" s="16">
        <v>2.9419919999999999E-2</v>
      </c>
      <c r="I486" s="66">
        <v>2.5000000000000001E-3</v>
      </c>
      <c r="J486" s="16">
        <v>107130758028</v>
      </c>
      <c r="K486" s="16">
        <v>2.9346379999999998E-2</v>
      </c>
      <c r="L486" s="16">
        <v>-0.40860999999999997</v>
      </c>
      <c r="R486" s="18"/>
      <c r="S486" s="78"/>
      <c r="Y486" s="18"/>
      <c r="Z486" s="78"/>
    </row>
    <row r="487" spans="1:26" ht="13.2" x14ac:dyDescent="0.25">
      <c r="A487" s="13">
        <v>42929</v>
      </c>
      <c r="B487" s="54">
        <v>0.82730324074074069</v>
      </c>
      <c r="C487" s="16" t="s">
        <v>760</v>
      </c>
      <c r="D487" s="16" t="s">
        <v>761</v>
      </c>
      <c r="E487" s="16" t="s">
        <v>762</v>
      </c>
      <c r="F487" s="16">
        <v>7.1999999999999995E-2</v>
      </c>
      <c r="G487" s="16">
        <v>2.7576881900000001</v>
      </c>
      <c r="H487" s="16">
        <v>0.19855354</v>
      </c>
      <c r="I487" s="66">
        <v>2.5000000000000001E-3</v>
      </c>
      <c r="J487" s="16">
        <v>107130758028</v>
      </c>
      <c r="K487" s="16">
        <v>0.19805716000000001</v>
      </c>
      <c r="L487" s="16">
        <v>-2.7576881900000001</v>
      </c>
      <c r="R487" s="18"/>
      <c r="S487" s="78"/>
      <c r="Y487" s="18"/>
      <c r="Z487" s="78"/>
    </row>
    <row r="488" spans="1:26" ht="13.2" x14ac:dyDescent="0.25">
      <c r="A488" s="13">
        <v>42929</v>
      </c>
      <c r="B488" s="54">
        <v>0.82730324074074069</v>
      </c>
      <c r="C488" s="16" t="s">
        <v>760</v>
      </c>
      <c r="D488" s="16" t="s">
        <v>761</v>
      </c>
      <c r="E488" s="16" t="s">
        <v>762</v>
      </c>
      <c r="F488" s="16">
        <v>7.2002239999999995E-2</v>
      </c>
      <c r="G488" s="16">
        <v>9.7172939999999999E-2</v>
      </c>
      <c r="H488" s="16">
        <v>6.99666E-3</v>
      </c>
      <c r="I488" s="66">
        <v>2.5000000000000001E-3</v>
      </c>
      <c r="J488" s="16">
        <v>107130758028</v>
      </c>
      <c r="K488" s="16">
        <v>6.9791699999999998E-3</v>
      </c>
      <c r="L488" s="16">
        <v>-9.7172939999999999E-2</v>
      </c>
      <c r="R488" s="18"/>
      <c r="S488" s="78"/>
      <c r="Y488" s="18"/>
      <c r="Z488" s="78"/>
    </row>
    <row r="489" spans="1:26" ht="13.2" x14ac:dyDescent="0.25">
      <c r="A489" s="13">
        <v>42929</v>
      </c>
      <c r="B489" s="54">
        <v>0.82730324074074069</v>
      </c>
      <c r="C489" s="16" t="s">
        <v>760</v>
      </c>
      <c r="D489" s="16" t="s">
        <v>761</v>
      </c>
      <c r="E489" s="16" t="s">
        <v>762</v>
      </c>
      <c r="F489" s="16">
        <v>7.2009749999999997E-2</v>
      </c>
      <c r="G489" s="16">
        <v>3.0406510000000001E-2</v>
      </c>
      <c r="H489" s="16">
        <v>2.1895600000000001E-3</v>
      </c>
      <c r="I489" s="66">
        <v>2.5000000000000001E-3</v>
      </c>
      <c r="J489" s="16">
        <v>107130758028</v>
      </c>
      <c r="K489" s="16">
        <v>2.1840900000000001E-3</v>
      </c>
      <c r="L489" s="16">
        <v>-3.0406510000000001E-2</v>
      </c>
      <c r="R489" s="18"/>
      <c r="S489" s="78"/>
      <c r="Y489" s="18"/>
      <c r="Z489" s="78"/>
    </row>
    <row r="490" spans="1:26" ht="13.2" x14ac:dyDescent="0.25">
      <c r="A490" s="13">
        <v>42929</v>
      </c>
      <c r="B490" s="54">
        <v>0.82730324074074069</v>
      </c>
      <c r="C490" s="16" t="s">
        <v>760</v>
      </c>
      <c r="D490" s="16" t="s">
        <v>761</v>
      </c>
      <c r="E490" s="16" t="s">
        <v>762</v>
      </c>
      <c r="F490" s="16">
        <v>7.2019769999999997E-2</v>
      </c>
      <c r="G490" s="16">
        <v>9.8353960000000004E-2</v>
      </c>
      <c r="H490" s="16">
        <v>7.08342E-3</v>
      </c>
      <c r="I490" s="66">
        <v>2.5000000000000001E-3</v>
      </c>
      <c r="J490" s="16">
        <v>107130758028</v>
      </c>
      <c r="K490" s="16">
        <v>7.0657200000000002E-3</v>
      </c>
      <c r="L490" s="16">
        <v>-9.8353960000000004E-2</v>
      </c>
      <c r="R490" s="18"/>
      <c r="S490" s="78"/>
      <c r="Y490" s="18"/>
      <c r="Z490" s="78"/>
    </row>
    <row r="491" spans="1:26" ht="13.2" x14ac:dyDescent="0.25">
      <c r="A491" s="13">
        <v>42929</v>
      </c>
      <c r="B491" s="54">
        <v>0.82730324074074069</v>
      </c>
      <c r="C491" s="16" t="s">
        <v>760</v>
      </c>
      <c r="D491" s="16" t="s">
        <v>761</v>
      </c>
      <c r="E491" s="16" t="s">
        <v>762</v>
      </c>
      <c r="F491" s="16">
        <v>7.2023329999999997E-2</v>
      </c>
      <c r="G491" s="16">
        <v>1.38944E-3</v>
      </c>
      <c r="H491" s="16">
        <v>1.0007E-4</v>
      </c>
      <c r="I491" s="66">
        <v>2.5000000000000001E-3</v>
      </c>
      <c r="J491" s="16">
        <v>107130758028</v>
      </c>
      <c r="K491" s="16">
        <v>9.9820000000000003E-5</v>
      </c>
      <c r="L491" s="16">
        <v>-1.38944E-3</v>
      </c>
      <c r="R491" s="18"/>
      <c r="S491" s="78"/>
      <c r="Y491" s="18"/>
      <c r="Z491" s="78"/>
    </row>
    <row r="492" spans="1:26" ht="13.2" x14ac:dyDescent="0.25">
      <c r="A492" s="13">
        <v>42929</v>
      </c>
      <c r="B492" s="54">
        <v>0.82730324074074069</v>
      </c>
      <c r="C492" s="16" t="s">
        <v>760</v>
      </c>
      <c r="D492" s="16" t="s">
        <v>761</v>
      </c>
      <c r="E492" s="16" t="s">
        <v>762</v>
      </c>
      <c r="F492" s="16">
        <v>7.2033970000000003E-2</v>
      </c>
      <c r="G492" s="16">
        <v>0.54068238999999996</v>
      </c>
      <c r="H492" s="16">
        <v>3.8947490000000001E-2</v>
      </c>
      <c r="I492" s="66">
        <v>2.5000000000000001E-3</v>
      </c>
      <c r="J492" s="16">
        <v>107130758028</v>
      </c>
      <c r="K492" s="16">
        <v>3.8850129999999997E-2</v>
      </c>
      <c r="L492" s="16">
        <v>-0.54068238999999996</v>
      </c>
      <c r="R492" s="18"/>
      <c r="S492" s="78"/>
      <c r="Y492" s="18"/>
      <c r="Z492" s="78"/>
    </row>
    <row r="493" spans="1:26" ht="13.2" x14ac:dyDescent="0.25">
      <c r="A493" s="13">
        <v>42929</v>
      </c>
      <c r="B493" s="54">
        <v>0.82730324074074069</v>
      </c>
      <c r="C493" s="16" t="s">
        <v>760</v>
      </c>
      <c r="D493" s="16" t="s">
        <v>761</v>
      </c>
      <c r="E493" s="16" t="s">
        <v>762</v>
      </c>
      <c r="F493" s="16">
        <v>7.205164E-2</v>
      </c>
      <c r="G493" s="16">
        <v>4.5036028799999999</v>
      </c>
      <c r="H493" s="16">
        <v>0.32449197000000002</v>
      </c>
      <c r="I493" s="66">
        <v>2.5000000000000001E-3</v>
      </c>
      <c r="J493" s="16">
        <v>107130758028</v>
      </c>
      <c r="K493" s="16">
        <v>0.32368075000000002</v>
      </c>
      <c r="L493" s="16">
        <v>-4.5036028799999999</v>
      </c>
      <c r="R493" s="18"/>
      <c r="S493" s="78"/>
      <c r="Y493" s="18"/>
      <c r="Z493" s="78"/>
    </row>
    <row r="494" spans="1:26" ht="13.2" x14ac:dyDescent="0.25">
      <c r="A494" s="13">
        <v>42929</v>
      </c>
      <c r="B494" s="54">
        <v>0.82730324074074069</v>
      </c>
      <c r="C494" s="16" t="s">
        <v>760</v>
      </c>
      <c r="D494" s="16" t="s">
        <v>761</v>
      </c>
      <c r="E494" s="16" t="s">
        <v>762</v>
      </c>
      <c r="F494" s="16">
        <v>7.2086040000000004E-2</v>
      </c>
      <c r="G494" s="16">
        <v>6.8876030000000005E-2</v>
      </c>
      <c r="H494" s="16">
        <v>4.9649999999999998E-3</v>
      </c>
      <c r="I494" s="66">
        <v>2.5000000000000001E-3</v>
      </c>
      <c r="J494" s="16">
        <v>107130758028</v>
      </c>
      <c r="K494" s="16">
        <v>4.9525899999999998E-3</v>
      </c>
      <c r="L494" s="16">
        <v>-6.8876030000000005E-2</v>
      </c>
      <c r="R494" s="18"/>
      <c r="S494" s="78"/>
      <c r="Y494" s="18"/>
      <c r="Z494" s="78"/>
    </row>
    <row r="495" spans="1:26" ht="13.2" x14ac:dyDescent="0.25">
      <c r="A495" s="13">
        <v>42929</v>
      </c>
      <c r="B495" s="54">
        <v>0.82730324074074069</v>
      </c>
      <c r="C495" s="16" t="s">
        <v>760</v>
      </c>
      <c r="D495" s="16" t="s">
        <v>761</v>
      </c>
      <c r="E495" s="16" t="s">
        <v>762</v>
      </c>
      <c r="F495" s="16">
        <v>7.2099999999999997E-2</v>
      </c>
      <c r="G495" s="16">
        <v>7.0000000000000005E-8</v>
      </c>
      <c r="H495" s="16">
        <v>0</v>
      </c>
      <c r="I495" s="66">
        <v>2.5000000000000001E-3</v>
      </c>
      <c r="J495" s="16">
        <v>107130758028</v>
      </c>
      <c r="K495" s="16">
        <v>0</v>
      </c>
      <c r="L495" s="16">
        <v>-7.0000000000000005E-8</v>
      </c>
      <c r="R495" s="18"/>
      <c r="S495" s="78"/>
      <c r="Y495" s="18"/>
      <c r="Z495" s="78"/>
    </row>
    <row r="496" spans="1:26" ht="13.2" x14ac:dyDescent="0.25">
      <c r="A496" s="13">
        <v>42929</v>
      </c>
      <c r="B496" s="54">
        <v>0.82730324074074069</v>
      </c>
      <c r="C496" s="16" t="s">
        <v>760</v>
      </c>
      <c r="D496" s="16" t="s">
        <v>761</v>
      </c>
      <c r="E496" s="16" t="s">
        <v>762</v>
      </c>
      <c r="F496" s="16">
        <v>7.2108829999999999E-2</v>
      </c>
      <c r="G496" s="16">
        <v>2.95386E-3</v>
      </c>
      <c r="H496" s="16">
        <v>2.1299000000000001E-4</v>
      </c>
      <c r="I496" s="66">
        <v>2.5000000000000001E-3</v>
      </c>
      <c r="J496" s="16">
        <v>107130758028</v>
      </c>
      <c r="K496" s="16">
        <v>2.1246000000000001E-4</v>
      </c>
      <c r="L496" s="16">
        <v>-2.95386E-3</v>
      </c>
      <c r="R496" s="18"/>
      <c r="S496" s="78"/>
      <c r="Y496" s="18"/>
      <c r="Z496" s="78"/>
    </row>
    <row r="497" spans="1:26" ht="13.2" x14ac:dyDescent="0.25">
      <c r="A497" s="13">
        <v>42929</v>
      </c>
      <c r="B497" s="54">
        <v>0.82730324074074069</v>
      </c>
      <c r="C497" s="16" t="s">
        <v>760</v>
      </c>
      <c r="D497" s="16" t="s">
        <v>761</v>
      </c>
      <c r="E497" s="16" t="s">
        <v>762</v>
      </c>
      <c r="F497" s="16">
        <v>7.2119139999999998E-2</v>
      </c>
      <c r="G497" s="16">
        <v>1.4626490000000001E-2</v>
      </c>
      <c r="H497" s="16">
        <v>1.05484E-3</v>
      </c>
      <c r="I497" s="66">
        <v>2.5000000000000001E-3</v>
      </c>
      <c r="J497" s="16">
        <v>107130758028</v>
      </c>
      <c r="K497" s="16">
        <v>1.05221E-3</v>
      </c>
      <c r="L497" s="16">
        <v>-1.4626490000000001E-2</v>
      </c>
      <c r="R497" s="18"/>
      <c r="S497" s="78"/>
      <c r="Y497" s="18"/>
      <c r="Z497" s="78"/>
    </row>
    <row r="498" spans="1:26" ht="13.2" x14ac:dyDescent="0.25">
      <c r="A498" s="13">
        <v>42929</v>
      </c>
      <c r="B498" s="54">
        <v>0.82730324074074069</v>
      </c>
      <c r="C498" s="16" t="s">
        <v>760</v>
      </c>
      <c r="D498" s="16" t="s">
        <v>761</v>
      </c>
      <c r="E498" s="16" t="s">
        <v>762</v>
      </c>
      <c r="F498" s="16">
        <v>7.2154780000000002E-2</v>
      </c>
      <c r="G498" s="16">
        <v>2.5066699999999999E-3</v>
      </c>
      <c r="H498" s="16">
        <v>1.8086E-4</v>
      </c>
      <c r="I498" s="66">
        <v>2.5000000000000001E-3</v>
      </c>
      <c r="J498" s="16">
        <v>107130758028</v>
      </c>
      <c r="K498" s="16">
        <v>1.8040999999999999E-4</v>
      </c>
      <c r="L498" s="16">
        <v>-2.5066699999999999E-3</v>
      </c>
      <c r="R498" s="18"/>
      <c r="S498" s="78"/>
      <c r="Y498" s="18"/>
      <c r="Z498" s="78"/>
    </row>
    <row r="499" spans="1:26" ht="13.2" x14ac:dyDescent="0.25">
      <c r="A499" s="13">
        <v>42929</v>
      </c>
      <c r="B499" s="54">
        <v>0.82730324074074069</v>
      </c>
      <c r="C499" s="16" t="s">
        <v>760</v>
      </c>
      <c r="D499" s="16" t="s">
        <v>761</v>
      </c>
      <c r="E499" s="16" t="s">
        <v>762</v>
      </c>
      <c r="F499" s="16">
        <v>7.2155360000000002E-2</v>
      </c>
      <c r="G499" s="16">
        <v>2.0951600000000001E-2</v>
      </c>
      <c r="H499" s="16">
        <v>1.51177E-3</v>
      </c>
      <c r="I499" s="66">
        <v>2.5000000000000001E-3</v>
      </c>
      <c r="J499" s="16">
        <v>107130758028</v>
      </c>
      <c r="K499" s="16">
        <v>1.508E-3</v>
      </c>
      <c r="L499" s="16">
        <v>-2.0951600000000001E-2</v>
      </c>
      <c r="R499" s="18"/>
      <c r="S499" s="78"/>
      <c r="Y499" s="18"/>
      <c r="Z499" s="78"/>
    </row>
    <row r="500" spans="1:26" ht="13.2" x14ac:dyDescent="0.25">
      <c r="A500" s="13">
        <v>42929</v>
      </c>
      <c r="B500" s="54">
        <v>0.82730324074074069</v>
      </c>
      <c r="C500" s="16" t="s">
        <v>760</v>
      </c>
      <c r="D500" s="16" t="s">
        <v>761</v>
      </c>
      <c r="E500" s="16" t="s">
        <v>762</v>
      </c>
      <c r="F500" s="16">
        <v>7.215539E-2</v>
      </c>
      <c r="G500" s="16">
        <v>2.9889800000000001E-2</v>
      </c>
      <c r="H500" s="16">
        <v>2.1567100000000001E-3</v>
      </c>
      <c r="I500" s="66">
        <v>2.5000000000000001E-3</v>
      </c>
      <c r="J500" s="16">
        <v>107130758028</v>
      </c>
      <c r="K500" s="16">
        <v>2.15132E-3</v>
      </c>
      <c r="L500" s="16">
        <v>-2.9889800000000001E-2</v>
      </c>
      <c r="R500" s="18"/>
      <c r="S500" s="78"/>
      <c r="Y500" s="18"/>
      <c r="Z500" s="78"/>
    </row>
    <row r="501" spans="1:26" ht="13.2" x14ac:dyDescent="0.25">
      <c r="A501" s="13">
        <v>42929</v>
      </c>
      <c r="B501" s="54">
        <v>0.82730324074074069</v>
      </c>
      <c r="C501" s="16" t="s">
        <v>760</v>
      </c>
      <c r="D501" s="16" t="s">
        <v>761</v>
      </c>
      <c r="E501" s="16" t="s">
        <v>762</v>
      </c>
      <c r="F501" s="16">
        <v>7.2158390000000003E-2</v>
      </c>
      <c r="G501" s="16">
        <v>6.7913299999999999E-3</v>
      </c>
      <c r="H501" s="16">
        <v>4.9005000000000001E-4</v>
      </c>
      <c r="I501" s="66">
        <v>2.5000000000000001E-3</v>
      </c>
      <c r="J501" s="16">
        <v>107130758028</v>
      </c>
      <c r="K501" s="16">
        <v>4.8882999999999999E-4</v>
      </c>
      <c r="L501" s="16">
        <v>-6.7913299999999999E-3</v>
      </c>
      <c r="R501" s="18"/>
      <c r="S501" s="78"/>
      <c r="Y501" s="18"/>
      <c r="Z501" s="78"/>
    </row>
    <row r="502" spans="1:26" ht="13.2" x14ac:dyDescent="0.25">
      <c r="A502" s="13">
        <v>42929</v>
      </c>
      <c r="B502" s="54">
        <v>0.82730324074074069</v>
      </c>
      <c r="C502" s="16" t="s">
        <v>760</v>
      </c>
      <c r="D502" s="16" t="s">
        <v>761</v>
      </c>
      <c r="E502" s="16" t="s">
        <v>762</v>
      </c>
      <c r="F502" s="16">
        <v>7.2160189999999999E-2</v>
      </c>
      <c r="G502" s="16">
        <v>6.7911600000000001E-3</v>
      </c>
      <c r="H502" s="16">
        <v>4.9005000000000001E-4</v>
      </c>
      <c r="I502" s="66">
        <v>2.5000000000000001E-3</v>
      </c>
      <c r="J502" s="16">
        <v>107130758028</v>
      </c>
      <c r="K502" s="16">
        <v>4.8882999999999999E-4</v>
      </c>
      <c r="L502" s="16">
        <v>-6.7911600000000001E-3</v>
      </c>
      <c r="R502" s="18"/>
      <c r="S502" s="78"/>
      <c r="Y502" s="18"/>
      <c r="Z502" s="78"/>
    </row>
    <row r="503" spans="1:26" ht="13.2" x14ac:dyDescent="0.25">
      <c r="A503" s="13">
        <v>42929</v>
      </c>
      <c r="B503" s="54">
        <v>0.82730324074074069</v>
      </c>
      <c r="C503" s="16" t="s">
        <v>760</v>
      </c>
      <c r="D503" s="16" t="s">
        <v>761</v>
      </c>
      <c r="E503" s="16" t="s">
        <v>762</v>
      </c>
      <c r="F503" s="16">
        <v>7.2165590000000002E-2</v>
      </c>
      <c r="G503" s="16">
        <v>9.9102300000000008E-3</v>
      </c>
      <c r="H503" s="16">
        <v>7.1517E-4</v>
      </c>
      <c r="I503" s="66">
        <v>2.5000000000000001E-3</v>
      </c>
      <c r="J503" s="16">
        <v>107130758028</v>
      </c>
      <c r="K503" s="16">
        <v>7.1339000000000005E-4</v>
      </c>
      <c r="L503" s="16">
        <v>-9.9102300000000008E-3</v>
      </c>
      <c r="R503" s="18"/>
      <c r="S503" s="78"/>
      <c r="Y503" s="18"/>
      <c r="Z503" s="78"/>
    </row>
    <row r="504" spans="1:26" ht="13.2" x14ac:dyDescent="0.25">
      <c r="A504" s="13">
        <v>42929</v>
      </c>
      <c r="B504" s="54">
        <v>0.82730324074074069</v>
      </c>
      <c r="C504" s="16" t="s">
        <v>760</v>
      </c>
      <c r="D504" s="16" t="s">
        <v>761</v>
      </c>
      <c r="E504" s="16" t="s">
        <v>762</v>
      </c>
      <c r="F504" s="16">
        <v>7.2176649999999995E-2</v>
      </c>
      <c r="G504" s="16">
        <v>8.0064051200000002</v>
      </c>
      <c r="H504" s="16">
        <v>0.57787549999999999</v>
      </c>
      <c r="I504" s="66">
        <v>2.5000000000000001E-3</v>
      </c>
      <c r="J504" s="16">
        <v>107130758028</v>
      </c>
      <c r="K504" s="16">
        <v>0.57643082000000001</v>
      </c>
      <c r="L504" s="16">
        <v>-8.0064051200000002</v>
      </c>
      <c r="R504" s="18"/>
      <c r="S504" s="78"/>
      <c r="Y504" s="18"/>
      <c r="Z504" s="78"/>
    </row>
    <row r="505" spans="1:26" ht="13.2" x14ac:dyDescent="0.25">
      <c r="A505" s="13">
        <v>42929</v>
      </c>
      <c r="B505" s="54">
        <v>0.82730324074074069</v>
      </c>
      <c r="C505" s="16" t="s">
        <v>760</v>
      </c>
      <c r="D505" s="16" t="s">
        <v>761</v>
      </c>
      <c r="E505" s="16" t="s">
        <v>762</v>
      </c>
      <c r="F505" s="16">
        <v>7.2228730000000005E-2</v>
      </c>
      <c r="G505" s="16">
        <v>3.8668670000000002E-2</v>
      </c>
      <c r="H505" s="16">
        <v>2.79298E-3</v>
      </c>
      <c r="I505" s="66">
        <v>2.5000000000000001E-3</v>
      </c>
      <c r="J505" s="16">
        <v>107130758028</v>
      </c>
      <c r="K505" s="16">
        <v>2.7859999999999998E-3</v>
      </c>
      <c r="L505" s="16">
        <v>-3.8668670000000002E-2</v>
      </c>
      <c r="R505" s="18"/>
      <c r="S505" s="78"/>
      <c r="Y505" s="18"/>
      <c r="Z505" s="78"/>
    </row>
    <row r="506" spans="1:26" ht="13.2" x14ac:dyDescent="0.25">
      <c r="A506" s="13">
        <v>42929</v>
      </c>
      <c r="B506" s="54">
        <v>0.82730324074074069</v>
      </c>
      <c r="C506" s="16" t="s">
        <v>760</v>
      </c>
      <c r="D506" s="16" t="s">
        <v>761</v>
      </c>
      <c r="E506" s="16" t="s">
        <v>762</v>
      </c>
      <c r="F506" s="16">
        <v>7.2236620000000001E-2</v>
      </c>
      <c r="G506" s="16">
        <v>3.024425E-2</v>
      </c>
      <c r="H506" s="16">
        <v>2.1847400000000001E-3</v>
      </c>
      <c r="I506" s="66">
        <v>2.5000000000000001E-3</v>
      </c>
      <c r="J506" s="16">
        <v>107130758028</v>
      </c>
      <c r="K506" s="16">
        <v>2.17928E-3</v>
      </c>
      <c r="L506" s="16">
        <v>-3.024425E-2</v>
      </c>
      <c r="R506" s="18"/>
      <c r="S506" s="78"/>
      <c r="Y506" s="18"/>
      <c r="Z506" s="78"/>
    </row>
    <row r="507" spans="1:26" ht="13.2" x14ac:dyDescent="0.25">
      <c r="A507" s="13">
        <v>42929</v>
      </c>
      <c r="B507" s="54">
        <v>0.82730324074074069</v>
      </c>
      <c r="C507" s="16" t="s">
        <v>760</v>
      </c>
      <c r="D507" s="16" t="s">
        <v>761</v>
      </c>
      <c r="E507" s="16" t="s">
        <v>762</v>
      </c>
      <c r="F507" s="16">
        <v>7.225376E-2</v>
      </c>
      <c r="G507" s="16">
        <v>3.0448200000000002E-3</v>
      </c>
      <c r="H507" s="16">
        <v>2.1999000000000001E-4</v>
      </c>
      <c r="I507" s="66">
        <v>2.5000000000000001E-3</v>
      </c>
      <c r="J507" s="16">
        <v>107130758028</v>
      </c>
      <c r="K507" s="16">
        <v>2.1944999999999999E-4</v>
      </c>
      <c r="L507" s="16">
        <v>-3.0448200000000002E-3</v>
      </c>
      <c r="R507" s="18"/>
      <c r="S507" s="78"/>
      <c r="Y507" s="18"/>
      <c r="Z507" s="78"/>
    </row>
    <row r="508" spans="1:26" ht="13.2" x14ac:dyDescent="0.25">
      <c r="A508" s="13">
        <v>42929</v>
      </c>
      <c r="B508" s="54">
        <v>0.82730324074074069</v>
      </c>
      <c r="C508" s="16" t="s">
        <v>760</v>
      </c>
      <c r="D508" s="16" t="s">
        <v>761</v>
      </c>
      <c r="E508" s="16" t="s">
        <v>762</v>
      </c>
      <c r="F508" s="16">
        <v>7.2256429999999996E-2</v>
      </c>
      <c r="G508" s="16">
        <v>1.502447E-2</v>
      </c>
      <c r="H508" s="16">
        <v>1.0856100000000001E-3</v>
      </c>
      <c r="I508" s="66">
        <v>2.5000000000000001E-3</v>
      </c>
      <c r="J508" s="16">
        <v>107130758028</v>
      </c>
      <c r="K508" s="16">
        <v>1.0828999999999999E-3</v>
      </c>
      <c r="L508" s="16">
        <v>-1.502447E-2</v>
      </c>
      <c r="R508" s="18"/>
      <c r="S508" s="78"/>
      <c r="Y508" s="18"/>
      <c r="Z508" s="78"/>
    </row>
    <row r="509" spans="1:26" ht="13.2" x14ac:dyDescent="0.25">
      <c r="A509" s="13">
        <v>42929</v>
      </c>
      <c r="B509" s="54">
        <v>0.82730324074074069</v>
      </c>
      <c r="C509" s="16" t="s">
        <v>760</v>
      </c>
      <c r="D509" s="16" t="s">
        <v>761</v>
      </c>
      <c r="E509" s="16" t="s">
        <v>762</v>
      </c>
      <c r="F509" s="16">
        <v>7.2267499999999998E-2</v>
      </c>
      <c r="G509" s="16">
        <v>1.210167E-2</v>
      </c>
      <c r="H509" s="16">
        <v>8.7454999999999998E-4</v>
      </c>
      <c r="I509" s="66">
        <v>2.5000000000000001E-3</v>
      </c>
      <c r="J509" s="16">
        <v>107130758028</v>
      </c>
      <c r="K509" s="16">
        <v>8.7237000000000002E-4</v>
      </c>
      <c r="L509" s="16">
        <v>-1.210167E-2</v>
      </c>
      <c r="R509" s="18"/>
      <c r="S509" s="78"/>
      <c r="Y509" s="18"/>
      <c r="Z509" s="78"/>
    </row>
    <row r="510" spans="1:26" ht="13.2" x14ac:dyDescent="0.25">
      <c r="A510" s="13">
        <v>42929</v>
      </c>
      <c r="B510" s="54">
        <v>0.82730324074074069</v>
      </c>
      <c r="C510" s="16" t="s">
        <v>760</v>
      </c>
      <c r="D510" s="16" t="s">
        <v>761</v>
      </c>
      <c r="E510" s="16" t="s">
        <v>762</v>
      </c>
      <c r="F510" s="16">
        <v>7.2271119999999994E-2</v>
      </c>
      <c r="G510" s="16">
        <v>1.0890789999999999E-2</v>
      </c>
      <c r="H510" s="16">
        <v>7.8708000000000001E-4</v>
      </c>
      <c r="I510" s="66">
        <v>2.5000000000000001E-3</v>
      </c>
      <c r="J510" s="16">
        <v>107130758028</v>
      </c>
      <c r="K510" s="16">
        <v>7.8512000000000005E-4</v>
      </c>
      <c r="L510" s="16">
        <v>-1.0890789999999999E-2</v>
      </c>
      <c r="R510" s="18"/>
      <c r="S510" s="78"/>
      <c r="Y510" s="18"/>
      <c r="Z510" s="78"/>
    </row>
    <row r="511" spans="1:26" ht="13.2" x14ac:dyDescent="0.25">
      <c r="A511" s="13">
        <v>42929</v>
      </c>
      <c r="B511" s="54">
        <v>0.82730324074074069</v>
      </c>
      <c r="C511" s="16" t="s">
        <v>760</v>
      </c>
      <c r="D511" s="16" t="s">
        <v>761</v>
      </c>
      <c r="E511" s="16" t="s">
        <v>762</v>
      </c>
      <c r="F511" s="16">
        <v>7.2280259999999999E-2</v>
      </c>
      <c r="G511" s="16">
        <v>2.904928E-2</v>
      </c>
      <c r="H511" s="16">
        <v>2.09968E-3</v>
      </c>
      <c r="I511" s="66">
        <v>2.5000000000000001E-3</v>
      </c>
      <c r="J511" s="16">
        <v>107130758028</v>
      </c>
      <c r="K511" s="16">
        <v>2.0944399999999999E-3</v>
      </c>
      <c r="L511" s="16">
        <v>-2.904928E-2</v>
      </c>
      <c r="R511" s="18"/>
      <c r="S511" s="78"/>
      <c r="Y511" s="18"/>
      <c r="Z511" s="78"/>
    </row>
    <row r="512" spans="1:26" ht="13.2" x14ac:dyDescent="0.25">
      <c r="A512" s="13">
        <v>42929</v>
      </c>
      <c r="B512" s="54">
        <v>0.82730324074074069</v>
      </c>
      <c r="C512" s="16" t="s">
        <v>760</v>
      </c>
      <c r="D512" s="16" t="s">
        <v>761</v>
      </c>
      <c r="E512" s="16" t="s">
        <v>762</v>
      </c>
      <c r="F512" s="16">
        <v>7.2284780000000007E-2</v>
      </c>
      <c r="G512" s="16">
        <v>0.19004450000000001</v>
      </c>
      <c r="H512" s="16">
        <v>1.3737320000000001E-2</v>
      </c>
      <c r="I512" s="66">
        <v>2.5000000000000001E-3</v>
      </c>
      <c r="J512" s="16">
        <v>107130758028</v>
      </c>
      <c r="K512" s="16">
        <v>1.370298E-2</v>
      </c>
      <c r="L512" s="16">
        <v>-0.19004450000000001</v>
      </c>
      <c r="R512" s="18"/>
      <c r="S512" s="78"/>
      <c r="Y512" s="18"/>
      <c r="Z512" s="78"/>
    </row>
    <row r="513" spans="1:26" ht="13.2" x14ac:dyDescent="0.25">
      <c r="A513" s="13">
        <v>42929</v>
      </c>
      <c r="B513" s="54">
        <v>0.82730324074074069</v>
      </c>
      <c r="C513" s="16" t="s">
        <v>760</v>
      </c>
      <c r="D513" s="16" t="s">
        <v>761</v>
      </c>
      <c r="E513" s="16" t="s">
        <v>762</v>
      </c>
      <c r="F513" s="16">
        <v>7.2316179999999994E-2</v>
      </c>
      <c r="G513" s="16">
        <v>0.12546338000000001</v>
      </c>
      <c r="H513" s="16">
        <v>9.0730299999999993E-3</v>
      </c>
      <c r="I513" s="66">
        <v>2.5000000000000001E-3</v>
      </c>
      <c r="J513" s="16">
        <v>107130758028</v>
      </c>
      <c r="K513" s="16">
        <v>9.0503500000000004E-3</v>
      </c>
      <c r="L513" s="16">
        <v>-0.12546338000000001</v>
      </c>
      <c r="R513" s="18"/>
      <c r="S513" s="78"/>
      <c r="Y513" s="18"/>
      <c r="Z513" s="78"/>
    </row>
    <row r="514" spans="1:26" ht="13.2" x14ac:dyDescent="0.25">
      <c r="A514" s="13">
        <v>42929</v>
      </c>
      <c r="B514" s="54">
        <v>0.82730324074074069</v>
      </c>
      <c r="C514" s="16" t="s">
        <v>760</v>
      </c>
      <c r="D514" s="16" t="s">
        <v>761</v>
      </c>
      <c r="E514" s="16" t="s">
        <v>762</v>
      </c>
      <c r="F514" s="16">
        <v>7.2336150000000002E-2</v>
      </c>
      <c r="G514" s="16">
        <v>5.1399200000000001E-3</v>
      </c>
      <c r="H514" s="16">
        <v>3.7179999999999998E-4</v>
      </c>
      <c r="I514" s="66">
        <v>2.5000000000000001E-3</v>
      </c>
      <c r="J514" s="16">
        <v>107130758028</v>
      </c>
      <c r="K514" s="16">
        <v>3.7088000000000003E-4</v>
      </c>
      <c r="L514" s="16">
        <v>-5.1399200000000001E-3</v>
      </c>
      <c r="R514" s="18"/>
      <c r="S514" s="78"/>
      <c r="Y514" s="18"/>
      <c r="Z514" s="78"/>
    </row>
    <row r="515" spans="1:26" ht="13.2" x14ac:dyDescent="0.25">
      <c r="A515" s="13">
        <v>42929</v>
      </c>
      <c r="B515" s="54">
        <v>0.82369212962962968</v>
      </c>
      <c r="C515" s="16" t="s">
        <v>760</v>
      </c>
      <c r="D515" s="16" t="s">
        <v>761</v>
      </c>
      <c r="E515" s="16" t="s">
        <v>762</v>
      </c>
      <c r="F515" s="16">
        <v>7.233639E-2</v>
      </c>
      <c r="G515" s="16">
        <v>10</v>
      </c>
      <c r="H515" s="16">
        <v>0.72336389999999995</v>
      </c>
      <c r="I515" s="66">
        <v>2.5000000000000001E-3</v>
      </c>
      <c r="J515" s="16">
        <v>107130229557</v>
      </c>
      <c r="K515" s="16">
        <v>0.72155550000000002</v>
      </c>
      <c r="L515" s="16">
        <v>-10</v>
      </c>
      <c r="R515" s="18"/>
      <c r="S515" s="78"/>
      <c r="Y515" s="18"/>
      <c r="Z515" s="78"/>
    </row>
    <row r="516" spans="1:26" ht="13.2" x14ac:dyDescent="0.25">
      <c r="A516" s="13">
        <v>42929</v>
      </c>
      <c r="B516" s="54">
        <v>0.81881944444444443</v>
      </c>
      <c r="C516" s="16" t="s">
        <v>760</v>
      </c>
      <c r="D516" s="16" t="s">
        <v>761</v>
      </c>
      <c r="E516" s="16" t="s">
        <v>762</v>
      </c>
      <c r="F516" s="16">
        <v>7.2336369999999997E-2</v>
      </c>
      <c r="G516" s="16">
        <v>24.876046980000002</v>
      </c>
      <c r="H516" s="16">
        <v>1.7994429300000001</v>
      </c>
      <c r="I516" s="66">
        <v>2.5000000000000001E-3</v>
      </c>
      <c r="J516" s="16">
        <v>107129861925</v>
      </c>
      <c r="K516" s="16">
        <v>1.7949443300000001</v>
      </c>
      <c r="L516" s="16">
        <v>-24.876046980000002</v>
      </c>
      <c r="R516" s="18"/>
      <c r="S516" s="78"/>
      <c r="Y516" s="18"/>
      <c r="Z516" s="78"/>
    </row>
    <row r="517" spans="1:26" ht="13.2" x14ac:dyDescent="0.25">
      <c r="A517" s="13">
        <v>42929</v>
      </c>
      <c r="B517" s="54">
        <v>0.81881944444444443</v>
      </c>
      <c r="C517" s="16" t="s">
        <v>760</v>
      </c>
      <c r="D517" s="16" t="s">
        <v>761</v>
      </c>
      <c r="E517" s="16" t="s">
        <v>762</v>
      </c>
      <c r="F517" s="16">
        <v>7.23496E-2</v>
      </c>
      <c r="G517" s="16">
        <v>8.7815399999999991E-3</v>
      </c>
      <c r="H517" s="16">
        <v>6.3533999999999997E-4</v>
      </c>
      <c r="I517" s="66">
        <v>2.5000000000000001E-3</v>
      </c>
      <c r="J517" s="16">
        <v>107129861925</v>
      </c>
      <c r="K517" s="16">
        <v>6.3376000000000003E-4</v>
      </c>
      <c r="L517" s="16">
        <v>-8.7815399999999991E-3</v>
      </c>
      <c r="R517" s="18"/>
      <c r="S517" s="78"/>
      <c r="Y517" s="18"/>
      <c r="Z517" s="78"/>
    </row>
    <row r="518" spans="1:26" ht="13.2" x14ac:dyDescent="0.25">
      <c r="A518" s="13">
        <v>42929</v>
      </c>
      <c r="B518" s="54">
        <v>0.81881944444444443</v>
      </c>
      <c r="C518" s="16" t="s">
        <v>760</v>
      </c>
      <c r="D518" s="16" t="s">
        <v>761</v>
      </c>
      <c r="E518" s="16" t="s">
        <v>762</v>
      </c>
      <c r="F518" s="16">
        <v>7.2349609999999995E-2</v>
      </c>
      <c r="G518" s="16">
        <v>0.14610555</v>
      </c>
      <c r="H518" s="16">
        <v>1.0570670000000001E-2</v>
      </c>
      <c r="I518" s="66">
        <v>2.5000000000000001E-3</v>
      </c>
      <c r="J518" s="16">
        <v>107129861925</v>
      </c>
      <c r="K518" s="16">
        <v>1.054425E-2</v>
      </c>
      <c r="L518" s="16">
        <v>-0.14610555</v>
      </c>
      <c r="R518" s="18"/>
      <c r="S518" s="78"/>
      <c r="Y518" s="18"/>
      <c r="Z518" s="78"/>
    </row>
    <row r="519" spans="1:26" ht="13.2" x14ac:dyDescent="0.25">
      <c r="A519" s="13">
        <v>42929</v>
      </c>
      <c r="B519" s="54">
        <v>0.81811342592592595</v>
      </c>
      <c r="C519" s="16" t="s">
        <v>760</v>
      </c>
      <c r="D519" s="16" t="s">
        <v>761</v>
      </c>
      <c r="E519" s="16" t="s">
        <v>762</v>
      </c>
      <c r="F519" s="16">
        <v>7.2544999999999998E-2</v>
      </c>
      <c r="G519" s="16">
        <v>8.0000000000000002E-8</v>
      </c>
      <c r="H519" s="16">
        <v>0</v>
      </c>
      <c r="I519" s="66">
        <v>1.5E-3</v>
      </c>
      <c r="J519" s="16">
        <v>107129691096</v>
      </c>
      <c r="K519" s="16">
        <v>0</v>
      </c>
      <c r="L519" s="16">
        <v>-8.0000000000000002E-8</v>
      </c>
      <c r="R519" s="18"/>
      <c r="S519" s="78"/>
      <c r="Y519" s="18"/>
      <c r="Z519" s="78"/>
    </row>
    <row r="520" spans="1:26" ht="13.2" x14ac:dyDescent="0.25">
      <c r="A520" s="13">
        <v>42929</v>
      </c>
      <c r="B520" s="54">
        <v>0.81777777777777783</v>
      </c>
      <c r="C520" s="16" t="s">
        <v>760</v>
      </c>
      <c r="D520" s="16" t="s">
        <v>761</v>
      </c>
      <c r="E520" s="16" t="s">
        <v>762</v>
      </c>
      <c r="F520" s="16">
        <v>7.2544999999999998E-2</v>
      </c>
      <c r="G520" s="16">
        <v>5.9999999999999995E-8</v>
      </c>
      <c r="H520" s="16">
        <v>0</v>
      </c>
      <c r="I520" s="66">
        <v>1.5E-3</v>
      </c>
      <c r="J520" s="16">
        <v>107129691096</v>
      </c>
      <c r="K520" s="16">
        <v>0</v>
      </c>
      <c r="L520" s="16">
        <v>-5.9999999999999995E-8</v>
      </c>
      <c r="R520" s="18"/>
      <c r="S520" s="78"/>
      <c r="Y520" s="18"/>
      <c r="Z520" s="78"/>
    </row>
    <row r="521" spans="1:26" ht="13.2" x14ac:dyDescent="0.25">
      <c r="A521" s="13">
        <v>42929</v>
      </c>
      <c r="B521" s="54">
        <v>0.81763888888888892</v>
      </c>
      <c r="C521" s="16" t="s">
        <v>760</v>
      </c>
      <c r="D521" s="16" t="s">
        <v>761</v>
      </c>
      <c r="E521" s="16" t="s">
        <v>762</v>
      </c>
      <c r="F521" s="16">
        <v>7.2544999999999998E-2</v>
      </c>
      <c r="G521" s="16">
        <v>8.0000000000000002E-8</v>
      </c>
      <c r="H521" s="16">
        <v>0</v>
      </c>
      <c r="I521" s="66">
        <v>1.5E-3</v>
      </c>
      <c r="J521" s="16">
        <v>107129691096</v>
      </c>
      <c r="K521" s="16">
        <v>0</v>
      </c>
      <c r="L521" s="16">
        <v>-8.0000000000000002E-8</v>
      </c>
      <c r="R521" s="18"/>
      <c r="S521" s="78"/>
      <c r="Y521" s="18"/>
      <c r="Z521" s="78"/>
    </row>
    <row r="522" spans="1:26" ht="13.2" x14ac:dyDescent="0.25">
      <c r="A522" s="13">
        <v>42929</v>
      </c>
      <c r="B522" s="54">
        <v>0.81717592592592592</v>
      </c>
      <c r="C522" s="16" t="s">
        <v>760</v>
      </c>
      <c r="D522" s="16" t="s">
        <v>761</v>
      </c>
      <c r="E522" s="16" t="s">
        <v>762</v>
      </c>
      <c r="F522" s="16">
        <v>7.2544999999999998E-2</v>
      </c>
      <c r="G522" s="16">
        <v>1.9999999999999999E-7</v>
      </c>
      <c r="H522" s="16">
        <v>1E-8</v>
      </c>
      <c r="I522" s="66">
        <v>1.5E-3</v>
      </c>
      <c r="J522" s="16">
        <v>107129691096</v>
      </c>
      <c r="K522" s="16">
        <v>1E-8</v>
      </c>
      <c r="L522" s="16">
        <v>-1.9999999999999999E-7</v>
      </c>
      <c r="R522" s="18"/>
      <c r="S522" s="78"/>
      <c r="Y522" s="18"/>
      <c r="Z522" s="78"/>
    </row>
    <row r="523" spans="1:26" ht="13.2" x14ac:dyDescent="0.25">
      <c r="A523" s="13">
        <v>42929</v>
      </c>
      <c r="B523" s="54">
        <v>0.8171180555555555</v>
      </c>
      <c r="C523" s="16" t="s">
        <v>760</v>
      </c>
      <c r="D523" s="16" t="s">
        <v>761</v>
      </c>
      <c r="E523" s="16" t="s">
        <v>762</v>
      </c>
      <c r="F523" s="16">
        <v>7.2544999999999998E-2</v>
      </c>
      <c r="G523" s="16">
        <v>9.3624099999999998E-3</v>
      </c>
      <c r="H523" s="16">
        <v>6.7918999999999998E-4</v>
      </c>
      <c r="I523" s="66">
        <v>2.5000000000000001E-3</v>
      </c>
      <c r="J523" s="16">
        <v>107129691096</v>
      </c>
      <c r="K523" s="16">
        <v>6.7750000000000004E-4</v>
      </c>
      <c r="L523" s="16">
        <v>-9.3624099999999998E-3</v>
      </c>
      <c r="R523" s="18"/>
      <c r="S523" s="78"/>
      <c r="Y523" s="18"/>
      <c r="Z523" s="78"/>
    </row>
    <row r="524" spans="1:26" ht="13.2" x14ac:dyDescent="0.25">
      <c r="R524" s="18"/>
      <c r="S524" s="78"/>
      <c r="Y524" s="18"/>
      <c r="Z524" s="78"/>
    </row>
    <row r="525" spans="1:26" ht="13.2" x14ac:dyDescent="0.25">
      <c r="F525" s="16" t="s">
        <v>774</v>
      </c>
      <c r="G525" s="16">
        <f t="shared" ref="G525:H525" si="46">SUM(G445:G461)</f>
        <v>42.8955634</v>
      </c>
      <c r="H525" s="16">
        <f t="shared" si="46"/>
        <v>3.0849562700000002</v>
      </c>
      <c r="R525" s="18"/>
      <c r="S525" s="78"/>
      <c r="Y525" s="18"/>
      <c r="Z525" s="78"/>
    </row>
    <row r="526" spans="1:26" ht="13.2" x14ac:dyDescent="0.25">
      <c r="F526" s="16" t="s">
        <v>775</v>
      </c>
      <c r="G526">
        <f t="shared" ref="G526:H526" si="47">SUM(G462:G523)</f>
        <v>67.976112290000017</v>
      </c>
      <c r="H526">
        <f t="shared" si="47"/>
        <v>4.9047854100000006</v>
      </c>
      <c r="R526" s="18"/>
      <c r="S526" s="78"/>
      <c r="Y526" s="18"/>
      <c r="Z526" s="78"/>
    </row>
    <row r="527" spans="1:26" ht="13.2" x14ac:dyDescent="0.25">
      <c r="G527" s="7">
        <f t="shared" ref="G527:H527" si="48">G526-G525</f>
        <v>25.080548890000017</v>
      </c>
      <c r="H527" s="7">
        <f t="shared" si="48"/>
        <v>1.8198291400000004</v>
      </c>
      <c r="R527" s="18"/>
      <c r="S527" s="78"/>
      <c r="Y527" s="18"/>
      <c r="Z527" s="78"/>
    </row>
    <row r="528" spans="1:26" ht="13.2" x14ac:dyDescent="0.25">
      <c r="A528" s="13"/>
      <c r="B528" s="54"/>
      <c r="F528" s="18"/>
      <c r="R528" s="18"/>
      <c r="S528" s="78"/>
      <c r="Y528" s="18"/>
      <c r="Z528" s="78"/>
    </row>
    <row r="529" spans="1:26" ht="13.2" x14ac:dyDescent="0.25">
      <c r="A529" s="13"/>
      <c r="B529" s="54"/>
      <c r="R529" s="18"/>
      <c r="S529" s="78"/>
      <c r="Y529" s="18"/>
      <c r="Z529" s="78"/>
    </row>
    <row r="530" spans="1:26" ht="13.2" x14ac:dyDescent="0.25">
      <c r="A530" s="13">
        <v>42930</v>
      </c>
      <c r="B530" s="54">
        <v>0.84896990740740741</v>
      </c>
      <c r="C530" s="16" t="s">
        <v>760</v>
      </c>
      <c r="D530" s="16" t="s">
        <v>761</v>
      </c>
      <c r="E530" s="16" t="s">
        <v>763</v>
      </c>
      <c r="F530" s="16">
        <v>7.1979000000000001E-2</v>
      </c>
      <c r="G530" s="16">
        <v>0.12059901000000001</v>
      </c>
      <c r="H530" s="16">
        <v>8.6805900000000002E-3</v>
      </c>
      <c r="I530" s="66">
        <v>1.5E-3</v>
      </c>
      <c r="J530" s="16">
        <v>107272336308</v>
      </c>
      <c r="K530" s="16">
        <v>-8.6805900000000002E-3</v>
      </c>
      <c r="L530" s="16">
        <v>0.12041812</v>
      </c>
      <c r="R530" s="18"/>
      <c r="S530" s="78"/>
      <c r="Y530" s="18"/>
      <c r="Z530" s="78"/>
    </row>
    <row r="531" spans="1:26" ht="13.2" x14ac:dyDescent="0.25">
      <c r="A531" s="13">
        <v>42930</v>
      </c>
      <c r="B531" s="54">
        <v>0.84895833333333337</v>
      </c>
      <c r="C531" s="16" t="s">
        <v>760</v>
      </c>
      <c r="D531" s="16" t="s">
        <v>761</v>
      </c>
      <c r="E531" s="16" t="s">
        <v>763</v>
      </c>
      <c r="F531" s="16">
        <v>7.1979000000000001E-2</v>
      </c>
      <c r="G531" s="16">
        <v>3.1468085100000001</v>
      </c>
      <c r="H531" s="16">
        <v>0.22650412</v>
      </c>
      <c r="I531" s="66">
        <v>1.5E-3</v>
      </c>
      <c r="J531" s="16">
        <v>107272336308</v>
      </c>
      <c r="K531" s="16">
        <v>-0.22650412</v>
      </c>
      <c r="L531" s="16">
        <v>3.1420883000000002</v>
      </c>
      <c r="R531" s="18"/>
      <c r="S531" s="78"/>
      <c r="Y531" s="18"/>
      <c r="Z531" s="78"/>
    </row>
    <row r="532" spans="1:26" ht="13.2" x14ac:dyDescent="0.25">
      <c r="A532" s="13">
        <v>42930</v>
      </c>
      <c r="B532" s="54">
        <v>0.84885416666666669</v>
      </c>
      <c r="C532" s="16" t="s">
        <v>760</v>
      </c>
      <c r="D532" s="16" t="s">
        <v>761</v>
      </c>
      <c r="E532" s="16" t="s">
        <v>763</v>
      </c>
      <c r="F532" s="16">
        <v>7.1979000000000001E-2</v>
      </c>
      <c r="G532" s="16">
        <v>2.9341000000000002E-4</v>
      </c>
      <c r="H532" s="16">
        <v>2.1109999999999999E-5</v>
      </c>
      <c r="I532" s="66">
        <v>1.5E-3</v>
      </c>
      <c r="J532" s="16">
        <v>107272336308</v>
      </c>
      <c r="K532" s="16">
        <v>-2.1109999999999999E-5</v>
      </c>
      <c r="L532" s="16">
        <v>2.9296999999999998E-4</v>
      </c>
      <c r="R532" s="18"/>
      <c r="S532" s="78"/>
      <c r="Y532" s="18"/>
      <c r="Z532" s="78"/>
    </row>
    <row r="533" spans="1:26" ht="13.2" x14ac:dyDescent="0.25">
      <c r="A533" s="13">
        <v>42930</v>
      </c>
      <c r="B533" s="54">
        <v>0.84885416666666669</v>
      </c>
      <c r="C533" s="16" t="s">
        <v>760</v>
      </c>
      <c r="D533" s="16" t="s">
        <v>761</v>
      </c>
      <c r="E533" s="16" t="s">
        <v>763</v>
      </c>
      <c r="F533" s="16">
        <v>7.1979299999999996E-2</v>
      </c>
      <c r="G533" s="16">
        <v>5.604522E-2</v>
      </c>
      <c r="H533" s="16">
        <v>4.0340899999999997E-3</v>
      </c>
      <c r="I533" s="66">
        <v>1.5E-3</v>
      </c>
      <c r="J533" s="16">
        <v>107272287357</v>
      </c>
      <c r="K533" s="16">
        <v>-4.0340899999999997E-3</v>
      </c>
      <c r="L533" s="16">
        <v>5.5961160000000003E-2</v>
      </c>
      <c r="R533" s="18"/>
      <c r="S533" s="78"/>
      <c r="Y533" s="18"/>
      <c r="Z533" s="78"/>
    </row>
    <row r="534" spans="1:26" ht="13.2" x14ac:dyDescent="0.25">
      <c r="A534" s="13">
        <v>42930</v>
      </c>
      <c r="B534" s="54">
        <v>0.84885416666666669</v>
      </c>
      <c r="C534" s="16" t="s">
        <v>760</v>
      </c>
      <c r="D534" s="16" t="s">
        <v>761</v>
      </c>
      <c r="E534" s="16" t="s">
        <v>763</v>
      </c>
      <c r="F534" s="16">
        <v>7.1979899999999999E-2</v>
      </c>
      <c r="G534" s="16">
        <v>2.4135340000000002E-2</v>
      </c>
      <c r="H534" s="16">
        <v>1.7372500000000001E-3</v>
      </c>
      <c r="I534" s="66">
        <v>1.5E-3</v>
      </c>
      <c r="J534" s="16">
        <v>107272301343</v>
      </c>
      <c r="K534" s="16">
        <v>-1.7372500000000001E-3</v>
      </c>
      <c r="L534" s="16">
        <v>2.4099140000000002E-2</v>
      </c>
      <c r="R534" s="18"/>
      <c r="S534" s="78"/>
      <c r="Y534" s="18"/>
      <c r="Z534" s="78"/>
    </row>
    <row r="535" spans="1:26" ht="13.2" x14ac:dyDescent="0.25">
      <c r="A535" s="13">
        <v>42930</v>
      </c>
      <c r="B535" s="54">
        <v>0.84777777777777774</v>
      </c>
      <c r="C535" s="16" t="s">
        <v>760</v>
      </c>
      <c r="D535" s="16" t="s">
        <v>761</v>
      </c>
      <c r="E535" s="16" t="s">
        <v>763</v>
      </c>
      <c r="F535" s="16">
        <v>7.1979899999999999E-2</v>
      </c>
      <c r="G535" s="16">
        <v>1.005198E-2</v>
      </c>
      <c r="H535" s="16">
        <v>7.2353999999999995E-4</v>
      </c>
      <c r="I535" s="66">
        <v>1.5E-3</v>
      </c>
      <c r="J535" s="16">
        <v>107272301343</v>
      </c>
      <c r="K535" s="16">
        <v>-7.2353999999999995E-4</v>
      </c>
      <c r="L535" s="16">
        <v>1.003691E-2</v>
      </c>
      <c r="R535" s="18"/>
      <c r="S535" s="78"/>
      <c r="Y535" s="18"/>
      <c r="Z535" s="78"/>
    </row>
    <row r="536" spans="1:26" ht="13.2" x14ac:dyDescent="0.25">
      <c r="A536" s="13">
        <v>42930</v>
      </c>
      <c r="B536" s="54">
        <v>0.84759259259259256</v>
      </c>
      <c r="C536" s="16" t="s">
        <v>760</v>
      </c>
      <c r="D536" s="16" t="s">
        <v>761</v>
      </c>
      <c r="E536" s="16" t="s">
        <v>763</v>
      </c>
      <c r="F536" s="16">
        <v>7.1979899999999999E-2</v>
      </c>
      <c r="G536" s="16">
        <v>3.9915440000000003E-2</v>
      </c>
      <c r="H536" s="16">
        <v>2.8731E-3</v>
      </c>
      <c r="I536" s="66">
        <v>1.5E-3</v>
      </c>
      <c r="J536" s="16">
        <v>107272301343</v>
      </c>
      <c r="K536" s="16">
        <v>-2.8731E-3</v>
      </c>
      <c r="L536" s="16">
        <v>3.985557E-2</v>
      </c>
      <c r="R536" s="18"/>
      <c r="S536" s="78"/>
      <c r="Y536" s="18"/>
      <c r="Z536" s="78"/>
    </row>
    <row r="537" spans="1:26" ht="13.2" x14ac:dyDescent="0.25">
      <c r="A537" s="13">
        <v>42930</v>
      </c>
      <c r="B537" s="54">
        <v>0.84521990740740738</v>
      </c>
      <c r="C537" s="16" t="s">
        <v>760</v>
      </c>
      <c r="D537" s="16" t="s">
        <v>761</v>
      </c>
      <c r="E537" s="16" t="s">
        <v>763</v>
      </c>
      <c r="F537" s="16">
        <v>7.2094130000000006E-2</v>
      </c>
      <c r="G537" s="16">
        <v>0.28763644999999999</v>
      </c>
      <c r="H537" s="16">
        <v>2.0736890000000001E-2</v>
      </c>
      <c r="I537" s="66">
        <v>2.5000000000000001E-3</v>
      </c>
      <c r="J537" s="16">
        <v>107272315329</v>
      </c>
      <c r="K537" s="16">
        <v>-2.0736890000000001E-2</v>
      </c>
      <c r="L537" s="16">
        <v>0.28691736000000001</v>
      </c>
      <c r="R537" s="18"/>
      <c r="S537" s="78"/>
      <c r="Y537" s="18"/>
      <c r="Z537" s="78"/>
    </row>
    <row r="538" spans="1:26" ht="13.2" x14ac:dyDescent="0.25">
      <c r="A538" s="13">
        <v>42930</v>
      </c>
      <c r="B538" s="54">
        <v>0.84505787037037039</v>
      </c>
      <c r="C538" s="16" t="s">
        <v>760</v>
      </c>
      <c r="D538" s="16" t="s">
        <v>761</v>
      </c>
      <c r="E538" s="16" t="s">
        <v>763</v>
      </c>
      <c r="F538" s="16">
        <v>7.1979899999999999E-2</v>
      </c>
      <c r="G538" s="16">
        <v>9.4399999999999994E-6</v>
      </c>
      <c r="H538" s="16">
        <v>6.7000000000000004E-7</v>
      </c>
      <c r="I538" s="66">
        <v>1.5E-3</v>
      </c>
      <c r="J538" s="16">
        <v>107272301343</v>
      </c>
      <c r="K538" s="16">
        <v>-6.7000000000000004E-7</v>
      </c>
      <c r="L538" s="16">
        <v>9.4299999999999995E-6</v>
      </c>
      <c r="R538" s="18"/>
      <c r="S538" s="78"/>
      <c r="Y538" s="18"/>
      <c r="Z538" s="78"/>
    </row>
    <row r="539" spans="1:26" ht="13.2" x14ac:dyDescent="0.25">
      <c r="A539" s="13">
        <v>42930</v>
      </c>
      <c r="B539" s="54">
        <v>0.84501157407407412</v>
      </c>
      <c r="C539" s="16" t="s">
        <v>760</v>
      </c>
      <c r="D539" s="16" t="s">
        <v>761</v>
      </c>
      <c r="E539" s="16" t="s">
        <v>763</v>
      </c>
      <c r="F539" s="16">
        <v>7.1979299999999996E-2</v>
      </c>
      <c r="G539" s="16">
        <v>1.021274E-2</v>
      </c>
      <c r="H539" s="16">
        <v>7.3510000000000003E-4</v>
      </c>
      <c r="I539" s="66">
        <v>1.5E-3</v>
      </c>
      <c r="J539" s="16">
        <v>107272287357</v>
      </c>
      <c r="K539" s="16">
        <v>-7.3510000000000003E-4</v>
      </c>
      <c r="L539" s="16">
        <v>1.019743E-2</v>
      </c>
      <c r="R539" s="18"/>
      <c r="S539" s="78"/>
      <c r="Y539" s="18"/>
      <c r="Z539" s="78"/>
    </row>
    <row r="540" spans="1:26" ht="13.2" x14ac:dyDescent="0.25">
      <c r="A540" s="13">
        <v>42930</v>
      </c>
      <c r="B540" s="54">
        <v>0.84494212962962967</v>
      </c>
      <c r="C540" s="16" t="s">
        <v>760</v>
      </c>
      <c r="D540" s="16" t="s">
        <v>761</v>
      </c>
      <c r="E540" s="16" t="s">
        <v>763</v>
      </c>
      <c r="F540" s="16">
        <v>7.1979299999999996E-2</v>
      </c>
      <c r="G540" s="16">
        <v>8.2640400000000003E-3</v>
      </c>
      <c r="H540" s="16">
        <v>5.9482999999999997E-4</v>
      </c>
      <c r="I540" s="66">
        <v>1.5E-3</v>
      </c>
      <c r="J540" s="16">
        <v>107272287357</v>
      </c>
      <c r="K540" s="16">
        <v>-5.9482999999999997E-4</v>
      </c>
      <c r="L540" s="16">
        <v>8.2516499999999993E-3</v>
      </c>
      <c r="R540" s="18"/>
      <c r="S540" s="78"/>
      <c r="Y540" s="18"/>
      <c r="Z540" s="78"/>
    </row>
    <row r="541" spans="1:26" ht="13.2" x14ac:dyDescent="0.25">
      <c r="A541" s="13">
        <v>42930</v>
      </c>
      <c r="B541" s="54">
        <v>0.8315393518518519</v>
      </c>
      <c r="C541" s="16" t="s">
        <v>760</v>
      </c>
      <c r="D541" s="16" t="s">
        <v>761</v>
      </c>
      <c r="E541" s="16" t="s">
        <v>763</v>
      </c>
      <c r="F541" s="16">
        <v>7.2130250000000007E-2</v>
      </c>
      <c r="G541" s="16">
        <v>1.061314E-2</v>
      </c>
      <c r="H541" s="16">
        <v>7.6552E-4</v>
      </c>
      <c r="I541" s="66">
        <v>2.5000000000000001E-3</v>
      </c>
      <c r="J541" s="16">
        <v>107270967678</v>
      </c>
      <c r="K541" s="16">
        <v>-7.6552E-4</v>
      </c>
      <c r="L541" s="16">
        <v>1.058661E-2</v>
      </c>
      <c r="R541" s="18"/>
      <c r="S541" s="78"/>
      <c r="Y541" s="18"/>
      <c r="Z541" s="78"/>
    </row>
    <row r="542" spans="1:26" ht="13.2" x14ac:dyDescent="0.25">
      <c r="A542" s="13">
        <v>42930</v>
      </c>
      <c r="B542" s="54">
        <v>0.8315393518518519</v>
      </c>
      <c r="C542" s="16" t="s">
        <v>760</v>
      </c>
      <c r="D542" s="16" t="s">
        <v>761</v>
      </c>
      <c r="E542" s="16" t="s">
        <v>763</v>
      </c>
      <c r="F542" s="16">
        <v>7.213E-2</v>
      </c>
      <c r="G542" s="16">
        <v>16</v>
      </c>
      <c r="H542" s="16">
        <v>1.15408</v>
      </c>
      <c r="I542" s="66">
        <v>2.5000000000000001E-3</v>
      </c>
      <c r="J542" s="16">
        <v>107270967678</v>
      </c>
      <c r="K542" s="16">
        <v>-1.15408</v>
      </c>
      <c r="L542" s="16">
        <v>15.96</v>
      </c>
      <c r="R542" s="18"/>
      <c r="S542" s="78"/>
      <c r="Y542" s="18"/>
      <c r="Z542" s="78"/>
    </row>
    <row r="543" spans="1:26" ht="13.2" x14ac:dyDescent="0.25">
      <c r="A543" s="13">
        <v>42930</v>
      </c>
      <c r="B543" s="54">
        <v>0.8315393518518519</v>
      </c>
      <c r="C543" s="16" t="s">
        <v>760</v>
      </c>
      <c r="D543" s="16" t="s">
        <v>761</v>
      </c>
      <c r="E543" s="16" t="s">
        <v>763</v>
      </c>
      <c r="F543" s="16">
        <v>7.2129979999999996E-2</v>
      </c>
      <c r="G543" s="16">
        <v>2</v>
      </c>
      <c r="H543" s="16">
        <v>0.14425995999999999</v>
      </c>
      <c r="I543" s="66">
        <v>2.5000000000000001E-3</v>
      </c>
      <c r="J543" s="16">
        <v>107270967678</v>
      </c>
      <c r="K543" s="16">
        <v>-0.14425995999999999</v>
      </c>
      <c r="L543" s="16">
        <v>1.9950000000000001</v>
      </c>
      <c r="R543" s="18"/>
      <c r="S543" s="78"/>
      <c r="Y543" s="18"/>
      <c r="Z543" s="78"/>
    </row>
    <row r="544" spans="1:26" ht="13.2" x14ac:dyDescent="0.25">
      <c r="A544" s="13">
        <v>42930</v>
      </c>
      <c r="B544" s="54">
        <v>0.8315393518518519</v>
      </c>
      <c r="C544" s="16" t="s">
        <v>760</v>
      </c>
      <c r="D544" s="16" t="s">
        <v>761</v>
      </c>
      <c r="E544" s="16" t="s">
        <v>763</v>
      </c>
      <c r="F544" s="16">
        <v>7.2129970000000002E-2</v>
      </c>
      <c r="G544" s="16">
        <v>0.33045284000000003</v>
      </c>
      <c r="H544" s="16">
        <v>2.383555E-2</v>
      </c>
      <c r="I544" s="66">
        <v>2.5000000000000001E-3</v>
      </c>
      <c r="J544" s="16">
        <v>107270967678</v>
      </c>
      <c r="K544" s="16">
        <v>-2.383555E-2</v>
      </c>
      <c r="L544" s="16">
        <v>0.32962670999999999</v>
      </c>
      <c r="R544" s="18"/>
      <c r="S544" s="78"/>
      <c r="Y544" s="18"/>
      <c r="Z544" s="78"/>
    </row>
    <row r="545" spans="1:26" ht="13.2" x14ac:dyDescent="0.25">
      <c r="A545" s="13">
        <v>42930</v>
      </c>
      <c r="B545" s="54">
        <v>0.72320601851851851</v>
      </c>
      <c r="C545" s="16" t="s">
        <v>760</v>
      </c>
      <c r="D545" s="16" t="s">
        <v>761</v>
      </c>
      <c r="E545" s="16" t="s">
        <v>763</v>
      </c>
      <c r="F545" s="16">
        <v>7.0900000000000005E-2</v>
      </c>
      <c r="G545" s="16">
        <v>4.8593489099999996</v>
      </c>
      <c r="H545" s="16">
        <v>0.34452782999999998</v>
      </c>
      <c r="I545" s="66">
        <v>1.5E-3</v>
      </c>
      <c r="J545" s="16">
        <v>107255735925</v>
      </c>
      <c r="K545" s="16">
        <v>-0.34452782999999998</v>
      </c>
      <c r="L545" s="16">
        <v>4.8520598899999996</v>
      </c>
      <c r="R545" s="18"/>
      <c r="S545" s="78"/>
      <c r="Y545" s="18"/>
      <c r="Z545" s="78"/>
    </row>
    <row r="546" spans="1:26" ht="13.2" x14ac:dyDescent="0.25">
      <c r="A546" s="13">
        <v>42930</v>
      </c>
      <c r="B546" s="54">
        <v>0.72317129629629628</v>
      </c>
      <c r="C546" s="16" t="s">
        <v>760</v>
      </c>
      <c r="D546" s="16" t="s">
        <v>761</v>
      </c>
      <c r="E546" s="16" t="s">
        <v>763</v>
      </c>
      <c r="F546" s="16">
        <v>7.0900000000000005E-2</v>
      </c>
      <c r="G546" s="16">
        <v>9.6741000000000004E-4</v>
      </c>
      <c r="H546" s="16">
        <v>6.8579999999999997E-5</v>
      </c>
      <c r="I546" s="66">
        <v>1.5E-3</v>
      </c>
      <c r="J546" s="16">
        <v>107255735925</v>
      </c>
      <c r="K546" s="16">
        <v>-6.8579999999999997E-5</v>
      </c>
      <c r="L546" s="16">
        <v>9.6595999999999997E-4</v>
      </c>
      <c r="R546" s="18"/>
      <c r="S546" s="78"/>
      <c r="Y546" s="18"/>
      <c r="Z546" s="78"/>
    </row>
    <row r="547" spans="1:26" ht="13.2" x14ac:dyDescent="0.25">
      <c r="A547" s="13">
        <v>42930</v>
      </c>
      <c r="B547" s="54">
        <v>0.72289351851851846</v>
      </c>
      <c r="C547" s="16" t="s">
        <v>760</v>
      </c>
      <c r="D547" s="16" t="s">
        <v>761</v>
      </c>
      <c r="E547" s="16" t="s">
        <v>763</v>
      </c>
      <c r="F547" s="16">
        <v>7.1196990000000002E-2</v>
      </c>
      <c r="G547" s="16">
        <v>4.4199363700000003</v>
      </c>
      <c r="H547" s="16">
        <v>0.31468615999999999</v>
      </c>
      <c r="I547" s="66">
        <v>2.5000000000000001E-3</v>
      </c>
      <c r="J547" s="16">
        <v>107255692968</v>
      </c>
      <c r="K547" s="16">
        <v>-0.31468615999999999</v>
      </c>
      <c r="L547" s="16">
        <v>4.4088865300000002</v>
      </c>
      <c r="R547" s="18"/>
      <c r="S547" s="78"/>
      <c r="Y547" s="18"/>
      <c r="Z547" s="78"/>
    </row>
    <row r="548" spans="1:26" ht="13.2" x14ac:dyDescent="0.25">
      <c r="A548" s="13">
        <v>42930</v>
      </c>
      <c r="B548" s="54">
        <v>0.72289351851851846</v>
      </c>
      <c r="C548" s="16" t="s">
        <v>760</v>
      </c>
      <c r="D548" s="16" t="s">
        <v>761</v>
      </c>
      <c r="E548" s="16" t="s">
        <v>763</v>
      </c>
      <c r="F548" s="16">
        <v>7.1196980000000007E-2</v>
      </c>
      <c r="G548" s="16">
        <v>0.44037995000000002</v>
      </c>
      <c r="H548" s="16">
        <v>3.1353720000000002E-2</v>
      </c>
      <c r="I548" s="66">
        <v>2.5000000000000001E-3</v>
      </c>
      <c r="J548" s="16">
        <v>107255692968</v>
      </c>
      <c r="K548" s="16">
        <v>-3.1353720000000002E-2</v>
      </c>
      <c r="L548" s="16">
        <v>0.43927901000000003</v>
      </c>
      <c r="R548" s="18"/>
      <c r="S548" s="78"/>
      <c r="Y548" s="18"/>
      <c r="Z548" s="78"/>
    </row>
    <row r="549" spans="1:26" ht="13.2" x14ac:dyDescent="0.25">
      <c r="A549" s="13">
        <v>42930</v>
      </c>
      <c r="B549" s="54">
        <v>0.72283564814814816</v>
      </c>
      <c r="C549" s="16" t="s">
        <v>760</v>
      </c>
      <c r="D549" s="16" t="s">
        <v>761</v>
      </c>
      <c r="E549" s="16" t="s">
        <v>763</v>
      </c>
      <c r="F549" s="16">
        <v>7.1196999999999996E-2</v>
      </c>
      <c r="G549" s="16">
        <v>0.36303122999999998</v>
      </c>
      <c r="H549" s="16">
        <v>2.5846729999999998E-2</v>
      </c>
      <c r="I549" s="66">
        <v>2.5000000000000001E-3</v>
      </c>
      <c r="J549" s="16">
        <v>107255682978</v>
      </c>
      <c r="K549" s="16">
        <v>-2.5846729999999998E-2</v>
      </c>
      <c r="L549" s="16">
        <v>0.36212366000000001</v>
      </c>
      <c r="R549" s="18"/>
      <c r="S549" s="78"/>
      <c r="Y549" s="18"/>
      <c r="Z549" s="78"/>
    </row>
    <row r="550" spans="1:26" ht="13.2" x14ac:dyDescent="0.25">
      <c r="A550" s="13">
        <v>42930</v>
      </c>
      <c r="B550" s="54">
        <v>0.72260416666666671</v>
      </c>
      <c r="C550" s="16" t="s">
        <v>760</v>
      </c>
      <c r="D550" s="16" t="s">
        <v>761</v>
      </c>
      <c r="E550" s="16" t="s">
        <v>763</v>
      </c>
      <c r="F550" s="16">
        <v>7.1196999999999996E-2</v>
      </c>
      <c r="G550" s="16">
        <v>0.25290289999999999</v>
      </c>
      <c r="H550" s="16">
        <v>1.8005920000000002E-2</v>
      </c>
      <c r="I550" s="66">
        <v>2.5000000000000001E-3</v>
      </c>
      <c r="J550" s="16">
        <v>107255653008</v>
      </c>
      <c r="K550" s="16">
        <v>-1.8005920000000002E-2</v>
      </c>
      <c r="L550" s="16">
        <v>0.25227064999999999</v>
      </c>
      <c r="R550" s="18"/>
      <c r="S550" s="78"/>
      <c r="Y550" s="18"/>
      <c r="Z550" s="78"/>
    </row>
    <row r="551" spans="1:26" ht="13.2" x14ac:dyDescent="0.25">
      <c r="A551" s="13">
        <v>42930</v>
      </c>
      <c r="B551" s="54">
        <v>0.72238425925925931</v>
      </c>
      <c r="C551" s="16" t="s">
        <v>760</v>
      </c>
      <c r="D551" s="16" t="s">
        <v>761</v>
      </c>
      <c r="E551" s="16" t="s">
        <v>763</v>
      </c>
      <c r="F551" s="16">
        <v>7.0999989999999999E-2</v>
      </c>
      <c r="G551" s="16">
        <v>0.16201162999999999</v>
      </c>
      <c r="H551" s="16">
        <v>1.150282E-2</v>
      </c>
      <c r="I551" s="66">
        <v>2.5000000000000001E-3</v>
      </c>
      <c r="J551" s="16">
        <v>107255617044</v>
      </c>
      <c r="K551" s="16">
        <v>-1.150282E-2</v>
      </c>
      <c r="L551" s="16">
        <v>0.16160661000000001</v>
      </c>
      <c r="R551" s="18"/>
      <c r="S551" s="78"/>
      <c r="Y551" s="18"/>
      <c r="Z551" s="78"/>
    </row>
    <row r="552" spans="1:26" ht="13.2" x14ac:dyDescent="0.25">
      <c r="A552" s="13">
        <v>42930</v>
      </c>
      <c r="B552" s="54">
        <v>0.71371527777777777</v>
      </c>
      <c r="C552" s="16" t="s">
        <v>760</v>
      </c>
      <c r="D552" s="16" t="s">
        <v>761</v>
      </c>
      <c r="E552" s="16" t="s">
        <v>763</v>
      </c>
      <c r="F552" s="16">
        <v>7.1177000000000004E-2</v>
      </c>
      <c r="G552" s="16">
        <v>1.7277049999999999E-2</v>
      </c>
      <c r="H552" s="16">
        <v>1.2297199999999999E-3</v>
      </c>
      <c r="I552" s="66">
        <v>2.5000000000000001E-3</v>
      </c>
      <c r="J552" s="16">
        <v>107254304358</v>
      </c>
      <c r="K552" s="16">
        <v>-1.2297199999999999E-3</v>
      </c>
      <c r="L552" s="16">
        <v>1.723386E-2</v>
      </c>
      <c r="R552" s="18"/>
      <c r="S552" s="78"/>
      <c r="Y552" s="18"/>
      <c r="Z552" s="78"/>
    </row>
    <row r="553" spans="1:26" ht="13.2" x14ac:dyDescent="0.25">
      <c r="A553" s="13">
        <v>42930</v>
      </c>
      <c r="B553" s="54">
        <v>0.71371527777777777</v>
      </c>
      <c r="C553" s="16" t="s">
        <v>760</v>
      </c>
      <c r="D553" s="16" t="s">
        <v>761</v>
      </c>
      <c r="E553" s="16" t="s">
        <v>763</v>
      </c>
      <c r="F553" s="16">
        <v>7.1176989999999996E-2</v>
      </c>
      <c r="G553" s="16">
        <v>4.8212733999999999</v>
      </c>
      <c r="H553" s="16">
        <v>0.34316372000000001</v>
      </c>
      <c r="I553" s="66">
        <v>2.5000000000000001E-3</v>
      </c>
      <c r="J553" s="16">
        <v>107254304358</v>
      </c>
      <c r="K553" s="16">
        <v>-0.34316372000000001</v>
      </c>
      <c r="L553" s="16">
        <v>4.8092202200000003</v>
      </c>
      <c r="R553" s="18"/>
      <c r="S553" s="78"/>
      <c r="Y553" s="18"/>
      <c r="Z553" s="78"/>
    </row>
    <row r="554" spans="1:26" ht="13.2" x14ac:dyDescent="0.25">
      <c r="A554" s="13">
        <v>42930</v>
      </c>
      <c r="B554" s="54">
        <v>0.71371527777777777</v>
      </c>
      <c r="C554" s="16" t="s">
        <v>760</v>
      </c>
      <c r="D554" s="16" t="s">
        <v>761</v>
      </c>
      <c r="E554" s="16" t="s">
        <v>763</v>
      </c>
      <c r="F554" s="16">
        <v>7.1176980000000001E-2</v>
      </c>
      <c r="G554" s="16">
        <v>3.1948879999999999E-2</v>
      </c>
      <c r="H554" s="16">
        <v>2.2740199999999999E-3</v>
      </c>
      <c r="I554" s="66">
        <v>2.5000000000000001E-3</v>
      </c>
      <c r="J554" s="16">
        <v>107254304358</v>
      </c>
      <c r="K554" s="16">
        <v>-2.2740199999999999E-3</v>
      </c>
      <c r="L554" s="16">
        <v>3.1869010000000003E-2</v>
      </c>
      <c r="R554" s="18"/>
      <c r="S554" s="78"/>
      <c r="Y554" s="18"/>
      <c r="Z554" s="78"/>
    </row>
    <row r="555" spans="1:26" ht="13.2" x14ac:dyDescent="0.25">
      <c r="A555" s="13">
        <v>42930</v>
      </c>
      <c r="B555" s="54">
        <v>0.71371527777777777</v>
      </c>
      <c r="C555" s="16" t="s">
        <v>760</v>
      </c>
      <c r="D555" s="16" t="s">
        <v>761</v>
      </c>
      <c r="E555" s="16" t="s">
        <v>763</v>
      </c>
      <c r="F555" s="16">
        <v>7.1176980000000001E-2</v>
      </c>
      <c r="G555" s="16">
        <v>0.90692932000000004</v>
      </c>
      <c r="H555" s="16">
        <v>6.4552490000000004E-2</v>
      </c>
      <c r="I555" s="66">
        <v>2.5000000000000001E-3</v>
      </c>
      <c r="J555" s="16">
        <v>107254304358</v>
      </c>
      <c r="K555" s="16">
        <v>-6.4552490000000004E-2</v>
      </c>
      <c r="L555" s="16">
        <v>0.90466199999999997</v>
      </c>
      <c r="R555" s="18"/>
      <c r="S555" s="78"/>
      <c r="Y555" s="18"/>
      <c r="Z555" s="78"/>
    </row>
    <row r="556" spans="1:26" ht="13.2" x14ac:dyDescent="0.25">
      <c r="A556" s="13">
        <v>42930</v>
      </c>
      <c r="B556" s="54">
        <v>0.71125000000000005</v>
      </c>
      <c r="C556" s="16" t="s">
        <v>760</v>
      </c>
      <c r="D556" s="16" t="s">
        <v>761</v>
      </c>
      <c r="E556" s="16" t="s">
        <v>763</v>
      </c>
      <c r="F556" s="16">
        <v>7.1667220000000004E-2</v>
      </c>
      <c r="G556" s="16">
        <v>1.8224537999999999</v>
      </c>
      <c r="H556" s="16">
        <v>0.13061018999999999</v>
      </c>
      <c r="I556" s="66">
        <v>2.5000000000000001E-3</v>
      </c>
      <c r="J556" s="16">
        <v>107253832830</v>
      </c>
      <c r="K556" s="16">
        <v>-0.13061018999999999</v>
      </c>
      <c r="L556" s="16">
        <v>1.81789767</v>
      </c>
      <c r="R556" s="18"/>
      <c r="S556" s="78"/>
      <c r="Y556" s="18"/>
      <c r="Z556" s="78"/>
    </row>
    <row r="557" spans="1:26" ht="13.2" x14ac:dyDescent="0.25">
      <c r="A557" s="13">
        <v>42930</v>
      </c>
      <c r="B557" s="54">
        <v>0.71125000000000005</v>
      </c>
      <c r="C557" s="16" t="s">
        <v>760</v>
      </c>
      <c r="D557" s="16" t="s">
        <v>761</v>
      </c>
      <c r="E557" s="16" t="s">
        <v>763</v>
      </c>
      <c r="F557" s="16">
        <v>7.1667209999999995E-2</v>
      </c>
      <c r="G557" s="16">
        <v>2.9103485</v>
      </c>
      <c r="H557" s="16">
        <v>0.20857655</v>
      </c>
      <c r="I557" s="66">
        <v>2.5000000000000001E-3</v>
      </c>
      <c r="J557" s="16">
        <v>107253832830</v>
      </c>
      <c r="K557" s="16">
        <v>-0.20857655</v>
      </c>
      <c r="L557" s="16">
        <v>2.90307263</v>
      </c>
      <c r="R557" s="18"/>
      <c r="S557" s="78"/>
      <c r="Y557" s="18"/>
      <c r="Z557" s="78"/>
    </row>
    <row r="558" spans="1:26" ht="13.2" x14ac:dyDescent="0.25">
      <c r="A558" s="13">
        <v>42930</v>
      </c>
      <c r="B558" s="54">
        <v>0.71125000000000005</v>
      </c>
      <c r="C558" s="16" t="s">
        <v>760</v>
      </c>
      <c r="D558" s="16" t="s">
        <v>761</v>
      </c>
      <c r="E558" s="16" t="s">
        <v>763</v>
      </c>
      <c r="F558" s="16">
        <v>7.1499999999999994E-2</v>
      </c>
      <c r="G558" s="16">
        <v>1</v>
      </c>
      <c r="H558" s="16">
        <v>7.1499999999999994E-2</v>
      </c>
      <c r="I558" s="66">
        <v>2.5000000000000001E-3</v>
      </c>
      <c r="J558" s="16">
        <v>107253832830</v>
      </c>
      <c r="K558" s="16">
        <v>-7.1499999999999994E-2</v>
      </c>
      <c r="L558" s="16">
        <v>0.99750000000000005</v>
      </c>
      <c r="R558" s="18"/>
      <c r="S558" s="78"/>
      <c r="Y558" s="18"/>
      <c r="Z558" s="78"/>
    </row>
    <row r="559" spans="1:26" ht="13.2" x14ac:dyDescent="0.25">
      <c r="A559" s="13">
        <v>42930</v>
      </c>
      <c r="B559" s="54">
        <v>0.71125000000000005</v>
      </c>
      <c r="C559" s="16" t="s">
        <v>760</v>
      </c>
      <c r="D559" s="16" t="s">
        <v>761</v>
      </c>
      <c r="E559" s="16" t="s">
        <v>763</v>
      </c>
      <c r="F559" s="16">
        <v>7.1270040000000007E-2</v>
      </c>
      <c r="G559" s="16">
        <v>1.8E-7</v>
      </c>
      <c r="H559" s="16">
        <v>1E-8</v>
      </c>
      <c r="I559" s="66">
        <v>2.5000000000000001E-3</v>
      </c>
      <c r="J559" s="16">
        <v>107253832830</v>
      </c>
      <c r="K559" s="16">
        <v>-1E-8</v>
      </c>
      <c r="L559" s="16">
        <v>1.8E-7</v>
      </c>
      <c r="R559" s="18"/>
      <c r="S559" s="78"/>
      <c r="Y559" s="18"/>
      <c r="Z559" s="78"/>
    </row>
    <row r="560" spans="1:26" ht="13.2" x14ac:dyDescent="0.25">
      <c r="A560" s="13">
        <v>42930</v>
      </c>
      <c r="B560" s="54">
        <v>0.70954861111111112</v>
      </c>
      <c r="C560" s="16" t="s">
        <v>760</v>
      </c>
      <c r="D560" s="16" t="s">
        <v>761</v>
      </c>
      <c r="E560" s="16" t="s">
        <v>763</v>
      </c>
      <c r="F560" s="16">
        <v>7.145746E-2</v>
      </c>
      <c r="G560" s="16">
        <v>0.63473241000000002</v>
      </c>
      <c r="H560" s="16">
        <v>4.5356359999999998E-2</v>
      </c>
      <c r="I560" s="66">
        <v>2.5000000000000001E-3</v>
      </c>
      <c r="J560" s="16">
        <v>107253534129</v>
      </c>
      <c r="K560" s="16">
        <v>-4.5356359999999998E-2</v>
      </c>
      <c r="L560" s="16">
        <v>0.63314557999999999</v>
      </c>
      <c r="R560" s="18"/>
      <c r="S560" s="78"/>
      <c r="Y560" s="18"/>
      <c r="Z560" s="78"/>
    </row>
    <row r="561" spans="1:26" ht="13.2" x14ac:dyDescent="0.25">
      <c r="A561" s="13">
        <v>42930</v>
      </c>
      <c r="B561" s="54">
        <v>0.70954861111111112</v>
      </c>
      <c r="C561" s="16" t="s">
        <v>760</v>
      </c>
      <c r="D561" s="16" t="s">
        <v>761</v>
      </c>
      <c r="E561" s="16" t="s">
        <v>763</v>
      </c>
      <c r="F561" s="16">
        <v>7.1457450000000006E-2</v>
      </c>
      <c r="G561" s="16">
        <v>2.9737980000000001E-2</v>
      </c>
      <c r="H561" s="16">
        <v>2.1250000000000002E-3</v>
      </c>
      <c r="I561" s="66">
        <v>2.5000000000000001E-3</v>
      </c>
      <c r="J561" s="16">
        <v>107253534129</v>
      </c>
      <c r="K561" s="16">
        <v>-2.1250000000000002E-3</v>
      </c>
      <c r="L561" s="16">
        <v>2.9663640000000002E-2</v>
      </c>
      <c r="R561" s="18"/>
      <c r="S561" s="78"/>
      <c r="Y561" s="18"/>
      <c r="Z561" s="78"/>
    </row>
    <row r="562" spans="1:26" ht="13.2" x14ac:dyDescent="0.25">
      <c r="A562" s="13">
        <v>42930</v>
      </c>
      <c r="B562" s="54">
        <v>0.70954861111111112</v>
      </c>
      <c r="C562" s="16" t="s">
        <v>760</v>
      </c>
      <c r="D562" s="16" t="s">
        <v>761</v>
      </c>
      <c r="E562" s="16" t="s">
        <v>763</v>
      </c>
      <c r="F562" s="16">
        <v>7.1400000000000005E-2</v>
      </c>
      <c r="G562" s="16">
        <v>1.3359869999999999E-2</v>
      </c>
      <c r="H562" s="16">
        <v>9.5388999999999999E-4</v>
      </c>
      <c r="I562" s="66">
        <v>2.5000000000000001E-3</v>
      </c>
      <c r="J562" s="16">
        <v>107253534129</v>
      </c>
      <c r="K562" s="16">
        <v>-9.5388999999999999E-4</v>
      </c>
      <c r="L562" s="16">
        <v>1.332648E-2</v>
      </c>
      <c r="R562" s="18"/>
      <c r="S562" s="78"/>
      <c r="Y562" s="18"/>
      <c r="Z562" s="78"/>
    </row>
    <row r="563" spans="1:26" ht="13.2" x14ac:dyDescent="0.25">
      <c r="A563" s="13">
        <v>42930</v>
      </c>
      <c r="B563" s="54">
        <v>0.70954861111111112</v>
      </c>
      <c r="C563" s="16" t="s">
        <v>760</v>
      </c>
      <c r="D563" s="16" t="s">
        <v>761</v>
      </c>
      <c r="E563" s="16" t="s">
        <v>763</v>
      </c>
      <c r="F563" s="16">
        <v>7.1400000000000005E-2</v>
      </c>
      <c r="G563" s="16">
        <v>5.1136676599999999</v>
      </c>
      <c r="H563" s="16">
        <v>0.36511587000000001</v>
      </c>
      <c r="I563" s="66">
        <v>2.5000000000000001E-3</v>
      </c>
      <c r="J563" s="16">
        <v>107253534129</v>
      </c>
      <c r="K563" s="16">
        <v>-0.36511587000000001</v>
      </c>
      <c r="L563" s="16">
        <v>5.1008835000000001</v>
      </c>
      <c r="R563" s="18"/>
      <c r="S563" s="78"/>
      <c r="Y563" s="18"/>
      <c r="Z563" s="78"/>
    </row>
    <row r="564" spans="1:26" ht="13.2" x14ac:dyDescent="0.25">
      <c r="A564" s="13">
        <v>42930</v>
      </c>
      <c r="B564" s="54">
        <v>0.56623842592592588</v>
      </c>
      <c r="C564" s="16" t="s">
        <v>760</v>
      </c>
      <c r="D564" s="16" t="s">
        <v>761</v>
      </c>
      <c r="E564" s="16" t="s">
        <v>763</v>
      </c>
      <c r="F564" s="16">
        <v>7.1418999999999996E-2</v>
      </c>
      <c r="G564" s="16">
        <v>11.91043923</v>
      </c>
      <c r="H564" s="16">
        <v>0.85063164999999996</v>
      </c>
      <c r="I564" s="66">
        <v>1.5E-3</v>
      </c>
      <c r="J564" s="16">
        <v>107183146587</v>
      </c>
      <c r="K564" s="16">
        <v>-0.85063164999999996</v>
      </c>
      <c r="L564" s="16">
        <v>11.892573580000001</v>
      </c>
      <c r="R564" s="18"/>
      <c r="S564" s="78"/>
      <c r="Y564" s="18"/>
      <c r="Z564" s="78"/>
    </row>
    <row r="565" spans="1:26" ht="13.2" x14ac:dyDescent="0.25">
      <c r="A565" s="13">
        <v>42930</v>
      </c>
      <c r="B565" s="54">
        <v>0.56623842592592588</v>
      </c>
      <c r="C565" s="16" t="s">
        <v>760</v>
      </c>
      <c r="D565" s="16" t="s">
        <v>761</v>
      </c>
      <c r="E565" s="16" t="s">
        <v>763</v>
      </c>
      <c r="F565" s="16">
        <v>7.1418999999999996E-2</v>
      </c>
      <c r="G565" s="16">
        <v>4.45</v>
      </c>
      <c r="H565" s="16">
        <v>0.31781454999999997</v>
      </c>
      <c r="I565" s="66">
        <v>1.5E-3</v>
      </c>
      <c r="J565" s="16">
        <v>107182497237</v>
      </c>
      <c r="K565" s="16">
        <v>-0.31781454999999997</v>
      </c>
      <c r="L565" s="16">
        <v>4.4433249999999997</v>
      </c>
      <c r="R565" s="18"/>
      <c r="S565" s="78"/>
      <c r="Y565" s="18"/>
      <c r="Z565" s="78"/>
    </row>
    <row r="566" spans="1:26" ht="13.2" x14ac:dyDescent="0.25">
      <c r="A566" s="13">
        <v>42930</v>
      </c>
      <c r="B566" s="54">
        <v>0.54929398148148145</v>
      </c>
      <c r="C566" s="16" t="s">
        <v>760</v>
      </c>
      <c r="D566" s="16" t="s">
        <v>761</v>
      </c>
      <c r="E566" s="16" t="s">
        <v>763</v>
      </c>
      <c r="F566" s="16">
        <v>7.1706000000000006E-2</v>
      </c>
      <c r="G566" s="16">
        <v>1.8286679100000001</v>
      </c>
      <c r="H566" s="16">
        <v>0.13112646</v>
      </c>
      <c r="I566" s="66">
        <v>1.5E-3</v>
      </c>
      <c r="J566" s="16">
        <v>107183701032</v>
      </c>
      <c r="K566" s="16">
        <v>-0.13112646</v>
      </c>
      <c r="L566" s="16">
        <v>1.8259249099999999</v>
      </c>
      <c r="R566" s="18"/>
      <c r="S566" s="78"/>
      <c r="Y566" s="18"/>
      <c r="Z566" s="78"/>
    </row>
    <row r="567" spans="1:26" ht="13.2" x14ac:dyDescent="0.25">
      <c r="A567" s="13">
        <v>42930</v>
      </c>
      <c r="B567" s="54">
        <v>0.48818287037037039</v>
      </c>
      <c r="C567" s="16" t="s">
        <v>760</v>
      </c>
      <c r="D567" s="16" t="s">
        <v>761</v>
      </c>
      <c r="E567" s="16" t="s">
        <v>763</v>
      </c>
      <c r="F567" s="16">
        <v>7.2983560000000003E-2</v>
      </c>
      <c r="G567" s="16">
        <v>3.1632133699999998</v>
      </c>
      <c r="H567" s="16">
        <v>0.23086256999999999</v>
      </c>
      <c r="I567" s="66">
        <v>2.5000000000000001E-3</v>
      </c>
      <c r="J567" s="16">
        <v>107223471222</v>
      </c>
      <c r="K567" s="16">
        <v>-0.23086256999999999</v>
      </c>
      <c r="L567" s="16">
        <v>3.15530534</v>
      </c>
      <c r="R567" s="18"/>
      <c r="S567" s="78"/>
      <c r="Y567" s="18"/>
      <c r="Z567" s="78"/>
    </row>
    <row r="568" spans="1:26" ht="13.2" x14ac:dyDescent="0.25">
      <c r="A568" s="13">
        <v>42930</v>
      </c>
      <c r="B568" s="54">
        <v>0.48631944444444447</v>
      </c>
      <c r="C568" s="16" t="s">
        <v>760</v>
      </c>
      <c r="D568" s="16" t="s">
        <v>761</v>
      </c>
      <c r="E568" s="16" t="s">
        <v>763</v>
      </c>
      <c r="F568" s="16">
        <v>7.2916540000000002E-2</v>
      </c>
      <c r="G568" s="16">
        <v>1.4072390000000001E-2</v>
      </c>
      <c r="H568" s="16">
        <v>1.0261000000000001E-3</v>
      </c>
      <c r="I568" s="66">
        <v>2.5000000000000001E-3</v>
      </c>
      <c r="J568" s="16">
        <v>107223236457</v>
      </c>
      <c r="K568" s="16">
        <v>-1.0261000000000001E-3</v>
      </c>
      <c r="L568" s="16">
        <v>1.403721E-2</v>
      </c>
      <c r="R568" s="18"/>
      <c r="S568" s="78"/>
      <c r="Y568" s="18"/>
      <c r="Z568" s="78"/>
    </row>
    <row r="569" spans="1:26" ht="13.2" x14ac:dyDescent="0.25">
      <c r="A569" s="13">
        <v>42930</v>
      </c>
      <c r="B569" s="54">
        <v>0.48631944444444447</v>
      </c>
      <c r="C569" s="16" t="s">
        <v>760</v>
      </c>
      <c r="D569" s="16" t="s">
        <v>761</v>
      </c>
      <c r="E569" s="16" t="s">
        <v>763</v>
      </c>
      <c r="F569" s="16">
        <v>7.2900000000000006E-2</v>
      </c>
      <c r="G569" s="16">
        <v>5.9689000000000001E-3</v>
      </c>
      <c r="H569" s="16">
        <v>4.3512999999999999E-4</v>
      </c>
      <c r="I569" s="66">
        <v>2.5000000000000001E-3</v>
      </c>
      <c r="J569" s="16">
        <v>107223236457</v>
      </c>
      <c r="K569" s="16">
        <v>-4.3512999999999999E-4</v>
      </c>
      <c r="L569" s="16">
        <v>5.9539800000000002E-3</v>
      </c>
      <c r="R569" s="18"/>
      <c r="S569" s="78"/>
      <c r="Y569" s="18"/>
      <c r="Z569" s="78"/>
    </row>
    <row r="570" spans="1:26" ht="13.2" x14ac:dyDescent="0.25">
      <c r="A570" s="13">
        <v>42930</v>
      </c>
      <c r="B570" s="54">
        <v>0.48631944444444447</v>
      </c>
      <c r="C570" s="16" t="s">
        <v>760</v>
      </c>
      <c r="D570" s="16" t="s">
        <v>761</v>
      </c>
      <c r="E570" s="16" t="s">
        <v>763</v>
      </c>
      <c r="F570" s="16">
        <v>7.2861410000000001E-2</v>
      </c>
      <c r="G570" s="16">
        <v>3.7378090000000003E-2</v>
      </c>
      <c r="H570" s="16">
        <v>2.7234199999999998E-3</v>
      </c>
      <c r="I570" s="66">
        <v>2.5000000000000001E-3</v>
      </c>
      <c r="J570" s="16">
        <v>107223236457</v>
      </c>
      <c r="K570" s="16">
        <v>-2.7234199999999998E-3</v>
      </c>
      <c r="L570" s="16">
        <v>3.7284650000000003E-2</v>
      </c>
      <c r="R570" s="18"/>
      <c r="S570" s="78"/>
      <c r="Y570" s="18"/>
      <c r="Z570" s="78"/>
    </row>
    <row r="571" spans="1:26" ht="13.2" x14ac:dyDescent="0.25">
      <c r="A571" s="13">
        <v>42930</v>
      </c>
      <c r="B571" s="54">
        <v>0.48311342592592593</v>
      </c>
      <c r="C571" s="16" t="s">
        <v>760</v>
      </c>
      <c r="D571" s="16" t="s">
        <v>761</v>
      </c>
      <c r="E571" s="16" t="s">
        <v>763</v>
      </c>
      <c r="F571" s="16">
        <v>7.2860670000000002E-2</v>
      </c>
      <c r="G571" s="16">
        <v>6.9083552700000004</v>
      </c>
      <c r="H571" s="16">
        <v>0.50334738999999995</v>
      </c>
      <c r="I571" s="66">
        <v>2.5000000000000001E-3</v>
      </c>
      <c r="J571" s="16">
        <v>107222775918</v>
      </c>
      <c r="K571" s="16">
        <v>-0.50334738999999995</v>
      </c>
      <c r="L571" s="16">
        <v>6.8910843899999996</v>
      </c>
      <c r="R571" s="18"/>
      <c r="S571" s="78"/>
      <c r="Y571" s="18"/>
      <c r="Z571" s="78"/>
    </row>
    <row r="572" spans="1:26" ht="13.2" x14ac:dyDescent="0.25">
      <c r="A572" s="13">
        <v>42930</v>
      </c>
      <c r="B572" s="54">
        <v>0.48311342592592593</v>
      </c>
      <c r="C572" s="16" t="s">
        <v>760</v>
      </c>
      <c r="D572" s="16" t="s">
        <v>761</v>
      </c>
      <c r="E572" s="16" t="s">
        <v>763</v>
      </c>
      <c r="F572" s="16">
        <v>7.2860659999999994E-2</v>
      </c>
      <c r="G572" s="16">
        <v>2.7555376599999999</v>
      </c>
      <c r="H572" s="16">
        <v>0.20077028999999999</v>
      </c>
      <c r="I572" s="66">
        <v>2.5000000000000001E-3</v>
      </c>
      <c r="J572" s="16">
        <v>107222775918</v>
      </c>
      <c r="K572" s="16">
        <v>-0.20077028999999999</v>
      </c>
      <c r="L572" s="16">
        <v>2.7486488200000001</v>
      </c>
      <c r="R572" s="18"/>
      <c r="S572" s="78"/>
      <c r="Y572" s="18"/>
      <c r="Z572" s="78"/>
    </row>
    <row r="573" spans="1:26" ht="13.2" x14ac:dyDescent="0.25">
      <c r="A573" s="13">
        <v>42930</v>
      </c>
      <c r="B573" s="54">
        <v>0.48311342592592593</v>
      </c>
      <c r="C573" s="16" t="s">
        <v>760</v>
      </c>
      <c r="D573" s="16" t="s">
        <v>761</v>
      </c>
      <c r="E573" s="16" t="s">
        <v>763</v>
      </c>
      <c r="F573" s="16">
        <v>7.2860649999999999E-2</v>
      </c>
      <c r="G573" s="16">
        <v>2.8486849099999998</v>
      </c>
      <c r="H573" s="16">
        <v>0.20755703</v>
      </c>
      <c r="I573" s="66">
        <v>2.5000000000000001E-3</v>
      </c>
      <c r="J573" s="16">
        <v>107222775918</v>
      </c>
      <c r="K573" s="16">
        <v>-0.20755703</v>
      </c>
      <c r="L573" s="16">
        <v>2.8415632</v>
      </c>
      <c r="R573" s="18"/>
      <c r="S573" s="78"/>
      <c r="Y573" s="18"/>
      <c r="Z573" s="78"/>
    </row>
    <row r="574" spans="1:26" ht="13.2" x14ac:dyDescent="0.25">
      <c r="A574" s="13">
        <v>42930</v>
      </c>
      <c r="B574" s="54">
        <v>0.48311342592592593</v>
      </c>
      <c r="C574" s="16" t="s">
        <v>760</v>
      </c>
      <c r="D574" s="16" t="s">
        <v>761</v>
      </c>
      <c r="E574" s="16" t="s">
        <v>763</v>
      </c>
      <c r="F574" s="16">
        <v>7.2860649999999999E-2</v>
      </c>
      <c r="G574" s="16">
        <v>0.13767534000000001</v>
      </c>
      <c r="H574" s="16">
        <v>1.0031109999999999E-2</v>
      </c>
      <c r="I574" s="66">
        <v>2.5000000000000001E-3</v>
      </c>
      <c r="J574" s="16">
        <v>107222775918</v>
      </c>
      <c r="K574" s="16">
        <v>-1.0031109999999999E-2</v>
      </c>
      <c r="L574" s="16">
        <v>0.13733116000000001</v>
      </c>
      <c r="R574" s="18"/>
      <c r="S574" s="78"/>
      <c r="Y574" s="18"/>
      <c r="Z574" s="78"/>
    </row>
    <row r="575" spans="1:26" ht="13.2" x14ac:dyDescent="0.25">
      <c r="A575" s="13">
        <v>42930</v>
      </c>
      <c r="B575" s="54">
        <v>0.48311342592592593</v>
      </c>
      <c r="C575" s="16" t="s">
        <v>760</v>
      </c>
      <c r="D575" s="16" t="s">
        <v>761</v>
      </c>
      <c r="E575" s="16" t="s">
        <v>763</v>
      </c>
      <c r="F575" s="16">
        <v>7.2761149999999997E-2</v>
      </c>
      <c r="G575" s="16">
        <v>0.41966177999999998</v>
      </c>
      <c r="H575" s="16">
        <v>3.0535070000000001E-2</v>
      </c>
      <c r="I575" s="66">
        <v>2.5000000000000001E-3</v>
      </c>
      <c r="J575" s="16">
        <v>107222775918</v>
      </c>
      <c r="K575" s="16">
        <v>-3.0535070000000001E-2</v>
      </c>
      <c r="L575" s="16">
        <v>0.41861262999999999</v>
      </c>
      <c r="R575" s="18"/>
      <c r="S575" s="78"/>
      <c r="Y575" s="18"/>
      <c r="Z575" s="78"/>
    </row>
    <row r="576" spans="1:26" ht="13.2" x14ac:dyDescent="0.25">
      <c r="A576" s="13">
        <v>42930</v>
      </c>
      <c r="B576" s="54">
        <v>0.46311342592592591</v>
      </c>
      <c r="C576" s="16" t="s">
        <v>760</v>
      </c>
      <c r="D576" s="16" t="s">
        <v>761</v>
      </c>
      <c r="E576" s="16" t="s">
        <v>763</v>
      </c>
      <c r="F576" s="16">
        <v>7.2681999999999997E-2</v>
      </c>
      <c r="G576" s="16">
        <v>4.5920828800000004</v>
      </c>
      <c r="H576" s="16">
        <v>0.33376176000000002</v>
      </c>
      <c r="I576" s="66">
        <v>2.5000000000000001E-3</v>
      </c>
      <c r="J576" s="16">
        <v>107219475222</v>
      </c>
      <c r="K576" s="16">
        <v>-0.33376176000000002</v>
      </c>
      <c r="L576" s="16">
        <v>4.5806026800000001</v>
      </c>
      <c r="R576" s="18"/>
      <c r="S576" s="78"/>
      <c r="Y576" s="18"/>
      <c r="Z576" s="78"/>
    </row>
    <row r="577" spans="1:26" ht="13.2" x14ac:dyDescent="0.25">
      <c r="A577" s="13">
        <v>42930</v>
      </c>
      <c r="B577" s="54">
        <v>0.46311342592592591</v>
      </c>
      <c r="C577" s="16" t="s">
        <v>760</v>
      </c>
      <c r="D577" s="16" t="s">
        <v>761</v>
      </c>
      <c r="E577" s="16" t="s">
        <v>763</v>
      </c>
      <c r="F577" s="16">
        <v>7.2681990000000002E-2</v>
      </c>
      <c r="G577" s="16">
        <v>0.13758625999999999</v>
      </c>
      <c r="H577" s="16">
        <v>1.000004E-2</v>
      </c>
      <c r="I577" s="66">
        <v>2.5000000000000001E-3</v>
      </c>
      <c r="J577" s="16">
        <v>107219475222</v>
      </c>
      <c r="K577" s="16">
        <v>-1.000004E-2</v>
      </c>
      <c r="L577" s="16">
        <v>0.13724230000000001</v>
      </c>
      <c r="R577" s="18"/>
      <c r="S577" s="78"/>
      <c r="Y577" s="18"/>
      <c r="Z577" s="78"/>
    </row>
    <row r="578" spans="1:26" ht="13.2" x14ac:dyDescent="0.25">
      <c r="A578" s="13">
        <v>42930</v>
      </c>
      <c r="B578" s="54">
        <v>0.46311342592592591</v>
      </c>
      <c r="C578" s="16" t="s">
        <v>760</v>
      </c>
      <c r="D578" s="16" t="s">
        <v>761</v>
      </c>
      <c r="E578" s="16" t="s">
        <v>763</v>
      </c>
      <c r="F578" s="16">
        <v>7.2681930000000006E-2</v>
      </c>
      <c r="G578" s="16">
        <v>1.959346E-2</v>
      </c>
      <c r="H578" s="16">
        <v>1.42409E-3</v>
      </c>
      <c r="I578" s="66">
        <v>2.5000000000000001E-3</v>
      </c>
      <c r="J578" s="16">
        <v>107219475222</v>
      </c>
      <c r="K578" s="16">
        <v>-1.42409E-3</v>
      </c>
      <c r="L578" s="16">
        <v>1.9544479999999999E-2</v>
      </c>
      <c r="R578" s="18"/>
      <c r="S578" s="78"/>
      <c r="Y578" s="18"/>
      <c r="Z578" s="78"/>
    </row>
    <row r="579" spans="1:26" ht="13.2" x14ac:dyDescent="0.25">
      <c r="A579" s="13">
        <v>42930</v>
      </c>
      <c r="B579" s="54">
        <v>0.46311342592592591</v>
      </c>
      <c r="C579" s="16" t="s">
        <v>760</v>
      </c>
      <c r="D579" s="16" t="s">
        <v>761</v>
      </c>
      <c r="E579" s="16" t="s">
        <v>763</v>
      </c>
      <c r="F579" s="16">
        <v>7.2681720000000005E-2</v>
      </c>
      <c r="G579" s="16">
        <v>2.3917799999999999E-2</v>
      </c>
      <c r="H579" s="16">
        <v>1.7383800000000001E-3</v>
      </c>
      <c r="I579" s="66">
        <v>2.5000000000000001E-3</v>
      </c>
      <c r="J579" s="16">
        <v>107219475222</v>
      </c>
      <c r="K579" s="16">
        <v>-1.7383800000000001E-3</v>
      </c>
      <c r="L579" s="16">
        <v>2.3858009999999999E-2</v>
      </c>
      <c r="R579" s="18"/>
      <c r="S579" s="78"/>
      <c r="Y579" s="18"/>
      <c r="Z579" s="78"/>
    </row>
    <row r="580" spans="1:26" ht="13.2" x14ac:dyDescent="0.25">
      <c r="A580" s="13">
        <v>42930</v>
      </c>
      <c r="B580" s="54">
        <v>0.45855324074074072</v>
      </c>
      <c r="C580" s="16" t="s">
        <v>760</v>
      </c>
      <c r="D580" s="16" t="s">
        <v>761</v>
      </c>
      <c r="E580" s="16" t="s">
        <v>763</v>
      </c>
      <c r="F580" s="16">
        <v>7.2681720000000005E-2</v>
      </c>
      <c r="G580" s="16">
        <v>1.6345642</v>
      </c>
      <c r="H580" s="16">
        <v>0.11880293</v>
      </c>
      <c r="I580" s="66">
        <v>2.5000000000000001E-3</v>
      </c>
      <c r="J580" s="16">
        <v>107218880817</v>
      </c>
      <c r="K580" s="16">
        <v>-0.11880293</v>
      </c>
      <c r="L580" s="16">
        <v>1.63047779</v>
      </c>
      <c r="R580" s="18"/>
      <c r="S580" s="78"/>
      <c r="Y580" s="18"/>
      <c r="Z580" s="78"/>
    </row>
    <row r="581" spans="1:26" ht="13.2" x14ac:dyDescent="0.25">
      <c r="A581" s="13">
        <v>42930</v>
      </c>
      <c r="B581" s="54">
        <v>0.45855324074074072</v>
      </c>
      <c r="C581" s="16" t="s">
        <v>760</v>
      </c>
      <c r="D581" s="16" t="s">
        <v>761</v>
      </c>
      <c r="E581" s="16" t="s">
        <v>763</v>
      </c>
      <c r="F581" s="16">
        <v>7.2681709999999997E-2</v>
      </c>
      <c r="G581" s="16">
        <v>0.37818281999999998</v>
      </c>
      <c r="H581" s="16">
        <v>2.7486969999999999E-2</v>
      </c>
      <c r="I581" s="66">
        <v>2.5000000000000001E-3</v>
      </c>
      <c r="J581" s="16">
        <v>107218880817</v>
      </c>
      <c r="K581" s="16">
        <v>-2.7486969999999999E-2</v>
      </c>
      <c r="L581" s="16">
        <v>0.37723737000000002</v>
      </c>
      <c r="R581" s="18"/>
      <c r="S581" s="78"/>
      <c r="Y581" s="18"/>
      <c r="Z581" s="78"/>
    </row>
    <row r="582" spans="1:26" ht="13.2" x14ac:dyDescent="0.25">
      <c r="A582" s="13">
        <v>42930</v>
      </c>
      <c r="B582" s="54">
        <v>0.45855324074074072</v>
      </c>
      <c r="C582" s="16" t="s">
        <v>760</v>
      </c>
      <c r="D582" s="16" t="s">
        <v>761</v>
      </c>
      <c r="E582" s="16" t="s">
        <v>763</v>
      </c>
      <c r="F582" s="16">
        <v>7.2681700000000002E-2</v>
      </c>
      <c r="G582" s="16">
        <v>0.13124305999999999</v>
      </c>
      <c r="H582" s="16">
        <v>9.5389600000000008E-3</v>
      </c>
      <c r="I582" s="66">
        <v>2.5000000000000001E-3</v>
      </c>
      <c r="J582" s="16">
        <v>107218880817</v>
      </c>
      <c r="K582" s="16">
        <v>-9.5389600000000008E-3</v>
      </c>
      <c r="L582" s="16">
        <v>0.13091496</v>
      </c>
      <c r="R582" s="18"/>
      <c r="S582" s="78"/>
      <c r="Y582" s="18"/>
      <c r="Z582" s="78"/>
    </row>
    <row r="583" spans="1:26" ht="13.2" x14ac:dyDescent="0.25">
      <c r="A583" s="13">
        <v>42930</v>
      </c>
      <c r="B583" s="54">
        <v>0.45855324074074072</v>
      </c>
      <c r="C583" s="16" t="s">
        <v>760</v>
      </c>
      <c r="D583" s="16" t="s">
        <v>761</v>
      </c>
      <c r="E583" s="16" t="s">
        <v>763</v>
      </c>
      <c r="F583" s="16">
        <v>7.2681700000000002E-2</v>
      </c>
      <c r="G583" s="16">
        <v>1.959346E-2</v>
      </c>
      <c r="H583" s="16">
        <v>1.4240800000000001E-3</v>
      </c>
      <c r="I583" s="66">
        <v>2.5000000000000001E-3</v>
      </c>
      <c r="J583" s="16">
        <v>107218880817</v>
      </c>
      <c r="K583" s="16">
        <v>-1.4240800000000001E-3</v>
      </c>
      <c r="L583" s="16">
        <v>1.9544479999999999E-2</v>
      </c>
      <c r="R583" s="18"/>
      <c r="S583" s="78"/>
      <c r="Y583" s="18"/>
      <c r="Z583" s="78"/>
    </row>
    <row r="584" spans="1:26" ht="13.2" x14ac:dyDescent="0.25">
      <c r="A584" s="13">
        <v>42930</v>
      </c>
      <c r="B584" s="54">
        <v>0.45855324074074072</v>
      </c>
      <c r="C584" s="16" t="s">
        <v>760</v>
      </c>
      <c r="D584" s="16" t="s">
        <v>761</v>
      </c>
      <c r="E584" s="16" t="s">
        <v>763</v>
      </c>
      <c r="F584" s="16">
        <v>7.2681700000000002E-2</v>
      </c>
      <c r="G584" s="16">
        <v>8.1274599999999995E-3</v>
      </c>
      <c r="H584" s="16">
        <v>5.9071000000000004E-4</v>
      </c>
      <c r="I584" s="66">
        <v>2.5000000000000001E-3</v>
      </c>
      <c r="J584" s="16">
        <v>107218880817</v>
      </c>
      <c r="K584" s="16">
        <v>-5.9071000000000004E-4</v>
      </c>
      <c r="L584" s="16">
        <v>8.1071500000000005E-3</v>
      </c>
      <c r="R584" s="18"/>
      <c r="S584" s="78"/>
      <c r="Y584" s="18"/>
      <c r="Z584" s="78"/>
    </row>
    <row r="585" spans="1:26" ht="13.2" x14ac:dyDescent="0.25">
      <c r="A585" s="13">
        <v>42930</v>
      </c>
      <c r="B585" s="54">
        <v>0.27152777777777776</v>
      </c>
      <c r="C585" s="16" t="s">
        <v>760</v>
      </c>
      <c r="D585" s="16" t="s">
        <v>761</v>
      </c>
      <c r="E585" s="16" t="s">
        <v>763</v>
      </c>
      <c r="F585" s="16">
        <v>7.2341199999999994E-2</v>
      </c>
      <c r="G585" s="16">
        <v>7.7258259999999995E-2</v>
      </c>
      <c r="H585" s="16">
        <v>5.5889499999999996E-3</v>
      </c>
      <c r="I585" s="66">
        <v>2.5000000000000001E-3</v>
      </c>
      <c r="J585" s="16">
        <v>107192836887</v>
      </c>
      <c r="K585" s="16">
        <v>-5.5889499999999996E-3</v>
      </c>
      <c r="L585" s="16">
        <v>7.7065120000000001E-2</v>
      </c>
      <c r="R585" s="18"/>
      <c r="S585" s="78"/>
      <c r="Y585" s="18"/>
      <c r="Z585" s="78"/>
    </row>
    <row r="586" spans="1:26" ht="13.2" x14ac:dyDescent="0.25">
      <c r="A586" s="13">
        <v>42930</v>
      </c>
      <c r="B586" s="54">
        <v>0.22413194444444445</v>
      </c>
      <c r="C586" s="16" t="s">
        <v>760</v>
      </c>
      <c r="D586" s="16" t="s">
        <v>761</v>
      </c>
      <c r="E586" s="16" t="s">
        <v>763</v>
      </c>
      <c r="F586" s="16">
        <v>7.2141129999999998E-2</v>
      </c>
      <c r="G586" s="16">
        <v>1.3861699999999999E-3</v>
      </c>
      <c r="H586" s="16">
        <v>9.9989999999999996E-5</v>
      </c>
      <c r="I586" s="66">
        <v>2.5000000000000001E-3</v>
      </c>
      <c r="J586" s="16">
        <v>107185292439</v>
      </c>
      <c r="K586" s="16">
        <v>-9.9989999999999996E-5</v>
      </c>
      <c r="L586" s="16">
        <v>1.3827100000000001E-3</v>
      </c>
      <c r="R586" s="18"/>
      <c r="S586" s="78"/>
      <c r="Y586" s="18"/>
      <c r="Z586" s="78"/>
    </row>
    <row r="587" spans="1:26" ht="13.2" x14ac:dyDescent="0.25">
      <c r="A587" s="13">
        <v>42930</v>
      </c>
      <c r="B587" s="54">
        <v>0.22413194444444445</v>
      </c>
      <c r="C587" s="16" t="s">
        <v>760</v>
      </c>
      <c r="D587" s="16" t="s">
        <v>761</v>
      </c>
      <c r="E587" s="16" t="s">
        <v>763</v>
      </c>
      <c r="F587" s="16">
        <v>7.21411E-2</v>
      </c>
      <c r="G587" s="16">
        <v>1.959346E-2</v>
      </c>
      <c r="H587" s="16">
        <v>1.4134900000000001E-3</v>
      </c>
      <c r="I587" s="66">
        <v>2.5000000000000001E-3</v>
      </c>
      <c r="J587" s="16">
        <v>107185292439</v>
      </c>
      <c r="K587" s="16">
        <v>-1.4134900000000001E-3</v>
      </c>
      <c r="L587" s="16">
        <v>1.9544479999999999E-2</v>
      </c>
      <c r="R587" s="18"/>
      <c r="S587" s="78"/>
      <c r="Y587" s="18"/>
      <c r="Z587" s="78"/>
    </row>
    <row r="588" spans="1:26" ht="13.2" x14ac:dyDescent="0.25">
      <c r="A588" s="13">
        <v>42930</v>
      </c>
      <c r="B588" s="54">
        <v>0.22413194444444445</v>
      </c>
      <c r="C588" s="16" t="s">
        <v>760</v>
      </c>
      <c r="D588" s="16" t="s">
        <v>761</v>
      </c>
      <c r="E588" s="16" t="s">
        <v>763</v>
      </c>
      <c r="F588" s="16">
        <v>7.2141029999999995E-2</v>
      </c>
      <c r="G588" s="16">
        <v>2.945619E-2</v>
      </c>
      <c r="H588" s="16">
        <v>2.1249900000000002E-3</v>
      </c>
      <c r="I588" s="66">
        <v>2.5000000000000001E-3</v>
      </c>
      <c r="J588" s="16">
        <v>107185292439</v>
      </c>
      <c r="K588" s="16">
        <v>-2.1249900000000002E-3</v>
      </c>
      <c r="L588" s="16">
        <v>2.938255E-2</v>
      </c>
      <c r="R588" s="18"/>
      <c r="S588" s="78"/>
      <c r="Y588" s="18"/>
      <c r="Z588" s="78"/>
    </row>
    <row r="589" spans="1:26" ht="13.2" x14ac:dyDescent="0.25">
      <c r="A589" s="13">
        <v>42930</v>
      </c>
      <c r="B589" s="54">
        <v>0.22413194444444445</v>
      </c>
      <c r="C589" s="16" t="s">
        <v>760</v>
      </c>
      <c r="D589" s="16" t="s">
        <v>761</v>
      </c>
      <c r="E589" s="16" t="s">
        <v>763</v>
      </c>
      <c r="F589" s="16">
        <v>7.2140960000000004E-2</v>
      </c>
      <c r="G589" s="16">
        <v>5.3209227300000004</v>
      </c>
      <c r="H589" s="16">
        <v>0.38385647000000001</v>
      </c>
      <c r="I589" s="66">
        <v>2.5000000000000001E-3</v>
      </c>
      <c r="J589" s="16">
        <v>107185292439</v>
      </c>
      <c r="K589" s="16">
        <v>-0.38385647000000001</v>
      </c>
      <c r="L589" s="16">
        <v>5.3076204300000001</v>
      </c>
      <c r="R589" s="18"/>
      <c r="S589" s="78"/>
      <c r="Y589" s="18"/>
      <c r="Z589" s="78"/>
    </row>
    <row r="590" spans="1:26" ht="13.2" x14ac:dyDescent="0.25">
      <c r="A590" s="13">
        <v>42930</v>
      </c>
      <c r="B590" s="54">
        <v>0.22413194444444445</v>
      </c>
      <c r="C590" s="16" t="s">
        <v>760</v>
      </c>
      <c r="D590" s="16" t="s">
        <v>761</v>
      </c>
      <c r="E590" s="16" t="s">
        <v>763</v>
      </c>
      <c r="F590" s="16">
        <v>7.2140949999999995E-2</v>
      </c>
      <c r="G590" s="16">
        <v>0.13894497</v>
      </c>
      <c r="H590" s="16">
        <v>1.002362E-2</v>
      </c>
      <c r="I590" s="66">
        <v>2.5000000000000001E-3</v>
      </c>
      <c r="J590" s="16">
        <v>107185292439</v>
      </c>
      <c r="K590" s="16">
        <v>-1.002362E-2</v>
      </c>
      <c r="L590" s="16">
        <v>0.13859761000000001</v>
      </c>
      <c r="R590" s="18"/>
      <c r="S590" s="78"/>
      <c r="Y590" s="18"/>
      <c r="Z590" s="78"/>
    </row>
    <row r="591" spans="1:26" ht="13.2" x14ac:dyDescent="0.25">
      <c r="A591" s="13">
        <v>42930</v>
      </c>
      <c r="B591" s="54">
        <v>0.21725694444444443</v>
      </c>
      <c r="C591" s="16" t="s">
        <v>760</v>
      </c>
      <c r="D591" s="16" t="s">
        <v>761</v>
      </c>
      <c r="E591" s="16" t="s">
        <v>763</v>
      </c>
      <c r="F591" s="16">
        <v>7.2161000000000003E-2</v>
      </c>
      <c r="G591" s="16">
        <v>3.4141100000000001E-2</v>
      </c>
      <c r="H591" s="16">
        <v>2.46365E-3</v>
      </c>
      <c r="I591" s="66">
        <v>1.5E-3</v>
      </c>
      <c r="J591" s="16">
        <v>107184156576</v>
      </c>
      <c r="K591" s="16">
        <v>-2.46365E-3</v>
      </c>
      <c r="L591" s="16">
        <v>3.4089889999999998E-2</v>
      </c>
      <c r="R591" s="18"/>
      <c r="S591" s="78"/>
      <c r="Y591" s="18"/>
      <c r="Z591" s="78"/>
    </row>
    <row r="592" spans="1:26" ht="13.2" x14ac:dyDescent="0.25">
      <c r="A592" s="13">
        <v>42930</v>
      </c>
      <c r="B592" s="54">
        <v>0.21725694444444443</v>
      </c>
      <c r="C592" s="16" t="s">
        <v>760</v>
      </c>
      <c r="D592" s="16" t="s">
        <v>761</v>
      </c>
      <c r="E592" s="16" t="s">
        <v>763</v>
      </c>
      <c r="F592" s="16">
        <v>7.216032E-2</v>
      </c>
      <c r="G592" s="16">
        <v>1.959346E-2</v>
      </c>
      <c r="H592" s="16">
        <v>1.41387E-3</v>
      </c>
      <c r="I592" s="66">
        <v>2.5000000000000001E-3</v>
      </c>
      <c r="J592" s="16">
        <v>107184156576</v>
      </c>
      <c r="K592" s="16">
        <v>-1.41387E-3</v>
      </c>
      <c r="L592" s="16">
        <v>1.9544479999999999E-2</v>
      </c>
      <c r="R592" s="18"/>
      <c r="S592" s="78"/>
      <c r="Y592" s="18"/>
      <c r="Z592" s="78"/>
    </row>
    <row r="593" spans="1:26" ht="13.2" x14ac:dyDescent="0.25">
      <c r="A593" s="13">
        <v>42930</v>
      </c>
      <c r="B593" s="54">
        <v>0.21725694444444443</v>
      </c>
      <c r="C593" s="16" t="s">
        <v>760</v>
      </c>
      <c r="D593" s="16" t="s">
        <v>761</v>
      </c>
      <c r="E593" s="16" t="s">
        <v>763</v>
      </c>
      <c r="F593" s="16">
        <v>7.2160310000000005E-2</v>
      </c>
      <c r="G593" s="16">
        <v>1.3906669999999999E-2</v>
      </c>
      <c r="H593" s="16">
        <v>1.0035000000000001E-3</v>
      </c>
      <c r="I593" s="66">
        <v>2.5000000000000001E-3</v>
      </c>
      <c r="J593" s="16">
        <v>107184156576</v>
      </c>
      <c r="K593" s="16">
        <v>-1.0035000000000001E-3</v>
      </c>
      <c r="L593" s="16">
        <v>1.3871909999999999E-2</v>
      </c>
      <c r="R593" s="18"/>
      <c r="S593" s="78"/>
      <c r="Y593" s="18"/>
      <c r="Z593" s="78"/>
    </row>
    <row r="594" spans="1:26" ht="13.2" x14ac:dyDescent="0.25">
      <c r="A594" s="13">
        <v>42930</v>
      </c>
      <c r="B594" s="54">
        <v>0.21725694444444443</v>
      </c>
      <c r="C594" s="16" t="s">
        <v>760</v>
      </c>
      <c r="D594" s="16" t="s">
        <v>761</v>
      </c>
      <c r="E594" s="16" t="s">
        <v>763</v>
      </c>
      <c r="F594" s="16">
        <v>7.2150409999999998E-2</v>
      </c>
      <c r="G594" s="16">
        <v>0.1185505</v>
      </c>
      <c r="H594" s="16">
        <v>8.5534600000000006E-3</v>
      </c>
      <c r="I594" s="66">
        <v>2.5000000000000001E-3</v>
      </c>
      <c r="J594" s="16">
        <v>107184156576</v>
      </c>
      <c r="K594" s="16">
        <v>-8.5534600000000006E-3</v>
      </c>
      <c r="L594" s="16">
        <v>0.11825413</v>
      </c>
      <c r="R594" s="18"/>
      <c r="S594" s="78"/>
      <c r="Y594" s="18"/>
      <c r="Z594" s="78"/>
    </row>
    <row r="595" spans="1:26" ht="13.2" x14ac:dyDescent="0.25">
      <c r="A595" s="13">
        <v>42930</v>
      </c>
      <c r="B595" s="54">
        <v>0.21725694444444443</v>
      </c>
      <c r="C595" s="16" t="s">
        <v>760</v>
      </c>
      <c r="D595" s="16" t="s">
        <v>761</v>
      </c>
      <c r="E595" s="16" t="s">
        <v>763</v>
      </c>
      <c r="F595" s="16">
        <v>7.2131340000000002E-2</v>
      </c>
      <c r="G595" s="16">
        <v>9.3671799999999993E-3</v>
      </c>
      <c r="H595" s="16">
        <v>6.7566000000000002E-4</v>
      </c>
      <c r="I595" s="66">
        <v>2.5000000000000001E-3</v>
      </c>
      <c r="J595" s="16">
        <v>107184156576</v>
      </c>
      <c r="K595" s="16">
        <v>-6.7566000000000002E-4</v>
      </c>
      <c r="L595" s="16">
        <v>9.3437699999999995E-3</v>
      </c>
      <c r="R595" s="18"/>
      <c r="S595" s="78"/>
      <c r="Y595" s="18"/>
      <c r="Z595" s="78"/>
    </row>
    <row r="596" spans="1:26" ht="13.2" x14ac:dyDescent="0.25">
      <c r="A596" s="13">
        <v>42930</v>
      </c>
      <c r="B596" s="54">
        <v>0.21725694444444443</v>
      </c>
      <c r="C596" s="16" t="s">
        <v>760</v>
      </c>
      <c r="D596" s="16" t="s">
        <v>761</v>
      </c>
      <c r="E596" s="16" t="s">
        <v>763</v>
      </c>
      <c r="F596" s="16">
        <v>7.2129540000000006E-2</v>
      </c>
      <c r="G596" s="16">
        <v>9.7665900000000003E-3</v>
      </c>
      <c r="H596" s="16">
        <v>7.0445000000000002E-4</v>
      </c>
      <c r="I596" s="66">
        <v>2.5000000000000001E-3</v>
      </c>
      <c r="J596" s="16">
        <v>107184156576</v>
      </c>
      <c r="K596" s="16">
        <v>-7.0445000000000002E-4</v>
      </c>
      <c r="L596" s="16">
        <v>9.7421799999999996E-3</v>
      </c>
      <c r="R596" s="18"/>
      <c r="S596" s="78"/>
      <c r="Y596" s="18"/>
      <c r="Z596" s="78"/>
    </row>
    <row r="597" spans="1:26" ht="13.2" x14ac:dyDescent="0.25">
      <c r="A597" s="13">
        <v>42930</v>
      </c>
      <c r="B597" s="54">
        <v>0.21725694444444443</v>
      </c>
      <c r="C597" s="16" t="s">
        <v>760</v>
      </c>
      <c r="D597" s="16" t="s">
        <v>761</v>
      </c>
      <c r="E597" s="16" t="s">
        <v>763</v>
      </c>
      <c r="F597" s="16">
        <v>7.2099999999999997E-2</v>
      </c>
      <c r="G597" s="16">
        <v>1.959346E-2</v>
      </c>
      <c r="H597" s="16">
        <v>1.4126799999999999E-3</v>
      </c>
      <c r="I597" s="66">
        <v>2.5000000000000001E-3</v>
      </c>
      <c r="J597" s="16">
        <v>107184156576</v>
      </c>
      <c r="K597" s="16">
        <v>-1.4126799999999999E-3</v>
      </c>
      <c r="L597" s="16">
        <v>1.9544479999999999E-2</v>
      </c>
      <c r="R597" s="18"/>
      <c r="S597" s="78"/>
      <c r="Y597" s="18"/>
      <c r="Z597" s="78"/>
    </row>
    <row r="598" spans="1:26" ht="13.2" x14ac:dyDescent="0.25">
      <c r="A598" s="13">
        <v>42930</v>
      </c>
      <c r="B598" s="54">
        <v>0.21725694444444443</v>
      </c>
      <c r="C598" s="16" t="s">
        <v>760</v>
      </c>
      <c r="D598" s="16" t="s">
        <v>761</v>
      </c>
      <c r="E598" s="16" t="s">
        <v>763</v>
      </c>
      <c r="F598" s="16">
        <v>7.2099919999999998E-2</v>
      </c>
      <c r="G598" s="16">
        <v>0.13194279</v>
      </c>
      <c r="H598" s="16">
        <v>9.5130600000000003E-3</v>
      </c>
      <c r="I598" s="66">
        <v>2.5000000000000001E-3</v>
      </c>
      <c r="J598" s="16">
        <v>107184156576</v>
      </c>
      <c r="K598" s="16">
        <v>-9.5130600000000003E-3</v>
      </c>
      <c r="L598" s="16">
        <v>0.13161294000000001</v>
      </c>
      <c r="R598" s="18"/>
      <c r="S598" s="78"/>
      <c r="Y598" s="18"/>
      <c r="Z598" s="78"/>
    </row>
    <row r="599" spans="1:26" ht="13.2" x14ac:dyDescent="0.25">
      <c r="A599" s="13">
        <v>42930</v>
      </c>
      <c r="B599" s="54">
        <v>0.21725694444444443</v>
      </c>
      <c r="C599" s="16" t="s">
        <v>760</v>
      </c>
      <c r="D599" s="16" t="s">
        <v>761</v>
      </c>
      <c r="E599" s="16" t="s">
        <v>763</v>
      </c>
      <c r="F599" s="16">
        <v>7.209989E-2</v>
      </c>
      <c r="G599" s="16">
        <v>0.13882707</v>
      </c>
      <c r="H599" s="16">
        <v>1.000941E-2</v>
      </c>
      <c r="I599" s="66">
        <v>2.5000000000000001E-3</v>
      </c>
      <c r="J599" s="16">
        <v>107184156576</v>
      </c>
      <c r="K599" s="16">
        <v>-1.000941E-2</v>
      </c>
      <c r="L599" s="16">
        <v>0.13848000999999999</v>
      </c>
      <c r="R599" s="18"/>
      <c r="S599" s="78"/>
      <c r="Y599" s="18"/>
      <c r="Z599" s="78"/>
    </row>
    <row r="600" spans="1:26" ht="13.2" x14ac:dyDescent="0.25">
      <c r="A600" s="13">
        <v>42930</v>
      </c>
      <c r="B600" s="54">
        <v>0.21706018518518519</v>
      </c>
      <c r="C600" s="16" t="s">
        <v>760</v>
      </c>
      <c r="D600" s="16" t="s">
        <v>761</v>
      </c>
      <c r="E600" s="16" t="s">
        <v>763</v>
      </c>
      <c r="F600" s="16">
        <v>7.2099930000000007E-2</v>
      </c>
      <c r="G600" s="16">
        <v>0.21565889999999999</v>
      </c>
      <c r="H600" s="16">
        <v>1.554899E-2</v>
      </c>
      <c r="I600" s="66">
        <v>2.5000000000000001E-3</v>
      </c>
      <c r="J600" s="16">
        <v>107184117615</v>
      </c>
      <c r="K600" s="16">
        <v>-1.554899E-2</v>
      </c>
      <c r="L600" s="16">
        <v>0.21511975999999999</v>
      </c>
      <c r="R600" s="18"/>
      <c r="S600" s="78"/>
      <c r="Y600" s="18"/>
      <c r="Z600" s="78"/>
    </row>
    <row r="601" spans="1:26" ht="13.2" x14ac:dyDescent="0.25">
      <c r="A601" s="13">
        <v>42930</v>
      </c>
      <c r="B601" s="54">
        <v>0.21706018518518519</v>
      </c>
      <c r="C601" s="16" t="s">
        <v>760</v>
      </c>
      <c r="D601" s="16" t="s">
        <v>761</v>
      </c>
      <c r="E601" s="16" t="s">
        <v>763</v>
      </c>
      <c r="F601" s="16">
        <v>7.2099930000000007E-2</v>
      </c>
      <c r="G601" s="16">
        <v>0.13882702999999999</v>
      </c>
      <c r="H601" s="16">
        <v>1.000941E-2</v>
      </c>
      <c r="I601" s="66">
        <v>2.5000000000000001E-3</v>
      </c>
      <c r="J601" s="16">
        <v>107184117615</v>
      </c>
      <c r="K601" s="16">
        <v>-1.000941E-2</v>
      </c>
      <c r="L601" s="16">
        <v>0.13847997000000001</v>
      </c>
      <c r="R601" s="18"/>
      <c r="S601" s="78"/>
      <c r="Y601" s="18"/>
      <c r="Z601" s="78"/>
    </row>
    <row r="602" spans="1:26" ht="13.2" x14ac:dyDescent="0.25">
      <c r="A602" s="13">
        <v>42930</v>
      </c>
      <c r="B602" s="54">
        <v>0.21659722222222222</v>
      </c>
      <c r="C602" s="16" t="s">
        <v>760</v>
      </c>
      <c r="D602" s="16" t="s">
        <v>761</v>
      </c>
      <c r="E602" s="16" t="s">
        <v>763</v>
      </c>
      <c r="F602" s="16">
        <v>7.2048000000000001E-2</v>
      </c>
      <c r="G602" s="16">
        <v>3.6797087999999998</v>
      </c>
      <c r="H602" s="16">
        <v>0.26511564999999998</v>
      </c>
      <c r="I602" s="66">
        <v>1.5E-3</v>
      </c>
      <c r="J602" s="16">
        <v>107183778954</v>
      </c>
      <c r="K602" s="16">
        <v>-0.26511564999999998</v>
      </c>
      <c r="L602" s="16">
        <v>3.67418924</v>
      </c>
      <c r="R602" s="18"/>
      <c r="S602" s="78"/>
      <c r="Y602" s="18"/>
      <c r="Z602" s="78"/>
    </row>
    <row r="603" spans="1:26" ht="13.2" x14ac:dyDescent="0.25">
      <c r="A603" s="13">
        <v>42930</v>
      </c>
      <c r="B603" s="54">
        <v>0.21609953703703705</v>
      </c>
      <c r="C603" s="16" t="s">
        <v>760</v>
      </c>
      <c r="D603" s="16" t="s">
        <v>761</v>
      </c>
      <c r="E603" s="16" t="s">
        <v>763</v>
      </c>
      <c r="F603" s="16">
        <v>7.2048000000000001E-2</v>
      </c>
      <c r="G603" s="16">
        <v>0.82927017999999997</v>
      </c>
      <c r="H603" s="16">
        <v>5.9747250000000002E-2</v>
      </c>
      <c r="I603" s="66">
        <v>1.5E-3</v>
      </c>
      <c r="J603" s="16">
        <v>107183778954</v>
      </c>
      <c r="K603" s="16">
        <v>-5.9747250000000002E-2</v>
      </c>
      <c r="L603" s="16">
        <v>0.82802628</v>
      </c>
      <c r="R603" s="18"/>
      <c r="S603" s="78"/>
      <c r="Y603" s="18"/>
      <c r="Z603" s="78"/>
    </row>
    <row r="604" spans="1:26" ht="13.2" x14ac:dyDescent="0.25">
      <c r="A604" s="13">
        <v>42930</v>
      </c>
      <c r="B604" s="54">
        <v>0.21604166666666666</v>
      </c>
      <c r="C604" s="16" t="s">
        <v>760</v>
      </c>
      <c r="D604" s="16" t="s">
        <v>761</v>
      </c>
      <c r="E604" s="16" t="s">
        <v>763</v>
      </c>
      <c r="F604" s="16">
        <v>7.2048000000000001E-2</v>
      </c>
      <c r="G604" s="16">
        <v>0.01</v>
      </c>
      <c r="H604" s="16">
        <v>7.2048000000000001E-4</v>
      </c>
      <c r="I604" s="66">
        <v>1.5E-3</v>
      </c>
      <c r="J604" s="16">
        <v>107183778954</v>
      </c>
      <c r="K604" s="16">
        <v>-7.2048000000000001E-4</v>
      </c>
      <c r="L604" s="16">
        <v>9.9850000000000008E-3</v>
      </c>
      <c r="R604" s="18"/>
      <c r="S604" s="78"/>
      <c r="Y604" s="18"/>
      <c r="Z604" s="78"/>
    </row>
    <row r="605" spans="1:26" ht="13.2" x14ac:dyDescent="0.25">
      <c r="A605" s="13">
        <v>42930</v>
      </c>
      <c r="B605" s="54">
        <v>0.21592592592592594</v>
      </c>
      <c r="C605" s="16" t="s">
        <v>760</v>
      </c>
      <c r="D605" s="16" t="s">
        <v>761</v>
      </c>
      <c r="E605" s="16" t="s">
        <v>763</v>
      </c>
      <c r="F605" s="16">
        <v>7.2048000000000001E-2</v>
      </c>
      <c r="G605" s="16">
        <v>5</v>
      </c>
      <c r="H605" s="16">
        <v>0.36024</v>
      </c>
      <c r="I605" s="66">
        <v>1.5E-3</v>
      </c>
      <c r="J605" s="16">
        <v>107183778954</v>
      </c>
      <c r="K605" s="16">
        <v>-0.36024</v>
      </c>
      <c r="L605" s="16">
        <v>4.9924999999999997</v>
      </c>
      <c r="R605" s="18"/>
      <c r="S605" s="78"/>
      <c r="Y605" s="18"/>
      <c r="Z605" s="78"/>
    </row>
    <row r="606" spans="1:26" ht="13.2" x14ac:dyDescent="0.25">
      <c r="A606" s="13">
        <v>42930</v>
      </c>
      <c r="B606" s="54">
        <v>0.21523148148148147</v>
      </c>
      <c r="C606" s="16" t="s">
        <v>760</v>
      </c>
      <c r="D606" s="16" t="s">
        <v>761</v>
      </c>
      <c r="E606" s="16" t="s">
        <v>763</v>
      </c>
      <c r="F606" s="16">
        <v>7.2048000000000001E-2</v>
      </c>
      <c r="G606" s="16">
        <v>2.1288499999999998E-3</v>
      </c>
      <c r="H606" s="16">
        <v>1.5337E-4</v>
      </c>
      <c r="I606" s="66">
        <v>1.5E-3</v>
      </c>
      <c r="J606" s="16">
        <v>107183778954</v>
      </c>
      <c r="K606" s="16">
        <v>-1.5337E-4</v>
      </c>
      <c r="L606" s="16">
        <v>2.1256600000000001E-3</v>
      </c>
      <c r="R606" s="18"/>
      <c r="S606" s="78"/>
      <c r="Y606" s="18"/>
      <c r="Z606" s="78"/>
    </row>
    <row r="607" spans="1:26" ht="13.2" x14ac:dyDescent="0.25">
      <c r="A607" s="13">
        <v>42930</v>
      </c>
      <c r="B607" s="54">
        <v>0.21503472222222222</v>
      </c>
      <c r="C607" s="16" t="s">
        <v>760</v>
      </c>
      <c r="D607" s="16" t="s">
        <v>761</v>
      </c>
      <c r="E607" s="16" t="s">
        <v>763</v>
      </c>
      <c r="F607" s="16">
        <v>7.2047399999999998E-2</v>
      </c>
      <c r="G607" s="16">
        <v>0.18786143999999999</v>
      </c>
      <c r="H607" s="16">
        <v>1.3534920000000001E-2</v>
      </c>
      <c r="I607" s="66">
        <v>2.5000000000000001E-3</v>
      </c>
      <c r="J607" s="16">
        <v>107183778954</v>
      </c>
      <c r="K607" s="16">
        <v>-1.3534920000000001E-2</v>
      </c>
      <c r="L607" s="16">
        <v>0.18739179</v>
      </c>
      <c r="R607" s="18"/>
      <c r="S607" s="78"/>
      <c r="Y607" s="18"/>
      <c r="Z607" s="78"/>
    </row>
    <row r="608" spans="1:26" ht="13.2" x14ac:dyDescent="0.25">
      <c r="A608" s="13">
        <v>42930</v>
      </c>
      <c r="B608" s="54">
        <v>0.21503472222222222</v>
      </c>
      <c r="C608" s="16" t="s">
        <v>760</v>
      </c>
      <c r="D608" s="16" t="s">
        <v>761</v>
      </c>
      <c r="E608" s="16" t="s">
        <v>763</v>
      </c>
      <c r="F608" s="16">
        <v>7.2036340000000004E-2</v>
      </c>
      <c r="G608" s="16">
        <v>1.4273199999999999E-3</v>
      </c>
      <c r="H608" s="16">
        <v>1.0281E-4</v>
      </c>
      <c r="I608" s="66">
        <v>2.5000000000000001E-3</v>
      </c>
      <c r="J608" s="16">
        <v>107183778954</v>
      </c>
      <c r="K608" s="16">
        <v>-1.0281E-4</v>
      </c>
      <c r="L608" s="16">
        <v>1.42376E-3</v>
      </c>
      <c r="R608" s="18"/>
      <c r="S608" s="78"/>
      <c r="Y608" s="18"/>
      <c r="Z608" s="78"/>
    </row>
    <row r="609" spans="1:26" ht="13.2" x14ac:dyDescent="0.25">
      <c r="A609" s="13">
        <v>42930</v>
      </c>
      <c r="B609" s="54">
        <v>0.21503472222222222</v>
      </c>
      <c r="C609" s="16" t="s">
        <v>760</v>
      </c>
      <c r="D609" s="16" t="s">
        <v>761</v>
      </c>
      <c r="E609" s="16" t="s">
        <v>763</v>
      </c>
      <c r="F609" s="16">
        <v>7.2036329999999996E-2</v>
      </c>
      <c r="G609" s="16">
        <v>0.47889217000000001</v>
      </c>
      <c r="H609" s="16">
        <v>3.4497630000000001E-2</v>
      </c>
      <c r="I609" s="66">
        <v>2.5000000000000001E-3</v>
      </c>
      <c r="J609" s="16">
        <v>107183778954</v>
      </c>
      <c r="K609" s="16">
        <v>-3.4497630000000001E-2</v>
      </c>
      <c r="L609" s="16">
        <v>0.47769494000000001</v>
      </c>
      <c r="R609" s="18"/>
      <c r="S609" s="78"/>
      <c r="Y609" s="18"/>
      <c r="Z609" s="78"/>
    </row>
    <row r="610" spans="1:26" ht="13.2" x14ac:dyDescent="0.25">
      <c r="A610" s="13">
        <v>42930</v>
      </c>
      <c r="B610" s="54">
        <v>0.21486111111111111</v>
      </c>
      <c r="C610" s="16" t="s">
        <v>760</v>
      </c>
      <c r="D610" s="16" t="s">
        <v>761</v>
      </c>
      <c r="E610" s="16" t="s">
        <v>763</v>
      </c>
      <c r="F610" s="16">
        <v>7.2005459999999993E-2</v>
      </c>
      <c r="G610" s="16">
        <v>8.1600000000000006E-2</v>
      </c>
      <c r="H610" s="16">
        <v>5.8756399999999997E-3</v>
      </c>
      <c r="I610" s="66">
        <v>2.5000000000000001E-3</v>
      </c>
      <c r="J610" s="16">
        <v>107183741991</v>
      </c>
      <c r="K610" s="16">
        <v>-5.8756399999999997E-3</v>
      </c>
      <c r="L610" s="16">
        <v>8.1395999999999996E-2</v>
      </c>
      <c r="R610" s="18"/>
      <c r="S610" s="78"/>
      <c r="Y610" s="18"/>
      <c r="Z610" s="78"/>
    </row>
    <row r="611" spans="1:26" ht="13.2" x14ac:dyDescent="0.25">
      <c r="A611" s="13">
        <v>42930</v>
      </c>
      <c r="B611" s="54">
        <v>0.21486111111111111</v>
      </c>
      <c r="C611" s="16" t="s">
        <v>760</v>
      </c>
      <c r="D611" s="16" t="s">
        <v>761</v>
      </c>
      <c r="E611" s="16" t="s">
        <v>763</v>
      </c>
      <c r="F611" s="16">
        <v>7.2005459999999993E-2</v>
      </c>
      <c r="G611" s="16">
        <v>7.46E-2</v>
      </c>
      <c r="H611" s="16">
        <v>5.3715999999999998E-3</v>
      </c>
      <c r="I611" s="66">
        <v>2.5000000000000001E-3</v>
      </c>
      <c r="J611" s="16">
        <v>107183741991</v>
      </c>
      <c r="K611" s="16">
        <v>-5.3715999999999998E-3</v>
      </c>
      <c r="L611" s="16">
        <v>7.4413499999999994E-2</v>
      </c>
      <c r="R611" s="18"/>
      <c r="S611" s="78"/>
      <c r="Y611" s="18"/>
      <c r="Z611" s="78"/>
    </row>
    <row r="612" spans="1:26" ht="13.2" x14ac:dyDescent="0.25">
      <c r="A612" s="13">
        <v>42930</v>
      </c>
      <c r="B612" s="54">
        <v>0.21486111111111111</v>
      </c>
      <c r="C612" s="16" t="s">
        <v>760</v>
      </c>
      <c r="D612" s="16" t="s">
        <v>761</v>
      </c>
      <c r="E612" s="16" t="s">
        <v>763</v>
      </c>
      <c r="F612" s="16">
        <v>7.2005459999999993E-2</v>
      </c>
      <c r="G612" s="16">
        <v>0.1046</v>
      </c>
      <c r="H612" s="16">
        <v>7.5317700000000001E-3</v>
      </c>
      <c r="I612" s="66">
        <v>2.5000000000000001E-3</v>
      </c>
      <c r="J612" s="16">
        <v>107183741991</v>
      </c>
      <c r="K612" s="16">
        <v>-7.5317700000000001E-3</v>
      </c>
      <c r="L612" s="16">
        <v>0.1043385</v>
      </c>
      <c r="R612" s="18"/>
      <c r="S612" s="78"/>
      <c r="Y612" s="18"/>
      <c r="Z612" s="78"/>
    </row>
    <row r="613" spans="1:26" ht="13.2" x14ac:dyDescent="0.25">
      <c r="A613" s="13">
        <v>42930</v>
      </c>
      <c r="B613" s="54">
        <v>0.21486111111111111</v>
      </c>
      <c r="C613" s="16" t="s">
        <v>760</v>
      </c>
      <c r="D613" s="16" t="s">
        <v>761</v>
      </c>
      <c r="E613" s="16" t="s">
        <v>763</v>
      </c>
      <c r="F613" s="16">
        <v>7.2005459999999993E-2</v>
      </c>
      <c r="G613" s="16">
        <v>0.1003</v>
      </c>
      <c r="H613" s="16">
        <v>7.2221400000000002E-3</v>
      </c>
      <c r="I613" s="66">
        <v>2.5000000000000001E-3</v>
      </c>
      <c r="J613" s="16">
        <v>107183741991</v>
      </c>
      <c r="K613" s="16">
        <v>-7.2221400000000002E-3</v>
      </c>
      <c r="L613" s="16">
        <v>0.10004925000000001</v>
      </c>
      <c r="R613" s="18"/>
      <c r="S613" s="78"/>
      <c r="Y613" s="18"/>
      <c r="Z613" s="78"/>
    </row>
    <row r="614" spans="1:26" ht="13.2" x14ac:dyDescent="0.25">
      <c r="A614" s="13">
        <v>42930</v>
      </c>
      <c r="B614" s="54">
        <v>0.21486111111111111</v>
      </c>
      <c r="C614" s="16" t="s">
        <v>760</v>
      </c>
      <c r="D614" s="16" t="s">
        <v>761</v>
      </c>
      <c r="E614" s="16" t="s">
        <v>763</v>
      </c>
      <c r="F614" s="16">
        <v>7.1999999999999995E-2</v>
      </c>
      <c r="G614" s="16">
        <v>1.38889E-3</v>
      </c>
      <c r="H614" s="16">
        <v>1E-4</v>
      </c>
      <c r="I614" s="66">
        <v>2.5000000000000001E-3</v>
      </c>
      <c r="J614" s="16">
        <v>107183741991</v>
      </c>
      <c r="K614" s="16">
        <v>-1E-4</v>
      </c>
      <c r="L614" s="16">
        <v>1.3854200000000001E-3</v>
      </c>
      <c r="R614" s="18"/>
      <c r="S614" s="78"/>
      <c r="Y614" s="18"/>
      <c r="Z614" s="78"/>
    </row>
    <row r="615" spans="1:26" ht="13.2" x14ac:dyDescent="0.25">
      <c r="A615" s="13">
        <v>42930</v>
      </c>
      <c r="B615" s="54">
        <v>0.21486111111111111</v>
      </c>
      <c r="C615" s="16" t="s">
        <v>760</v>
      </c>
      <c r="D615" s="16" t="s">
        <v>761</v>
      </c>
      <c r="E615" s="16" t="s">
        <v>763</v>
      </c>
      <c r="F615" s="16">
        <v>7.1999999999999995E-2</v>
      </c>
      <c r="G615" s="16">
        <v>2.8763426999999999</v>
      </c>
      <c r="H615" s="16">
        <v>0.20709667000000001</v>
      </c>
      <c r="I615" s="66">
        <v>2.5000000000000001E-3</v>
      </c>
      <c r="J615" s="16">
        <v>107183741991</v>
      </c>
      <c r="K615" s="16">
        <v>-0.20709667000000001</v>
      </c>
      <c r="L615" s="16">
        <v>2.8691518500000002</v>
      </c>
      <c r="R615" s="18"/>
      <c r="S615" s="78"/>
      <c r="Y615" s="18"/>
      <c r="Z615" s="78"/>
    </row>
    <row r="616" spans="1:26" ht="13.2" x14ac:dyDescent="0.25">
      <c r="A616" s="13">
        <v>42930</v>
      </c>
      <c r="B616" s="54">
        <v>0.21486111111111111</v>
      </c>
      <c r="C616" s="16" t="s">
        <v>760</v>
      </c>
      <c r="D616" s="16" t="s">
        <v>761</v>
      </c>
      <c r="E616" s="16" t="s">
        <v>763</v>
      </c>
      <c r="F616" s="16">
        <v>7.1999999999999995E-2</v>
      </c>
      <c r="G616" s="16">
        <v>11.01254625</v>
      </c>
      <c r="H616" s="16">
        <v>0.79290333000000002</v>
      </c>
      <c r="I616" s="66">
        <v>2.5000000000000001E-3</v>
      </c>
      <c r="J616" s="16">
        <v>107183741991</v>
      </c>
      <c r="K616" s="16">
        <v>-0.79290333000000002</v>
      </c>
      <c r="L616" s="16">
        <v>10.98501489</v>
      </c>
      <c r="R616" s="18"/>
      <c r="S616" s="78"/>
      <c r="Y616" s="18"/>
      <c r="Z616" s="78"/>
    </row>
    <row r="617" spans="1:26" ht="13.2" x14ac:dyDescent="0.25">
      <c r="A617" s="13">
        <v>42930</v>
      </c>
      <c r="B617" s="54">
        <v>0.21486111111111111</v>
      </c>
      <c r="C617" s="16" t="s">
        <v>760</v>
      </c>
      <c r="D617" s="16" t="s">
        <v>761</v>
      </c>
      <c r="E617" s="16" t="s">
        <v>763</v>
      </c>
      <c r="F617" s="16">
        <v>7.1999999999999995E-2</v>
      </c>
      <c r="G617" s="16">
        <v>5.1097221599999996</v>
      </c>
      <c r="H617" s="16">
        <v>0.36789999000000001</v>
      </c>
      <c r="I617" s="66">
        <v>2.5000000000000001E-3</v>
      </c>
      <c r="J617" s="16">
        <v>107183741991</v>
      </c>
      <c r="K617" s="16">
        <v>-0.36789999000000001</v>
      </c>
      <c r="L617" s="16">
        <v>5.0969478600000002</v>
      </c>
      <c r="R617" s="18"/>
      <c r="S617" s="78"/>
      <c r="Y617" s="18"/>
      <c r="Z617" s="78"/>
    </row>
    <row r="618" spans="1:26" ht="13.2" x14ac:dyDescent="0.25">
      <c r="A618" s="13">
        <v>42930</v>
      </c>
      <c r="B618" s="54">
        <v>0.21486111111111111</v>
      </c>
      <c r="C618" s="16" t="s">
        <v>760</v>
      </c>
      <c r="D618" s="16" t="s">
        <v>761</v>
      </c>
      <c r="E618" s="16" t="s">
        <v>763</v>
      </c>
      <c r="F618" s="16">
        <v>7.199999E-2</v>
      </c>
      <c r="G618" s="16">
        <v>1.38889E-3</v>
      </c>
      <c r="H618" s="16">
        <v>1E-4</v>
      </c>
      <c r="I618" s="66">
        <v>2.5000000000000001E-3</v>
      </c>
      <c r="J618" s="16">
        <v>107183741991</v>
      </c>
      <c r="K618" s="16">
        <v>-1E-4</v>
      </c>
      <c r="L618" s="16">
        <v>1.3854200000000001E-3</v>
      </c>
      <c r="R618" s="18"/>
      <c r="S618" s="78"/>
      <c r="Y618" s="18"/>
      <c r="Z618" s="78"/>
    </row>
    <row r="619" spans="1:26" ht="13.2" x14ac:dyDescent="0.25">
      <c r="A619" s="13">
        <v>42930</v>
      </c>
      <c r="B619" s="54">
        <v>0.21486111111111111</v>
      </c>
      <c r="C619" s="16" t="s">
        <v>760</v>
      </c>
      <c r="D619" s="16" t="s">
        <v>761</v>
      </c>
      <c r="E619" s="16" t="s">
        <v>763</v>
      </c>
      <c r="F619" s="16">
        <v>7.1999960000000002E-2</v>
      </c>
      <c r="G619" s="16">
        <v>1.38889E-3</v>
      </c>
      <c r="H619" s="16">
        <v>1E-4</v>
      </c>
      <c r="I619" s="66">
        <v>2.5000000000000001E-3</v>
      </c>
      <c r="J619" s="16">
        <v>107183741991</v>
      </c>
      <c r="K619" s="16">
        <v>-1E-4</v>
      </c>
      <c r="L619" s="16">
        <v>1.3854200000000001E-3</v>
      </c>
      <c r="R619" s="18"/>
      <c r="S619" s="78"/>
      <c r="Y619" s="18"/>
      <c r="Z619" s="78"/>
    </row>
    <row r="620" spans="1:26" ht="13.2" x14ac:dyDescent="0.25">
      <c r="A620" s="13">
        <v>42930</v>
      </c>
      <c r="B620" s="54">
        <v>0.21486111111111111</v>
      </c>
      <c r="C620" s="16" t="s">
        <v>760</v>
      </c>
      <c r="D620" s="16" t="s">
        <v>761</v>
      </c>
      <c r="E620" s="16" t="s">
        <v>763</v>
      </c>
      <c r="F620" s="16">
        <v>7.1999949999999993E-2</v>
      </c>
      <c r="G620" s="16">
        <v>1.38889E-3</v>
      </c>
      <c r="H620" s="16">
        <v>1E-4</v>
      </c>
      <c r="I620" s="66">
        <v>2.5000000000000001E-3</v>
      </c>
      <c r="J620" s="16">
        <v>107183741991</v>
      </c>
      <c r="K620" s="16">
        <v>-1E-4</v>
      </c>
      <c r="L620" s="16">
        <v>1.3854200000000001E-3</v>
      </c>
      <c r="R620" s="18"/>
      <c r="S620" s="78"/>
      <c r="Y620" s="18"/>
      <c r="Z620" s="78"/>
    </row>
    <row r="621" spans="1:26" ht="13.2" x14ac:dyDescent="0.25">
      <c r="A621" s="13">
        <v>42930</v>
      </c>
      <c r="B621" s="54">
        <v>0.21486111111111111</v>
      </c>
      <c r="C621" s="16" t="s">
        <v>760</v>
      </c>
      <c r="D621" s="16" t="s">
        <v>761</v>
      </c>
      <c r="E621" s="16" t="s">
        <v>763</v>
      </c>
      <c r="F621" s="16">
        <v>7.1999949999999993E-2</v>
      </c>
      <c r="G621" s="16">
        <v>1.38889E-3</v>
      </c>
      <c r="H621" s="16">
        <v>1E-4</v>
      </c>
      <c r="I621" s="66">
        <v>2.5000000000000001E-3</v>
      </c>
      <c r="J621" s="16">
        <v>107183741991</v>
      </c>
      <c r="K621" s="16">
        <v>-1E-4</v>
      </c>
      <c r="L621" s="16">
        <v>1.3854200000000001E-3</v>
      </c>
      <c r="R621" s="18"/>
      <c r="S621" s="78"/>
      <c r="Y621" s="18"/>
      <c r="Z621" s="78"/>
    </row>
    <row r="622" spans="1:26" ht="13.2" x14ac:dyDescent="0.25">
      <c r="A622" s="13">
        <v>42930</v>
      </c>
      <c r="B622" s="54">
        <v>0.21486111111111111</v>
      </c>
      <c r="C622" s="16" t="s">
        <v>760</v>
      </c>
      <c r="D622" s="16" t="s">
        <v>761</v>
      </c>
      <c r="E622" s="16" t="s">
        <v>763</v>
      </c>
      <c r="F622" s="16">
        <v>7.1999939999999998E-2</v>
      </c>
      <c r="G622" s="16">
        <v>1.3889E-3</v>
      </c>
      <c r="H622" s="16">
        <v>1E-4</v>
      </c>
      <c r="I622" s="66">
        <v>2.5000000000000001E-3</v>
      </c>
      <c r="J622" s="16">
        <v>107183741991</v>
      </c>
      <c r="K622" s="16">
        <v>-1E-4</v>
      </c>
      <c r="L622" s="16">
        <v>1.38543E-3</v>
      </c>
      <c r="R622" s="18"/>
      <c r="S622" s="78"/>
      <c r="Y622" s="18"/>
      <c r="Z622" s="78"/>
    </row>
    <row r="623" spans="1:26" ht="13.2" x14ac:dyDescent="0.25">
      <c r="A623" s="13">
        <v>42930</v>
      </c>
      <c r="B623" s="54">
        <v>0.21486111111111111</v>
      </c>
      <c r="C623" s="16" t="s">
        <v>760</v>
      </c>
      <c r="D623" s="16" t="s">
        <v>761</v>
      </c>
      <c r="E623" s="16" t="s">
        <v>763</v>
      </c>
      <c r="F623" s="16">
        <v>7.1999939999999998E-2</v>
      </c>
      <c r="G623" s="16">
        <v>0.13908209999999999</v>
      </c>
      <c r="H623" s="16">
        <v>1.0013899999999999E-2</v>
      </c>
      <c r="I623" s="66">
        <v>2.5000000000000001E-3</v>
      </c>
      <c r="J623" s="16">
        <v>107183741991</v>
      </c>
      <c r="K623" s="16">
        <v>-1.0013899999999999E-2</v>
      </c>
      <c r="L623" s="16">
        <v>0.13873440000000001</v>
      </c>
      <c r="R623" s="18"/>
      <c r="S623" s="78"/>
      <c r="Y623" s="18"/>
      <c r="Z623" s="78"/>
    </row>
    <row r="624" spans="1:26" ht="13.2" x14ac:dyDescent="0.25">
      <c r="A624" s="13">
        <v>42930</v>
      </c>
      <c r="B624" s="54">
        <v>0.21247685185185186</v>
      </c>
      <c r="C624" s="16" t="s">
        <v>760</v>
      </c>
      <c r="D624" s="16" t="s">
        <v>761</v>
      </c>
      <c r="E624" s="16" t="s">
        <v>763</v>
      </c>
      <c r="F624" s="16">
        <v>7.1999999999999995E-2</v>
      </c>
      <c r="G624" s="16">
        <v>0.53319461999999995</v>
      </c>
      <c r="H624" s="16">
        <v>3.8390010000000002E-2</v>
      </c>
      <c r="I624" s="66">
        <v>2.5000000000000001E-3</v>
      </c>
      <c r="J624" s="16">
        <v>107183405328</v>
      </c>
      <c r="K624" s="16">
        <v>-3.8390010000000002E-2</v>
      </c>
      <c r="L624" s="16">
        <v>0.53186164000000002</v>
      </c>
      <c r="R624" s="18"/>
      <c r="S624" s="78"/>
      <c r="Y624" s="18"/>
      <c r="Z624" s="78"/>
    </row>
    <row r="625" spans="1:26" ht="13.2" x14ac:dyDescent="0.25">
      <c r="A625" s="13">
        <v>42930</v>
      </c>
      <c r="B625" s="54">
        <v>0.21247685185185186</v>
      </c>
      <c r="C625" s="16" t="s">
        <v>760</v>
      </c>
      <c r="D625" s="16" t="s">
        <v>761</v>
      </c>
      <c r="E625" s="16" t="s">
        <v>763</v>
      </c>
      <c r="F625" s="16">
        <v>7.199999E-2</v>
      </c>
      <c r="G625" s="16">
        <v>1.38889E-3</v>
      </c>
      <c r="H625" s="16">
        <v>1E-4</v>
      </c>
      <c r="I625" s="66">
        <v>2.5000000000000001E-3</v>
      </c>
      <c r="J625" s="16">
        <v>107183405328</v>
      </c>
      <c r="K625" s="16">
        <v>-1E-4</v>
      </c>
      <c r="L625" s="16">
        <v>1.3854200000000001E-3</v>
      </c>
      <c r="R625" s="18"/>
      <c r="S625" s="78"/>
      <c r="Y625" s="18"/>
      <c r="Z625" s="78"/>
    </row>
    <row r="626" spans="1:26" ht="13.2" x14ac:dyDescent="0.25">
      <c r="A626" s="13">
        <v>42930</v>
      </c>
      <c r="B626" s="54">
        <v>0.21247685185185186</v>
      </c>
      <c r="C626" s="16" t="s">
        <v>760</v>
      </c>
      <c r="D626" s="16" t="s">
        <v>761</v>
      </c>
      <c r="E626" s="16" t="s">
        <v>763</v>
      </c>
      <c r="F626" s="16">
        <v>7.199999E-2</v>
      </c>
      <c r="G626" s="16">
        <v>1.38889E-3</v>
      </c>
      <c r="H626" s="16">
        <v>1E-4</v>
      </c>
      <c r="I626" s="66">
        <v>2.5000000000000001E-3</v>
      </c>
      <c r="J626" s="16">
        <v>107183405328</v>
      </c>
      <c r="K626" s="16">
        <v>-1E-4</v>
      </c>
      <c r="L626" s="16">
        <v>1.3854200000000001E-3</v>
      </c>
      <c r="R626" s="18"/>
      <c r="S626" s="78"/>
      <c r="Y626" s="18"/>
      <c r="Z626" s="78"/>
    </row>
    <row r="627" spans="1:26" ht="13.2" x14ac:dyDescent="0.25">
      <c r="A627" s="13">
        <v>42930</v>
      </c>
      <c r="B627" s="54">
        <v>0.21247685185185186</v>
      </c>
      <c r="C627" s="16" t="s">
        <v>760</v>
      </c>
      <c r="D627" s="16" t="s">
        <v>761</v>
      </c>
      <c r="E627" s="16" t="s">
        <v>763</v>
      </c>
      <c r="F627" s="16">
        <v>7.1999980000000005E-2</v>
      </c>
      <c r="G627" s="16">
        <v>0.23018477000000001</v>
      </c>
      <c r="H627" s="16">
        <v>1.6573290000000001E-2</v>
      </c>
      <c r="I627" s="66">
        <v>2.5000000000000001E-3</v>
      </c>
      <c r="J627" s="16">
        <v>107183405328</v>
      </c>
      <c r="K627" s="16">
        <v>-1.6573290000000001E-2</v>
      </c>
      <c r="L627" s="16">
        <v>0.22960931000000001</v>
      </c>
      <c r="R627" s="18"/>
      <c r="S627" s="78"/>
      <c r="Y627" s="18"/>
      <c r="Z627" s="78"/>
    </row>
    <row r="628" spans="1:26" ht="13.2" x14ac:dyDescent="0.25">
      <c r="A628" s="13">
        <v>42930</v>
      </c>
      <c r="B628" s="54">
        <v>0.21128472222222222</v>
      </c>
      <c r="C628" s="16" t="s">
        <v>760</v>
      </c>
      <c r="D628" s="16" t="s">
        <v>761</v>
      </c>
      <c r="E628" s="16" t="s">
        <v>763</v>
      </c>
      <c r="F628" s="16">
        <v>7.1999999999999995E-2</v>
      </c>
      <c r="G628" s="16">
        <v>5.3030509199999996</v>
      </c>
      <c r="H628" s="16">
        <v>0.38181966000000001</v>
      </c>
      <c r="I628" s="66">
        <v>2.5000000000000001E-3</v>
      </c>
      <c r="J628" s="16">
        <v>107183220513</v>
      </c>
      <c r="K628" s="16">
        <v>-0.38181966000000001</v>
      </c>
      <c r="L628" s="16">
        <v>5.2897933000000004</v>
      </c>
      <c r="R628" s="18"/>
      <c r="S628" s="78"/>
      <c r="Y628" s="18"/>
      <c r="Z628" s="78"/>
    </row>
    <row r="629" spans="1:26" ht="13.2" x14ac:dyDescent="0.25">
      <c r="A629" s="13">
        <v>42930</v>
      </c>
      <c r="B629" s="54">
        <v>0.21086805555555554</v>
      </c>
      <c r="C629" s="16" t="s">
        <v>760</v>
      </c>
      <c r="D629" s="16" t="s">
        <v>761</v>
      </c>
      <c r="E629" s="16" t="s">
        <v>763</v>
      </c>
      <c r="F629" s="16">
        <v>7.1973120000000002E-2</v>
      </c>
      <c r="G629" s="16">
        <v>1.38941E-3</v>
      </c>
      <c r="H629" s="16">
        <v>1E-4</v>
      </c>
      <c r="I629" s="66">
        <v>2.5000000000000001E-3</v>
      </c>
      <c r="J629" s="16">
        <v>107183171562</v>
      </c>
      <c r="K629" s="16">
        <v>-1E-4</v>
      </c>
      <c r="L629" s="16">
        <v>1.38594E-3</v>
      </c>
      <c r="R629" s="18"/>
      <c r="S629" s="78"/>
      <c r="Y629" s="18"/>
      <c r="Z629" s="78"/>
    </row>
    <row r="630" spans="1:26" ht="13.2" x14ac:dyDescent="0.25">
      <c r="A630" s="13">
        <v>42930</v>
      </c>
      <c r="B630" s="54">
        <v>0.21086805555555554</v>
      </c>
      <c r="C630" s="16" t="s">
        <v>760</v>
      </c>
      <c r="D630" s="16" t="s">
        <v>761</v>
      </c>
      <c r="E630" s="16" t="s">
        <v>763</v>
      </c>
      <c r="F630" s="16">
        <v>7.1973120000000002E-2</v>
      </c>
      <c r="G630" s="16">
        <v>9.0809200000000007E-2</v>
      </c>
      <c r="H630" s="16">
        <v>6.5358200000000003E-3</v>
      </c>
      <c r="I630" s="66">
        <v>2.5000000000000001E-3</v>
      </c>
      <c r="J630" s="16">
        <v>107183171562</v>
      </c>
      <c r="K630" s="16">
        <v>-6.5358200000000003E-3</v>
      </c>
      <c r="L630" s="16">
        <v>9.0582179999999998E-2</v>
      </c>
      <c r="R630" s="18"/>
      <c r="S630" s="78"/>
      <c r="Y630" s="18"/>
      <c r="Z630" s="78"/>
    </row>
    <row r="631" spans="1:26" ht="13.2" x14ac:dyDescent="0.25">
      <c r="A631" s="13">
        <v>42930</v>
      </c>
      <c r="B631" s="54">
        <v>0.21086805555555554</v>
      </c>
      <c r="C631" s="16" t="s">
        <v>760</v>
      </c>
      <c r="D631" s="16" t="s">
        <v>761</v>
      </c>
      <c r="E631" s="16" t="s">
        <v>763</v>
      </c>
      <c r="F631" s="16">
        <v>7.1973110000000007E-2</v>
      </c>
      <c r="G631" s="16">
        <v>1.93306406</v>
      </c>
      <c r="H631" s="16">
        <v>0.13912863</v>
      </c>
      <c r="I631" s="66">
        <v>2.5000000000000001E-3</v>
      </c>
      <c r="J631" s="16">
        <v>107183171562</v>
      </c>
      <c r="K631" s="16">
        <v>-0.13912863</v>
      </c>
      <c r="L631" s="16">
        <v>1.9282314</v>
      </c>
      <c r="R631" s="18"/>
      <c r="S631" s="78"/>
      <c r="Y631" s="18"/>
      <c r="Z631" s="78"/>
    </row>
    <row r="632" spans="1:26" ht="13.2" x14ac:dyDescent="0.25">
      <c r="A632" s="13">
        <v>42930</v>
      </c>
      <c r="B632" s="54">
        <v>0.21006944444444445</v>
      </c>
      <c r="C632" s="16" t="s">
        <v>760</v>
      </c>
      <c r="D632" s="16" t="s">
        <v>761</v>
      </c>
      <c r="E632" s="16" t="s">
        <v>763</v>
      </c>
      <c r="F632" s="16">
        <v>7.1958469999999997E-2</v>
      </c>
      <c r="G632" s="16">
        <v>1.172052E-2</v>
      </c>
      <c r="H632" s="16">
        <v>8.4338999999999996E-4</v>
      </c>
      <c r="I632" s="66">
        <v>2.5000000000000001E-3</v>
      </c>
      <c r="J632" s="16">
        <v>107183097636</v>
      </c>
      <c r="K632" s="16">
        <v>-8.4338999999999996E-4</v>
      </c>
      <c r="L632" s="16">
        <v>1.169122E-2</v>
      </c>
      <c r="R632" s="18"/>
      <c r="S632" s="78"/>
      <c r="Y632" s="18"/>
      <c r="Z632" s="78"/>
    </row>
    <row r="633" spans="1:26" ht="13.2" x14ac:dyDescent="0.25">
      <c r="A633" s="13">
        <v>42930</v>
      </c>
      <c r="B633" s="54">
        <v>0.21006944444444445</v>
      </c>
      <c r="C633" s="16" t="s">
        <v>760</v>
      </c>
      <c r="D633" s="16" t="s">
        <v>761</v>
      </c>
      <c r="E633" s="16" t="s">
        <v>763</v>
      </c>
      <c r="F633" s="16">
        <v>7.1930800000000003E-2</v>
      </c>
      <c r="G633" s="16">
        <v>2.17644E-2</v>
      </c>
      <c r="H633" s="16">
        <v>1.5655300000000001E-3</v>
      </c>
      <c r="I633" s="66">
        <v>2.5000000000000001E-3</v>
      </c>
      <c r="J633" s="16">
        <v>107183097636</v>
      </c>
      <c r="K633" s="16">
        <v>-1.5655300000000001E-3</v>
      </c>
      <c r="L633" s="16">
        <v>2.1709989999999998E-2</v>
      </c>
      <c r="R633" s="18"/>
      <c r="S633" s="78"/>
      <c r="Y633" s="18"/>
      <c r="Z633" s="78"/>
    </row>
    <row r="634" spans="1:26" ht="13.2" x14ac:dyDescent="0.25">
      <c r="A634" s="13">
        <v>42930</v>
      </c>
      <c r="B634" s="54">
        <v>0.21006944444444445</v>
      </c>
      <c r="C634" s="16" t="s">
        <v>760</v>
      </c>
      <c r="D634" s="16" t="s">
        <v>761</v>
      </c>
      <c r="E634" s="16" t="s">
        <v>763</v>
      </c>
      <c r="F634" s="16">
        <v>7.1897470000000005E-2</v>
      </c>
      <c r="G634" s="16">
        <v>4.209856E-2</v>
      </c>
      <c r="H634" s="16">
        <v>3.0267699999999998E-3</v>
      </c>
      <c r="I634" s="66">
        <v>2.5000000000000001E-3</v>
      </c>
      <c r="J634" s="16">
        <v>107183097636</v>
      </c>
      <c r="K634" s="16">
        <v>-3.0267699999999998E-3</v>
      </c>
      <c r="L634" s="16">
        <v>4.1993320000000001E-2</v>
      </c>
      <c r="R634" s="18"/>
      <c r="S634" s="78"/>
      <c r="Y634" s="18"/>
      <c r="Z634" s="78"/>
    </row>
    <row r="635" spans="1:26" ht="13.2" x14ac:dyDescent="0.25">
      <c r="A635" s="13">
        <v>42930</v>
      </c>
      <c r="B635" s="54">
        <v>0.21006944444444445</v>
      </c>
      <c r="C635" s="16" t="s">
        <v>760</v>
      </c>
      <c r="D635" s="16" t="s">
        <v>761</v>
      </c>
      <c r="E635" s="16" t="s">
        <v>763</v>
      </c>
      <c r="F635" s="16">
        <v>7.1882950000000001E-2</v>
      </c>
      <c r="G635" s="16">
        <v>1.391063E-2</v>
      </c>
      <c r="H635" s="16">
        <v>9.9993E-4</v>
      </c>
      <c r="I635" s="66">
        <v>2.5000000000000001E-3</v>
      </c>
      <c r="J635" s="16">
        <v>107183097636</v>
      </c>
      <c r="K635" s="16">
        <v>-9.9993E-4</v>
      </c>
      <c r="L635" s="16">
        <v>1.387586E-2</v>
      </c>
      <c r="R635" s="18"/>
      <c r="S635" s="78"/>
      <c r="Y635" s="18"/>
      <c r="Z635" s="78"/>
    </row>
    <row r="636" spans="1:26" ht="13.2" x14ac:dyDescent="0.25">
      <c r="A636" s="13">
        <v>42930</v>
      </c>
      <c r="B636" s="54">
        <v>0.21006944444444445</v>
      </c>
      <c r="C636" s="16" t="s">
        <v>760</v>
      </c>
      <c r="D636" s="16" t="s">
        <v>761</v>
      </c>
      <c r="E636" s="16" t="s">
        <v>763</v>
      </c>
      <c r="F636" s="16">
        <v>7.1861410000000001E-2</v>
      </c>
      <c r="G636" s="16">
        <v>1.959346E-2</v>
      </c>
      <c r="H636" s="16">
        <v>1.4080099999999999E-3</v>
      </c>
      <c r="I636" s="66">
        <v>2.5000000000000001E-3</v>
      </c>
      <c r="J636" s="16">
        <v>107183097636</v>
      </c>
      <c r="K636" s="16">
        <v>-1.4080099999999999E-3</v>
      </c>
      <c r="L636" s="16">
        <v>1.9544479999999999E-2</v>
      </c>
      <c r="R636" s="18"/>
      <c r="S636" s="78"/>
      <c r="Y636" s="18"/>
      <c r="Z636" s="78"/>
    </row>
    <row r="637" spans="1:26" ht="13.2" x14ac:dyDescent="0.25">
      <c r="A637" s="13">
        <v>42930</v>
      </c>
      <c r="B637" s="54">
        <v>0.21006944444444445</v>
      </c>
      <c r="C637" s="16" t="s">
        <v>760</v>
      </c>
      <c r="D637" s="16" t="s">
        <v>761</v>
      </c>
      <c r="E637" s="16" t="s">
        <v>763</v>
      </c>
      <c r="F637" s="16">
        <v>7.1861289999999994E-2</v>
      </c>
      <c r="G637" s="16">
        <v>1.959346E-2</v>
      </c>
      <c r="H637" s="16">
        <v>1.4080099999999999E-3</v>
      </c>
      <c r="I637" s="66">
        <v>2.5000000000000001E-3</v>
      </c>
      <c r="J637" s="16">
        <v>107183097636</v>
      </c>
      <c r="K637" s="16">
        <v>-1.4080099999999999E-3</v>
      </c>
      <c r="L637" s="16">
        <v>1.9544479999999999E-2</v>
      </c>
      <c r="R637" s="18"/>
      <c r="S637" s="78"/>
      <c r="Y637" s="18"/>
      <c r="Z637" s="78"/>
    </row>
    <row r="638" spans="1:26" ht="13.2" x14ac:dyDescent="0.25">
      <c r="A638" s="13">
        <v>42930</v>
      </c>
      <c r="B638" s="54">
        <v>0.21006944444444445</v>
      </c>
      <c r="C638" s="16" t="s">
        <v>760</v>
      </c>
      <c r="D638" s="16" t="s">
        <v>761</v>
      </c>
      <c r="E638" s="16" t="s">
        <v>763</v>
      </c>
      <c r="F638" s="16">
        <v>7.1859480000000003E-2</v>
      </c>
      <c r="G638" s="16">
        <v>3.9663500000000004E-3</v>
      </c>
      <c r="H638" s="16">
        <v>2.8500999999999998E-4</v>
      </c>
      <c r="I638" s="66">
        <v>2.5000000000000001E-3</v>
      </c>
      <c r="J638" s="16">
        <v>107183097636</v>
      </c>
      <c r="K638" s="16">
        <v>-2.8500999999999998E-4</v>
      </c>
      <c r="L638" s="16">
        <v>3.9564400000000003E-3</v>
      </c>
      <c r="R638" s="18"/>
      <c r="S638" s="78"/>
      <c r="Y638" s="18"/>
      <c r="Z638" s="78"/>
    </row>
    <row r="639" spans="1:26" ht="13.2" x14ac:dyDescent="0.25">
      <c r="A639" s="13">
        <v>42930</v>
      </c>
      <c r="B639" s="54">
        <v>0.20997685185185186</v>
      </c>
      <c r="C639" s="16" t="s">
        <v>760</v>
      </c>
      <c r="D639" s="16" t="s">
        <v>761</v>
      </c>
      <c r="E639" s="16" t="s">
        <v>763</v>
      </c>
      <c r="F639" s="16">
        <v>7.1859000000000006E-2</v>
      </c>
      <c r="G639" s="16">
        <v>2.7891999999999999E-3</v>
      </c>
      <c r="H639" s="16">
        <v>2.0042000000000001E-4</v>
      </c>
      <c r="I639" s="66">
        <v>1.5E-3</v>
      </c>
      <c r="J639" s="16">
        <v>107183067666</v>
      </c>
      <c r="K639" s="16">
        <v>-2.0042000000000001E-4</v>
      </c>
      <c r="L639" s="16">
        <v>2.78502E-3</v>
      </c>
      <c r="R639" s="18"/>
      <c r="S639" s="78"/>
      <c r="Y639" s="18"/>
      <c r="Z639" s="78"/>
    </row>
    <row r="640" spans="1:26" ht="13.2" x14ac:dyDescent="0.25">
      <c r="A640" s="13">
        <v>42930</v>
      </c>
      <c r="B640" s="54">
        <v>0.20986111111111111</v>
      </c>
      <c r="C640" s="16" t="s">
        <v>760</v>
      </c>
      <c r="D640" s="16" t="s">
        <v>761</v>
      </c>
      <c r="E640" s="16" t="s">
        <v>763</v>
      </c>
      <c r="F640" s="16">
        <v>7.1859000000000006E-2</v>
      </c>
      <c r="G640" s="16">
        <v>0.95714012999999998</v>
      </c>
      <c r="H640" s="16">
        <v>6.8779129999999994E-2</v>
      </c>
      <c r="I640" s="66">
        <v>1.5E-3</v>
      </c>
      <c r="J640" s="16">
        <v>107183067666</v>
      </c>
      <c r="K640" s="16">
        <v>-6.8779129999999994E-2</v>
      </c>
      <c r="L640" s="16">
        <v>0.95570442</v>
      </c>
      <c r="R640" s="18"/>
      <c r="S640" s="78"/>
      <c r="Y640" s="18"/>
      <c r="Z640" s="78"/>
    </row>
    <row r="641" spans="1:26" ht="13.2" x14ac:dyDescent="0.25">
      <c r="A641" s="13">
        <v>42930</v>
      </c>
      <c r="B641" s="54">
        <v>0.20984953703703704</v>
      </c>
      <c r="C641" s="16" t="s">
        <v>760</v>
      </c>
      <c r="D641" s="16" t="s">
        <v>761</v>
      </c>
      <c r="E641" s="16" t="s">
        <v>763</v>
      </c>
      <c r="F641" s="16">
        <v>7.1858710000000006E-2</v>
      </c>
      <c r="G641" s="16">
        <v>0.12274537000000001</v>
      </c>
      <c r="H641" s="16">
        <v>8.8203199999999995E-3</v>
      </c>
      <c r="I641" s="66">
        <v>2.5000000000000001E-3</v>
      </c>
      <c r="J641" s="16">
        <v>107183067666</v>
      </c>
      <c r="K641" s="16">
        <v>-8.8203199999999995E-3</v>
      </c>
      <c r="L641" s="16">
        <v>0.12243851</v>
      </c>
      <c r="R641" s="18"/>
      <c r="S641" s="78"/>
      <c r="Y641" s="18"/>
      <c r="Z641" s="78"/>
    </row>
    <row r="642" spans="1:26" ht="13.2" x14ac:dyDescent="0.25">
      <c r="A642" s="13">
        <v>42930</v>
      </c>
      <c r="B642" s="54">
        <v>0.20984953703703704</v>
      </c>
      <c r="C642" s="16" t="s">
        <v>760</v>
      </c>
      <c r="D642" s="16" t="s">
        <v>761</v>
      </c>
      <c r="E642" s="16" t="s">
        <v>763</v>
      </c>
      <c r="F642" s="16">
        <v>7.1858459999999999E-2</v>
      </c>
      <c r="G642" s="16">
        <v>1.39163E-3</v>
      </c>
      <c r="H642" s="16">
        <v>1E-4</v>
      </c>
      <c r="I642" s="66">
        <v>2.5000000000000001E-3</v>
      </c>
      <c r="J642" s="16">
        <v>107183067666</v>
      </c>
      <c r="K642" s="16">
        <v>-1E-4</v>
      </c>
      <c r="L642" s="16">
        <v>1.38816E-3</v>
      </c>
      <c r="R642" s="18"/>
      <c r="S642" s="78"/>
      <c r="Y642" s="18"/>
      <c r="Z642" s="78"/>
    </row>
    <row r="643" spans="1:26" ht="13.2" x14ac:dyDescent="0.25">
      <c r="A643" s="13">
        <v>42930</v>
      </c>
      <c r="B643" s="54">
        <v>0.20984953703703704</v>
      </c>
      <c r="C643" s="16" t="s">
        <v>760</v>
      </c>
      <c r="D643" s="16" t="s">
        <v>761</v>
      </c>
      <c r="E643" s="16" t="s">
        <v>763</v>
      </c>
      <c r="F643" s="16">
        <v>7.1858459999999999E-2</v>
      </c>
      <c r="G643" s="16">
        <v>1.39163E-3</v>
      </c>
      <c r="H643" s="16">
        <v>1E-4</v>
      </c>
      <c r="I643" s="66">
        <v>2.5000000000000001E-3</v>
      </c>
      <c r="J643" s="16">
        <v>107183067666</v>
      </c>
      <c r="K643" s="16">
        <v>-1E-4</v>
      </c>
      <c r="L643" s="16">
        <v>1.38816E-3</v>
      </c>
      <c r="R643" s="18"/>
      <c r="S643" s="78"/>
      <c r="Y643" s="18"/>
      <c r="Z643" s="78"/>
    </row>
    <row r="644" spans="1:26" ht="13.2" x14ac:dyDescent="0.25">
      <c r="A644" s="13">
        <v>42930</v>
      </c>
      <c r="B644" s="54">
        <v>0.20984953703703704</v>
      </c>
      <c r="C644" s="16" t="s">
        <v>760</v>
      </c>
      <c r="D644" s="16" t="s">
        <v>761</v>
      </c>
      <c r="E644" s="16" t="s">
        <v>763</v>
      </c>
      <c r="F644" s="16">
        <v>7.1858459999999999E-2</v>
      </c>
      <c r="G644" s="16">
        <v>1.39163E-3</v>
      </c>
      <c r="H644" s="16">
        <v>1E-4</v>
      </c>
      <c r="I644" s="66">
        <v>2.5000000000000001E-3</v>
      </c>
      <c r="J644" s="16">
        <v>107183067666</v>
      </c>
      <c r="K644" s="16">
        <v>-1E-4</v>
      </c>
      <c r="L644" s="16">
        <v>1.38816E-3</v>
      </c>
      <c r="R644" s="18"/>
      <c r="S644" s="78"/>
      <c r="Y644" s="18"/>
      <c r="Z644" s="78"/>
    </row>
    <row r="645" spans="1:26" ht="13.2" x14ac:dyDescent="0.25">
      <c r="A645" s="13">
        <v>42930</v>
      </c>
      <c r="B645" s="54">
        <v>0.20984953703703704</v>
      </c>
      <c r="C645" s="16" t="s">
        <v>760</v>
      </c>
      <c r="D645" s="16" t="s">
        <v>761</v>
      </c>
      <c r="E645" s="16" t="s">
        <v>763</v>
      </c>
      <c r="F645" s="16">
        <v>7.1858450000000004E-2</v>
      </c>
      <c r="G645" s="16">
        <v>1.959346E-2</v>
      </c>
      <c r="H645" s="16">
        <v>1.40795E-3</v>
      </c>
      <c r="I645" s="66">
        <v>2.5000000000000001E-3</v>
      </c>
      <c r="J645" s="16">
        <v>107183067666</v>
      </c>
      <c r="K645" s="16">
        <v>-1.40795E-3</v>
      </c>
      <c r="L645" s="16">
        <v>1.9544479999999999E-2</v>
      </c>
      <c r="R645" s="18"/>
      <c r="S645" s="78"/>
      <c r="Y645" s="18"/>
      <c r="Z645" s="78"/>
    </row>
    <row r="646" spans="1:26" ht="13.2" x14ac:dyDescent="0.25">
      <c r="A646" s="13">
        <v>42930</v>
      </c>
      <c r="B646" s="54">
        <v>0.20984953703703704</v>
      </c>
      <c r="C646" s="16" t="s">
        <v>760</v>
      </c>
      <c r="D646" s="16" t="s">
        <v>761</v>
      </c>
      <c r="E646" s="16" t="s">
        <v>763</v>
      </c>
      <c r="F646" s="16">
        <v>7.1819999999999995E-2</v>
      </c>
      <c r="G646" s="16">
        <v>4.9924999999999997</v>
      </c>
      <c r="H646" s="16">
        <v>0.35856135</v>
      </c>
      <c r="I646" s="66">
        <v>2.5000000000000001E-3</v>
      </c>
      <c r="J646" s="16">
        <v>107183067666</v>
      </c>
      <c r="K646" s="16">
        <v>-0.35856135</v>
      </c>
      <c r="L646" s="16">
        <v>4.9800187500000002</v>
      </c>
      <c r="R646" s="18"/>
      <c r="S646" s="78"/>
      <c r="Y646" s="18"/>
      <c r="Z646" s="78"/>
    </row>
    <row r="647" spans="1:26" ht="13.2" x14ac:dyDescent="0.25">
      <c r="A647" s="13">
        <v>42930</v>
      </c>
      <c r="B647" s="54">
        <v>0.20984953703703704</v>
      </c>
      <c r="C647" s="16" t="s">
        <v>760</v>
      </c>
      <c r="D647" s="16" t="s">
        <v>761</v>
      </c>
      <c r="E647" s="16" t="s">
        <v>763</v>
      </c>
      <c r="F647" s="16">
        <v>7.1819919999999995E-2</v>
      </c>
      <c r="G647" s="16">
        <v>0.13973515</v>
      </c>
      <c r="H647" s="16">
        <v>1.0035759999999999E-2</v>
      </c>
      <c r="I647" s="66">
        <v>2.5000000000000001E-3</v>
      </c>
      <c r="J647" s="16">
        <v>107183067666</v>
      </c>
      <c r="K647" s="16">
        <v>-1.0035759999999999E-2</v>
      </c>
      <c r="L647" s="16">
        <v>0.13938581999999999</v>
      </c>
      <c r="R647" s="18"/>
      <c r="S647" s="78"/>
      <c r="Y647" s="18"/>
      <c r="Z647" s="78"/>
    </row>
    <row r="648" spans="1:26" ht="13.2" x14ac:dyDescent="0.25">
      <c r="A648" s="13">
        <v>42930</v>
      </c>
      <c r="B648" s="54">
        <v>0.20984953703703704</v>
      </c>
      <c r="C648" s="16" t="s">
        <v>760</v>
      </c>
      <c r="D648" s="16" t="s">
        <v>761</v>
      </c>
      <c r="E648" s="16" t="s">
        <v>763</v>
      </c>
      <c r="F648" s="16">
        <v>7.1819910000000001E-2</v>
      </c>
      <c r="G648" s="16">
        <v>2.9077471300000002</v>
      </c>
      <c r="H648" s="16">
        <v>0.20883413000000001</v>
      </c>
      <c r="I648" s="66">
        <v>2.5000000000000001E-3</v>
      </c>
      <c r="J648" s="16">
        <v>107183067666</v>
      </c>
      <c r="K648" s="16">
        <v>-0.20883413000000001</v>
      </c>
      <c r="L648" s="16">
        <v>2.9004777700000002</v>
      </c>
      <c r="R648" s="18"/>
      <c r="S648" s="78"/>
      <c r="Y648" s="18"/>
      <c r="Z648" s="78"/>
    </row>
    <row r="649" spans="1:26" ht="13.2" x14ac:dyDescent="0.25">
      <c r="A649" s="13">
        <v>42930</v>
      </c>
      <c r="B649" s="54">
        <v>0.20984953703703704</v>
      </c>
      <c r="C649" s="16" t="s">
        <v>760</v>
      </c>
      <c r="D649" s="16" t="s">
        <v>761</v>
      </c>
      <c r="E649" s="16" t="s">
        <v>763</v>
      </c>
      <c r="F649" s="16">
        <v>7.1705309999999994E-2</v>
      </c>
      <c r="G649" s="16">
        <v>0.14608491000000001</v>
      </c>
      <c r="H649" s="16">
        <v>1.047506E-2</v>
      </c>
      <c r="I649" s="66">
        <v>2.5000000000000001E-3</v>
      </c>
      <c r="J649" s="16">
        <v>107183067666</v>
      </c>
      <c r="K649" s="16">
        <v>-1.047506E-2</v>
      </c>
      <c r="L649" s="16">
        <v>0.14571970000000001</v>
      </c>
      <c r="R649" s="18"/>
      <c r="S649" s="78"/>
      <c r="Y649" s="18"/>
      <c r="Z649" s="78"/>
    </row>
    <row r="650" spans="1:26" ht="13.2" x14ac:dyDescent="0.25">
      <c r="A650" s="13">
        <v>42930</v>
      </c>
      <c r="B650" s="54">
        <v>0.15856481481481483</v>
      </c>
      <c r="C650" s="16" t="s">
        <v>760</v>
      </c>
      <c r="D650" s="16" t="s">
        <v>761</v>
      </c>
      <c r="E650" s="16" t="s">
        <v>763</v>
      </c>
      <c r="F650" s="16">
        <v>7.2318430000000003E-2</v>
      </c>
      <c r="G650" s="16">
        <v>0.32070969999999999</v>
      </c>
      <c r="H650" s="16">
        <v>2.3193220000000001E-2</v>
      </c>
      <c r="I650" s="66">
        <v>2.5000000000000001E-3</v>
      </c>
      <c r="J650" s="16">
        <v>107175848892</v>
      </c>
      <c r="K650" s="16">
        <v>-2.3193220000000001E-2</v>
      </c>
      <c r="L650" s="16">
        <v>0.31990793000000001</v>
      </c>
      <c r="R650" s="18"/>
      <c r="S650" s="78"/>
      <c r="Y650" s="18"/>
      <c r="Z650" s="78"/>
    </row>
    <row r="651" spans="1:26" ht="13.2" x14ac:dyDescent="0.25">
      <c r="A651" s="13">
        <v>42930</v>
      </c>
      <c r="B651" s="54">
        <v>0.15856481481481483</v>
      </c>
      <c r="C651" s="16" t="s">
        <v>760</v>
      </c>
      <c r="D651" s="16" t="s">
        <v>761</v>
      </c>
      <c r="E651" s="16" t="s">
        <v>763</v>
      </c>
      <c r="F651" s="16">
        <v>7.2318419999999994E-2</v>
      </c>
      <c r="G651" s="16">
        <v>0.13859435000000001</v>
      </c>
      <c r="H651" s="16">
        <v>1.0022919999999999E-2</v>
      </c>
      <c r="I651" s="66">
        <v>2.5000000000000001E-3</v>
      </c>
      <c r="J651" s="16">
        <v>107175848892</v>
      </c>
      <c r="K651" s="16">
        <v>-1.0022919999999999E-2</v>
      </c>
      <c r="L651" s="16">
        <v>0.13824786999999999</v>
      </c>
      <c r="R651" s="18"/>
      <c r="S651" s="78"/>
      <c r="Y651" s="18"/>
      <c r="Z651" s="78"/>
    </row>
    <row r="652" spans="1:26" ht="13.2" x14ac:dyDescent="0.25">
      <c r="A652" s="13">
        <v>42930</v>
      </c>
      <c r="B652" s="54">
        <v>0.15465277777777778</v>
      </c>
      <c r="C652" s="16" t="s">
        <v>760</v>
      </c>
      <c r="D652" s="16" t="s">
        <v>761</v>
      </c>
      <c r="E652" s="16" t="s">
        <v>763</v>
      </c>
      <c r="F652" s="16">
        <v>7.1987969999999998E-2</v>
      </c>
      <c r="G652" s="16">
        <v>9.9541200000000003E-3</v>
      </c>
      <c r="H652" s="16">
        <v>7.1657000000000003E-4</v>
      </c>
      <c r="I652" s="66">
        <v>2.5000000000000001E-3</v>
      </c>
      <c r="J652" s="16">
        <v>107175395346</v>
      </c>
      <c r="K652" s="16">
        <v>-7.1657000000000003E-4</v>
      </c>
      <c r="L652" s="16">
        <v>9.9292400000000006E-3</v>
      </c>
      <c r="R652" s="18"/>
      <c r="S652" s="78"/>
      <c r="Y652" s="18"/>
      <c r="Z652" s="78"/>
    </row>
    <row r="653" spans="1:26" ht="13.2" x14ac:dyDescent="0.25">
      <c r="A653" s="13">
        <v>42930</v>
      </c>
      <c r="B653" s="54">
        <v>0.15465277777777778</v>
      </c>
      <c r="C653" s="16" t="s">
        <v>760</v>
      </c>
      <c r="D653" s="16" t="s">
        <v>761</v>
      </c>
      <c r="E653" s="16" t="s">
        <v>763</v>
      </c>
      <c r="F653" s="16">
        <v>7.198773E-2</v>
      </c>
      <c r="G653" s="16">
        <v>1.9343309999999999E-2</v>
      </c>
      <c r="H653" s="16">
        <v>1.39248E-3</v>
      </c>
      <c r="I653" s="66">
        <v>2.5000000000000001E-3</v>
      </c>
      <c r="J653" s="16">
        <v>107175395346</v>
      </c>
      <c r="K653" s="16">
        <v>-1.39248E-3</v>
      </c>
      <c r="L653" s="16">
        <v>1.929496E-2</v>
      </c>
      <c r="R653" s="18"/>
      <c r="S653" s="78"/>
      <c r="Y653" s="18"/>
      <c r="Z653" s="78"/>
    </row>
    <row r="654" spans="1:26" ht="13.2" x14ac:dyDescent="0.25">
      <c r="A654" s="13">
        <v>42930</v>
      </c>
      <c r="B654" s="54">
        <v>0.15465277777777778</v>
      </c>
      <c r="C654" s="16" t="s">
        <v>760</v>
      </c>
      <c r="D654" s="16" t="s">
        <v>761</v>
      </c>
      <c r="E654" s="16" t="s">
        <v>763</v>
      </c>
      <c r="F654" s="16">
        <v>7.198773E-2</v>
      </c>
      <c r="G654" s="16">
        <v>2.1933270000000001E-2</v>
      </c>
      <c r="H654" s="16">
        <v>1.5789199999999999E-3</v>
      </c>
      <c r="I654" s="66">
        <v>2.5000000000000001E-3</v>
      </c>
      <c r="J654" s="16">
        <v>107175395346</v>
      </c>
      <c r="K654" s="16">
        <v>-1.5789199999999999E-3</v>
      </c>
      <c r="L654" s="16">
        <v>2.1878439999999999E-2</v>
      </c>
      <c r="R654" s="18"/>
      <c r="S654" s="78"/>
      <c r="Y654" s="18"/>
      <c r="Z654" s="78"/>
    </row>
    <row r="655" spans="1:26" ht="13.2" x14ac:dyDescent="0.25">
      <c r="A655" s="13">
        <v>42930</v>
      </c>
      <c r="B655" s="54">
        <v>0.15465277777777778</v>
      </c>
      <c r="C655" s="16" t="s">
        <v>760</v>
      </c>
      <c r="D655" s="16" t="s">
        <v>761</v>
      </c>
      <c r="E655" s="16" t="s">
        <v>763</v>
      </c>
      <c r="F655" s="16">
        <v>7.198773E-2</v>
      </c>
      <c r="G655" s="16">
        <v>1.0815740000000001E-2</v>
      </c>
      <c r="H655" s="16">
        <v>7.7859999999999995E-4</v>
      </c>
      <c r="I655" s="66">
        <v>2.5000000000000001E-3</v>
      </c>
      <c r="J655" s="16">
        <v>107175395346</v>
      </c>
      <c r="K655" s="16">
        <v>-7.7859999999999995E-4</v>
      </c>
      <c r="L655" s="16">
        <v>1.078871E-2</v>
      </c>
      <c r="R655" s="18"/>
      <c r="S655" s="78"/>
      <c r="Y655" s="18"/>
      <c r="Z655" s="78"/>
    </row>
    <row r="656" spans="1:26" ht="13.2" x14ac:dyDescent="0.25">
      <c r="A656" s="13">
        <v>42930</v>
      </c>
      <c r="B656" s="54">
        <v>0.15465277777777778</v>
      </c>
      <c r="C656" s="16" t="s">
        <v>760</v>
      </c>
      <c r="D656" s="16" t="s">
        <v>761</v>
      </c>
      <c r="E656" s="16" t="s">
        <v>763</v>
      </c>
      <c r="F656" s="16">
        <v>7.198773E-2</v>
      </c>
      <c r="G656" s="16">
        <v>5.9601010000000003E-2</v>
      </c>
      <c r="H656" s="16">
        <v>4.2905399999999998E-3</v>
      </c>
      <c r="I656" s="66">
        <v>2.5000000000000001E-3</v>
      </c>
      <c r="J656" s="16">
        <v>107175395346</v>
      </c>
      <c r="K656" s="16">
        <v>-4.2905399999999998E-3</v>
      </c>
      <c r="L656" s="16">
        <v>5.945201E-2</v>
      </c>
      <c r="R656" s="18"/>
      <c r="S656" s="78"/>
      <c r="Y656" s="18"/>
      <c r="Z656" s="78"/>
    </row>
    <row r="657" spans="1:26" ht="13.2" x14ac:dyDescent="0.25">
      <c r="A657" s="13">
        <v>42930</v>
      </c>
      <c r="B657" s="54">
        <v>0.14465277777777777</v>
      </c>
      <c r="C657" s="16" t="s">
        <v>760</v>
      </c>
      <c r="D657" s="16" t="s">
        <v>761</v>
      </c>
      <c r="E657" s="16" t="s">
        <v>763</v>
      </c>
      <c r="F657" s="16">
        <v>7.2294689999999995E-2</v>
      </c>
      <c r="G657" s="16">
        <v>8.5585649999999999E-2</v>
      </c>
      <c r="H657" s="16">
        <v>6.1873800000000001E-3</v>
      </c>
      <c r="I657" s="66">
        <v>2.5000000000000001E-3</v>
      </c>
      <c r="J657" s="16">
        <v>107174203539</v>
      </c>
      <c r="K657" s="16">
        <v>-6.1873800000000001E-3</v>
      </c>
      <c r="L657" s="16">
        <v>8.537169E-2</v>
      </c>
      <c r="R657" s="18"/>
      <c r="S657" s="78"/>
      <c r="Y657" s="18"/>
      <c r="Z657" s="78"/>
    </row>
    <row r="658" spans="1:26" ht="13.2" x14ac:dyDescent="0.25">
      <c r="A658" s="13">
        <v>42930</v>
      </c>
      <c r="B658" s="54">
        <v>0.14465277777777777</v>
      </c>
      <c r="C658" s="16" t="s">
        <v>760</v>
      </c>
      <c r="D658" s="16" t="s">
        <v>761</v>
      </c>
      <c r="E658" s="16" t="s">
        <v>763</v>
      </c>
      <c r="F658" s="16">
        <v>7.2294689999999995E-2</v>
      </c>
      <c r="G658" s="16">
        <v>0.11579758</v>
      </c>
      <c r="H658" s="16">
        <v>8.3715500000000002E-3</v>
      </c>
      <c r="I658" s="66">
        <v>2.5000000000000001E-3</v>
      </c>
      <c r="J658" s="16">
        <v>107174203539</v>
      </c>
      <c r="K658" s="16">
        <v>-8.3715500000000002E-3</v>
      </c>
      <c r="L658" s="16">
        <v>0.11550808999999999</v>
      </c>
      <c r="R658" s="18"/>
      <c r="S658" s="78"/>
      <c r="Y658" s="18"/>
      <c r="Z658" s="78"/>
    </row>
    <row r="659" spans="1:26" ht="13.2" x14ac:dyDescent="0.25">
      <c r="A659" s="13">
        <v>42930</v>
      </c>
      <c r="B659" s="54">
        <v>0.14432870370370371</v>
      </c>
      <c r="C659" s="16" t="s">
        <v>760</v>
      </c>
      <c r="D659" s="16" t="s">
        <v>761</v>
      </c>
      <c r="E659" s="16" t="s">
        <v>763</v>
      </c>
      <c r="F659" s="16">
        <v>7.2294689999999995E-2</v>
      </c>
      <c r="G659" s="16">
        <v>2.2817710000000001E-2</v>
      </c>
      <c r="H659" s="16">
        <v>1.64959E-3</v>
      </c>
      <c r="I659" s="66">
        <v>2.5000000000000001E-3</v>
      </c>
      <c r="J659" s="16">
        <v>107174151591</v>
      </c>
      <c r="K659" s="16">
        <v>-1.64959E-3</v>
      </c>
      <c r="L659" s="16">
        <v>2.276067E-2</v>
      </c>
      <c r="R659" s="18"/>
      <c r="S659" s="78"/>
      <c r="Y659" s="18"/>
      <c r="Z659" s="78"/>
    </row>
    <row r="660" spans="1:26" ht="13.2" x14ac:dyDescent="0.25">
      <c r="A660" s="13">
        <v>42930</v>
      </c>
      <c r="B660" s="54">
        <v>0.84334490740740742</v>
      </c>
      <c r="C660" s="16" t="s">
        <v>760</v>
      </c>
      <c r="D660" s="16" t="s">
        <v>761</v>
      </c>
      <c r="E660" s="16" t="s">
        <v>762</v>
      </c>
      <c r="F660" s="16">
        <v>7.1927069999999996E-2</v>
      </c>
      <c r="G660" s="16">
        <v>0.26835806000000001</v>
      </c>
      <c r="H660" s="16">
        <v>1.9302199999999999E-2</v>
      </c>
      <c r="I660" s="66">
        <v>2.5000000000000001E-3</v>
      </c>
      <c r="J660" s="16">
        <v>107272143501</v>
      </c>
      <c r="K660" s="16">
        <v>1.9253949999999999E-2</v>
      </c>
      <c r="L660" s="16">
        <v>-0.26835806000000001</v>
      </c>
      <c r="R660" s="18"/>
      <c r="S660" s="78"/>
      <c r="Y660" s="18"/>
      <c r="Z660" s="78"/>
    </row>
    <row r="661" spans="1:26" ht="13.2" x14ac:dyDescent="0.25">
      <c r="A661" s="13">
        <v>42930</v>
      </c>
      <c r="B661" s="54">
        <v>0.84334490740740742</v>
      </c>
      <c r="C661" s="16" t="s">
        <v>760</v>
      </c>
      <c r="D661" s="16" t="s">
        <v>761</v>
      </c>
      <c r="E661" s="16" t="s">
        <v>762</v>
      </c>
      <c r="F661" s="16">
        <v>7.1928000000000006E-2</v>
      </c>
      <c r="G661" s="16">
        <v>0.24823767999999999</v>
      </c>
      <c r="H661" s="16">
        <v>1.785523E-2</v>
      </c>
      <c r="I661" s="66">
        <v>2.5000000000000001E-3</v>
      </c>
      <c r="J661" s="16">
        <v>107272143501</v>
      </c>
      <c r="K661" s="16">
        <v>1.7810599999999999E-2</v>
      </c>
      <c r="L661" s="16">
        <v>-0.24823767999999999</v>
      </c>
      <c r="R661" s="18"/>
      <c r="S661" s="78"/>
      <c r="Y661" s="18"/>
      <c r="Z661" s="78"/>
    </row>
    <row r="662" spans="1:26" ht="13.2" x14ac:dyDescent="0.25">
      <c r="A662" s="13">
        <v>42930</v>
      </c>
      <c r="B662" s="54">
        <v>0.84334490740740742</v>
      </c>
      <c r="C662" s="16" t="s">
        <v>760</v>
      </c>
      <c r="D662" s="16" t="s">
        <v>761</v>
      </c>
      <c r="E662" s="16" t="s">
        <v>762</v>
      </c>
      <c r="F662" s="16">
        <v>7.1928019999999995E-2</v>
      </c>
      <c r="G662" s="16">
        <v>19.170000000000002</v>
      </c>
      <c r="H662" s="16">
        <v>1.37886014</v>
      </c>
      <c r="I662" s="66">
        <v>2.5000000000000001E-3</v>
      </c>
      <c r="J662" s="16">
        <v>107272143501</v>
      </c>
      <c r="K662" s="16">
        <v>1.3754129900000001</v>
      </c>
      <c r="L662" s="16">
        <v>-19.170000000000002</v>
      </c>
      <c r="R662" s="18"/>
      <c r="S662" s="78"/>
      <c r="Y662" s="18"/>
      <c r="Z662" s="78"/>
    </row>
    <row r="663" spans="1:26" ht="13.2" x14ac:dyDescent="0.25">
      <c r="A663" s="13">
        <v>42930</v>
      </c>
      <c r="B663" s="54">
        <v>0.84334490740740742</v>
      </c>
      <c r="C663" s="16" t="s">
        <v>760</v>
      </c>
      <c r="D663" s="16" t="s">
        <v>761</v>
      </c>
      <c r="E663" s="16" t="s">
        <v>762</v>
      </c>
      <c r="F663" s="16">
        <v>7.195E-2</v>
      </c>
      <c r="G663" s="16">
        <v>0.30710744000000001</v>
      </c>
      <c r="H663" s="16">
        <v>2.2096379999999999E-2</v>
      </c>
      <c r="I663" s="66">
        <v>2.5000000000000001E-3</v>
      </c>
      <c r="J663" s="16">
        <v>107272143501</v>
      </c>
      <c r="K663" s="16">
        <v>2.2041140000000001E-2</v>
      </c>
      <c r="L663" s="16">
        <v>-0.30710744000000001</v>
      </c>
      <c r="R663" s="18"/>
      <c r="S663" s="78"/>
      <c r="Y663" s="18"/>
      <c r="Z663" s="78"/>
    </row>
    <row r="664" spans="1:26" ht="13.2" x14ac:dyDescent="0.25">
      <c r="A664" s="13">
        <v>42930</v>
      </c>
      <c r="B664" s="54">
        <v>0.84334490740740742</v>
      </c>
      <c r="C664" s="16" t="s">
        <v>760</v>
      </c>
      <c r="D664" s="16" t="s">
        <v>761</v>
      </c>
      <c r="E664" s="16" t="s">
        <v>762</v>
      </c>
      <c r="F664" s="16">
        <v>7.1989990000000004E-2</v>
      </c>
      <c r="G664" s="16">
        <v>9.2103339700000006</v>
      </c>
      <c r="H664" s="16">
        <v>0.66305185</v>
      </c>
      <c r="I664" s="66">
        <v>2.5000000000000001E-3</v>
      </c>
      <c r="J664" s="16">
        <v>107272143501</v>
      </c>
      <c r="K664" s="16">
        <v>0.66139422999999997</v>
      </c>
      <c r="L664" s="16">
        <v>-9.2103339700000006</v>
      </c>
      <c r="R664" s="18"/>
      <c r="S664" s="78"/>
      <c r="Y664" s="18"/>
      <c r="Z664" s="78"/>
    </row>
    <row r="665" spans="1:26" ht="13.2" x14ac:dyDescent="0.25">
      <c r="A665" s="13">
        <v>42930</v>
      </c>
      <c r="B665" s="54">
        <v>0.84334490740740742</v>
      </c>
      <c r="C665" s="16" t="s">
        <v>760</v>
      </c>
      <c r="D665" s="16" t="s">
        <v>761</v>
      </c>
      <c r="E665" s="16" t="s">
        <v>762</v>
      </c>
      <c r="F665" s="16">
        <v>7.1989999999999998E-2</v>
      </c>
      <c r="G665" s="16">
        <v>1.79751551</v>
      </c>
      <c r="H665" s="16">
        <v>0.12940314</v>
      </c>
      <c r="I665" s="66">
        <v>2.5000000000000001E-3</v>
      </c>
      <c r="J665" s="16">
        <v>107272143501</v>
      </c>
      <c r="K665" s="16">
        <v>0.12907964</v>
      </c>
      <c r="L665" s="16">
        <v>-1.79751551</v>
      </c>
      <c r="R665" s="18"/>
      <c r="S665" s="78"/>
      <c r="Y665" s="18"/>
      <c r="Z665" s="78"/>
    </row>
    <row r="666" spans="1:26" ht="13.2" x14ac:dyDescent="0.25">
      <c r="A666" s="13">
        <v>42930</v>
      </c>
      <c r="B666" s="54">
        <v>0.84334490740740742</v>
      </c>
      <c r="C666" s="16" t="s">
        <v>760</v>
      </c>
      <c r="D666" s="16" t="s">
        <v>761</v>
      </c>
      <c r="E666" s="16" t="s">
        <v>762</v>
      </c>
      <c r="F666" s="16">
        <v>7.1990100000000001E-2</v>
      </c>
      <c r="G666" s="16">
        <v>1.111263E-2</v>
      </c>
      <c r="H666" s="16">
        <v>7.9998999999999999E-4</v>
      </c>
      <c r="I666" s="66">
        <v>2.5000000000000001E-3</v>
      </c>
      <c r="J666" s="16">
        <v>107272143501</v>
      </c>
      <c r="K666" s="16">
        <v>7.9799999999999999E-4</v>
      </c>
      <c r="L666" s="16">
        <v>-1.111263E-2</v>
      </c>
      <c r="R666" s="18"/>
      <c r="S666" s="78"/>
      <c r="Y666" s="18"/>
      <c r="Z666" s="78"/>
    </row>
    <row r="667" spans="1:26" ht="13.2" x14ac:dyDescent="0.25">
      <c r="A667" s="13">
        <v>42930</v>
      </c>
      <c r="B667" s="54">
        <v>0.84334490740740742</v>
      </c>
      <c r="C667" s="16" t="s">
        <v>760</v>
      </c>
      <c r="D667" s="16" t="s">
        <v>761</v>
      </c>
      <c r="E667" s="16" t="s">
        <v>762</v>
      </c>
      <c r="F667" s="16">
        <v>7.1990100000000001E-2</v>
      </c>
      <c r="G667" s="16">
        <v>1.04035689</v>
      </c>
      <c r="H667" s="16">
        <v>7.4895390000000006E-2</v>
      </c>
      <c r="I667" s="66">
        <v>2.5000000000000001E-3</v>
      </c>
      <c r="J667" s="16">
        <v>107272143501</v>
      </c>
      <c r="K667" s="16">
        <v>7.4708159999999996E-2</v>
      </c>
      <c r="L667" s="16">
        <v>-1.04035689</v>
      </c>
      <c r="R667" s="18"/>
      <c r="S667" s="78"/>
      <c r="Y667" s="18"/>
      <c r="Z667" s="78"/>
    </row>
    <row r="668" spans="1:26" ht="13.2" x14ac:dyDescent="0.25">
      <c r="A668" s="13">
        <v>42930</v>
      </c>
      <c r="B668" s="54">
        <v>0.71414351851851854</v>
      </c>
      <c r="C668" s="16" t="s">
        <v>760</v>
      </c>
      <c r="D668" s="16" t="s">
        <v>761</v>
      </c>
      <c r="E668" s="16" t="s">
        <v>762</v>
      </c>
      <c r="F668" s="16">
        <v>7.0912000000000003E-2</v>
      </c>
      <c r="G668" s="16">
        <v>1.0272626499999999</v>
      </c>
      <c r="H668" s="16">
        <v>7.2845240000000006E-2</v>
      </c>
      <c r="I668" s="66">
        <v>1.5E-3</v>
      </c>
      <c r="J668" s="16">
        <v>107254314348</v>
      </c>
      <c r="K668" s="16">
        <v>7.2735980000000006E-2</v>
      </c>
      <c r="L668" s="16">
        <v>-1.0272626499999999</v>
      </c>
      <c r="R668" s="18"/>
      <c r="S668" s="78"/>
      <c r="Y668" s="18"/>
      <c r="Z668" s="78"/>
    </row>
    <row r="669" spans="1:26" ht="13.2" x14ac:dyDescent="0.25">
      <c r="A669" s="13">
        <v>42930</v>
      </c>
      <c r="B669" s="54">
        <v>0.71384259259259264</v>
      </c>
      <c r="C669" s="16" t="s">
        <v>760</v>
      </c>
      <c r="D669" s="16" t="s">
        <v>761</v>
      </c>
      <c r="E669" s="16" t="s">
        <v>762</v>
      </c>
      <c r="F669" s="16">
        <v>7.0912000000000003E-2</v>
      </c>
      <c r="G669" s="16">
        <v>0.10100000000000001</v>
      </c>
      <c r="H669" s="16">
        <v>7.1621100000000002E-3</v>
      </c>
      <c r="I669" s="66">
        <v>1.5E-3</v>
      </c>
      <c r="J669" s="16">
        <v>107254314348</v>
      </c>
      <c r="K669" s="16">
        <v>7.1513699999999998E-3</v>
      </c>
      <c r="L669" s="16">
        <v>-0.10100000000000001</v>
      </c>
      <c r="R669" s="18"/>
      <c r="S669" s="78"/>
      <c r="Y669" s="18"/>
      <c r="Z669" s="78"/>
    </row>
    <row r="670" spans="1:26" ht="13.2" x14ac:dyDescent="0.25">
      <c r="A670" s="13">
        <v>42930</v>
      </c>
      <c r="B670" s="54">
        <v>0.71381944444444445</v>
      </c>
      <c r="C670" s="16" t="s">
        <v>760</v>
      </c>
      <c r="D670" s="16" t="s">
        <v>761</v>
      </c>
      <c r="E670" s="16" t="s">
        <v>762</v>
      </c>
      <c r="F670" s="16">
        <v>7.0912000000000003E-2</v>
      </c>
      <c r="G670" s="16">
        <v>8.2578000000000003E-4</v>
      </c>
      <c r="H670" s="16">
        <v>5.855E-5</v>
      </c>
      <c r="I670" s="66">
        <v>1.5E-3</v>
      </c>
      <c r="J670" s="16">
        <v>107254314348</v>
      </c>
      <c r="K670" s="16">
        <v>5.8470000000000001E-5</v>
      </c>
      <c r="L670" s="16">
        <v>-8.2578000000000003E-4</v>
      </c>
      <c r="R670" s="18"/>
      <c r="S670" s="78"/>
      <c r="Y670" s="18"/>
      <c r="Z670" s="78"/>
    </row>
    <row r="671" spans="1:26" ht="13.2" x14ac:dyDescent="0.25">
      <c r="A671" s="13">
        <v>42930</v>
      </c>
      <c r="B671" s="54">
        <v>0.71380787037037041</v>
      </c>
      <c r="C671" s="16" t="s">
        <v>760</v>
      </c>
      <c r="D671" s="16" t="s">
        <v>761</v>
      </c>
      <c r="E671" s="16" t="s">
        <v>762</v>
      </c>
      <c r="F671" s="16">
        <v>7.0912000000000003E-2</v>
      </c>
      <c r="G671" s="16">
        <v>0.21123357000000001</v>
      </c>
      <c r="H671" s="16">
        <v>1.4978989999999999E-2</v>
      </c>
      <c r="I671" s="66">
        <v>1.5E-3</v>
      </c>
      <c r="J671" s="16">
        <v>107254314348</v>
      </c>
      <c r="K671" s="16">
        <v>1.4956530000000001E-2</v>
      </c>
      <c r="L671" s="16">
        <v>-0.21123357000000001</v>
      </c>
      <c r="R671" s="18"/>
      <c r="S671" s="78"/>
      <c r="Y671" s="18"/>
      <c r="Z671" s="78"/>
    </row>
    <row r="672" spans="1:26" ht="13.2" x14ac:dyDescent="0.25">
      <c r="A672" s="13">
        <v>42930</v>
      </c>
      <c r="B672" s="54">
        <v>0.71380787037037041</v>
      </c>
      <c r="C672" s="16" t="s">
        <v>760</v>
      </c>
      <c r="D672" s="16" t="s">
        <v>761</v>
      </c>
      <c r="E672" s="16" t="s">
        <v>762</v>
      </c>
      <c r="F672" s="16">
        <v>7.0912500000000003E-2</v>
      </c>
      <c r="G672" s="16">
        <v>1.4111900000000001E-3</v>
      </c>
      <c r="H672" s="16">
        <v>1.0007E-4</v>
      </c>
      <c r="I672" s="66">
        <v>2.5000000000000001E-3</v>
      </c>
      <c r="J672" s="16">
        <v>107254314348</v>
      </c>
      <c r="K672" s="16">
        <v>9.9820000000000003E-5</v>
      </c>
      <c r="L672" s="16">
        <v>-1.4111900000000001E-3</v>
      </c>
      <c r="R672" s="18"/>
      <c r="S672" s="78"/>
      <c r="Y672" s="18"/>
      <c r="Z672" s="78"/>
    </row>
    <row r="673" spans="1:26" ht="13.2" x14ac:dyDescent="0.25">
      <c r="A673" s="13">
        <v>42930</v>
      </c>
      <c r="B673" s="54">
        <v>0.71380787037037041</v>
      </c>
      <c r="C673" s="16" t="s">
        <v>760</v>
      </c>
      <c r="D673" s="16" t="s">
        <v>761</v>
      </c>
      <c r="E673" s="16" t="s">
        <v>762</v>
      </c>
      <c r="F673" s="16">
        <v>7.0938329999999994E-2</v>
      </c>
      <c r="G673" s="16">
        <v>1.4106800000000001E-3</v>
      </c>
      <c r="H673" s="16">
        <v>1.0007E-4</v>
      </c>
      <c r="I673" s="66">
        <v>2.5000000000000001E-3</v>
      </c>
      <c r="J673" s="16">
        <v>107254314348</v>
      </c>
      <c r="K673" s="16">
        <v>9.9820000000000003E-5</v>
      </c>
      <c r="L673" s="16">
        <v>-1.4106800000000001E-3</v>
      </c>
      <c r="R673" s="18"/>
      <c r="S673" s="78"/>
      <c r="Y673" s="18"/>
      <c r="Z673" s="78"/>
    </row>
    <row r="674" spans="1:26" ht="13.2" x14ac:dyDescent="0.25">
      <c r="A674" s="13">
        <v>42930</v>
      </c>
      <c r="B674" s="54">
        <v>0.71380787037037041</v>
      </c>
      <c r="C674" s="16" t="s">
        <v>760</v>
      </c>
      <c r="D674" s="16" t="s">
        <v>761</v>
      </c>
      <c r="E674" s="16" t="s">
        <v>762</v>
      </c>
      <c r="F674" s="16">
        <v>7.0949999999999999E-2</v>
      </c>
      <c r="G674" s="16">
        <v>30.996123619999999</v>
      </c>
      <c r="H674" s="16">
        <v>2.1991749700000001</v>
      </c>
      <c r="I674" s="66">
        <v>2.5000000000000001E-3</v>
      </c>
      <c r="J674" s="16">
        <v>107254314348</v>
      </c>
      <c r="K674" s="16">
        <v>2.1936770399999999</v>
      </c>
      <c r="L674" s="16">
        <v>-30.996123619999999</v>
      </c>
      <c r="R674" s="18"/>
      <c r="S674" s="78"/>
      <c r="Y674" s="18"/>
      <c r="Z674" s="78"/>
    </row>
    <row r="675" spans="1:26" ht="13.2" x14ac:dyDescent="0.25">
      <c r="A675" s="13">
        <v>42930</v>
      </c>
      <c r="B675" s="54">
        <v>0.71380787037037041</v>
      </c>
      <c r="C675" s="16" t="s">
        <v>760</v>
      </c>
      <c r="D675" s="16" t="s">
        <v>761</v>
      </c>
      <c r="E675" s="16" t="s">
        <v>762</v>
      </c>
      <c r="F675" s="16">
        <v>7.0950009999999994E-2</v>
      </c>
      <c r="G675" s="16">
        <v>0.18207659000000001</v>
      </c>
      <c r="H675" s="16">
        <v>1.291833E-2</v>
      </c>
      <c r="I675" s="66">
        <v>2.5000000000000001E-3</v>
      </c>
      <c r="J675" s="16">
        <v>107254314348</v>
      </c>
      <c r="K675" s="16">
        <v>1.288604E-2</v>
      </c>
      <c r="L675" s="16">
        <v>-0.18207659000000001</v>
      </c>
      <c r="R675" s="18"/>
      <c r="S675" s="78"/>
      <c r="Y675" s="18"/>
      <c r="Z675" s="78"/>
    </row>
    <row r="676" spans="1:26" ht="13.2" x14ac:dyDescent="0.25">
      <c r="A676" s="13">
        <v>42930</v>
      </c>
      <c r="B676" s="54">
        <v>0.71335648148148145</v>
      </c>
      <c r="C676" s="16" t="s">
        <v>760</v>
      </c>
      <c r="D676" s="16" t="s">
        <v>761</v>
      </c>
      <c r="E676" s="16" t="s">
        <v>762</v>
      </c>
      <c r="F676" s="16">
        <v>7.1177000000000004E-2</v>
      </c>
      <c r="G676" s="16">
        <v>4.1260000000000001E-5</v>
      </c>
      <c r="H676" s="16">
        <v>2.9299999999999999E-6</v>
      </c>
      <c r="I676" s="66">
        <v>1.5E-3</v>
      </c>
      <c r="J676" s="16">
        <v>107254175487</v>
      </c>
      <c r="K676" s="16">
        <v>2.9299999999999999E-6</v>
      </c>
      <c r="L676" s="16">
        <v>-4.1260000000000001E-5</v>
      </c>
      <c r="R676" s="18"/>
      <c r="S676" s="78"/>
      <c r="Y676" s="18"/>
      <c r="Z676" s="78"/>
    </row>
    <row r="677" spans="1:26" ht="13.2" x14ac:dyDescent="0.25">
      <c r="A677" s="13">
        <v>42930</v>
      </c>
      <c r="B677" s="54">
        <v>0.71331018518518519</v>
      </c>
      <c r="C677" s="16" t="s">
        <v>760</v>
      </c>
      <c r="D677" s="16" t="s">
        <v>761</v>
      </c>
      <c r="E677" s="16" t="s">
        <v>762</v>
      </c>
      <c r="F677" s="16">
        <v>7.1177000000000004E-2</v>
      </c>
      <c r="G677" s="16">
        <v>1.162814</v>
      </c>
      <c r="H677" s="16">
        <v>8.2765610000000003E-2</v>
      </c>
      <c r="I677" s="66">
        <v>1.5E-3</v>
      </c>
      <c r="J677" s="16">
        <v>107254175487</v>
      </c>
      <c r="K677" s="16">
        <v>8.2641469999999995E-2</v>
      </c>
      <c r="L677" s="16">
        <v>-1.162814</v>
      </c>
      <c r="R677" s="18"/>
      <c r="S677" s="78"/>
      <c r="Y677" s="18"/>
      <c r="Z677" s="78"/>
    </row>
    <row r="678" spans="1:26" ht="13.2" x14ac:dyDescent="0.25">
      <c r="A678" s="13">
        <v>42930</v>
      </c>
      <c r="B678" s="54">
        <v>0.71329861111111115</v>
      </c>
      <c r="C678" s="16" t="s">
        <v>760</v>
      </c>
      <c r="D678" s="16" t="s">
        <v>761</v>
      </c>
      <c r="E678" s="16" t="s">
        <v>762</v>
      </c>
      <c r="F678" s="16">
        <v>7.1177000000000004E-2</v>
      </c>
      <c r="G678" s="16">
        <v>0.51341612999999997</v>
      </c>
      <c r="H678" s="16">
        <v>3.6543409999999998E-2</v>
      </c>
      <c r="I678" s="66">
        <v>1.5E-3</v>
      </c>
      <c r="J678" s="16">
        <v>107254175487</v>
      </c>
      <c r="K678" s="16">
        <v>3.6488600000000003E-2</v>
      </c>
      <c r="L678" s="16">
        <v>-0.51341612999999997</v>
      </c>
      <c r="R678" s="18"/>
      <c r="S678" s="78"/>
      <c r="Y678" s="18"/>
      <c r="Z678" s="78"/>
    </row>
    <row r="679" spans="1:26" ht="13.2" x14ac:dyDescent="0.25">
      <c r="A679" s="13">
        <v>42930</v>
      </c>
      <c r="B679" s="54">
        <v>0.71329861111111115</v>
      </c>
      <c r="C679" s="16" t="s">
        <v>760</v>
      </c>
      <c r="D679" s="16" t="s">
        <v>761</v>
      </c>
      <c r="E679" s="16" t="s">
        <v>762</v>
      </c>
      <c r="F679" s="16">
        <v>7.1177000000000004E-2</v>
      </c>
      <c r="G679" s="16">
        <v>1.162814</v>
      </c>
      <c r="H679" s="16">
        <v>8.2765610000000003E-2</v>
      </c>
      <c r="I679" s="66">
        <v>1.5E-3</v>
      </c>
      <c r="J679" s="16">
        <v>107254175487</v>
      </c>
      <c r="K679" s="16">
        <v>8.2641469999999995E-2</v>
      </c>
      <c r="L679" s="16">
        <v>-1.162814</v>
      </c>
      <c r="R679" s="18"/>
      <c r="S679" s="78"/>
      <c r="Y679" s="18"/>
      <c r="Z679" s="78"/>
    </row>
    <row r="680" spans="1:26" ht="13.2" x14ac:dyDescent="0.25">
      <c r="A680" s="13">
        <v>42930</v>
      </c>
      <c r="B680" s="54">
        <v>0.71327546296296296</v>
      </c>
      <c r="C680" s="16" t="s">
        <v>760</v>
      </c>
      <c r="D680" s="16" t="s">
        <v>761</v>
      </c>
      <c r="E680" s="16" t="s">
        <v>762</v>
      </c>
      <c r="F680" s="16">
        <v>7.1177000000000004E-2</v>
      </c>
      <c r="G680" s="16">
        <v>3.0561530000000001</v>
      </c>
      <c r="H680" s="16">
        <v>0.21752779999999999</v>
      </c>
      <c r="I680" s="66">
        <v>1.5E-3</v>
      </c>
      <c r="J680" s="16">
        <v>107254175487</v>
      </c>
      <c r="K680" s="16">
        <v>0.21720150999999999</v>
      </c>
      <c r="L680" s="16">
        <v>-3.0561530000000001</v>
      </c>
      <c r="R680" s="18"/>
      <c r="S680" s="78"/>
      <c r="Y680" s="18"/>
      <c r="Z680" s="78"/>
    </row>
    <row r="681" spans="1:26" ht="13.2" x14ac:dyDescent="0.25">
      <c r="A681" s="13">
        <v>42930</v>
      </c>
      <c r="B681" s="54">
        <v>0.71324074074074073</v>
      </c>
      <c r="C681" s="16" t="s">
        <v>760</v>
      </c>
      <c r="D681" s="16" t="s">
        <v>761</v>
      </c>
      <c r="E681" s="16" t="s">
        <v>762</v>
      </c>
      <c r="F681" s="16">
        <v>7.1177000000000004E-2</v>
      </c>
      <c r="G681" s="16">
        <v>7.2654999999999997E-2</v>
      </c>
      <c r="H681" s="16">
        <v>5.1713599999999998E-3</v>
      </c>
      <c r="I681" s="66">
        <v>1.5E-3</v>
      </c>
      <c r="J681" s="16">
        <v>107254175487</v>
      </c>
      <c r="K681" s="16">
        <v>5.1636099999999999E-3</v>
      </c>
      <c r="L681" s="16">
        <v>-7.2654999999999997E-2</v>
      </c>
      <c r="R681" s="18"/>
      <c r="S681" s="78"/>
      <c r="Y681" s="18"/>
      <c r="Z681" s="78"/>
    </row>
    <row r="682" spans="1:26" ht="13.2" x14ac:dyDescent="0.25">
      <c r="A682" s="13">
        <v>42930</v>
      </c>
      <c r="B682" s="54">
        <v>0.71324074074074073</v>
      </c>
      <c r="C682" s="16" t="s">
        <v>760</v>
      </c>
      <c r="D682" s="16" t="s">
        <v>761</v>
      </c>
      <c r="E682" s="16" t="s">
        <v>762</v>
      </c>
      <c r="F682" s="16">
        <v>7.1177000000000004E-2</v>
      </c>
      <c r="G682" s="16">
        <v>2.6974795999999999</v>
      </c>
      <c r="H682" s="16">
        <v>0.19199849999999999</v>
      </c>
      <c r="I682" s="66">
        <v>1.5E-3</v>
      </c>
      <c r="J682" s="16">
        <v>107254175487</v>
      </c>
      <c r="K682" s="16">
        <v>0.19171051</v>
      </c>
      <c r="L682" s="16">
        <v>-2.6974795999999999</v>
      </c>
      <c r="R682" s="18"/>
      <c r="S682" s="78"/>
      <c r="Y682" s="18"/>
      <c r="Z682" s="78"/>
    </row>
    <row r="683" spans="1:26" ht="13.2" x14ac:dyDescent="0.25">
      <c r="A683" s="13">
        <v>42930</v>
      </c>
      <c r="B683" s="54">
        <v>0.71321759259259254</v>
      </c>
      <c r="C683" s="16" t="s">
        <v>760</v>
      </c>
      <c r="D683" s="16" t="s">
        <v>761</v>
      </c>
      <c r="E683" s="16" t="s">
        <v>762</v>
      </c>
      <c r="F683" s="16">
        <v>7.1177000000000004E-2</v>
      </c>
      <c r="G683" s="16">
        <v>3</v>
      </c>
      <c r="H683" s="16">
        <v>0.213531</v>
      </c>
      <c r="I683" s="66">
        <v>1.5E-3</v>
      </c>
      <c r="J683" s="16">
        <v>107254175487</v>
      </c>
      <c r="K683" s="16">
        <v>0.21321071</v>
      </c>
      <c r="L683" s="16">
        <v>-3</v>
      </c>
      <c r="R683" s="18"/>
      <c r="S683" s="78"/>
      <c r="Y683" s="18"/>
      <c r="Z683" s="78"/>
    </row>
    <row r="684" spans="1:26" ht="13.2" x14ac:dyDescent="0.25">
      <c r="A684" s="13">
        <v>42930</v>
      </c>
      <c r="B684" s="54">
        <v>0.71321759259259254</v>
      </c>
      <c r="C684" s="16" t="s">
        <v>760</v>
      </c>
      <c r="D684" s="16" t="s">
        <v>761</v>
      </c>
      <c r="E684" s="16" t="s">
        <v>762</v>
      </c>
      <c r="F684" s="16">
        <v>7.1177000000000004E-2</v>
      </c>
      <c r="G684" s="16">
        <v>1.2189669999999999</v>
      </c>
      <c r="H684" s="16">
        <v>8.6762409999999998E-2</v>
      </c>
      <c r="I684" s="66">
        <v>1.5E-3</v>
      </c>
      <c r="J684" s="16">
        <v>107254175487</v>
      </c>
      <c r="K684" s="16">
        <v>8.6632269999999997E-2</v>
      </c>
      <c r="L684" s="16">
        <v>-1.2189669999999999</v>
      </c>
      <c r="R684" s="18"/>
      <c r="S684" s="78"/>
      <c r="Y684" s="18"/>
      <c r="Z684" s="78"/>
    </row>
    <row r="685" spans="1:26" ht="13.2" x14ac:dyDescent="0.25">
      <c r="A685" s="13">
        <v>42930</v>
      </c>
      <c r="B685" s="54">
        <v>0.71321759259259254</v>
      </c>
      <c r="C685" s="16" t="s">
        <v>760</v>
      </c>
      <c r="D685" s="16" t="s">
        <v>761</v>
      </c>
      <c r="E685" s="16" t="s">
        <v>762</v>
      </c>
      <c r="F685" s="16">
        <v>7.1177000000000004E-2</v>
      </c>
      <c r="G685" s="16">
        <v>1.2189669999999999</v>
      </c>
      <c r="H685" s="16">
        <v>8.6762409999999998E-2</v>
      </c>
      <c r="I685" s="66">
        <v>1.5E-3</v>
      </c>
      <c r="J685" s="16">
        <v>107254175487</v>
      </c>
      <c r="K685" s="16">
        <v>8.6632269999999997E-2</v>
      </c>
      <c r="L685" s="16">
        <v>-1.2189669999999999</v>
      </c>
      <c r="R685" s="18"/>
      <c r="S685" s="78"/>
      <c r="Y685" s="18"/>
      <c r="Z685" s="78"/>
    </row>
    <row r="686" spans="1:26" ht="13.2" x14ac:dyDescent="0.25">
      <c r="A686" s="13">
        <v>42930</v>
      </c>
      <c r="B686" s="54">
        <v>0.7132060185185185</v>
      </c>
      <c r="C686" s="16" t="s">
        <v>760</v>
      </c>
      <c r="D686" s="16" t="s">
        <v>761</v>
      </c>
      <c r="E686" s="16" t="s">
        <v>762</v>
      </c>
      <c r="F686" s="16">
        <v>7.1177000000000004E-2</v>
      </c>
      <c r="G686" s="16">
        <v>2.0112E-4</v>
      </c>
      <c r="H686" s="16">
        <v>1.431E-5</v>
      </c>
      <c r="I686" s="66">
        <v>1.5E-3</v>
      </c>
      <c r="J686" s="16">
        <v>107254175487</v>
      </c>
      <c r="K686" s="16">
        <v>1.429E-5</v>
      </c>
      <c r="L686" s="16">
        <v>-2.0112E-4</v>
      </c>
      <c r="R686" s="18"/>
      <c r="S686" s="78"/>
      <c r="Y686" s="18"/>
      <c r="Z686" s="78"/>
    </row>
    <row r="687" spans="1:26" ht="13.2" x14ac:dyDescent="0.25">
      <c r="A687" s="13">
        <v>42930</v>
      </c>
      <c r="B687" s="54">
        <v>0.7132060185185185</v>
      </c>
      <c r="C687" s="16" t="s">
        <v>760</v>
      </c>
      <c r="D687" s="16" t="s">
        <v>761</v>
      </c>
      <c r="E687" s="16" t="s">
        <v>762</v>
      </c>
      <c r="F687" s="16">
        <v>7.1177149999999995E-2</v>
      </c>
      <c r="G687" s="16">
        <v>5.3283869999999997E-2</v>
      </c>
      <c r="H687" s="16">
        <v>3.7925900000000002E-3</v>
      </c>
      <c r="I687" s="66">
        <v>2.5000000000000001E-3</v>
      </c>
      <c r="J687" s="16">
        <v>107254175487</v>
      </c>
      <c r="K687" s="16">
        <v>3.7831100000000001E-3</v>
      </c>
      <c r="L687" s="16">
        <v>-5.3283869999999997E-2</v>
      </c>
      <c r="R687" s="18"/>
      <c r="S687" s="78"/>
      <c r="Y687" s="18"/>
      <c r="Z687" s="78"/>
    </row>
    <row r="688" spans="1:26" ht="13.2" x14ac:dyDescent="0.25">
      <c r="A688" s="13">
        <v>42930</v>
      </c>
      <c r="B688" s="54">
        <v>0.7132060185185185</v>
      </c>
      <c r="C688" s="16" t="s">
        <v>760</v>
      </c>
      <c r="D688" s="16" t="s">
        <v>761</v>
      </c>
      <c r="E688" s="16" t="s">
        <v>762</v>
      </c>
      <c r="F688" s="16">
        <v>7.1203180000000005E-2</v>
      </c>
      <c r="G688" s="16">
        <v>5</v>
      </c>
      <c r="H688" s="16">
        <v>0.3560159</v>
      </c>
      <c r="I688" s="66">
        <v>2.5000000000000001E-3</v>
      </c>
      <c r="J688" s="16">
        <v>107254175487</v>
      </c>
      <c r="K688" s="16">
        <v>0.35512587000000001</v>
      </c>
      <c r="L688" s="16">
        <v>-5</v>
      </c>
      <c r="R688" s="18"/>
      <c r="S688" s="78"/>
      <c r="Y688" s="18"/>
      <c r="Z688" s="78"/>
    </row>
    <row r="689" spans="1:26" ht="13.2" x14ac:dyDescent="0.25">
      <c r="A689" s="13">
        <v>42930</v>
      </c>
      <c r="B689" s="54">
        <v>0.7132060185185185</v>
      </c>
      <c r="C689" s="16" t="s">
        <v>760</v>
      </c>
      <c r="D689" s="16" t="s">
        <v>761</v>
      </c>
      <c r="E689" s="16" t="s">
        <v>762</v>
      </c>
      <c r="F689" s="16">
        <v>7.1203180000000005E-2</v>
      </c>
      <c r="G689" s="16">
        <v>0.24711448999999999</v>
      </c>
      <c r="H689" s="16">
        <v>1.7595329999999999E-2</v>
      </c>
      <c r="I689" s="66">
        <v>2.5000000000000001E-3</v>
      </c>
      <c r="J689" s="16">
        <v>107254175487</v>
      </c>
      <c r="K689" s="16">
        <v>1.755135E-2</v>
      </c>
      <c r="L689" s="16">
        <v>-0.24711448999999999</v>
      </c>
      <c r="R689" s="18"/>
      <c r="S689" s="78"/>
      <c r="Y689" s="18"/>
      <c r="Z689" s="78"/>
    </row>
    <row r="690" spans="1:26" ht="13.2" x14ac:dyDescent="0.25">
      <c r="A690" s="13">
        <v>42930</v>
      </c>
      <c r="B690" s="54">
        <v>0.7132060185185185</v>
      </c>
      <c r="C690" s="16" t="s">
        <v>760</v>
      </c>
      <c r="D690" s="16" t="s">
        <v>761</v>
      </c>
      <c r="E690" s="16" t="s">
        <v>762</v>
      </c>
      <c r="F690" s="16">
        <v>7.1203199999999994E-2</v>
      </c>
      <c r="G690" s="16">
        <v>4.1724165199999996</v>
      </c>
      <c r="H690" s="16">
        <v>0.2970894</v>
      </c>
      <c r="I690" s="66">
        <v>2.5000000000000001E-3</v>
      </c>
      <c r="J690" s="16">
        <v>107254175487</v>
      </c>
      <c r="K690" s="16">
        <v>0.29634667999999997</v>
      </c>
      <c r="L690" s="16">
        <v>-4.1724165199999996</v>
      </c>
      <c r="R690" s="18"/>
      <c r="S690" s="78"/>
      <c r="Y690" s="18"/>
      <c r="Z690" s="78"/>
    </row>
    <row r="691" spans="1:26" ht="13.2" x14ac:dyDescent="0.25">
      <c r="A691" s="13">
        <v>42930</v>
      </c>
      <c r="B691" s="54">
        <v>0.7132060185185185</v>
      </c>
      <c r="C691" s="16" t="s">
        <v>760</v>
      </c>
      <c r="D691" s="16" t="s">
        <v>761</v>
      </c>
      <c r="E691" s="16" t="s">
        <v>762</v>
      </c>
      <c r="F691" s="16">
        <v>7.1270200000000006E-2</v>
      </c>
      <c r="G691" s="16">
        <v>0.37059892999999999</v>
      </c>
      <c r="H691" s="16">
        <v>2.6412649999999999E-2</v>
      </c>
      <c r="I691" s="66">
        <v>2.5000000000000001E-3</v>
      </c>
      <c r="J691" s="16">
        <v>107254175487</v>
      </c>
      <c r="K691" s="16">
        <v>2.6346620000000001E-2</v>
      </c>
      <c r="L691" s="16">
        <v>-0.37059892999999999</v>
      </c>
      <c r="R691" s="18"/>
      <c r="S691" s="78"/>
      <c r="Y691" s="18"/>
      <c r="Z691" s="78"/>
    </row>
    <row r="692" spans="1:26" ht="13.2" x14ac:dyDescent="0.25">
      <c r="A692" s="13">
        <v>42930</v>
      </c>
      <c r="B692" s="54">
        <v>0.7132060185185185</v>
      </c>
      <c r="C692" s="16" t="s">
        <v>760</v>
      </c>
      <c r="D692" s="16" t="s">
        <v>761</v>
      </c>
      <c r="E692" s="16" t="s">
        <v>762</v>
      </c>
      <c r="F692" s="16">
        <v>7.1270249999999993E-2</v>
      </c>
      <c r="G692" s="16">
        <v>7.0155490000000001E-2</v>
      </c>
      <c r="H692" s="16">
        <v>4.9999900000000002E-3</v>
      </c>
      <c r="I692" s="66">
        <v>2.5000000000000001E-3</v>
      </c>
      <c r="J692" s="16">
        <v>107254175487</v>
      </c>
      <c r="K692" s="16">
        <v>4.9874999999999997E-3</v>
      </c>
      <c r="L692" s="16">
        <v>-7.0155490000000001E-2</v>
      </c>
      <c r="R692" s="18"/>
      <c r="S692" s="78"/>
      <c r="Y692" s="18"/>
      <c r="Z692" s="78"/>
    </row>
    <row r="693" spans="1:26" ht="13.2" x14ac:dyDescent="0.25">
      <c r="A693" s="13">
        <v>42930</v>
      </c>
      <c r="B693" s="54">
        <v>0.7132060185185185</v>
      </c>
      <c r="C693" s="16" t="s">
        <v>760</v>
      </c>
      <c r="D693" s="16" t="s">
        <v>761</v>
      </c>
      <c r="E693" s="16" t="s">
        <v>762</v>
      </c>
      <c r="F693" s="16">
        <v>7.1270269999999997E-2</v>
      </c>
      <c r="G693" s="16">
        <v>5.88</v>
      </c>
      <c r="H693" s="16">
        <v>0.41906917999999999</v>
      </c>
      <c r="I693" s="66">
        <v>2.5000000000000001E-3</v>
      </c>
      <c r="J693" s="16">
        <v>107254175487</v>
      </c>
      <c r="K693" s="16">
        <v>0.41802150999999999</v>
      </c>
      <c r="L693" s="16">
        <v>-5.88</v>
      </c>
      <c r="R693" s="18"/>
      <c r="S693" s="78"/>
      <c r="Y693" s="18"/>
      <c r="Z693" s="78"/>
    </row>
    <row r="694" spans="1:26" ht="13.2" x14ac:dyDescent="0.25">
      <c r="A694" s="13">
        <v>42930</v>
      </c>
      <c r="B694" s="54">
        <v>0.7132060185185185</v>
      </c>
      <c r="C694" s="16" t="s">
        <v>760</v>
      </c>
      <c r="D694" s="16" t="s">
        <v>761</v>
      </c>
      <c r="E694" s="16" t="s">
        <v>762</v>
      </c>
      <c r="F694" s="16">
        <v>7.127029E-2</v>
      </c>
      <c r="G694" s="16">
        <v>0.13135262</v>
      </c>
      <c r="H694" s="16">
        <v>9.3615299999999999E-3</v>
      </c>
      <c r="I694" s="66">
        <v>2.5000000000000001E-3</v>
      </c>
      <c r="J694" s="16">
        <v>107254175487</v>
      </c>
      <c r="K694" s="16">
        <v>9.33813E-3</v>
      </c>
      <c r="L694" s="16">
        <v>-0.13135262</v>
      </c>
      <c r="R694" s="18"/>
      <c r="S694" s="78"/>
      <c r="Y694" s="18"/>
      <c r="Z694" s="78"/>
    </row>
    <row r="695" spans="1:26" ht="13.2" x14ac:dyDescent="0.25">
      <c r="A695" s="13">
        <v>42930</v>
      </c>
      <c r="B695" s="54">
        <v>0.46144675925925926</v>
      </c>
      <c r="C695" s="16" t="s">
        <v>760</v>
      </c>
      <c r="D695" s="16" t="s">
        <v>761</v>
      </c>
      <c r="E695" s="16" t="s">
        <v>762</v>
      </c>
      <c r="F695" s="16">
        <v>7.2385000000000005E-2</v>
      </c>
      <c r="G695" s="16">
        <v>22.166217700000001</v>
      </c>
      <c r="H695" s="16">
        <v>1.6045016599999999</v>
      </c>
      <c r="I695" s="66">
        <v>1.5E-3</v>
      </c>
      <c r="J695" s="16">
        <v>107219241456</v>
      </c>
      <c r="K695" s="16">
        <v>1.6020949099999999</v>
      </c>
      <c r="L695" s="16">
        <v>-22.166217700000001</v>
      </c>
      <c r="R695" s="18"/>
      <c r="S695" s="78"/>
      <c r="Y695" s="18"/>
      <c r="Z695" s="78"/>
    </row>
    <row r="696" spans="1:26" ht="13.2" x14ac:dyDescent="0.25">
      <c r="A696" s="13">
        <v>42930</v>
      </c>
      <c r="B696" s="54">
        <v>0.46144675925925926</v>
      </c>
      <c r="C696" s="16" t="s">
        <v>760</v>
      </c>
      <c r="D696" s="16" t="s">
        <v>761</v>
      </c>
      <c r="E696" s="16" t="s">
        <v>762</v>
      </c>
      <c r="F696" s="16">
        <v>7.2385000000000005E-2</v>
      </c>
      <c r="G696" s="16">
        <v>7.3775240000000002</v>
      </c>
      <c r="H696" s="16">
        <v>0.53402207000000002</v>
      </c>
      <c r="I696" s="66">
        <v>1.5E-3</v>
      </c>
      <c r="J696" s="16">
        <v>107219241456</v>
      </c>
      <c r="K696" s="16">
        <v>0.53322104000000003</v>
      </c>
      <c r="L696" s="16">
        <v>-7.3775240000000002</v>
      </c>
      <c r="R696" s="18"/>
      <c r="S696" s="78"/>
      <c r="Y696" s="18"/>
      <c r="Z696" s="78"/>
    </row>
    <row r="697" spans="1:26" ht="13.2" x14ac:dyDescent="0.25">
      <c r="A697" s="13">
        <v>42930</v>
      </c>
      <c r="B697" s="54">
        <v>0.46143518518518517</v>
      </c>
      <c r="C697" s="16" t="s">
        <v>760</v>
      </c>
      <c r="D697" s="16" t="s">
        <v>761</v>
      </c>
      <c r="E697" s="16" t="s">
        <v>762</v>
      </c>
      <c r="F697" s="16">
        <v>7.2385550000000007E-2</v>
      </c>
      <c r="G697" s="16">
        <v>0.23370552</v>
      </c>
      <c r="H697" s="16">
        <v>1.6916899999999999E-2</v>
      </c>
      <c r="I697" s="66">
        <v>2.5000000000000001E-3</v>
      </c>
      <c r="J697" s="16">
        <v>107219241456</v>
      </c>
      <c r="K697" s="16">
        <v>1.6874610000000002E-2</v>
      </c>
      <c r="L697" s="16">
        <v>-0.23370552</v>
      </c>
      <c r="R697" s="18"/>
      <c r="S697" s="78"/>
      <c r="Y697" s="18"/>
      <c r="Z697" s="78"/>
    </row>
    <row r="698" spans="1:26" ht="13.2" x14ac:dyDescent="0.25">
      <c r="A698" s="13">
        <v>42930</v>
      </c>
      <c r="B698" s="54">
        <v>0.46143518518518517</v>
      </c>
      <c r="C698" s="16" t="s">
        <v>760</v>
      </c>
      <c r="D698" s="16" t="s">
        <v>761</v>
      </c>
      <c r="E698" s="16" t="s">
        <v>762</v>
      </c>
      <c r="F698" s="16">
        <v>7.2385900000000003E-2</v>
      </c>
      <c r="G698" s="16">
        <v>2.7877206499999998</v>
      </c>
      <c r="H698" s="16">
        <v>0.20179166000000001</v>
      </c>
      <c r="I698" s="66">
        <v>2.5000000000000001E-3</v>
      </c>
      <c r="J698" s="16">
        <v>107219241456</v>
      </c>
      <c r="K698" s="16">
        <v>0.20128719</v>
      </c>
      <c r="L698" s="16">
        <v>-2.7877206499999998</v>
      </c>
      <c r="R698" s="18"/>
      <c r="S698" s="78"/>
      <c r="Y698" s="18"/>
      <c r="Z698" s="78"/>
    </row>
    <row r="699" spans="1:26" ht="13.2" x14ac:dyDescent="0.25">
      <c r="A699" s="13">
        <v>42930</v>
      </c>
      <c r="B699" s="54">
        <v>0.46143518518518517</v>
      </c>
      <c r="C699" s="16" t="s">
        <v>760</v>
      </c>
      <c r="D699" s="16" t="s">
        <v>761</v>
      </c>
      <c r="E699" s="16" t="s">
        <v>762</v>
      </c>
      <c r="F699" s="16">
        <v>7.2531700000000005E-2</v>
      </c>
      <c r="G699" s="16">
        <v>2.5974439500000002</v>
      </c>
      <c r="H699" s="16">
        <v>0.18839702</v>
      </c>
      <c r="I699" s="66">
        <v>2.5000000000000001E-3</v>
      </c>
      <c r="J699" s="16">
        <v>107219241456</v>
      </c>
      <c r="K699" s="16">
        <v>0.18792602999999999</v>
      </c>
      <c r="L699" s="16">
        <v>-2.5974439500000002</v>
      </c>
      <c r="R699" s="18"/>
      <c r="S699" s="78"/>
      <c r="Y699" s="18"/>
      <c r="Z699" s="78"/>
    </row>
    <row r="700" spans="1:26" ht="13.2" x14ac:dyDescent="0.25">
      <c r="A700" s="13">
        <v>42930</v>
      </c>
      <c r="B700" s="54">
        <v>0.46143518518518517</v>
      </c>
      <c r="C700" s="16" t="s">
        <v>760</v>
      </c>
      <c r="D700" s="16" t="s">
        <v>761</v>
      </c>
      <c r="E700" s="16" t="s">
        <v>762</v>
      </c>
      <c r="F700" s="16">
        <v>7.2531730000000003E-2</v>
      </c>
      <c r="G700" s="16">
        <v>6.9870000000000001</v>
      </c>
      <c r="H700" s="16">
        <v>0.50677919000000005</v>
      </c>
      <c r="I700" s="66">
        <v>2.5000000000000001E-3</v>
      </c>
      <c r="J700" s="16">
        <v>107219241456</v>
      </c>
      <c r="K700" s="16">
        <v>0.50551225</v>
      </c>
      <c r="L700" s="16">
        <v>-6.9870000000000001</v>
      </c>
      <c r="R700" s="18"/>
      <c r="S700" s="78"/>
      <c r="Y700" s="18"/>
      <c r="Z700" s="78"/>
    </row>
    <row r="701" spans="1:26" ht="13.2" x14ac:dyDescent="0.25">
      <c r="A701" s="13">
        <v>42930</v>
      </c>
      <c r="B701" s="54">
        <v>0.46143518518518517</v>
      </c>
      <c r="C701" s="16" t="s">
        <v>760</v>
      </c>
      <c r="D701" s="16" t="s">
        <v>761</v>
      </c>
      <c r="E701" s="16" t="s">
        <v>762</v>
      </c>
      <c r="F701" s="16">
        <v>7.2531739999999997E-2</v>
      </c>
      <c r="G701" s="16">
        <v>4.9126720099999996</v>
      </c>
      <c r="H701" s="16">
        <v>0.35632464000000003</v>
      </c>
      <c r="I701" s="66">
        <v>2.5000000000000001E-3</v>
      </c>
      <c r="J701" s="16">
        <v>107219241456</v>
      </c>
      <c r="K701" s="16">
        <v>0.35543383000000001</v>
      </c>
      <c r="L701" s="16">
        <v>-4.9126720099999996</v>
      </c>
      <c r="R701" s="18"/>
      <c r="S701" s="78"/>
      <c r="Y701" s="18"/>
      <c r="Z701" s="78"/>
    </row>
    <row r="702" spans="1:26" ht="13.2" x14ac:dyDescent="0.25">
      <c r="A702" s="13">
        <v>42930</v>
      </c>
      <c r="B702" s="54">
        <v>0.46143518518518517</v>
      </c>
      <c r="C702" s="16" t="s">
        <v>760</v>
      </c>
      <c r="D702" s="16" t="s">
        <v>761</v>
      </c>
      <c r="E702" s="16" t="s">
        <v>762</v>
      </c>
      <c r="F702" s="16">
        <v>7.2681599999999999E-2</v>
      </c>
      <c r="G702" s="16">
        <v>9.1969579999999995E-2</v>
      </c>
      <c r="H702" s="16">
        <v>6.6844900000000004E-3</v>
      </c>
      <c r="I702" s="66">
        <v>2.5000000000000001E-3</v>
      </c>
      <c r="J702" s="16">
        <v>107219241456</v>
      </c>
      <c r="K702" s="16">
        <v>6.6677799999999999E-3</v>
      </c>
      <c r="L702" s="16">
        <v>-9.1969579999999995E-2</v>
      </c>
      <c r="R702" s="18"/>
      <c r="S702" s="78"/>
      <c r="Y702" s="18"/>
      <c r="Z702" s="78"/>
    </row>
    <row r="703" spans="1:26" ht="13.2" x14ac:dyDescent="0.25">
      <c r="A703" s="13">
        <v>42930</v>
      </c>
      <c r="B703" s="54">
        <v>0.37857638888888889</v>
      </c>
      <c r="C703" s="16" t="s">
        <v>760</v>
      </c>
      <c r="D703" s="16" t="s">
        <v>761</v>
      </c>
      <c r="E703" s="16" t="s">
        <v>762</v>
      </c>
      <c r="F703" s="16">
        <v>7.2674299999999997E-2</v>
      </c>
      <c r="G703" s="16">
        <v>4.9580690599999997</v>
      </c>
      <c r="H703" s="16">
        <v>0.36032418999999999</v>
      </c>
      <c r="I703" s="66">
        <v>1.5E-3</v>
      </c>
      <c r="J703" s="16">
        <v>107187567162</v>
      </c>
      <c r="K703" s="16">
        <v>0.35978370999999998</v>
      </c>
      <c r="L703" s="16">
        <v>-4.9580690599999997</v>
      </c>
      <c r="R703" s="18"/>
      <c r="S703" s="78"/>
      <c r="Y703" s="18"/>
      <c r="Z703" s="78"/>
    </row>
    <row r="704" spans="1:26" ht="13.2" x14ac:dyDescent="0.25">
      <c r="A704" s="13">
        <v>42930</v>
      </c>
      <c r="B704" s="54">
        <v>0.28976851851851854</v>
      </c>
      <c r="C704" s="16" t="s">
        <v>760</v>
      </c>
      <c r="D704" s="16" t="s">
        <v>761</v>
      </c>
      <c r="E704" s="16" t="s">
        <v>762</v>
      </c>
      <c r="F704" s="16">
        <v>7.2364999999999999E-2</v>
      </c>
      <c r="G704" s="16">
        <v>4.9595958900000001</v>
      </c>
      <c r="H704" s="16">
        <v>0.35890115</v>
      </c>
      <c r="I704" s="66">
        <v>1.5E-3</v>
      </c>
      <c r="J704" s="16">
        <v>107193697026</v>
      </c>
      <c r="K704" s="16">
        <v>0.35836279999999998</v>
      </c>
      <c r="L704" s="16">
        <v>-4.9595958900000001</v>
      </c>
      <c r="R704" s="18"/>
      <c r="S704" s="78"/>
      <c r="Y704" s="18"/>
      <c r="Z704" s="78"/>
    </row>
    <row r="705" spans="1:26" ht="13.2" x14ac:dyDescent="0.25">
      <c r="A705" s="13">
        <v>42930</v>
      </c>
      <c r="B705" s="54">
        <v>0.28908564814814813</v>
      </c>
      <c r="C705" s="16" t="s">
        <v>760</v>
      </c>
      <c r="D705" s="16" t="s">
        <v>761</v>
      </c>
      <c r="E705" s="16" t="s">
        <v>762</v>
      </c>
      <c r="F705" s="16">
        <v>7.2364999999999999E-2</v>
      </c>
      <c r="G705" s="16">
        <v>1.08083E-2</v>
      </c>
      <c r="H705" s="16">
        <v>7.8213999999999996E-4</v>
      </c>
      <c r="I705" s="66">
        <v>1.5E-3</v>
      </c>
      <c r="J705" s="16">
        <v>107193697026</v>
      </c>
      <c r="K705" s="16">
        <v>7.8096999999999997E-4</v>
      </c>
      <c r="L705" s="16">
        <v>-1.08083E-2</v>
      </c>
      <c r="R705" s="18"/>
      <c r="S705" s="78"/>
      <c r="Y705" s="18"/>
      <c r="Z705" s="78"/>
    </row>
    <row r="706" spans="1:26" ht="13.2" x14ac:dyDescent="0.25">
      <c r="A706" s="13">
        <v>42930</v>
      </c>
      <c r="B706" s="54">
        <v>0.28902777777777777</v>
      </c>
      <c r="C706" s="16" t="s">
        <v>760</v>
      </c>
      <c r="D706" s="16" t="s">
        <v>761</v>
      </c>
      <c r="E706" s="16" t="s">
        <v>762</v>
      </c>
      <c r="F706" s="16">
        <v>7.2364999999999999E-2</v>
      </c>
      <c r="G706" s="16">
        <v>0.11868927</v>
      </c>
      <c r="H706" s="16">
        <v>8.5889399999999998E-3</v>
      </c>
      <c r="I706" s="66">
        <v>1.5E-3</v>
      </c>
      <c r="J706" s="16">
        <v>107193697026</v>
      </c>
      <c r="K706" s="16">
        <v>8.5760599999999999E-3</v>
      </c>
      <c r="L706" s="16">
        <v>-0.11868927</v>
      </c>
      <c r="R706" s="18"/>
      <c r="S706" s="78"/>
      <c r="Y706" s="18"/>
      <c r="Z706" s="78"/>
    </row>
    <row r="707" spans="1:26" ht="13.2" x14ac:dyDescent="0.25">
      <c r="A707" s="13">
        <v>42930</v>
      </c>
      <c r="B707" s="54">
        <v>0.20664351851851853</v>
      </c>
      <c r="C707" s="16" t="s">
        <v>760</v>
      </c>
      <c r="D707" s="16" t="s">
        <v>761</v>
      </c>
      <c r="E707" s="16" t="s">
        <v>762</v>
      </c>
      <c r="F707" s="16">
        <v>7.1452000000000002E-2</v>
      </c>
      <c r="G707" s="16">
        <v>1.2429880799999999</v>
      </c>
      <c r="H707" s="16">
        <v>8.8813980000000001E-2</v>
      </c>
      <c r="I707" s="66">
        <v>1.5E-3</v>
      </c>
      <c r="J707" s="16">
        <v>107182072662</v>
      </c>
      <c r="K707" s="16">
        <v>8.8680759999999997E-2</v>
      </c>
      <c r="L707" s="16">
        <v>-1.2429880799999999</v>
      </c>
      <c r="R707" s="18"/>
      <c r="S707" s="78"/>
      <c r="Y707" s="18"/>
      <c r="Z707" s="78"/>
    </row>
    <row r="708" spans="1:26" ht="13.2" x14ac:dyDescent="0.25">
      <c r="A708" s="13">
        <v>42930</v>
      </c>
      <c r="B708" s="54">
        <v>0.2064236111111111</v>
      </c>
      <c r="C708" s="16" t="s">
        <v>760</v>
      </c>
      <c r="D708" s="16" t="s">
        <v>761</v>
      </c>
      <c r="E708" s="16" t="s">
        <v>762</v>
      </c>
      <c r="F708" s="16">
        <v>7.1452000000000002E-2</v>
      </c>
      <c r="G708" s="16">
        <v>5.7120000000000002E-5</v>
      </c>
      <c r="H708" s="16">
        <v>4.0799999999999999E-6</v>
      </c>
      <c r="I708" s="66">
        <v>1.5E-3</v>
      </c>
      <c r="J708" s="16">
        <v>107182072662</v>
      </c>
      <c r="K708" s="16">
        <v>4.0799999999999999E-6</v>
      </c>
      <c r="L708" s="16">
        <v>-5.7120000000000002E-5</v>
      </c>
      <c r="R708" s="18"/>
      <c r="S708" s="78"/>
      <c r="Y708" s="18"/>
      <c r="Z708" s="78"/>
    </row>
    <row r="709" spans="1:26" ht="13.2" x14ac:dyDescent="0.25">
      <c r="A709" s="13">
        <v>42930</v>
      </c>
      <c r="B709" s="54">
        <v>0.20627314814814815</v>
      </c>
      <c r="C709" s="16" t="s">
        <v>760</v>
      </c>
      <c r="D709" s="16" t="s">
        <v>761</v>
      </c>
      <c r="E709" s="16" t="s">
        <v>762</v>
      </c>
      <c r="F709" s="16">
        <v>7.1452000000000002E-2</v>
      </c>
      <c r="G709" s="16">
        <v>1.8E-7</v>
      </c>
      <c r="H709" s="16">
        <v>1E-8</v>
      </c>
      <c r="I709" s="66">
        <v>1.5E-3</v>
      </c>
      <c r="J709" s="16">
        <v>107182072662</v>
      </c>
      <c r="K709" s="16">
        <v>1E-8</v>
      </c>
      <c r="L709" s="16">
        <v>-1.8E-7</v>
      </c>
      <c r="R709" s="18"/>
      <c r="S709" s="78"/>
      <c r="Y709" s="18"/>
      <c r="Z709" s="78"/>
    </row>
    <row r="710" spans="1:26" ht="13.2" x14ac:dyDescent="0.25">
      <c r="A710" s="13">
        <v>42930</v>
      </c>
      <c r="B710" s="54">
        <v>0.2058912037037037</v>
      </c>
      <c r="C710" s="16" t="s">
        <v>760</v>
      </c>
      <c r="D710" s="16" t="s">
        <v>761</v>
      </c>
      <c r="E710" s="16" t="s">
        <v>762</v>
      </c>
      <c r="F710" s="16">
        <v>7.1452000000000002E-2</v>
      </c>
      <c r="G710" s="16">
        <v>5.9999999999999995E-8</v>
      </c>
      <c r="H710" s="16">
        <v>0</v>
      </c>
      <c r="I710" s="66">
        <v>1.5E-3</v>
      </c>
      <c r="J710" s="16">
        <v>107182072662</v>
      </c>
      <c r="K710" s="16">
        <v>0</v>
      </c>
      <c r="L710" s="16">
        <v>-5.9999999999999995E-8</v>
      </c>
      <c r="R710" s="18"/>
      <c r="S710" s="78"/>
      <c r="Y710" s="18"/>
      <c r="Z710" s="78"/>
    </row>
    <row r="711" spans="1:26" ht="13.2" x14ac:dyDescent="0.25">
      <c r="A711" s="13">
        <v>42930</v>
      </c>
      <c r="B711" s="54">
        <v>0.20385416666666667</v>
      </c>
      <c r="C711" s="16" t="s">
        <v>760</v>
      </c>
      <c r="D711" s="16" t="s">
        <v>761</v>
      </c>
      <c r="E711" s="16" t="s">
        <v>762</v>
      </c>
      <c r="F711" s="16">
        <v>7.1452000000000002E-2</v>
      </c>
      <c r="G711" s="16">
        <v>0.113</v>
      </c>
      <c r="H711" s="16">
        <v>8.0740699999999992E-3</v>
      </c>
      <c r="I711" s="66">
        <v>1.5E-3</v>
      </c>
      <c r="J711" s="16">
        <v>107182072662</v>
      </c>
      <c r="K711" s="16">
        <v>8.06196E-3</v>
      </c>
      <c r="L711" s="16">
        <v>-0.113</v>
      </c>
      <c r="R711" s="18"/>
      <c r="S711" s="78"/>
      <c r="Y711" s="18"/>
      <c r="Z711" s="78"/>
    </row>
    <row r="712" spans="1:26" ht="13.2" x14ac:dyDescent="0.25">
      <c r="A712" s="13">
        <v>42930</v>
      </c>
      <c r="B712" s="54">
        <v>0.2038425925925926</v>
      </c>
      <c r="C712" s="16" t="s">
        <v>760</v>
      </c>
      <c r="D712" s="16" t="s">
        <v>761</v>
      </c>
      <c r="E712" s="16" t="s">
        <v>762</v>
      </c>
      <c r="F712" s="16">
        <v>7.1452000000000002E-2</v>
      </c>
      <c r="G712" s="16">
        <v>14.691509</v>
      </c>
      <c r="H712" s="16">
        <v>1.0497377000000001</v>
      </c>
      <c r="I712" s="66">
        <v>1.5E-3</v>
      </c>
      <c r="J712" s="16">
        <v>107182072662</v>
      </c>
      <c r="K712" s="16">
        <v>1.0481631</v>
      </c>
      <c r="L712" s="16">
        <v>-14.691509</v>
      </c>
      <c r="R712" s="18"/>
      <c r="S712" s="78"/>
      <c r="Y712" s="18"/>
      <c r="Z712" s="78"/>
    </row>
    <row r="713" spans="1:26" ht="13.2" x14ac:dyDescent="0.25">
      <c r="A713" s="13">
        <v>42930</v>
      </c>
      <c r="B713" s="54">
        <v>0.2038425925925926</v>
      </c>
      <c r="C713" s="16" t="s">
        <v>760</v>
      </c>
      <c r="D713" s="16" t="s">
        <v>761</v>
      </c>
      <c r="E713" s="16" t="s">
        <v>762</v>
      </c>
      <c r="F713" s="16">
        <v>7.1452000000000002E-2</v>
      </c>
      <c r="G713" s="16">
        <v>4.5527000000000002E-4</v>
      </c>
      <c r="H713" s="16">
        <v>3.252E-5</v>
      </c>
      <c r="I713" s="66">
        <v>1.5E-3</v>
      </c>
      <c r="J713" s="16">
        <v>107182072662</v>
      </c>
      <c r="K713" s="16">
        <v>3.2480000000000001E-5</v>
      </c>
      <c r="L713" s="16">
        <v>-4.5527000000000002E-4</v>
      </c>
      <c r="R713" s="18"/>
      <c r="S713" s="78"/>
      <c r="Y713" s="18"/>
      <c r="Z713" s="78"/>
    </row>
    <row r="714" spans="1:26" ht="13.2" x14ac:dyDescent="0.25">
      <c r="A714" s="13">
        <v>42930</v>
      </c>
      <c r="B714" s="54">
        <v>0.2038425925925926</v>
      </c>
      <c r="C714" s="16" t="s">
        <v>760</v>
      </c>
      <c r="D714" s="16" t="s">
        <v>761</v>
      </c>
      <c r="E714" s="16" t="s">
        <v>762</v>
      </c>
      <c r="F714" s="16">
        <v>7.1452000000000002E-2</v>
      </c>
      <c r="G714" s="16">
        <v>6.1414400000000002</v>
      </c>
      <c r="H714" s="16">
        <v>0.43881817000000001</v>
      </c>
      <c r="I714" s="66">
        <v>1.5E-3</v>
      </c>
      <c r="J714" s="16">
        <v>107182072662</v>
      </c>
      <c r="K714" s="16">
        <v>0.43815995000000002</v>
      </c>
      <c r="L714" s="16">
        <v>-6.1414400000000002</v>
      </c>
      <c r="R714" s="18"/>
      <c r="S714" s="78"/>
      <c r="Y714" s="18"/>
      <c r="Z714" s="78"/>
    </row>
    <row r="715" spans="1:26" ht="13.2" x14ac:dyDescent="0.25">
      <c r="A715" s="13">
        <v>42930</v>
      </c>
      <c r="B715" s="54">
        <v>0.2038425925925926</v>
      </c>
      <c r="C715" s="16" t="s">
        <v>760</v>
      </c>
      <c r="D715" s="16" t="s">
        <v>761</v>
      </c>
      <c r="E715" s="16" t="s">
        <v>762</v>
      </c>
      <c r="F715" s="16">
        <v>7.1452000000000002E-2</v>
      </c>
      <c r="G715" s="16">
        <v>0.41584035000000003</v>
      </c>
      <c r="H715" s="16">
        <v>2.9712619999999999E-2</v>
      </c>
      <c r="I715" s="66">
        <v>1.5E-3</v>
      </c>
      <c r="J715" s="16">
        <v>107182072662</v>
      </c>
      <c r="K715" s="16">
        <v>2.966806E-2</v>
      </c>
      <c r="L715" s="16">
        <v>-0.41584035000000003</v>
      </c>
      <c r="R715" s="18"/>
      <c r="S715" s="78"/>
      <c r="Y715" s="18"/>
      <c r="Z715" s="78"/>
    </row>
    <row r="716" spans="1:26" ht="13.2" x14ac:dyDescent="0.25">
      <c r="A716" s="13">
        <v>42930</v>
      </c>
      <c r="B716" s="54">
        <v>0.20383101851851851</v>
      </c>
      <c r="C716" s="16" t="s">
        <v>760</v>
      </c>
      <c r="D716" s="16" t="s">
        <v>761</v>
      </c>
      <c r="E716" s="16" t="s">
        <v>762</v>
      </c>
      <c r="F716" s="16">
        <v>7.1452000000000002E-2</v>
      </c>
      <c r="G716" s="16">
        <v>3.14E-6</v>
      </c>
      <c r="H716" s="16">
        <v>2.2000000000000001E-7</v>
      </c>
      <c r="I716" s="66">
        <v>1.5E-3</v>
      </c>
      <c r="J716" s="16">
        <v>107182072662</v>
      </c>
      <c r="K716" s="16">
        <v>2.2000000000000001E-7</v>
      </c>
      <c r="L716" s="16">
        <v>-3.14E-6</v>
      </c>
      <c r="R716" s="18"/>
      <c r="S716" s="78"/>
      <c r="Y716" s="18"/>
      <c r="Z716" s="78"/>
    </row>
    <row r="717" spans="1:26" ht="13.2" x14ac:dyDescent="0.25">
      <c r="A717" s="13">
        <v>42930</v>
      </c>
      <c r="B717" s="54">
        <v>0.20383101851851851</v>
      </c>
      <c r="C717" s="16" t="s">
        <v>760</v>
      </c>
      <c r="D717" s="16" t="s">
        <v>761</v>
      </c>
      <c r="E717" s="16" t="s">
        <v>762</v>
      </c>
      <c r="F717" s="16">
        <v>7.1452879999999996E-2</v>
      </c>
      <c r="G717" s="16">
        <v>1.146581E-2</v>
      </c>
      <c r="H717" s="16">
        <v>8.1926000000000004E-4</v>
      </c>
      <c r="I717" s="66">
        <v>2.5000000000000001E-3</v>
      </c>
      <c r="J717" s="16">
        <v>107182072662</v>
      </c>
      <c r="K717" s="16">
        <v>8.1722000000000001E-4</v>
      </c>
      <c r="L717" s="16">
        <v>-1.146581E-2</v>
      </c>
      <c r="R717" s="18"/>
      <c r="S717" s="78"/>
      <c r="Y717" s="18"/>
      <c r="Z717" s="78"/>
    </row>
    <row r="718" spans="1:26" ht="13.2" x14ac:dyDescent="0.25">
      <c r="A718" s="13">
        <v>42930</v>
      </c>
      <c r="B718" s="54">
        <v>0.20383101851851851</v>
      </c>
      <c r="C718" s="16" t="s">
        <v>760</v>
      </c>
      <c r="D718" s="16" t="s">
        <v>761</v>
      </c>
      <c r="E718" s="16" t="s">
        <v>762</v>
      </c>
      <c r="F718" s="16">
        <v>7.1454669999999998E-2</v>
      </c>
      <c r="G718" s="16">
        <v>1.21475E-2</v>
      </c>
      <c r="H718" s="16">
        <v>8.6799000000000002E-4</v>
      </c>
      <c r="I718" s="66">
        <v>2.5000000000000001E-3</v>
      </c>
      <c r="J718" s="16">
        <v>107182072662</v>
      </c>
      <c r="K718" s="16">
        <v>8.6583000000000005E-4</v>
      </c>
      <c r="L718" s="16">
        <v>-1.21475E-2</v>
      </c>
      <c r="R718" s="18"/>
      <c r="S718" s="78"/>
      <c r="Y718" s="18"/>
      <c r="Z718" s="78"/>
    </row>
    <row r="719" spans="1:26" ht="13.2" x14ac:dyDescent="0.25">
      <c r="A719" s="13">
        <v>42930</v>
      </c>
      <c r="B719" s="54">
        <v>0.20383101851851851</v>
      </c>
      <c r="C719" s="16" t="s">
        <v>760</v>
      </c>
      <c r="D719" s="16" t="s">
        <v>761</v>
      </c>
      <c r="E719" s="16" t="s">
        <v>762</v>
      </c>
      <c r="F719" s="16">
        <v>7.1455000000000005E-2</v>
      </c>
      <c r="G719" s="16">
        <v>1.4004899999999999E-3</v>
      </c>
      <c r="H719" s="16">
        <v>1.0007E-4</v>
      </c>
      <c r="I719" s="66">
        <v>2.5000000000000001E-3</v>
      </c>
      <c r="J719" s="16">
        <v>107182072662</v>
      </c>
      <c r="K719" s="16">
        <v>9.9820000000000003E-5</v>
      </c>
      <c r="L719" s="16">
        <v>-1.4004899999999999E-3</v>
      </c>
      <c r="R719" s="18"/>
      <c r="S719" s="78"/>
      <c r="Y719" s="18"/>
      <c r="Z719" s="78"/>
    </row>
    <row r="720" spans="1:26" ht="13.2" x14ac:dyDescent="0.25">
      <c r="A720" s="13">
        <v>42930</v>
      </c>
      <c r="B720" s="54">
        <v>0.20383101851851851</v>
      </c>
      <c r="C720" s="16" t="s">
        <v>760</v>
      </c>
      <c r="D720" s="16" t="s">
        <v>761</v>
      </c>
      <c r="E720" s="16" t="s">
        <v>762</v>
      </c>
      <c r="F720" s="16">
        <v>7.1468649999999995E-2</v>
      </c>
      <c r="G720" s="16">
        <v>4.2204020000000002E-2</v>
      </c>
      <c r="H720" s="16">
        <v>3.0162600000000002E-3</v>
      </c>
      <c r="I720" s="66">
        <v>2.5000000000000001E-3</v>
      </c>
      <c r="J720" s="16">
        <v>107182072662</v>
      </c>
      <c r="K720" s="16">
        <v>3.0087199999999999E-3</v>
      </c>
      <c r="L720" s="16">
        <v>-4.2204020000000002E-2</v>
      </c>
      <c r="R720" s="18"/>
      <c r="S720" s="78"/>
      <c r="Y720" s="18"/>
      <c r="Z720" s="78"/>
    </row>
    <row r="721" spans="1:26" ht="13.2" x14ac:dyDescent="0.25">
      <c r="A721" s="13">
        <v>42930</v>
      </c>
      <c r="B721" s="54">
        <v>0.20383101851851851</v>
      </c>
      <c r="C721" s="16" t="s">
        <v>760</v>
      </c>
      <c r="D721" s="16" t="s">
        <v>761</v>
      </c>
      <c r="E721" s="16" t="s">
        <v>762</v>
      </c>
      <c r="F721" s="16">
        <v>7.1480829999999995E-2</v>
      </c>
      <c r="G721" s="16">
        <v>1.3999800000000001E-3</v>
      </c>
      <c r="H721" s="16">
        <v>1.0007E-4</v>
      </c>
      <c r="I721" s="66">
        <v>2.5000000000000001E-3</v>
      </c>
      <c r="J721" s="16">
        <v>107182072662</v>
      </c>
      <c r="K721" s="16">
        <v>9.9820000000000003E-5</v>
      </c>
      <c r="L721" s="16">
        <v>-1.3999800000000001E-3</v>
      </c>
      <c r="R721" s="18"/>
      <c r="S721" s="78"/>
      <c r="Y721" s="18"/>
      <c r="Z721" s="78"/>
    </row>
    <row r="722" spans="1:26" ht="13.2" x14ac:dyDescent="0.25">
      <c r="A722" s="13">
        <v>42930</v>
      </c>
      <c r="B722" s="54">
        <v>0.20383101851851851</v>
      </c>
      <c r="C722" s="16" t="s">
        <v>760</v>
      </c>
      <c r="D722" s="16" t="s">
        <v>761</v>
      </c>
      <c r="E722" s="16" t="s">
        <v>762</v>
      </c>
      <c r="F722" s="16">
        <v>7.1495989999999995E-2</v>
      </c>
      <c r="G722" s="16">
        <v>0.10556606</v>
      </c>
      <c r="H722" s="16">
        <v>7.5475400000000002E-3</v>
      </c>
      <c r="I722" s="66">
        <v>2.5000000000000001E-3</v>
      </c>
      <c r="J722" s="16">
        <v>107182072662</v>
      </c>
      <c r="K722" s="16">
        <v>7.5286800000000003E-3</v>
      </c>
      <c r="L722" s="16">
        <v>-0.10556606</v>
      </c>
      <c r="R722" s="18"/>
      <c r="S722" s="78"/>
      <c r="Y722" s="18"/>
      <c r="Z722" s="78"/>
    </row>
    <row r="723" spans="1:26" ht="13.2" x14ac:dyDescent="0.25">
      <c r="A723" s="13">
        <v>42930</v>
      </c>
      <c r="B723" s="54">
        <v>0.20383101851851851</v>
      </c>
      <c r="C723" s="16" t="s">
        <v>760</v>
      </c>
      <c r="D723" s="16" t="s">
        <v>761</v>
      </c>
      <c r="E723" s="16" t="s">
        <v>762</v>
      </c>
      <c r="F723" s="16">
        <v>7.1496000000000004E-2</v>
      </c>
      <c r="G723" s="16">
        <v>27.973592920000002</v>
      </c>
      <c r="H723" s="16">
        <v>1.9999999900000001</v>
      </c>
      <c r="I723" s="66">
        <v>2.5000000000000001E-3</v>
      </c>
      <c r="J723" s="16">
        <v>107182072662</v>
      </c>
      <c r="K723" s="16">
        <v>1.9950000000000001</v>
      </c>
      <c r="L723" s="16">
        <v>-27.973592920000002</v>
      </c>
      <c r="R723" s="18"/>
      <c r="S723" s="78"/>
      <c r="Y723" s="18"/>
      <c r="Z723" s="78"/>
    </row>
    <row r="724" spans="1:26" ht="13.2" x14ac:dyDescent="0.25">
      <c r="A724" s="13">
        <v>42930</v>
      </c>
      <c r="B724" s="54">
        <v>0.20383101851851851</v>
      </c>
      <c r="C724" s="16" t="s">
        <v>760</v>
      </c>
      <c r="D724" s="16" t="s">
        <v>761</v>
      </c>
      <c r="E724" s="16" t="s">
        <v>762</v>
      </c>
      <c r="F724" s="16">
        <v>7.1496000000000004E-2</v>
      </c>
      <c r="G724" s="16">
        <v>1.39868E-3</v>
      </c>
      <c r="H724" s="16">
        <v>1E-4</v>
      </c>
      <c r="I724" s="66">
        <v>2.5000000000000001E-3</v>
      </c>
      <c r="J724" s="16">
        <v>107182072662</v>
      </c>
      <c r="K724" s="16">
        <v>9.9749999999999999E-5</v>
      </c>
      <c r="L724" s="16">
        <v>-1.39868E-3</v>
      </c>
      <c r="R724" s="18"/>
      <c r="S724" s="78"/>
      <c r="Y724" s="18"/>
      <c r="Z724" s="78"/>
    </row>
    <row r="725" spans="1:26" ht="13.2" x14ac:dyDescent="0.25">
      <c r="A725" s="13">
        <v>42930</v>
      </c>
      <c r="B725" s="54">
        <v>0.20383101851851851</v>
      </c>
      <c r="C725" s="16" t="s">
        <v>760</v>
      </c>
      <c r="D725" s="16" t="s">
        <v>761</v>
      </c>
      <c r="E725" s="16" t="s">
        <v>762</v>
      </c>
      <c r="F725" s="16">
        <v>7.1496009999999999E-2</v>
      </c>
      <c r="G725" s="16">
        <v>9.8884161699999993</v>
      </c>
      <c r="H725" s="16">
        <v>0.70698229999999995</v>
      </c>
      <c r="I725" s="66">
        <v>2.5000000000000001E-3</v>
      </c>
      <c r="J725" s="16">
        <v>107182072662</v>
      </c>
      <c r="K725" s="16">
        <v>0.70521484999999995</v>
      </c>
      <c r="L725" s="16">
        <v>-9.8884161699999993</v>
      </c>
      <c r="R725" s="18"/>
      <c r="S725" s="78"/>
      <c r="Y725" s="18"/>
      <c r="Z725" s="78"/>
    </row>
    <row r="726" spans="1:26" ht="13.2" x14ac:dyDescent="0.25">
      <c r="A726" s="13">
        <v>42930</v>
      </c>
      <c r="B726" s="54">
        <v>0.20383101851851851</v>
      </c>
      <c r="C726" s="16" t="s">
        <v>760</v>
      </c>
      <c r="D726" s="16" t="s">
        <v>761</v>
      </c>
      <c r="E726" s="16" t="s">
        <v>762</v>
      </c>
      <c r="F726" s="16">
        <v>7.1499999999999994E-2</v>
      </c>
      <c r="G726" s="16">
        <v>1.5540490899999999</v>
      </c>
      <c r="H726" s="16">
        <v>0.1111145</v>
      </c>
      <c r="I726" s="66">
        <v>2.5000000000000001E-3</v>
      </c>
      <c r="J726" s="16">
        <v>107182072662</v>
      </c>
      <c r="K726" s="16">
        <v>0.11083672</v>
      </c>
      <c r="L726" s="16">
        <v>-1.5540490899999999</v>
      </c>
      <c r="R726" s="18"/>
      <c r="S726" s="78"/>
      <c r="Y726" s="18"/>
      <c r="Z726" s="78"/>
    </row>
    <row r="727" spans="1:26" ht="13.2" x14ac:dyDescent="0.25">
      <c r="A727" s="13">
        <v>42930</v>
      </c>
      <c r="B727" s="54">
        <v>0.20383101851851851</v>
      </c>
      <c r="C727" s="16" t="s">
        <v>760</v>
      </c>
      <c r="D727" s="16" t="s">
        <v>761</v>
      </c>
      <c r="E727" s="16" t="s">
        <v>762</v>
      </c>
      <c r="F727" s="16">
        <v>7.1499999999999994E-2</v>
      </c>
      <c r="G727" s="16">
        <v>0.35664335000000003</v>
      </c>
      <c r="H727" s="16">
        <v>2.549999E-2</v>
      </c>
      <c r="I727" s="66">
        <v>2.5000000000000001E-3</v>
      </c>
      <c r="J727" s="16">
        <v>107182072662</v>
      </c>
      <c r="K727" s="16">
        <v>2.5436250000000001E-2</v>
      </c>
      <c r="L727" s="16">
        <v>-0.35664335000000003</v>
      </c>
      <c r="R727" s="18"/>
      <c r="S727" s="78"/>
      <c r="Y727" s="18"/>
      <c r="Z727" s="78"/>
    </row>
    <row r="728" spans="1:26" ht="13.2" x14ac:dyDescent="0.25">
      <c r="A728" s="13">
        <v>42930</v>
      </c>
      <c r="B728" s="54">
        <v>0.20383101851851851</v>
      </c>
      <c r="C728" s="16" t="s">
        <v>760</v>
      </c>
      <c r="D728" s="16" t="s">
        <v>761</v>
      </c>
      <c r="E728" s="16" t="s">
        <v>762</v>
      </c>
      <c r="F728" s="16">
        <v>7.1499999999999994E-2</v>
      </c>
      <c r="G728" s="16">
        <v>1.39861E-3</v>
      </c>
      <c r="H728" s="16">
        <v>1E-4</v>
      </c>
      <c r="I728" s="66">
        <v>2.5000000000000001E-3</v>
      </c>
      <c r="J728" s="16">
        <v>107182072662</v>
      </c>
      <c r="K728" s="16">
        <v>9.9749999999999999E-5</v>
      </c>
      <c r="L728" s="16">
        <v>-1.39861E-3</v>
      </c>
      <c r="R728" s="18"/>
      <c r="S728" s="78"/>
      <c r="Y728" s="18"/>
      <c r="Z728" s="78"/>
    </row>
    <row r="729" spans="1:26" ht="13.2" x14ac:dyDescent="0.25">
      <c r="A729" s="13">
        <v>42930</v>
      </c>
      <c r="B729" s="54">
        <v>0.20383101851851851</v>
      </c>
      <c r="C729" s="16" t="s">
        <v>760</v>
      </c>
      <c r="D729" s="16" t="s">
        <v>761</v>
      </c>
      <c r="E729" s="16" t="s">
        <v>762</v>
      </c>
      <c r="F729" s="16">
        <v>7.1500010000000003E-2</v>
      </c>
      <c r="G729" s="16">
        <v>1.39861E-3</v>
      </c>
      <c r="H729" s="16">
        <v>1E-4</v>
      </c>
      <c r="I729" s="66">
        <v>2.5000000000000001E-3</v>
      </c>
      <c r="J729" s="16">
        <v>107182072662</v>
      </c>
      <c r="K729" s="16">
        <v>9.9749999999999999E-5</v>
      </c>
      <c r="L729" s="16">
        <v>-1.39861E-3</v>
      </c>
      <c r="R729" s="18"/>
      <c r="S729" s="78"/>
      <c r="Y729" s="18"/>
      <c r="Z729" s="78"/>
    </row>
    <row r="730" spans="1:26" ht="13.2" x14ac:dyDescent="0.25">
      <c r="A730" s="13">
        <v>42930</v>
      </c>
      <c r="B730" s="54">
        <v>0.20383101851851851</v>
      </c>
      <c r="C730" s="16" t="s">
        <v>760</v>
      </c>
      <c r="D730" s="16" t="s">
        <v>761</v>
      </c>
      <c r="E730" s="16" t="s">
        <v>762</v>
      </c>
      <c r="F730" s="16">
        <v>7.1500030000000006E-2</v>
      </c>
      <c r="G730" s="16">
        <v>1.39861E-3</v>
      </c>
      <c r="H730" s="16">
        <v>1E-4</v>
      </c>
      <c r="I730" s="66">
        <v>2.5000000000000001E-3</v>
      </c>
      <c r="J730" s="16">
        <v>107182072662</v>
      </c>
      <c r="K730" s="16">
        <v>9.9749999999999999E-5</v>
      </c>
      <c r="L730" s="16">
        <v>-1.39861E-3</v>
      </c>
      <c r="R730" s="18"/>
      <c r="S730" s="78"/>
      <c r="Y730" s="18"/>
      <c r="Z730" s="78"/>
    </row>
    <row r="731" spans="1:26" ht="13.2" x14ac:dyDescent="0.25">
      <c r="A731" s="13">
        <v>42930</v>
      </c>
      <c r="B731" s="54">
        <v>0.20383101851851851</v>
      </c>
      <c r="C731" s="16" t="s">
        <v>760</v>
      </c>
      <c r="D731" s="16" t="s">
        <v>761</v>
      </c>
      <c r="E731" s="16" t="s">
        <v>762</v>
      </c>
      <c r="F731" s="16">
        <v>7.1500049999999996E-2</v>
      </c>
      <c r="G731" s="16">
        <v>1.39861E-3</v>
      </c>
      <c r="H731" s="16">
        <v>1E-4</v>
      </c>
      <c r="I731" s="66">
        <v>2.5000000000000001E-3</v>
      </c>
      <c r="J731" s="16">
        <v>107182072662</v>
      </c>
      <c r="K731" s="16">
        <v>9.9749999999999999E-5</v>
      </c>
      <c r="L731" s="16">
        <v>-1.39861E-3</v>
      </c>
      <c r="R731" s="18"/>
      <c r="S731" s="78"/>
      <c r="Y731" s="18"/>
      <c r="Z731" s="78"/>
    </row>
    <row r="732" spans="1:26" ht="13.2" x14ac:dyDescent="0.25">
      <c r="A732" s="13">
        <v>42930</v>
      </c>
      <c r="B732" s="54">
        <v>0.20383101851851851</v>
      </c>
      <c r="C732" s="16" t="s">
        <v>760</v>
      </c>
      <c r="D732" s="16" t="s">
        <v>761</v>
      </c>
      <c r="E732" s="16" t="s">
        <v>762</v>
      </c>
      <c r="F732" s="16">
        <v>7.1500060000000004E-2</v>
      </c>
      <c r="G732" s="16">
        <v>1.39861E-3</v>
      </c>
      <c r="H732" s="16">
        <v>1E-4</v>
      </c>
      <c r="I732" s="66">
        <v>2.5000000000000001E-3</v>
      </c>
      <c r="J732" s="16">
        <v>107182072662</v>
      </c>
      <c r="K732" s="16">
        <v>9.9749999999999999E-5</v>
      </c>
      <c r="L732" s="16">
        <v>-1.39861E-3</v>
      </c>
      <c r="R732" s="18"/>
      <c r="S732" s="78"/>
      <c r="Y732" s="18"/>
      <c r="Z732" s="78"/>
    </row>
    <row r="733" spans="1:26" ht="13.2" x14ac:dyDescent="0.25">
      <c r="A733" s="13">
        <v>42930</v>
      </c>
      <c r="B733" s="54">
        <v>0.20383101851851851</v>
      </c>
      <c r="C733" s="16" t="s">
        <v>760</v>
      </c>
      <c r="D733" s="16" t="s">
        <v>761</v>
      </c>
      <c r="E733" s="16" t="s">
        <v>762</v>
      </c>
      <c r="F733" s="16">
        <v>7.1500090000000002E-2</v>
      </c>
      <c r="G733" s="16">
        <v>1.3986000000000001E-3</v>
      </c>
      <c r="H733" s="16">
        <v>1E-4</v>
      </c>
      <c r="I733" s="66">
        <v>2.5000000000000001E-3</v>
      </c>
      <c r="J733" s="16">
        <v>107182072662</v>
      </c>
      <c r="K733" s="16">
        <v>9.9749999999999999E-5</v>
      </c>
      <c r="L733" s="16">
        <v>-1.3986000000000001E-3</v>
      </c>
      <c r="R733" s="18"/>
      <c r="S733" s="78"/>
      <c r="Y733" s="18"/>
      <c r="Z733" s="78"/>
    </row>
    <row r="734" spans="1:26" ht="13.2" x14ac:dyDescent="0.25">
      <c r="A734" s="13">
        <v>42930</v>
      </c>
      <c r="B734" s="54">
        <v>0.20383101851851851</v>
      </c>
      <c r="C734" s="16" t="s">
        <v>760</v>
      </c>
      <c r="D734" s="16" t="s">
        <v>761</v>
      </c>
      <c r="E734" s="16" t="s">
        <v>762</v>
      </c>
      <c r="F734" s="16">
        <v>7.1500090000000002E-2</v>
      </c>
      <c r="G734" s="16">
        <v>1.3986000000000001E-3</v>
      </c>
      <c r="H734" s="16">
        <v>1E-4</v>
      </c>
      <c r="I734" s="66">
        <v>2.5000000000000001E-3</v>
      </c>
      <c r="J734" s="16">
        <v>107182072662</v>
      </c>
      <c r="K734" s="16">
        <v>9.9749999999999999E-5</v>
      </c>
      <c r="L734" s="16">
        <v>-1.3986000000000001E-3</v>
      </c>
      <c r="R734" s="18"/>
      <c r="S734" s="78"/>
      <c r="Y734" s="18"/>
      <c r="Z734" s="78"/>
    </row>
    <row r="735" spans="1:26" ht="13.2" x14ac:dyDescent="0.25">
      <c r="A735" s="13">
        <v>42930</v>
      </c>
      <c r="B735" s="54">
        <v>0.20383101851851851</v>
      </c>
      <c r="C735" s="16" t="s">
        <v>760</v>
      </c>
      <c r="D735" s="16" t="s">
        <v>761</v>
      </c>
      <c r="E735" s="16" t="s">
        <v>762</v>
      </c>
      <c r="F735" s="16">
        <v>7.1500140000000004E-2</v>
      </c>
      <c r="G735" s="16">
        <v>1.398599E-2</v>
      </c>
      <c r="H735" s="16">
        <v>1E-3</v>
      </c>
      <c r="I735" s="66">
        <v>2.5000000000000001E-3</v>
      </c>
      <c r="J735" s="16">
        <v>107182072662</v>
      </c>
      <c r="K735" s="16">
        <v>9.9749999999999991E-4</v>
      </c>
      <c r="L735" s="16">
        <v>-1.398599E-2</v>
      </c>
      <c r="R735" s="18"/>
      <c r="S735" s="78"/>
      <c r="Y735" s="18"/>
      <c r="Z735" s="78"/>
    </row>
    <row r="736" spans="1:26" ht="13.2" x14ac:dyDescent="0.25">
      <c r="A736" s="13">
        <v>42930</v>
      </c>
      <c r="B736" s="54">
        <v>0.20381944444444444</v>
      </c>
      <c r="C736" s="16" t="s">
        <v>760</v>
      </c>
      <c r="D736" s="16" t="s">
        <v>761</v>
      </c>
      <c r="E736" s="16" t="s">
        <v>762</v>
      </c>
      <c r="F736" s="16">
        <v>7.1501220000000004E-2</v>
      </c>
      <c r="G736" s="16">
        <v>1.768607</v>
      </c>
      <c r="H736" s="16">
        <v>0.12645755</v>
      </c>
      <c r="I736" s="66">
        <v>2.5000000000000001E-3</v>
      </c>
      <c r="J736" s="16">
        <v>107182072662</v>
      </c>
      <c r="K736" s="16">
        <v>0.12614141000000001</v>
      </c>
      <c r="L736" s="16">
        <v>-1.768607</v>
      </c>
      <c r="R736" s="18"/>
      <c r="S736" s="78"/>
      <c r="Y736" s="18"/>
      <c r="Z736" s="78"/>
    </row>
    <row r="737" spans="1:26" ht="13.2" x14ac:dyDescent="0.25">
      <c r="A737" s="13">
        <v>42930</v>
      </c>
      <c r="B737" s="54">
        <v>0.20381944444444444</v>
      </c>
      <c r="C737" s="16" t="s">
        <v>760</v>
      </c>
      <c r="D737" s="16" t="s">
        <v>761</v>
      </c>
      <c r="E737" s="16" t="s">
        <v>762</v>
      </c>
      <c r="F737" s="16">
        <v>7.1501229999999999E-2</v>
      </c>
      <c r="G737" s="16">
        <v>1.0421390699999999</v>
      </c>
      <c r="H737" s="16">
        <v>7.4514220000000006E-2</v>
      </c>
      <c r="I737" s="66">
        <v>2.5000000000000001E-3</v>
      </c>
      <c r="J737" s="16">
        <v>107182072662</v>
      </c>
      <c r="K737" s="16">
        <v>7.4327939999999995E-2</v>
      </c>
      <c r="L737" s="16">
        <v>-1.0421390699999999</v>
      </c>
      <c r="R737" s="18"/>
      <c r="S737" s="78"/>
      <c r="Y737" s="18"/>
      <c r="Z737" s="78"/>
    </row>
    <row r="738" spans="1:26" ht="13.2" x14ac:dyDescent="0.25">
      <c r="A738" s="13">
        <v>42930</v>
      </c>
      <c r="B738" s="54">
        <v>0.20381944444444444</v>
      </c>
      <c r="C738" s="16" t="s">
        <v>760</v>
      </c>
      <c r="D738" s="16" t="s">
        <v>761</v>
      </c>
      <c r="E738" s="16" t="s">
        <v>762</v>
      </c>
      <c r="F738" s="16">
        <v>7.1501239999999994E-2</v>
      </c>
      <c r="G738" s="16">
        <v>1.39858E-3</v>
      </c>
      <c r="H738" s="16">
        <v>1E-4</v>
      </c>
      <c r="I738" s="66">
        <v>2.5000000000000001E-3</v>
      </c>
      <c r="J738" s="16">
        <v>107182072662</v>
      </c>
      <c r="K738" s="16">
        <v>9.9749999999999999E-5</v>
      </c>
      <c r="L738" s="16">
        <v>-1.39858E-3</v>
      </c>
      <c r="R738" s="18"/>
      <c r="S738" s="78"/>
      <c r="Y738" s="18"/>
      <c r="Z738" s="78"/>
    </row>
    <row r="739" spans="1:26" ht="13.2" x14ac:dyDescent="0.25">
      <c r="A739" s="13">
        <v>42930</v>
      </c>
      <c r="B739" s="54">
        <v>0.20381944444444444</v>
      </c>
      <c r="C739" s="16" t="s">
        <v>760</v>
      </c>
      <c r="D739" s="16" t="s">
        <v>761</v>
      </c>
      <c r="E739" s="16" t="s">
        <v>762</v>
      </c>
      <c r="F739" s="16">
        <v>7.1501309999999998E-2</v>
      </c>
      <c r="G739" s="16">
        <v>1.39858E-3</v>
      </c>
      <c r="H739" s="16">
        <v>1E-4</v>
      </c>
      <c r="I739" s="66">
        <v>2.5000000000000001E-3</v>
      </c>
      <c r="J739" s="16">
        <v>107182072662</v>
      </c>
      <c r="K739" s="16">
        <v>9.9749999999999999E-5</v>
      </c>
      <c r="L739" s="16">
        <v>-1.39858E-3</v>
      </c>
      <c r="R739" s="18"/>
      <c r="S739" s="78"/>
      <c r="Y739" s="18"/>
      <c r="Z739" s="78"/>
    </row>
    <row r="740" spans="1:26" ht="13.2" x14ac:dyDescent="0.25">
      <c r="A740" s="13">
        <v>42930</v>
      </c>
      <c r="B740" s="54">
        <v>0.20381944444444444</v>
      </c>
      <c r="C740" s="16" t="s">
        <v>760</v>
      </c>
      <c r="D740" s="16" t="s">
        <v>761</v>
      </c>
      <c r="E740" s="16" t="s">
        <v>762</v>
      </c>
      <c r="F740" s="16">
        <v>7.1501380000000003E-2</v>
      </c>
      <c r="G740" s="16">
        <v>1.39858E-3</v>
      </c>
      <c r="H740" s="16">
        <v>1E-4</v>
      </c>
      <c r="I740" s="66">
        <v>2.5000000000000001E-3</v>
      </c>
      <c r="J740" s="16">
        <v>107182072662</v>
      </c>
      <c r="K740" s="16">
        <v>9.9749999999999999E-5</v>
      </c>
      <c r="L740" s="16">
        <v>-1.39858E-3</v>
      </c>
      <c r="R740" s="18"/>
      <c r="S740" s="78"/>
      <c r="Y740" s="18"/>
      <c r="Z740" s="78"/>
    </row>
    <row r="741" spans="1:26" ht="13.2" x14ac:dyDescent="0.25">
      <c r="A741" s="13">
        <v>42930</v>
      </c>
      <c r="B741" s="54">
        <v>0.20381944444444444</v>
      </c>
      <c r="C741" s="16" t="s">
        <v>760</v>
      </c>
      <c r="D741" s="16" t="s">
        <v>761</v>
      </c>
      <c r="E741" s="16" t="s">
        <v>762</v>
      </c>
      <c r="F741" s="16">
        <v>7.1501969999999998E-2</v>
      </c>
      <c r="G741" s="16">
        <v>3.9465200000000002E-3</v>
      </c>
      <c r="H741" s="16">
        <v>2.8217999999999999E-4</v>
      </c>
      <c r="I741" s="66">
        <v>2.5000000000000001E-3</v>
      </c>
      <c r="J741" s="16">
        <v>107182072662</v>
      </c>
      <c r="K741" s="16">
        <v>2.8148000000000002E-4</v>
      </c>
      <c r="L741" s="16">
        <v>-3.9465200000000002E-3</v>
      </c>
      <c r="R741" s="18"/>
      <c r="S741" s="78"/>
      <c r="Y741" s="18"/>
      <c r="Z741" s="78"/>
    </row>
    <row r="742" spans="1:26" ht="13.2" x14ac:dyDescent="0.25">
      <c r="A742" s="13">
        <v>42930</v>
      </c>
      <c r="B742" s="54">
        <v>0.20381944444444444</v>
      </c>
      <c r="C742" s="16" t="s">
        <v>760</v>
      </c>
      <c r="D742" s="16" t="s">
        <v>761</v>
      </c>
      <c r="E742" s="16" t="s">
        <v>762</v>
      </c>
      <c r="F742" s="16">
        <v>7.1501969999999998E-2</v>
      </c>
      <c r="G742" s="16">
        <v>3.9507099999999996E-3</v>
      </c>
      <c r="H742" s="16">
        <v>2.8247999999999999E-4</v>
      </c>
      <c r="I742" s="66">
        <v>2.5000000000000001E-3</v>
      </c>
      <c r="J742" s="16">
        <v>107182072662</v>
      </c>
      <c r="K742" s="16">
        <v>2.8177999999999998E-4</v>
      </c>
      <c r="L742" s="16">
        <v>-3.9507099999999996E-3</v>
      </c>
      <c r="R742" s="18"/>
      <c r="S742" s="78"/>
      <c r="Y742" s="18"/>
      <c r="Z742" s="78"/>
    </row>
    <row r="743" spans="1:26" ht="13.2" x14ac:dyDescent="0.25">
      <c r="A743" s="13">
        <v>42930</v>
      </c>
      <c r="B743" s="54">
        <v>0.20381944444444444</v>
      </c>
      <c r="C743" s="16" t="s">
        <v>760</v>
      </c>
      <c r="D743" s="16" t="s">
        <v>761</v>
      </c>
      <c r="E743" s="16" t="s">
        <v>762</v>
      </c>
      <c r="F743" s="16">
        <v>7.1510000000000004E-2</v>
      </c>
      <c r="G743" s="16">
        <v>29.979762699999998</v>
      </c>
      <c r="H743" s="16">
        <v>2.1438528300000002</v>
      </c>
      <c r="I743" s="66">
        <v>2.5000000000000001E-3</v>
      </c>
      <c r="J743" s="16">
        <v>107182072662</v>
      </c>
      <c r="K743" s="16">
        <v>2.1384932000000001</v>
      </c>
      <c r="L743" s="16">
        <v>-29.979762699999998</v>
      </c>
      <c r="R743" s="18"/>
      <c r="S743" s="78"/>
      <c r="Y743" s="18"/>
      <c r="Z743" s="78"/>
    </row>
    <row r="744" spans="1:26" ht="13.2" x14ac:dyDescent="0.25">
      <c r="A744" s="13">
        <v>42930</v>
      </c>
      <c r="B744" s="54">
        <v>0.20381944444444444</v>
      </c>
      <c r="C744" s="16" t="s">
        <v>760</v>
      </c>
      <c r="D744" s="16" t="s">
        <v>761</v>
      </c>
      <c r="E744" s="16" t="s">
        <v>762</v>
      </c>
      <c r="F744" s="16">
        <v>7.1510000000000004E-2</v>
      </c>
      <c r="G744" s="16">
        <v>1.3984100000000001E-3</v>
      </c>
      <c r="H744" s="16">
        <v>1E-4</v>
      </c>
      <c r="I744" s="66">
        <v>2.5000000000000001E-3</v>
      </c>
      <c r="J744" s="16">
        <v>107182072662</v>
      </c>
      <c r="K744" s="16">
        <v>9.9749999999999999E-5</v>
      </c>
      <c r="L744" s="16">
        <v>-1.3984100000000001E-3</v>
      </c>
      <c r="R744" s="18"/>
      <c r="S744" s="78"/>
      <c r="Y744" s="18"/>
      <c r="Z744" s="78"/>
    </row>
    <row r="745" spans="1:26" ht="13.2" x14ac:dyDescent="0.25">
      <c r="A745" s="13">
        <v>42930</v>
      </c>
      <c r="B745" s="54">
        <v>0.20381944444444444</v>
      </c>
      <c r="C745" s="16" t="s">
        <v>760</v>
      </c>
      <c r="D745" s="16" t="s">
        <v>761</v>
      </c>
      <c r="E745" s="16" t="s">
        <v>762</v>
      </c>
      <c r="F745" s="16">
        <v>7.1629999999999999E-2</v>
      </c>
      <c r="G745" s="16">
        <v>0.61531999999999998</v>
      </c>
      <c r="H745" s="16">
        <v>4.4075370000000003E-2</v>
      </c>
      <c r="I745" s="66">
        <v>2.5000000000000001E-3</v>
      </c>
      <c r="J745" s="16">
        <v>107182072662</v>
      </c>
      <c r="K745" s="16">
        <v>4.3965190000000001E-2</v>
      </c>
      <c r="L745" s="16">
        <v>-0.61531999999999998</v>
      </c>
      <c r="R745" s="18"/>
      <c r="S745" s="78"/>
      <c r="Y745" s="18"/>
      <c r="Z745" s="78"/>
    </row>
    <row r="746" spans="1:26" ht="13.2" x14ac:dyDescent="0.25">
      <c r="A746" s="13">
        <v>42930</v>
      </c>
      <c r="B746" s="54">
        <v>0.20381944444444444</v>
      </c>
      <c r="C746" s="16" t="s">
        <v>760</v>
      </c>
      <c r="D746" s="16" t="s">
        <v>761</v>
      </c>
      <c r="E746" s="16" t="s">
        <v>762</v>
      </c>
      <c r="F746" s="16">
        <v>7.1702660000000001E-2</v>
      </c>
      <c r="G746" s="16">
        <v>4.928474E-2</v>
      </c>
      <c r="H746" s="16">
        <v>3.5338399999999999E-3</v>
      </c>
      <c r="I746" s="66">
        <v>2.5000000000000001E-3</v>
      </c>
      <c r="J746" s="16">
        <v>107182072662</v>
      </c>
      <c r="K746" s="16">
        <v>3.5250099999999999E-3</v>
      </c>
      <c r="L746" s="16">
        <v>-4.928474E-2</v>
      </c>
      <c r="R746" s="18"/>
      <c r="S746" s="78"/>
      <c r="Y746" s="18"/>
      <c r="Z746" s="78"/>
    </row>
    <row r="747" spans="1:26" ht="13.2" x14ac:dyDescent="0.25">
      <c r="A747" s="13">
        <v>42930</v>
      </c>
      <c r="B747" s="54">
        <v>0.20381944444444444</v>
      </c>
      <c r="C747" s="16" t="s">
        <v>760</v>
      </c>
      <c r="D747" s="16" t="s">
        <v>761</v>
      </c>
      <c r="E747" s="16" t="s">
        <v>762</v>
      </c>
      <c r="F747" s="16">
        <v>7.1800009999999997E-2</v>
      </c>
      <c r="G747" s="16">
        <v>1.39276E-3</v>
      </c>
      <c r="H747" s="16">
        <v>1E-4</v>
      </c>
      <c r="I747" s="66">
        <v>2.5000000000000001E-3</v>
      </c>
      <c r="J747" s="16">
        <v>107182072662</v>
      </c>
      <c r="K747" s="16">
        <v>9.9749999999999999E-5</v>
      </c>
      <c r="L747" s="16">
        <v>-1.39276E-3</v>
      </c>
      <c r="R747" s="18"/>
      <c r="S747" s="78"/>
      <c r="Y747" s="18"/>
      <c r="Z747" s="78"/>
    </row>
    <row r="748" spans="1:26" ht="13.2" x14ac:dyDescent="0.25">
      <c r="A748" s="13">
        <v>42930</v>
      </c>
      <c r="B748" s="54">
        <v>0.20381944444444444</v>
      </c>
      <c r="C748" s="16" t="s">
        <v>760</v>
      </c>
      <c r="D748" s="16" t="s">
        <v>761</v>
      </c>
      <c r="E748" s="16" t="s">
        <v>762</v>
      </c>
      <c r="F748" s="16">
        <v>7.1800009999999997E-2</v>
      </c>
      <c r="G748" s="16">
        <v>1.39276E-3</v>
      </c>
      <c r="H748" s="16">
        <v>1E-4</v>
      </c>
      <c r="I748" s="66">
        <v>2.5000000000000001E-3</v>
      </c>
      <c r="J748" s="16">
        <v>107182072662</v>
      </c>
      <c r="K748" s="16">
        <v>9.9749999999999999E-5</v>
      </c>
      <c r="L748" s="16">
        <v>-1.39276E-3</v>
      </c>
      <c r="R748" s="18"/>
      <c r="S748" s="78"/>
      <c r="Y748" s="18"/>
      <c r="Z748" s="78"/>
    </row>
    <row r="749" spans="1:26" ht="13.2" x14ac:dyDescent="0.25">
      <c r="A749" s="13">
        <v>42930</v>
      </c>
      <c r="B749" s="54">
        <v>0.20381944444444444</v>
      </c>
      <c r="C749" s="16" t="s">
        <v>760</v>
      </c>
      <c r="D749" s="16" t="s">
        <v>761</v>
      </c>
      <c r="E749" s="16" t="s">
        <v>762</v>
      </c>
      <c r="F749" s="16">
        <v>7.1800009999999997E-2</v>
      </c>
      <c r="G749" s="16">
        <v>1.39276E-3</v>
      </c>
      <c r="H749" s="16">
        <v>1E-4</v>
      </c>
      <c r="I749" s="66">
        <v>2.5000000000000001E-3</v>
      </c>
      <c r="J749" s="16">
        <v>107182072662</v>
      </c>
      <c r="K749" s="16">
        <v>9.9749999999999999E-5</v>
      </c>
      <c r="L749" s="16">
        <v>-1.39276E-3</v>
      </c>
      <c r="R749" s="18"/>
      <c r="S749" s="78"/>
      <c r="Y749" s="18"/>
      <c r="Z749" s="78"/>
    </row>
    <row r="750" spans="1:26" ht="13.2" x14ac:dyDescent="0.25">
      <c r="A750" s="13">
        <v>42930</v>
      </c>
      <c r="B750" s="54">
        <v>0.20381944444444444</v>
      </c>
      <c r="C750" s="16" t="s">
        <v>760</v>
      </c>
      <c r="D750" s="16" t="s">
        <v>761</v>
      </c>
      <c r="E750" s="16" t="s">
        <v>762</v>
      </c>
      <c r="F750" s="16">
        <v>7.1800009999999997E-2</v>
      </c>
      <c r="G750" s="16">
        <v>1.39276E-3</v>
      </c>
      <c r="H750" s="16">
        <v>1E-4</v>
      </c>
      <c r="I750" s="66">
        <v>2.5000000000000001E-3</v>
      </c>
      <c r="J750" s="16">
        <v>107182072662</v>
      </c>
      <c r="K750" s="16">
        <v>9.9749999999999999E-5</v>
      </c>
      <c r="L750" s="16">
        <v>-1.39276E-3</v>
      </c>
      <c r="R750" s="18"/>
      <c r="S750" s="78"/>
      <c r="Y750" s="18"/>
      <c r="Z750" s="78"/>
    </row>
    <row r="751" spans="1:26" ht="13.2" x14ac:dyDescent="0.25">
      <c r="A751" s="13">
        <v>42930</v>
      </c>
      <c r="B751" s="54">
        <v>0.20381944444444444</v>
      </c>
      <c r="C751" s="16" t="s">
        <v>760</v>
      </c>
      <c r="D751" s="16" t="s">
        <v>761</v>
      </c>
      <c r="E751" s="16" t="s">
        <v>762</v>
      </c>
      <c r="F751" s="16">
        <v>7.1800009999999997E-2</v>
      </c>
      <c r="G751" s="16">
        <v>1.39276E-3</v>
      </c>
      <c r="H751" s="16">
        <v>1E-4</v>
      </c>
      <c r="I751" s="66">
        <v>2.5000000000000001E-3</v>
      </c>
      <c r="J751" s="16">
        <v>107182072662</v>
      </c>
      <c r="K751" s="16">
        <v>9.9749999999999999E-5</v>
      </c>
      <c r="L751" s="16">
        <v>-1.39276E-3</v>
      </c>
      <c r="R751" s="18"/>
      <c r="S751" s="78"/>
      <c r="Y751" s="18"/>
      <c r="Z751" s="78"/>
    </row>
    <row r="752" spans="1:26" ht="13.2" x14ac:dyDescent="0.25">
      <c r="A752" s="13">
        <v>42930</v>
      </c>
      <c r="B752" s="54">
        <v>0.20381944444444444</v>
      </c>
      <c r="C752" s="16" t="s">
        <v>760</v>
      </c>
      <c r="D752" s="16" t="s">
        <v>761</v>
      </c>
      <c r="E752" s="16" t="s">
        <v>762</v>
      </c>
      <c r="F752" s="16">
        <v>7.1801000000000004E-2</v>
      </c>
      <c r="G752" s="16">
        <v>0.5</v>
      </c>
      <c r="H752" s="16">
        <v>3.5900500000000002E-2</v>
      </c>
      <c r="I752" s="66">
        <v>2.5000000000000001E-3</v>
      </c>
      <c r="J752" s="16">
        <v>107182072662</v>
      </c>
      <c r="K752" s="16">
        <v>3.5810750000000002E-2</v>
      </c>
      <c r="L752" s="16">
        <v>-0.5</v>
      </c>
      <c r="R752" s="18"/>
      <c r="S752" s="78"/>
      <c r="Y752" s="18"/>
      <c r="Z752" s="78"/>
    </row>
    <row r="753" spans="1:26" ht="13.2" x14ac:dyDescent="0.25">
      <c r="A753" s="13">
        <v>42930</v>
      </c>
      <c r="B753" s="54">
        <v>0.20381944444444444</v>
      </c>
      <c r="C753" s="16" t="s">
        <v>760</v>
      </c>
      <c r="D753" s="16" t="s">
        <v>761</v>
      </c>
      <c r="E753" s="16" t="s">
        <v>762</v>
      </c>
      <c r="F753" s="16">
        <v>7.186128E-2</v>
      </c>
      <c r="G753" s="16">
        <v>1.39157E-3</v>
      </c>
      <c r="H753" s="16">
        <v>1E-4</v>
      </c>
      <c r="I753" s="66">
        <v>2.5000000000000001E-3</v>
      </c>
      <c r="J753" s="16">
        <v>107182072662</v>
      </c>
      <c r="K753" s="16">
        <v>9.9749999999999999E-5</v>
      </c>
      <c r="L753" s="16">
        <v>-1.39157E-3</v>
      </c>
      <c r="R753" s="18"/>
      <c r="S753" s="78"/>
      <c r="Y753" s="18"/>
      <c r="Z753" s="78"/>
    </row>
    <row r="754" spans="1:26" ht="13.2" x14ac:dyDescent="0.25">
      <c r="A754" s="13">
        <v>42930</v>
      </c>
      <c r="B754" s="54">
        <v>0.20381944444444444</v>
      </c>
      <c r="C754" s="16" t="s">
        <v>760</v>
      </c>
      <c r="D754" s="16" t="s">
        <v>761</v>
      </c>
      <c r="E754" s="16" t="s">
        <v>762</v>
      </c>
      <c r="F754" s="16">
        <v>7.186128E-2</v>
      </c>
      <c r="G754" s="16">
        <v>1.39157E-3</v>
      </c>
      <c r="H754" s="16">
        <v>1E-4</v>
      </c>
      <c r="I754" s="66">
        <v>2.5000000000000001E-3</v>
      </c>
      <c r="J754" s="16">
        <v>107182072662</v>
      </c>
      <c r="K754" s="16">
        <v>9.9749999999999999E-5</v>
      </c>
      <c r="L754" s="16">
        <v>-1.39157E-3</v>
      </c>
      <c r="R754" s="18"/>
      <c r="S754" s="78"/>
      <c r="Y754" s="18"/>
      <c r="Z754" s="78"/>
    </row>
    <row r="755" spans="1:26" ht="13.2" x14ac:dyDescent="0.25">
      <c r="A755" s="13">
        <v>42930</v>
      </c>
      <c r="B755" s="54">
        <v>0.20381944444444444</v>
      </c>
      <c r="C755" s="16" t="s">
        <v>760</v>
      </c>
      <c r="D755" s="16" t="s">
        <v>761</v>
      </c>
      <c r="E755" s="16" t="s">
        <v>762</v>
      </c>
      <c r="F755" s="16">
        <v>7.186128E-2</v>
      </c>
      <c r="G755" s="16">
        <v>1.39157E-3</v>
      </c>
      <c r="H755" s="16">
        <v>1E-4</v>
      </c>
      <c r="I755" s="66">
        <v>2.5000000000000001E-3</v>
      </c>
      <c r="J755" s="16">
        <v>107182072662</v>
      </c>
      <c r="K755" s="16">
        <v>9.9749999999999999E-5</v>
      </c>
      <c r="L755" s="16">
        <v>-1.39157E-3</v>
      </c>
      <c r="R755" s="18"/>
      <c r="S755" s="78"/>
      <c r="Y755" s="18"/>
      <c r="Z755" s="78"/>
    </row>
    <row r="756" spans="1:26" ht="13.2" x14ac:dyDescent="0.25">
      <c r="A756" s="13">
        <v>42930</v>
      </c>
      <c r="B756" s="54">
        <v>0.20381944444444444</v>
      </c>
      <c r="C756" s="16" t="s">
        <v>760</v>
      </c>
      <c r="D756" s="16" t="s">
        <v>761</v>
      </c>
      <c r="E756" s="16" t="s">
        <v>762</v>
      </c>
      <c r="F756" s="16">
        <v>7.186128E-2</v>
      </c>
      <c r="G756" s="16">
        <v>0.01</v>
      </c>
      <c r="H756" s="16">
        <v>7.1860999999999995E-4</v>
      </c>
      <c r="I756" s="66">
        <v>2.5000000000000001E-3</v>
      </c>
      <c r="J756" s="16">
        <v>107182072662</v>
      </c>
      <c r="K756" s="16">
        <v>7.1681999999999996E-4</v>
      </c>
      <c r="L756" s="16">
        <v>-0.01</v>
      </c>
      <c r="R756" s="18"/>
      <c r="S756" s="78"/>
      <c r="Y756" s="18"/>
      <c r="Z756" s="78"/>
    </row>
    <row r="757" spans="1:26" ht="13.2" x14ac:dyDescent="0.25">
      <c r="A757" s="13">
        <v>42930</v>
      </c>
      <c r="B757" s="54">
        <v>0.20381944444444444</v>
      </c>
      <c r="C757" s="16" t="s">
        <v>760</v>
      </c>
      <c r="D757" s="16" t="s">
        <v>761</v>
      </c>
      <c r="E757" s="16" t="s">
        <v>762</v>
      </c>
      <c r="F757" s="16">
        <v>7.186128E-2</v>
      </c>
      <c r="G757" s="16">
        <v>1.39157E-3</v>
      </c>
      <c r="H757" s="16">
        <v>1E-4</v>
      </c>
      <c r="I757" s="66">
        <v>2.5000000000000001E-3</v>
      </c>
      <c r="J757" s="16">
        <v>107182072662</v>
      </c>
      <c r="K757" s="16">
        <v>9.9749999999999999E-5</v>
      </c>
      <c r="L757" s="16">
        <v>-1.39157E-3</v>
      </c>
      <c r="R757" s="18"/>
      <c r="S757" s="78"/>
      <c r="Y757" s="18"/>
      <c r="Z757" s="78"/>
    </row>
    <row r="758" spans="1:26" ht="13.2" x14ac:dyDescent="0.25">
      <c r="A758" s="13">
        <v>42930</v>
      </c>
      <c r="B758" s="54">
        <v>0.20381944444444444</v>
      </c>
      <c r="C758" s="16" t="s">
        <v>760</v>
      </c>
      <c r="D758" s="16" t="s">
        <v>761</v>
      </c>
      <c r="E758" s="16" t="s">
        <v>762</v>
      </c>
      <c r="F758" s="16">
        <v>7.186128E-2</v>
      </c>
      <c r="G758" s="16">
        <v>1.39157E-3</v>
      </c>
      <c r="H758" s="16">
        <v>1E-4</v>
      </c>
      <c r="I758" s="66">
        <v>2.5000000000000001E-3</v>
      </c>
      <c r="J758" s="16">
        <v>107182072662</v>
      </c>
      <c r="K758" s="16">
        <v>9.9749999999999999E-5</v>
      </c>
      <c r="L758" s="16">
        <v>-1.39157E-3</v>
      </c>
      <c r="R758" s="18"/>
      <c r="S758" s="78"/>
      <c r="Y758" s="18"/>
      <c r="Z758" s="78"/>
    </row>
    <row r="759" spans="1:26" ht="13.2" x14ac:dyDescent="0.25">
      <c r="A759" s="13">
        <v>42930</v>
      </c>
      <c r="B759" s="54">
        <v>0.20381944444444444</v>
      </c>
      <c r="C759" s="16" t="s">
        <v>760</v>
      </c>
      <c r="D759" s="16" t="s">
        <v>761</v>
      </c>
      <c r="E759" s="16" t="s">
        <v>762</v>
      </c>
      <c r="F759" s="16">
        <v>7.186128E-2</v>
      </c>
      <c r="G759" s="16">
        <v>1.39157E-3</v>
      </c>
      <c r="H759" s="16">
        <v>1E-4</v>
      </c>
      <c r="I759" s="66">
        <v>2.5000000000000001E-3</v>
      </c>
      <c r="J759" s="16">
        <v>107182072662</v>
      </c>
      <c r="K759" s="16">
        <v>9.9749999999999999E-5</v>
      </c>
      <c r="L759" s="16">
        <v>-1.39157E-3</v>
      </c>
      <c r="R759" s="18"/>
      <c r="S759" s="78"/>
      <c r="Y759" s="18"/>
      <c r="Z759" s="78"/>
    </row>
    <row r="760" spans="1:26" ht="13.2" x14ac:dyDescent="0.25">
      <c r="A760" s="13">
        <v>42930</v>
      </c>
      <c r="B760" s="54">
        <v>0.20381944444444444</v>
      </c>
      <c r="C760" s="16" t="s">
        <v>760</v>
      </c>
      <c r="D760" s="16" t="s">
        <v>761</v>
      </c>
      <c r="E760" s="16" t="s">
        <v>762</v>
      </c>
      <c r="F760" s="16">
        <v>7.186128E-2</v>
      </c>
      <c r="G760" s="16">
        <v>1.39157E-3</v>
      </c>
      <c r="H760" s="16">
        <v>1E-4</v>
      </c>
      <c r="I760" s="66">
        <v>2.5000000000000001E-3</v>
      </c>
      <c r="J760" s="16">
        <v>107182072662</v>
      </c>
      <c r="K760" s="16">
        <v>9.9749999999999999E-5</v>
      </c>
      <c r="L760" s="16">
        <v>-1.39157E-3</v>
      </c>
      <c r="R760" s="18"/>
      <c r="S760" s="78"/>
      <c r="Y760" s="18"/>
      <c r="Z760" s="78"/>
    </row>
    <row r="761" spans="1:26" ht="13.2" x14ac:dyDescent="0.25">
      <c r="A761" s="13">
        <v>42930</v>
      </c>
      <c r="B761" s="54">
        <v>0.20381944444444444</v>
      </c>
      <c r="C761" s="16" t="s">
        <v>760</v>
      </c>
      <c r="D761" s="16" t="s">
        <v>761</v>
      </c>
      <c r="E761" s="16" t="s">
        <v>762</v>
      </c>
      <c r="F761" s="16">
        <v>7.186128E-2</v>
      </c>
      <c r="G761" s="16">
        <v>1.39157E-3</v>
      </c>
      <c r="H761" s="16">
        <v>1E-4</v>
      </c>
      <c r="I761" s="66">
        <v>2.5000000000000001E-3</v>
      </c>
      <c r="J761" s="16">
        <v>107182072662</v>
      </c>
      <c r="K761" s="16">
        <v>9.9749999999999999E-5</v>
      </c>
      <c r="L761" s="16">
        <v>-1.39157E-3</v>
      </c>
      <c r="R761" s="18"/>
      <c r="S761" s="78"/>
      <c r="Y761" s="18"/>
      <c r="Z761" s="78"/>
    </row>
    <row r="762" spans="1:26" ht="13.2" x14ac:dyDescent="0.25">
      <c r="A762" s="13">
        <v>42930</v>
      </c>
      <c r="B762" s="54">
        <v>0.20381944444444444</v>
      </c>
      <c r="C762" s="16" t="s">
        <v>760</v>
      </c>
      <c r="D762" s="16" t="s">
        <v>761</v>
      </c>
      <c r="E762" s="16" t="s">
        <v>762</v>
      </c>
      <c r="F762" s="16">
        <v>7.186128E-2</v>
      </c>
      <c r="G762" s="16">
        <v>1.39157E-2</v>
      </c>
      <c r="H762" s="16">
        <v>1E-3</v>
      </c>
      <c r="I762" s="66">
        <v>2.5000000000000001E-3</v>
      </c>
      <c r="J762" s="16">
        <v>107182072662</v>
      </c>
      <c r="K762" s="16">
        <v>9.9749999999999991E-4</v>
      </c>
      <c r="L762" s="16">
        <v>-1.39157E-2</v>
      </c>
      <c r="R762" s="18"/>
      <c r="S762" s="78"/>
      <c r="Y762" s="18"/>
      <c r="Z762" s="78"/>
    </row>
    <row r="763" spans="1:26" ht="13.2" x14ac:dyDescent="0.25">
      <c r="A763" s="13">
        <v>42930</v>
      </c>
      <c r="B763" s="54">
        <v>0.20381944444444444</v>
      </c>
      <c r="C763" s="16" t="s">
        <v>760</v>
      </c>
      <c r="D763" s="16" t="s">
        <v>761</v>
      </c>
      <c r="E763" s="16" t="s">
        <v>762</v>
      </c>
      <c r="F763" s="16">
        <v>7.186128E-2</v>
      </c>
      <c r="G763" s="16">
        <v>1.39157E-3</v>
      </c>
      <c r="H763" s="16">
        <v>1E-4</v>
      </c>
      <c r="I763" s="66">
        <v>2.5000000000000001E-3</v>
      </c>
      <c r="J763" s="16">
        <v>107182072662</v>
      </c>
      <c r="K763" s="16">
        <v>9.9749999999999999E-5</v>
      </c>
      <c r="L763" s="16">
        <v>-1.39157E-3</v>
      </c>
      <c r="R763" s="18"/>
      <c r="S763" s="78"/>
      <c r="Y763" s="18"/>
      <c r="Z763" s="78"/>
    </row>
    <row r="764" spans="1:26" ht="13.2" x14ac:dyDescent="0.25">
      <c r="A764" s="13">
        <v>42930</v>
      </c>
      <c r="B764" s="54">
        <v>0.20381944444444444</v>
      </c>
      <c r="C764" s="16" t="s">
        <v>760</v>
      </c>
      <c r="D764" s="16" t="s">
        <v>761</v>
      </c>
      <c r="E764" s="16" t="s">
        <v>762</v>
      </c>
      <c r="F764" s="16">
        <v>7.186128E-2</v>
      </c>
      <c r="G764" s="16">
        <v>1.39157E-3</v>
      </c>
      <c r="H764" s="16">
        <v>1E-4</v>
      </c>
      <c r="I764" s="66">
        <v>2.5000000000000001E-3</v>
      </c>
      <c r="J764" s="16">
        <v>107182072662</v>
      </c>
      <c r="K764" s="16">
        <v>9.9749999999999999E-5</v>
      </c>
      <c r="L764" s="16">
        <v>-1.39157E-3</v>
      </c>
      <c r="R764" s="18"/>
      <c r="S764" s="78"/>
      <c r="Y764" s="18"/>
      <c r="Z764" s="78"/>
    </row>
    <row r="765" spans="1:26" ht="13.2" x14ac:dyDescent="0.25">
      <c r="A765" s="13">
        <v>42930</v>
      </c>
      <c r="B765" s="54">
        <v>0.20381944444444444</v>
      </c>
      <c r="C765" s="16" t="s">
        <v>760</v>
      </c>
      <c r="D765" s="16" t="s">
        <v>761</v>
      </c>
      <c r="E765" s="16" t="s">
        <v>762</v>
      </c>
      <c r="F765" s="16">
        <v>7.186128E-2</v>
      </c>
      <c r="G765" s="16">
        <v>2.660916E-2</v>
      </c>
      <c r="H765" s="16">
        <v>1.91216E-3</v>
      </c>
      <c r="I765" s="66">
        <v>2.5000000000000001E-3</v>
      </c>
      <c r="J765" s="16">
        <v>107182072662</v>
      </c>
      <c r="K765" s="16">
        <v>1.90738E-3</v>
      </c>
      <c r="L765" s="16">
        <v>-2.660916E-2</v>
      </c>
      <c r="R765" s="18"/>
      <c r="S765" s="78"/>
      <c r="Y765" s="18"/>
      <c r="Z765" s="78"/>
    </row>
    <row r="766" spans="1:26" ht="13.2" x14ac:dyDescent="0.25">
      <c r="A766" s="13">
        <v>42930</v>
      </c>
      <c r="B766" s="54">
        <v>0.14011574074074074</v>
      </c>
      <c r="C766" s="16" t="s">
        <v>760</v>
      </c>
      <c r="D766" s="16" t="s">
        <v>761</v>
      </c>
      <c r="E766" s="16" t="s">
        <v>762</v>
      </c>
      <c r="F766" s="16">
        <v>7.2291910000000001E-2</v>
      </c>
      <c r="G766" s="16">
        <v>2.9577129100000001</v>
      </c>
      <c r="H766" s="16">
        <v>0.21381871</v>
      </c>
      <c r="I766" s="66">
        <v>2.5000000000000001E-3</v>
      </c>
      <c r="J766" s="16">
        <v>107173664079</v>
      </c>
      <c r="K766" s="16">
        <v>0.21328417</v>
      </c>
      <c r="L766" s="16">
        <v>-2.9577129100000001</v>
      </c>
      <c r="R766" s="18"/>
      <c r="S766" s="78"/>
      <c r="Y766" s="18"/>
      <c r="Z766" s="78"/>
    </row>
    <row r="767" spans="1:26" ht="13.2" x14ac:dyDescent="0.25">
      <c r="A767" s="13"/>
      <c r="B767" s="54"/>
      <c r="R767" s="18"/>
      <c r="S767" s="78"/>
      <c r="Y767" s="18"/>
      <c r="Z767" s="78"/>
    </row>
    <row r="768" spans="1:26" ht="13.2" x14ac:dyDescent="0.25">
      <c r="A768" s="13"/>
      <c r="B768" s="54"/>
      <c r="F768" s="16" t="s">
        <v>774</v>
      </c>
      <c r="G768">
        <f t="shared" ref="G768:H768" si="49">SUM(G530:G659)</f>
        <v>145.72882393000009</v>
      </c>
      <c r="H768">
        <f t="shared" si="49"/>
        <v>10.483583339999999</v>
      </c>
      <c r="R768" s="18"/>
      <c r="S768" s="78"/>
      <c r="Y768" s="18"/>
      <c r="Z768" s="78"/>
    </row>
    <row r="769" spans="1:26" ht="13.2" x14ac:dyDescent="0.25">
      <c r="A769" s="13"/>
      <c r="B769" s="54"/>
      <c r="F769" s="16" t="s">
        <v>775</v>
      </c>
      <c r="G769">
        <f t="shared" ref="G769:H769" si="50">SUM(G660:G766)</f>
        <v>251.37928789000003</v>
      </c>
      <c r="H769">
        <f t="shared" si="50"/>
        <v>18.017088409999989</v>
      </c>
      <c r="R769" s="18"/>
      <c r="S769" s="78"/>
      <c r="Y769" s="18"/>
      <c r="Z769" s="78"/>
    </row>
    <row r="770" spans="1:26" ht="13.2" x14ac:dyDescent="0.25">
      <c r="A770" s="13"/>
      <c r="B770" s="54"/>
      <c r="G770" s="7">
        <f t="shared" ref="G770:H770" si="51">G769-G768</f>
        <v>105.65046395999994</v>
      </c>
      <c r="H770" s="7">
        <f t="shared" si="51"/>
        <v>7.5335050699999897</v>
      </c>
      <c r="R770" s="18"/>
      <c r="S770" s="78"/>
      <c r="Y770" s="18"/>
      <c r="Z770" s="78"/>
    </row>
    <row r="771" spans="1:26" ht="13.2" x14ac:dyDescent="0.25">
      <c r="A771" s="13"/>
      <c r="B771" s="54"/>
      <c r="R771" s="18"/>
      <c r="S771" s="78"/>
      <c r="Y771" s="18"/>
      <c r="Z771" s="78"/>
    </row>
    <row r="772" spans="1:26" ht="13.2" x14ac:dyDescent="0.25">
      <c r="A772" s="13"/>
      <c r="B772" s="54"/>
      <c r="R772" s="18"/>
      <c r="S772" s="78"/>
      <c r="Y772" s="18"/>
      <c r="Z772" s="78"/>
    </row>
    <row r="773" spans="1:26" ht="13.2" x14ac:dyDescent="0.25">
      <c r="A773" s="13">
        <v>42931</v>
      </c>
      <c r="B773" s="54">
        <v>0.66021990740740744</v>
      </c>
      <c r="C773" s="16" t="s">
        <v>760</v>
      </c>
      <c r="D773" s="16" t="s">
        <v>761</v>
      </c>
      <c r="E773" s="16" t="s">
        <v>763</v>
      </c>
      <c r="F773" s="16">
        <v>7.0385000000000003E-2</v>
      </c>
      <c r="G773" s="16">
        <v>14.999999989999999</v>
      </c>
      <c r="H773" s="16">
        <v>1.05577499</v>
      </c>
      <c r="I773" s="66">
        <v>1.5E-3</v>
      </c>
      <c r="J773" s="16">
        <v>107219328369</v>
      </c>
      <c r="K773" s="16">
        <v>-1.05577499</v>
      </c>
      <c r="L773" s="16">
        <v>14.977499999999999</v>
      </c>
      <c r="R773" s="18"/>
      <c r="S773" s="78"/>
      <c r="Y773" s="18"/>
      <c r="Z773" s="78"/>
    </row>
    <row r="774" spans="1:26" ht="13.2" x14ac:dyDescent="0.25">
      <c r="A774" s="13">
        <v>42931</v>
      </c>
      <c r="B774" s="54">
        <v>0.64900462962962968</v>
      </c>
      <c r="C774" s="16" t="s">
        <v>760</v>
      </c>
      <c r="D774" s="16" t="s">
        <v>761</v>
      </c>
      <c r="E774" s="16" t="s">
        <v>763</v>
      </c>
      <c r="F774" s="16">
        <v>7.0512000000000005E-2</v>
      </c>
      <c r="G774" s="16">
        <v>0.59207757000000005</v>
      </c>
      <c r="H774" s="16">
        <v>4.1748569999999999E-2</v>
      </c>
      <c r="I774" s="66">
        <v>1.5E-3</v>
      </c>
      <c r="J774" s="16">
        <v>107254396266</v>
      </c>
      <c r="K774" s="16">
        <v>-4.1748569999999999E-2</v>
      </c>
      <c r="L774" s="16">
        <v>0.59118946000000006</v>
      </c>
      <c r="R774" s="18"/>
      <c r="S774" s="78"/>
      <c r="Y774" s="18"/>
      <c r="Z774" s="78"/>
    </row>
    <row r="775" spans="1:26" ht="13.2" x14ac:dyDescent="0.25">
      <c r="A775" s="13">
        <v>42931</v>
      </c>
      <c r="B775" s="54">
        <v>0.64886574074074077</v>
      </c>
      <c r="C775" s="16" t="s">
        <v>760</v>
      </c>
      <c r="D775" s="16" t="s">
        <v>761</v>
      </c>
      <c r="E775" s="16" t="s">
        <v>763</v>
      </c>
      <c r="F775" s="16">
        <v>7.0512000000000005E-2</v>
      </c>
      <c r="G775" s="16">
        <v>0.21782499999999999</v>
      </c>
      <c r="H775" s="16">
        <v>1.535927E-2</v>
      </c>
      <c r="I775" s="66">
        <v>1.5E-3</v>
      </c>
      <c r="J775" s="16">
        <v>107254396266</v>
      </c>
      <c r="K775" s="16">
        <v>-1.535927E-2</v>
      </c>
      <c r="L775" s="16">
        <v>0.21749826999999999</v>
      </c>
      <c r="R775" s="18"/>
      <c r="S775" s="78"/>
      <c r="Y775" s="18"/>
      <c r="Z775" s="78"/>
    </row>
    <row r="776" spans="1:26" ht="13.2" x14ac:dyDescent="0.25">
      <c r="A776" s="13">
        <v>42931</v>
      </c>
      <c r="B776" s="54">
        <v>0.64880787037037035</v>
      </c>
      <c r="C776" s="16" t="s">
        <v>760</v>
      </c>
      <c r="D776" s="16" t="s">
        <v>761</v>
      </c>
      <c r="E776" s="16" t="s">
        <v>763</v>
      </c>
      <c r="F776" s="16">
        <v>7.0512000000000005E-2</v>
      </c>
      <c r="G776" s="16">
        <v>2.0516292599999999</v>
      </c>
      <c r="H776" s="16">
        <v>0.14466448000000001</v>
      </c>
      <c r="I776" s="66">
        <v>1.5E-3</v>
      </c>
      <c r="J776" s="16">
        <v>107254396266</v>
      </c>
      <c r="K776" s="16">
        <v>-0.14466448000000001</v>
      </c>
      <c r="L776" s="16">
        <v>2.0485518200000001</v>
      </c>
      <c r="R776" s="18"/>
      <c r="S776" s="78"/>
      <c r="Y776" s="18"/>
      <c r="Z776" s="78"/>
    </row>
    <row r="777" spans="1:26" ht="13.2" x14ac:dyDescent="0.25">
      <c r="A777" s="13">
        <v>42931</v>
      </c>
      <c r="B777" s="54">
        <v>0.64876157407407409</v>
      </c>
      <c r="C777" s="16" t="s">
        <v>760</v>
      </c>
      <c r="D777" s="16" t="s">
        <v>761</v>
      </c>
      <c r="E777" s="16" t="s">
        <v>763</v>
      </c>
      <c r="F777" s="16">
        <v>7.0512000000000005E-2</v>
      </c>
      <c r="G777" s="16">
        <v>2.4899999999999999E-2</v>
      </c>
      <c r="H777" s="16">
        <v>1.75574E-3</v>
      </c>
      <c r="I777" s="66">
        <v>1.5E-3</v>
      </c>
      <c r="J777" s="16">
        <v>107254396266</v>
      </c>
      <c r="K777" s="16">
        <v>-1.75574E-3</v>
      </c>
      <c r="L777" s="16">
        <v>2.486265E-2</v>
      </c>
      <c r="R777" s="18"/>
      <c r="S777" s="78"/>
      <c r="Y777" s="18"/>
      <c r="Z777" s="78"/>
    </row>
    <row r="778" spans="1:26" ht="13.2" x14ac:dyDescent="0.25">
      <c r="A778" s="13">
        <v>42931</v>
      </c>
      <c r="B778" s="54">
        <v>0.6486574074074074</v>
      </c>
      <c r="C778" s="16" t="s">
        <v>760</v>
      </c>
      <c r="D778" s="16" t="s">
        <v>761</v>
      </c>
      <c r="E778" s="16" t="s">
        <v>763</v>
      </c>
      <c r="F778" s="16">
        <v>7.0512000000000005E-2</v>
      </c>
      <c r="G778" s="16">
        <v>4.5101019999999999E-2</v>
      </c>
      <c r="H778" s="16">
        <v>3.18016E-3</v>
      </c>
      <c r="I778" s="66">
        <v>1.5E-3</v>
      </c>
      <c r="J778" s="16">
        <v>107254396266</v>
      </c>
      <c r="K778" s="16">
        <v>-3.18016E-3</v>
      </c>
      <c r="L778" s="16">
        <v>4.5033370000000003E-2</v>
      </c>
      <c r="R778" s="18"/>
      <c r="S778" s="78"/>
      <c r="Y778" s="18"/>
      <c r="Z778" s="78"/>
    </row>
    <row r="779" spans="1:26" ht="13.2" x14ac:dyDescent="0.25">
      <c r="A779" s="13">
        <v>42931</v>
      </c>
      <c r="B779" s="54">
        <v>0.64831018518518524</v>
      </c>
      <c r="C779" s="16" t="s">
        <v>760</v>
      </c>
      <c r="D779" s="16" t="s">
        <v>761</v>
      </c>
      <c r="E779" s="16" t="s">
        <v>763</v>
      </c>
      <c r="F779" s="16">
        <v>7.0512000000000005E-2</v>
      </c>
      <c r="G779" s="16">
        <v>4.2283439999999999E-2</v>
      </c>
      <c r="H779" s="16">
        <v>2.9814799999999999E-3</v>
      </c>
      <c r="I779" s="66">
        <v>1.5E-3</v>
      </c>
      <c r="J779" s="16">
        <v>107254396266</v>
      </c>
      <c r="K779" s="16">
        <v>-2.9814799999999999E-3</v>
      </c>
      <c r="L779" s="16">
        <v>4.2220019999999997E-2</v>
      </c>
      <c r="R779" s="18"/>
      <c r="S779" s="78"/>
      <c r="Y779" s="18"/>
      <c r="Z779" s="78"/>
    </row>
    <row r="780" spans="1:26" ht="13.2" x14ac:dyDescent="0.25">
      <c r="A780" s="13">
        <v>42931</v>
      </c>
      <c r="B780" s="54">
        <v>0.64829861111111109</v>
      </c>
      <c r="C780" s="16" t="s">
        <v>760</v>
      </c>
      <c r="D780" s="16" t="s">
        <v>761</v>
      </c>
      <c r="E780" s="16" t="s">
        <v>763</v>
      </c>
      <c r="F780" s="16">
        <v>7.0512000000000005E-2</v>
      </c>
      <c r="G780" s="16">
        <v>1.9892468299999999</v>
      </c>
      <c r="H780" s="16">
        <v>0.14026577000000001</v>
      </c>
      <c r="I780" s="66">
        <v>1.5E-3</v>
      </c>
      <c r="J780" s="16">
        <v>107254396266</v>
      </c>
      <c r="K780" s="16">
        <v>-0.14026577000000001</v>
      </c>
      <c r="L780" s="16">
        <v>1.9862629599999999</v>
      </c>
      <c r="R780" s="18"/>
      <c r="S780" s="78"/>
      <c r="Y780" s="18"/>
      <c r="Z780" s="78"/>
    </row>
    <row r="781" spans="1:26" ht="13.2" x14ac:dyDescent="0.25">
      <c r="A781" s="13">
        <v>42931</v>
      </c>
      <c r="B781" s="54">
        <v>0.64828703703703705</v>
      </c>
      <c r="C781" s="16" t="s">
        <v>760</v>
      </c>
      <c r="D781" s="16" t="s">
        <v>761</v>
      </c>
      <c r="E781" s="16" t="s">
        <v>763</v>
      </c>
      <c r="F781" s="16">
        <v>7.0512000000000005E-2</v>
      </c>
      <c r="G781" s="16">
        <v>2.4892300000000001</v>
      </c>
      <c r="H781" s="16">
        <v>0.17552058000000001</v>
      </c>
      <c r="I781" s="66">
        <v>1.5E-3</v>
      </c>
      <c r="J781" s="16">
        <v>107254396266</v>
      </c>
      <c r="K781" s="16">
        <v>-0.17552058000000001</v>
      </c>
      <c r="L781" s="16">
        <v>2.4854961599999998</v>
      </c>
      <c r="R781" s="18"/>
      <c r="S781" s="78"/>
      <c r="Y781" s="18"/>
      <c r="Z781" s="78"/>
    </row>
    <row r="782" spans="1:26" ht="13.2" x14ac:dyDescent="0.25">
      <c r="A782" s="13">
        <v>42931</v>
      </c>
      <c r="B782" s="54">
        <v>0.64815972222222218</v>
      </c>
      <c r="C782" s="16" t="s">
        <v>760</v>
      </c>
      <c r="D782" s="16" t="s">
        <v>761</v>
      </c>
      <c r="E782" s="16" t="s">
        <v>763</v>
      </c>
      <c r="F782" s="16">
        <v>7.0512000000000005E-2</v>
      </c>
      <c r="G782" s="16">
        <v>1.3290554400000001</v>
      </c>
      <c r="H782" s="16">
        <v>9.3714350000000002E-2</v>
      </c>
      <c r="I782" s="66">
        <v>1.5E-3</v>
      </c>
      <c r="J782" s="16">
        <v>107254396266</v>
      </c>
      <c r="K782" s="16">
        <v>-9.3714350000000002E-2</v>
      </c>
      <c r="L782" s="16">
        <v>1.3270618599999999</v>
      </c>
      <c r="R782" s="18"/>
      <c r="S782" s="78"/>
      <c r="Y782" s="18"/>
      <c r="Z782" s="78"/>
    </row>
    <row r="783" spans="1:26" ht="13.2" x14ac:dyDescent="0.25">
      <c r="A783" s="13">
        <v>42931</v>
      </c>
      <c r="B783" s="54">
        <v>0.31518518518518518</v>
      </c>
      <c r="C783" s="16" t="s">
        <v>760</v>
      </c>
      <c r="D783" s="16" t="s">
        <v>761</v>
      </c>
      <c r="E783" s="16" t="s">
        <v>763</v>
      </c>
      <c r="F783" s="16">
        <v>7.1702000000000002E-2</v>
      </c>
      <c r="G783" s="16">
        <v>0.58589842999999997</v>
      </c>
      <c r="H783" s="16">
        <v>4.2010079999999998E-2</v>
      </c>
      <c r="I783" s="66">
        <v>1.5E-3</v>
      </c>
      <c r="J783" s="16">
        <v>107320471125</v>
      </c>
      <c r="K783" s="16">
        <v>-4.2010079999999998E-2</v>
      </c>
      <c r="L783" s="16">
        <v>0.58501959000000003</v>
      </c>
      <c r="R783" s="18"/>
      <c r="S783" s="78"/>
      <c r="Y783" s="18"/>
      <c r="Z783" s="78"/>
    </row>
    <row r="784" spans="1:26" ht="13.2" x14ac:dyDescent="0.25">
      <c r="A784" s="13">
        <v>42931</v>
      </c>
      <c r="B784" s="54">
        <v>0.29011574074074076</v>
      </c>
      <c r="C784" s="16" t="s">
        <v>760</v>
      </c>
      <c r="D784" s="16" t="s">
        <v>761</v>
      </c>
      <c r="E784" s="16" t="s">
        <v>763</v>
      </c>
      <c r="F784" s="16">
        <v>7.1997340000000007E-2</v>
      </c>
      <c r="G784" s="16">
        <v>5.1900000000000002E-2</v>
      </c>
      <c r="H784" s="16">
        <v>3.7366600000000002E-3</v>
      </c>
      <c r="I784" s="66">
        <v>2.5000000000000001E-3</v>
      </c>
      <c r="J784" s="16">
        <v>107320606989</v>
      </c>
      <c r="K784" s="16">
        <v>-3.7366600000000002E-3</v>
      </c>
      <c r="L784" s="16">
        <v>5.1770249999999997E-2</v>
      </c>
      <c r="R784" s="18"/>
      <c r="S784" s="78"/>
      <c r="Y784" s="18"/>
      <c r="Z784" s="78"/>
    </row>
    <row r="785" spans="1:26" ht="13.2" x14ac:dyDescent="0.25">
      <c r="A785" s="13">
        <v>42931</v>
      </c>
      <c r="B785" s="54">
        <v>0.28980324074074076</v>
      </c>
      <c r="C785" s="16" t="s">
        <v>760</v>
      </c>
      <c r="D785" s="16" t="s">
        <v>761</v>
      </c>
      <c r="E785" s="16" t="s">
        <v>763</v>
      </c>
      <c r="F785" s="16">
        <v>7.1997340000000007E-2</v>
      </c>
      <c r="G785" s="16">
        <v>1.24812056</v>
      </c>
      <c r="H785" s="16">
        <v>8.9861360000000001E-2</v>
      </c>
      <c r="I785" s="66">
        <v>2.5000000000000001E-3</v>
      </c>
      <c r="J785" s="16">
        <v>107320590006</v>
      </c>
      <c r="K785" s="16">
        <v>-8.9861360000000001E-2</v>
      </c>
      <c r="L785" s="16">
        <v>1.2450002600000001</v>
      </c>
      <c r="R785" s="18"/>
      <c r="S785" s="78"/>
      <c r="Y785" s="18"/>
      <c r="Z785" s="78"/>
    </row>
    <row r="786" spans="1:26" ht="13.2" x14ac:dyDescent="0.25">
      <c r="A786" s="13">
        <v>42931</v>
      </c>
      <c r="B786" s="54">
        <v>0.28972222222222221</v>
      </c>
      <c r="C786" s="16" t="s">
        <v>760</v>
      </c>
      <c r="D786" s="16" t="s">
        <v>761</v>
      </c>
      <c r="E786" s="16" t="s">
        <v>763</v>
      </c>
      <c r="F786" s="16">
        <v>7.1702000000000002E-2</v>
      </c>
      <c r="G786" s="16">
        <v>3.9141015700000001</v>
      </c>
      <c r="H786" s="16">
        <v>0.28064890999999997</v>
      </c>
      <c r="I786" s="66">
        <v>1.5E-3</v>
      </c>
      <c r="J786" s="16">
        <v>107320471125</v>
      </c>
      <c r="K786" s="16">
        <v>-0.28064890999999997</v>
      </c>
      <c r="L786" s="16">
        <v>3.9082304200000002</v>
      </c>
      <c r="R786" s="18"/>
      <c r="S786" s="78"/>
      <c r="Y786" s="18"/>
      <c r="Z786" s="78"/>
    </row>
    <row r="787" spans="1:26" ht="13.2" x14ac:dyDescent="0.25">
      <c r="A787" s="13">
        <v>42931</v>
      </c>
      <c r="B787" s="54">
        <v>0.28887731481481482</v>
      </c>
      <c r="C787" s="16" t="s">
        <v>760</v>
      </c>
      <c r="D787" s="16" t="s">
        <v>761</v>
      </c>
      <c r="E787" s="16" t="s">
        <v>763</v>
      </c>
      <c r="F787" s="16">
        <v>7.1786870000000003E-2</v>
      </c>
      <c r="G787" s="16">
        <v>0.19609577</v>
      </c>
      <c r="H787" s="16">
        <v>1.40771E-2</v>
      </c>
      <c r="I787" s="66">
        <v>2.5000000000000001E-3</v>
      </c>
      <c r="J787" s="16">
        <v>107320495101</v>
      </c>
      <c r="K787" s="16">
        <v>-1.40771E-2</v>
      </c>
      <c r="L787" s="16">
        <v>0.19560553999999999</v>
      </c>
      <c r="R787" s="18"/>
      <c r="S787" s="78"/>
      <c r="Y787" s="18"/>
      <c r="Z787" s="78"/>
    </row>
    <row r="788" spans="1:26" ht="13.2" x14ac:dyDescent="0.25">
      <c r="A788" s="13">
        <v>42931</v>
      </c>
      <c r="B788" s="54">
        <v>0.18645833333333334</v>
      </c>
      <c r="C788" s="16" t="s">
        <v>760</v>
      </c>
      <c r="D788" s="16" t="s">
        <v>761</v>
      </c>
      <c r="E788" s="16" t="s">
        <v>763</v>
      </c>
      <c r="F788" s="16">
        <v>7.1923000000000001E-2</v>
      </c>
      <c r="G788" s="16">
        <v>4.4521999999999999E-2</v>
      </c>
      <c r="H788" s="16">
        <v>3.20215E-3</v>
      </c>
      <c r="I788" s="66">
        <v>1.5E-3</v>
      </c>
      <c r="J788" s="16">
        <v>107272266378</v>
      </c>
      <c r="K788" s="16">
        <v>-3.20215E-3</v>
      </c>
      <c r="L788" s="16">
        <v>4.4455219999999997E-2</v>
      </c>
      <c r="R788" s="18"/>
      <c r="S788" s="78"/>
      <c r="Y788" s="18"/>
      <c r="Z788" s="78"/>
    </row>
    <row r="789" spans="1:26" ht="13.2" x14ac:dyDescent="0.25">
      <c r="A789" s="13">
        <v>42931</v>
      </c>
      <c r="B789" s="54">
        <v>0.18645833333333334</v>
      </c>
      <c r="C789" s="16" t="s">
        <v>760</v>
      </c>
      <c r="D789" s="16" t="s">
        <v>761</v>
      </c>
      <c r="E789" s="16" t="s">
        <v>763</v>
      </c>
      <c r="F789" s="16">
        <v>7.1953000000000003E-2</v>
      </c>
      <c r="G789" s="16">
        <v>7.4522000000000005E-2</v>
      </c>
      <c r="H789" s="16">
        <v>5.36208E-3</v>
      </c>
      <c r="I789" s="66">
        <v>1.5E-3</v>
      </c>
      <c r="J789" s="16">
        <v>107272279365</v>
      </c>
      <c r="K789" s="16">
        <v>-5.36208E-3</v>
      </c>
      <c r="L789" s="16">
        <v>7.4410219999999999E-2</v>
      </c>
      <c r="R789" s="18"/>
      <c r="S789" s="78"/>
      <c r="Y789" s="18"/>
      <c r="Z789" s="78"/>
    </row>
    <row r="790" spans="1:26" ht="13.2" x14ac:dyDescent="0.25">
      <c r="A790" s="13">
        <v>42931</v>
      </c>
      <c r="B790" s="54">
        <v>0.18645833333333334</v>
      </c>
      <c r="C790" s="16" t="s">
        <v>760</v>
      </c>
      <c r="D790" s="16" t="s">
        <v>761</v>
      </c>
      <c r="E790" s="16" t="s">
        <v>763</v>
      </c>
      <c r="F790" s="16">
        <v>7.1979000000000001E-2</v>
      </c>
      <c r="G790" s="16">
        <v>0.2031164</v>
      </c>
      <c r="H790" s="16">
        <v>1.462011E-2</v>
      </c>
      <c r="I790" s="66">
        <v>1.5E-3</v>
      </c>
      <c r="J790" s="16">
        <v>107272336308</v>
      </c>
      <c r="K790" s="16">
        <v>-1.462011E-2</v>
      </c>
      <c r="L790" s="16">
        <v>0.20281173</v>
      </c>
      <c r="R790" s="18"/>
      <c r="S790" s="78"/>
      <c r="Y790" s="18"/>
      <c r="Z790" s="78"/>
    </row>
    <row r="791" spans="1:26" ht="13.2" x14ac:dyDescent="0.25">
      <c r="A791" s="13">
        <v>42931</v>
      </c>
      <c r="B791" s="54">
        <v>0.18151620370370369</v>
      </c>
      <c r="C791" s="16" t="s">
        <v>760</v>
      </c>
      <c r="D791" s="16" t="s">
        <v>761</v>
      </c>
      <c r="E791" s="16" t="s">
        <v>763</v>
      </c>
      <c r="F791" s="16">
        <v>7.1979000000000001E-2</v>
      </c>
      <c r="G791" s="16">
        <v>2.4215299999999999E-3</v>
      </c>
      <c r="H791" s="16">
        <v>1.7429000000000001E-4</v>
      </c>
      <c r="I791" s="66">
        <v>1.5E-3</v>
      </c>
      <c r="J791" s="16">
        <v>107272336308</v>
      </c>
      <c r="K791" s="16">
        <v>-1.7429000000000001E-4</v>
      </c>
      <c r="L791" s="16">
        <v>2.4179000000000002E-3</v>
      </c>
      <c r="R791" s="18"/>
      <c r="S791" s="78"/>
      <c r="Y791" s="18"/>
      <c r="Z791" s="78"/>
    </row>
    <row r="792" spans="1:26" ht="13.2" x14ac:dyDescent="0.25">
      <c r="A792" s="13">
        <v>42931</v>
      </c>
      <c r="B792" s="54">
        <v>1.4155092592592592E-2</v>
      </c>
      <c r="C792" s="16" t="s">
        <v>760</v>
      </c>
      <c r="D792" s="16" t="s">
        <v>761</v>
      </c>
      <c r="E792" s="16" t="s">
        <v>763</v>
      </c>
      <c r="F792" s="16">
        <v>7.3142659999999998E-2</v>
      </c>
      <c r="G792" s="16">
        <v>0.11888296</v>
      </c>
      <c r="H792" s="16">
        <v>8.6954100000000006E-3</v>
      </c>
      <c r="I792" s="66">
        <v>2.5000000000000001E-3</v>
      </c>
      <c r="J792" s="16">
        <v>107286048582</v>
      </c>
      <c r="K792" s="16">
        <v>-8.6954100000000006E-3</v>
      </c>
      <c r="L792" s="16">
        <v>0.11858576</v>
      </c>
      <c r="R792" s="18"/>
      <c r="S792" s="78"/>
      <c r="Y792" s="18"/>
      <c r="Z792" s="78"/>
    </row>
    <row r="793" spans="1:26" ht="13.2" x14ac:dyDescent="0.25">
      <c r="A793" s="13">
        <v>42931</v>
      </c>
      <c r="B793" s="54">
        <v>1.4155092592592592E-2</v>
      </c>
      <c r="C793" s="16" t="s">
        <v>760</v>
      </c>
      <c r="D793" s="16" t="s">
        <v>761</v>
      </c>
      <c r="E793" s="16" t="s">
        <v>763</v>
      </c>
      <c r="F793" s="16">
        <v>7.3142650000000003E-2</v>
      </c>
      <c r="G793" s="16">
        <v>12</v>
      </c>
      <c r="H793" s="16">
        <v>0.87771180000000004</v>
      </c>
      <c r="I793" s="66">
        <v>2.5000000000000001E-3</v>
      </c>
      <c r="J793" s="16">
        <v>107286048582</v>
      </c>
      <c r="K793" s="16">
        <v>-0.87771180000000004</v>
      </c>
      <c r="L793" s="16">
        <v>11.97</v>
      </c>
      <c r="R793" s="18"/>
      <c r="S793" s="78"/>
      <c r="Y793" s="18"/>
      <c r="Z793" s="78"/>
    </row>
    <row r="794" spans="1:26" ht="13.2" x14ac:dyDescent="0.25">
      <c r="A794" s="13">
        <v>42931</v>
      </c>
      <c r="B794" s="54">
        <v>1.6770833333333332E-2</v>
      </c>
      <c r="C794" s="16" t="s">
        <v>760</v>
      </c>
      <c r="D794" s="16" t="s">
        <v>761</v>
      </c>
      <c r="E794" s="16" t="s">
        <v>762</v>
      </c>
      <c r="F794" s="16">
        <v>7.2999930000000005E-2</v>
      </c>
      <c r="G794" s="16">
        <v>0.14270801999999999</v>
      </c>
      <c r="H794" s="16">
        <v>1.041767E-2</v>
      </c>
      <c r="I794" s="66">
        <v>1.5E-3</v>
      </c>
      <c r="J794" s="16">
        <v>107286229401</v>
      </c>
      <c r="K794" s="16">
        <v>1.0402049999999999E-2</v>
      </c>
      <c r="L794" s="16">
        <v>-0.14270801999999999</v>
      </c>
      <c r="R794" s="18"/>
      <c r="S794" s="78"/>
      <c r="Y794" s="18"/>
      <c r="Z794" s="78"/>
    </row>
    <row r="795" spans="1:26" ht="13.2" x14ac:dyDescent="0.25">
      <c r="A795" s="13">
        <v>42931</v>
      </c>
      <c r="B795" s="54">
        <v>1.6574074074074074E-2</v>
      </c>
      <c r="C795" s="16" t="s">
        <v>760</v>
      </c>
      <c r="D795" s="16" t="s">
        <v>761</v>
      </c>
      <c r="E795" s="16" t="s">
        <v>762</v>
      </c>
      <c r="F795" s="16">
        <v>7.2999930000000005E-2</v>
      </c>
      <c r="G795" s="16">
        <v>0.13698642999999999</v>
      </c>
      <c r="H795" s="16">
        <v>9.9999900000000003E-3</v>
      </c>
      <c r="I795" s="66">
        <v>1.5E-3</v>
      </c>
      <c r="J795" s="16">
        <v>107286229401</v>
      </c>
      <c r="K795" s="16">
        <v>9.9850000000000008E-3</v>
      </c>
      <c r="L795" s="16">
        <v>-0.13698642999999999</v>
      </c>
      <c r="R795" s="18"/>
      <c r="S795" s="78"/>
      <c r="Y795" s="18"/>
      <c r="Z795" s="78"/>
    </row>
    <row r="796" spans="1:26" ht="13.2" x14ac:dyDescent="0.25">
      <c r="A796" s="13">
        <v>42931</v>
      </c>
      <c r="B796" s="54">
        <v>1.6469907407407409E-2</v>
      </c>
      <c r="C796" s="16" t="s">
        <v>760</v>
      </c>
      <c r="D796" s="16" t="s">
        <v>761</v>
      </c>
      <c r="E796" s="16" t="s">
        <v>762</v>
      </c>
      <c r="F796" s="16">
        <v>7.2999930000000005E-2</v>
      </c>
      <c r="G796" s="16">
        <v>2.7170079999999999E-2</v>
      </c>
      <c r="H796" s="16">
        <v>1.9834100000000001E-3</v>
      </c>
      <c r="I796" s="66">
        <v>1.5E-3</v>
      </c>
      <c r="J796" s="16">
        <v>107286229401</v>
      </c>
      <c r="K796" s="16">
        <v>1.98044E-3</v>
      </c>
      <c r="L796" s="16">
        <v>-2.7170079999999999E-2</v>
      </c>
      <c r="R796" s="18"/>
      <c r="S796" s="78"/>
      <c r="Y796" s="18"/>
      <c r="Z796" s="78"/>
    </row>
    <row r="797" spans="1:26" ht="13.2" x14ac:dyDescent="0.25">
      <c r="A797" s="13">
        <v>42931</v>
      </c>
      <c r="B797" s="54">
        <v>1.638888888888889E-2</v>
      </c>
      <c r="C797" s="16" t="s">
        <v>760</v>
      </c>
      <c r="D797" s="16" t="s">
        <v>761</v>
      </c>
      <c r="E797" s="16" t="s">
        <v>762</v>
      </c>
      <c r="F797" s="16">
        <v>7.2999930000000005E-2</v>
      </c>
      <c r="G797" s="16">
        <v>0.13306807000000001</v>
      </c>
      <c r="H797" s="16">
        <v>9.7139500000000007E-3</v>
      </c>
      <c r="I797" s="66">
        <v>1.5E-3</v>
      </c>
      <c r="J797" s="16">
        <v>107286229401</v>
      </c>
      <c r="K797" s="16">
        <v>9.6993800000000005E-3</v>
      </c>
      <c r="L797" s="16">
        <v>-0.13306807000000001</v>
      </c>
      <c r="R797" s="18"/>
      <c r="S797" s="78"/>
      <c r="Y797" s="18"/>
      <c r="Z797" s="78"/>
    </row>
    <row r="798" spans="1:26" ht="13.2" x14ac:dyDescent="0.25">
      <c r="A798" s="13">
        <v>42931</v>
      </c>
      <c r="B798" s="54">
        <v>1.2916666666666667E-2</v>
      </c>
      <c r="C798" s="16" t="s">
        <v>760</v>
      </c>
      <c r="D798" s="16" t="s">
        <v>761</v>
      </c>
      <c r="E798" s="16" t="s">
        <v>762</v>
      </c>
      <c r="F798" s="16">
        <v>7.2986930000000005E-2</v>
      </c>
      <c r="G798" s="16">
        <v>3.9095669000000002</v>
      </c>
      <c r="H798" s="16">
        <v>0.28534727999999998</v>
      </c>
      <c r="I798" s="66">
        <v>2.5000000000000001E-3</v>
      </c>
      <c r="J798" s="16">
        <v>107285930700</v>
      </c>
      <c r="K798" s="16">
        <v>0.28463391999999998</v>
      </c>
      <c r="L798" s="16">
        <v>-3.9095669000000002</v>
      </c>
      <c r="R798" s="18"/>
      <c r="S798" s="78"/>
      <c r="Y798" s="18"/>
      <c r="Z798" s="78"/>
    </row>
    <row r="799" spans="1:26" ht="13.2" x14ac:dyDescent="0.25">
      <c r="A799" s="13">
        <v>42931</v>
      </c>
      <c r="B799" s="54">
        <v>1.2916666666666667E-2</v>
      </c>
      <c r="C799" s="16" t="s">
        <v>760</v>
      </c>
      <c r="D799" s="16" t="s">
        <v>761</v>
      </c>
      <c r="E799" s="16" t="s">
        <v>762</v>
      </c>
      <c r="F799" s="16">
        <v>7.2986930000000005E-2</v>
      </c>
      <c r="G799" s="16">
        <v>19.106807539999998</v>
      </c>
      <c r="H799" s="16">
        <v>1.39454722</v>
      </c>
      <c r="I799" s="66">
        <v>2.5000000000000001E-3</v>
      </c>
      <c r="J799" s="16">
        <v>107285930700</v>
      </c>
      <c r="K799" s="16">
        <v>1.3910608600000001</v>
      </c>
      <c r="L799" s="16">
        <v>-19.106807539999998</v>
      </c>
      <c r="R799" s="18"/>
      <c r="S799" s="78"/>
      <c r="Y799" s="18"/>
      <c r="Z799" s="78"/>
    </row>
    <row r="800" spans="1:26" ht="13.2" x14ac:dyDescent="0.25">
      <c r="A800" s="13">
        <v>42931</v>
      </c>
      <c r="B800" s="54">
        <v>1.2916666666666667E-2</v>
      </c>
      <c r="C800" s="16" t="s">
        <v>760</v>
      </c>
      <c r="D800" s="16" t="s">
        <v>761</v>
      </c>
      <c r="E800" s="16" t="s">
        <v>762</v>
      </c>
      <c r="F800" s="16">
        <v>7.298694E-2</v>
      </c>
      <c r="G800" s="16">
        <v>2.2959377299999999</v>
      </c>
      <c r="H800" s="16">
        <v>0.16757346000000001</v>
      </c>
      <c r="I800" s="66">
        <v>2.5000000000000001E-3</v>
      </c>
      <c r="J800" s="16">
        <v>107285930700</v>
      </c>
      <c r="K800" s="16">
        <v>0.16715453</v>
      </c>
      <c r="L800" s="16">
        <v>-2.2959377299999999</v>
      </c>
      <c r="R800" s="18"/>
      <c r="S800" s="78"/>
      <c r="Y800" s="18"/>
      <c r="Z800" s="78"/>
    </row>
    <row r="801" spans="1:26" ht="13.2" x14ac:dyDescent="0.25">
      <c r="A801" s="13"/>
      <c r="B801" s="54"/>
      <c r="R801" s="18"/>
      <c r="S801" s="78"/>
      <c r="Y801" s="18"/>
      <c r="Z801" s="78"/>
    </row>
    <row r="802" spans="1:26" ht="13.2" x14ac:dyDescent="0.25">
      <c r="A802" s="13"/>
      <c r="B802" s="54"/>
      <c r="F802" s="16" t="s">
        <v>774</v>
      </c>
      <c r="G802">
        <f t="shared" ref="G802:H802" si="52">SUM(G773:G793)</f>
        <v>42.220929769999998</v>
      </c>
      <c r="H802">
        <f t="shared" si="52"/>
        <v>3.01506534</v>
      </c>
      <c r="R802" s="18"/>
      <c r="S802" s="78"/>
      <c r="Y802" s="18"/>
      <c r="Z802" s="78"/>
    </row>
    <row r="803" spans="1:26" ht="13.2" x14ac:dyDescent="0.25">
      <c r="A803" s="13"/>
      <c r="B803" s="54"/>
      <c r="F803" s="16" t="s">
        <v>775</v>
      </c>
      <c r="G803">
        <f t="shared" ref="G803:H803" si="53">SUM(G794:G800)</f>
        <v>25.752244769999997</v>
      </c>
      <c r="H803">
        <f t="shared" si="53"/>
        <v>1.8795829800000001</v>
      </c>
      <c r="R803" s="18"/>
      <c r="S803" s="78"/>
      <c r="Y803" s="18"/>
      <c r="Z803" s="78"/>
    </row>
    <row r="804" spans="1:26" ht="13.2" x14ac:dyDescent="0.25">
      <c r="A804" s="13"/>
      <c r="B804" s="54"/>
      <c r="G804" s="7">
        <f t="shared" ref="G804:H804" si="54">G803-G802</f>
        <v>-16.468685000000001</v>
      </c>
      <c r="H804" s="7">
        <f t="shared" si="54"/>
        <v>-1.1354823599999999</v>
      </c>
      <c r="R804" s="18"/>
      <c r="S804" s="78"/>
      <c r="Y804" s="18"/>
      <c r="Z804" s="78"/>
    </row>
    <row r="805" spans="1:26" ht="13.2" x14ac:dyDescent="0.25">
      <c r="A805" s="13"/>
      <c r="B805" s="54"/>
      <c r="R805" s="18"/>
      <c r="S805" s="78"/>
      <c r="Y805" s="18"/>
      <c r="Z805" s="78"/>
    </row>
    <row r="806" spans="1:26" ht="13.2" x14ac:dyDescent="0.25">
      <c r="A806" s="13"/>
      <c r="B806" s="54"/>
      <c r="R806" s="18"/>
      <c r="S806" s="78"/>
      <c r="Y806" s="18"/>
      <c r="Z806" s="78"/>
    </row>
    <row r="807" spans="1:26" ht="13.2" x14ac:dyDescent="0.25">
      <c r="A807" s="13">
        <v>42932</v>
      </c>
      <c r="B807" s="54">
        <v>0.4634375</v>
      </c>
      <c r="C807" s="16" t="s">
        <v>760</v>
      </c>
      <c r="D807" s="16" t="s">
        <v>761</v>
      </c>
      <c r="E807" s="16" t="s">
        <v>763</v>
      </c>
      <c r="F807" s="16">
        <v>6.7510000000000001E-2</v>
      </c>
      <c r="G807" s="16">
        <v>4.8423299899999996</v>
      </c>
      <c r="H807" s="16">
        <v>0.32690569000000003</v>
      </c>
      <c r="I807" s="66">
        <v>1.5E-3</v>
      </c>
      <c r="J807" s="16">
        <v>107478882555</v>
      </c>
      <c r="K807" s="16">
        <v>-0.32690569000000003</v>
      </c>
      <c r="L807" s="16">
        <v>4.8350664999999999</v>
      </c>
      <c r="R807" s="18"/>
      <c r="S807" s="78"/>
      <c r="Y807" s="18"/>
      <c r="Z807" s="78"/>
    </row>
    <row r="808" spans="1:26" ht="13.2" x14ac:dyDescent="0.25">
      <c r="A808" s="13">
        <v>42932</v>
      </c>
      <c r="B808" s="54">
        <v>0.46239583333333334</v>
      </c>
      <c r="C808" s="16" t="s">
        <v>760</v>
      </c>
      <c r="D808" s="16" t="s">
        <v>761</v>
      </c>
      <c r="E808" s="16" t="s">
        <v>763</v>
      </c>
      <c r="F808" s="16">
        <v>6.7640000000000006E-2</v>
      </c>
      <c r="G808" s="16">
        <v>5.6171593299999998</v>
      </c>
      <c r="H808" s="16">
        <v>0.37994464999999999</v>
      </c>
      <c r="I808" s="66">
        <v>1.5E-3</v>
      </c>
      <c r="J808" s="16">
        <v>107479260177</v>
      </c>
      <c r="K808" s="16">
        <v>-0.37994464999999999</v>
      </c>
      <c r="L808" s="16">
        <v>5.6087335999999999</v>
      </c>
      <c r="R808" s="18"/>
      <c r="S808" s="78"/>
      <c r="Y808" s="18"/>
      <c r="Z808" s="78"/>
    </row>
    <row r="809" spans="1:26" ht="13.2" x14ac:dyDescent="0.25">
      <c r="A809" s="13">
        <v>42932</v>
      </c>
      <c r="B809" s="54">
        <v>0.46239583333333334</v>
      </c>
      <c r="C809" s="16" t="s">
        <v>760</v>
      </c>
      <c r="D809" s="16" t="s">
        <v>761</v>
      </c>
      <c r="E809" s="16" t="s">
        <v>763</v>
      </c>
      <c r="F809" s="16">
        <v>6.7640000000000006E-2</v>
      </c>
      <c r="G809" s="16">
        <v>1.6513000000000001E-4</v>
      </c>
      <c r="H809" s="16">
        <v>1.116E-5</v>
      </c>
      <c r="I809" s="66">
        <v>1.5E-3</v>
      </c>
      <c r="J809" s="16">
        <v>107479260177</v>
      </c>
      <c r="K809" s="16">
        <v>-1.116E-5</v>
      </c>
      <c r="L809" s="16">
        <v>1.6489E-4</v>
      </c>
      <c r="R809" s="18"/>
      <c r="S809" s="78"/>
      <c r="Y809" s="18"/>
      <c r="Z809" s="78"/>
    </row>
    <row r="810" spans="1:26" ht="13.2" x14ac:dyDescent="0.25">
      <c r="A810" s="13">
        <v>42932</v>
      </c>
      <c r="B810" s="54">
        <v>0.46232638888888888</v>
      </c>
      <c r="C810" s="16" t="s">
        <v>760</v>
      </c>
      <c r="D810" s="16" t="s">
        <v>761</v>
      </c>
      <c r="E810" s="16" t="s">
        <v>763</v>
      </c>
      <c r="F810" s="16">
        <v>6.7640000000000006E-2</v>
      </c>
      <c r="G810" s="16">
        <v>11.86476118</v>
      </c>
      <c r="H810" s="16">
        <v>0.80253244000000001</v>
      </c>
      <c r="I810" s="66">
        <v>1.5E-3</v>
      </c>
      <c r="J810" s="16">
        <v>107479260177</v>
      </c>
      <c r="K810" s="16">
        <v>-0.80253244000000001</v>
      </c>
      <c r="L810" s="16">
        <v>11.84696404</v>
      </c>
      <c r="R810" s="18"/>
      <c r="S810" s="78"/>
      <c r="Y810" s="18"/>
      <c r="Z810" s="78"/>
    </row>
    <row r="811" spans="1:26" ht="13.2" x14ac:dyDescent="0.25">
      <c r="A811" s="13">
        <v>42932</v>
      </c>
      <c r="B811" s="54">
        <v>0.45957175925925925</v>
      </c>
      <c r="C811" s="16" t="s">
        <v>760</v>
      </c>
      <c r="D811" s="16" t="s">
        <v>761</v>
      </c>
      <c r="E811" s="16" t="s">
        <v>763</v>
      </c>
      <c r="F811" s="16">
        <v>6.784917E-2</v>
      </c>
      <c r="G811" s="16">
        <v>2.54626127</v>
      </c>
      <c r="H811" s="16">
        <v>0.17276171000000001</v>
      </c>
      <c r="I811" s="66">
        <v>2.5000000000000001E-3</v>
      </c>
      <c r="J811" s="16">
        <v>107478949488</v>
      </c>
      <c r="K811" s="16">
        <v>-0.17276171000000001</v>
      </c>
      <c r="L811" s="16">
        <v>2.5398956199999998</v>
      </c>
      <c r="R811" s="18"/>
      <c r="S811" s="78"/>
      <c r="Y811" s="18"/>
      <c r="Z811" s="78"/>
    </row>
    <row r="812" spans="1:26" ht="13.2" x14ac:dyDescent="0.25">
      <c r="A812" s="13">
        <v>42932</v>
      </c>
      <c r="B812" s="54">
        <v>0.45642361111111113</v>
      </c>
      <c r="C812" s="16" t="s">
        <v>760</v>
      </c>
      <c r="D812" s="16" t="s">
        <v>761</v>
      </c>
      <c r="E812" s="16" t="s">
        <v>763</v>
      </c>
      <c r="F812" s="16">
        <v>6.7849699999999999E-2</v>
      </c>
      <c r="G812" s="16">
        <v>2.9572966599999999</v>
      </c>
      <c r="H812" s="16">
        <v>0.20065168999999999</v>
      </c>
      <c r="I812" s="66">
        <v>2.5000000000000001E-3</v>
      </c>
      <c r="J812" s="16">
        <v>107478631806</v>
      </c>
      <c r="K812" s="16">
        <v>-0.20065168999999999</v>
      </c>
      <c r="L812" s="16">
        <v>2.9499034200000001</v>
      </c>
      <c r="R812" s="18"/>
      <c r="S812" s="78"/>
      <c r="Y812" s="18"/>
      <c r="Z812" s="78"/>
    </row>
    <row r="813" spans="1:26" ht="13.2" x14ac:dyDescent="0.25">
      <c r="A813" s="13">
        <v>42932</v>
      </c>
      <c r="B813" s="54">
        <v>0.45457175925925924</v>
      </c>
      <c r="C813" s="16" t="s">
        <v>760</v>
      </c>
      <c r="D813" s="16" t="s">
        <v>761</v>
      </c>
      <c r="E813" s="16" t="s">
        <v>763</v>
      </c>
      <c r="F813" s="16">
        <v>6.7849709999999994E-2</v>
      </c>
      <c r="G813" s="16">
        <v>0.43013169000000001</v>
      </c>
      <c r="H813" s="16">
        <v>2.9184310000000002E-2</v>
      </c>
      <c r="I813" s="66">
        <v>2.5000000000000001E-3</v>
      </c>
      <c r="J813" s="16">
        <v>107478481956</v>
      </c>
      <c r="K813" s="16">
        <v>-2.9184310000000002E-2</v>
      </c>
      <c r="L813" s="16">
        <v>0.42905637000000002</v>
      </c>
      <c r="R813" s="18"/>
      <c r="S813" s="78"/>
      <c r="Y813" s="18"/>
      <c r="Z813" s="78"/>
    </row>
    <row r="814" spans="1:26" ht="13.2" x14ac:dyDescent="0.25">
      <c r="A814" s="13">
        <v>42932</v>
      </c>
      <c r="B814" s="54">
        <v>0.45457175925925924</v>
      </c>
      <c r="C814" s="16" t="s">
        <v>760</v>
      </c>
      <c r="D814" s="16" t="s">
        <v>761</v>
      </c>
      <c r="E814" s="16" t="s">
        <v>763</v>
      </c>
      <c r="F814" s="16">
        <v>6.7849679999999996E-2</v>
      </c>
      <c r="G814" s="16">
        <v>2.4901699999999999E-2</v>
      </c>
      <c r="H814" s="16">
        <v>1.68957E-3</v>
      </c>
      <c r="I814" s="66">
        <v>2.5000000000000001E-3</v>
      </c>
      <c r="J814" s="16">
        <v>107478481956</v>
      </c>
      <c r="K814" s="16">
        <v>-1.68957E-3</v>
      </c>
      <c r="L814" s="16">
        <v>2.4839449999999999E-2</v>
      </c>
      <c r="R814" s="18"/>
      <c r="S814" s="78"/>
      <c r="Y814" s="18"/>
      <c r="Z814" s="78"/>
    </row>
    <row r="815" spans="1:26" ht="13.2" x14ac:dyDescent="0.25">
      <c r="A815" s="13">
        <v>42932</v>
      </c>
      <c r="B815" s="54">
        <v>0.45457175925925924</v>
      </c>
      <c r="C815" s="16" t="s">
        <v>760</v>
      </c>
      <c r="D815" s="16" t="s">
        <v>761</v>
      </c>
      <c r="E815" s="16" t="s">
        <v>763</v>
      </c>
      <c r="F815" s="16">
        <v>6.7849670000000001E-2</v>
      </c>
      <c r="G815" s="16">
        <v>5.4950851399999996</v>
      </c>
      <c r="H815" s="16">
        <v>0.37283970999999999</v>
      </c>
      <c r="I815" s="66">
        <v>2.5000000000000001E-3</v>
      </c>
      <c r="J815" s="16">
        <v>107478481956</v>
      </c>
      <c r="K815" s="16">
        <v>-0.37283970999999999</v>
      </c>
      <c r="L815" s="16">
        <v>5.4813474299999996</v>
      </c>
      <c r="R815" s="18"/>
      <c r="S815" s="78"/>
      <c r="Y815" s="18"/>
      <c r="Z815" s="78"/>
    </row>
    <row r="816" spans="1:26" ht="13.2" x14ac:dyDescent="0.25">
      <c r="A816" s="13">
        <v>42932</v>
      </c>
      <c r="B816" s="54">
        <v>0.45175925925925925</v>
      </c>
      <c r="C816" s="16" t="s">
        <v>760</v>
      </c>
      <c r="D816" s="16" t="s">
        <v>761</v>
      </c>
      <c r="E816" s="16" t="s">
        <v>763</v>
      </c>
      <c r="F816" s="16">
        <v>6.7898330000000007E-2</v>
      </c>
      <c r="G816" s="16">
        <v>0.44241058999999999</v>
      </c>
      <c r="H816" s="16">
        <v>3.003894E-2</v>
      </c>
      <c r="I816" s="66">
        <v>2.5000000000000001E-3</v>
      </c>
      <c r="J816" s="16">
        <v>107478118320</v>
      </c>
      <c r="K816" s="16">
        <v>-3.003894E-2</v>
      </c>
      <c r="L816" s="16">
        <v>0.44130457000000001</v>
      </c>
      <c r="R816" s="18"/>
      <c r="S816" s="78"/>
      <c r="Y816" s="18"/>
      <c r="Z816" s="78"/>
    </row>
    <row r="817" spans="1:26" ht="13.2" x14ac:dyDescent="0.25">
      <c r="A817" s="13">
        <v>42932</v>
      </c>
      <c r="B817" s="54">
        <v>0.4516087962962963</v>
      </c>
      <c r="C817" s="16" t="s">
        <v>760</v>
      </c>
      <c r="D817" s="16" t="s">
        <v>761</v>
      </c>
      <c r="E817" s="16" t="s">
        <v>763</v>
      </c>
      <c r="F817" s="16">
        <v>6.7880449999999995E-2</v>
      </c>
      <c r="G817" s="16">
        <v>0.17483953999999999</v>
      </c>
      <c r="H817" s="16">
        <v>1.1868180000000001E-2</v>
      </c>
      <c r="I817" s="66">
        <v>2.5000000000000001E-3</v>
      </c>
      <c r="J817" s="16">
        <v>107478101337</v>
      </c>
      <c r="K817" s="16">
        <v>-1.1868180000000001E-2</v>
      </c>
      <c r="L817" s="16">
        <v>0.17440244999999999</v>
      </c>
      <c r="R817" s="18"/>
      <c r="S817" s="78"/>
      <c r="Y817" s="18"/>
      <c r="Z817" s="78"/>
    </row>
    <row r="818" spans="1:26" ht="13.2" x14ac:dyDescent="0.25">
      <c r="A818" s="13"/>
      <c r="B818" s="54"/>
      <c r="R818" s="18"/>
      <c r="S818" s="78"/>
      <c r="Y818" s="18"/>
      <c r="Z818" s="78"/>
    </row>
    <row r="819" spans="1:26" ht="13.2" x14ac:dyDescent="0.25">
      <c r="A819" s="13"/>
      <c r="B819" s="54"/>
      <c r="F819" s="16" t="s">
        <v>774</v>
      </c>
      <c r="G819">
        <f t="shared" ref="G819:H819" si="55">SUM(G807:G817)</f>
        <v>34.395342219999996</v>
      </c>
      <c r="H819">
        <f t="shared" si="55"/>
        <v>2.3284280499999999</v>
      </c>
      <c r="R819" s="18"/>
      <c r="S819" s="78"/>
      <c r="Y819" s="18"/>
      <c r="Z819" s="78"/>
    </row>
    <row r="820" spans="1:26" ht="13.2" x14ac:dyDescent="0.25">
      <c r="A820" s="13"/>
      <c r="B820" s="54"/>
      <c r="F820" s="16" t="s">
        <v>775</v>
      </c>
      <c r="G820" s="16">
        <v>0</v>
      </c>
      <c r="H820" s="16">
        <v>0</v>
      </c>
      <c r="R820" s="18"/>
      <c r="S820" s="78"/>
      <c r="Y820" s="18"/>
      <c r="Z820" s="78"/>
    </row>
    <row r="821" spans="1:26" ht="13.2" x14ac:dyDescent="0.25">
      <c r="A821" s="13"/>
      <c r="B821" s="54"/>
      <c r="G821" s="7">
        <f t="shared" ref="G821:H821" si="56">G820-G819</f>
        <v>-34.395342219999996</v>
      </c>
      <c r="H821" s="7">
        <f t="shared" si="56"/>
        <v>-2.3284280499999999</v>
      </c>
      <c r="R821" s="18"/>
      <c r="S821" s="78"/>
      <c r="Y821" s="18"/>
      <c r="Z821" s="78"/>
    </row>
    <row r="822" spans="1:26" ht="13.2" x14ac:dyDescent="0.25">
      <c r="A822" s="13"/>
      <c r="B822" s="54"/>
      <c r="R822" s="18"/>
      <c r="S822" s="78"/>
      <c r="Y822" s="18"/>
      <c r="Z822" s="78"/>
    </row>
    <row r="823" spans="1:26" ht="13.2" x14ac:dyDescent="0.25">
      <c r="A823" s="13"/>
      <c r="B823" s="54"/>
      <c r="R823" s="18"/>
      <c r="S823" s="78"/>
      <c r="Y823" s="18"/>
      <c r="Z823" s="78"/>
    </row>
    <row r="824" spans="1:26" ht="13.2" x14ac:dyDescent="0.25">
      <c r="A824" s="13">
        <v>42938</v>
      </c>
      <c r="B824" s="54">
        <v>0.65115740740740746</v>
      </c>
      <c r="C824" s="16" t="s">
        <v>760</v>
      </c>
      <c r="D824" s="16" t="s">
        <v>761</v>
      </c>
      <c r="E824" s="16" t="s">
        <v>762</v>
      </c>
      <c r="F824" s="16">
        <v>6.9400119999999996E-2</v>
      </c>
      <c r="G824" s="16">
        <v>13.60583602</v>
      </c>
      <c r="H824" s="16">
        <v>0.94424664999999997</v>
      </c>
      <c r="I824" s="66">
        <v>2.5000000000000001E-3</v>
      </c>
      <c r="J824" s="16">
        <v>108554806554</v>
      </c>
      <c r="K824" s="16">
        <v>0.94188603999999998</v>
      </c>
      <c r="L824" s="16">
        <v>-13.60583602</v>
      </c>
      <c r="R824" s="18"/>
      <c r="S824" s="78"/>
      <c r="Y824" s="18"/>
      <c r="Z824" s="78"/>
    </row>
    <row r="825" spans="1:26" ht="13.2" x14ac:dyDescent="0.25">
      <c r="A825" s="13">
        <v>42938</v>
      </c>
      <c r="B825" s="54">
        <v>0.65115740740740746</v>
      </c>
      <c r="C825" s="16" t="s">
        <v>760</v>
      </c>
      <c r="D825" s="16" t="s">
        <v>761</v>
      </c>
      <c r="E825" s="16" t="s">
        <v>762</v>
      </c>
      <c r="F825" s="16">
        <v>6.9400130000000004E-2</v>
      </c>
      <c r="G825" s="16">
        <v>34.770418550000002</v>
      </c>
      <c r="H825" s="16">
        <v>2.4130715600000001</v>
      </c>
      <c r="I825" s="66">
        <v>2.5000000000000001E-3</v>
      </c>
      <c r="J825" s="16">
        <v>108554806554</v>
      </c>
      <c r="K825" s="16">
        <v>2.4070388899999999</v>
      </c>
      <c r="L825" s="16">
        <v>-34.770418550000002</v>
      </c>
      <c r="R825" s="18"/>
      <c r="S825" s="78"/>
      <c r="Y825" s="18"/>
      <c r="Z825" s="78"/>
    </row>
    <row r="826" spans="1:26" ht="13.2" x14ac:dyDescent="0.25">
      <c r="A826" s="13">
        <v>42938</v>
      </c>
      <c r="B826" s="54">
        <v>0.65115740740740746</v>
      </c>
      <c r="C826" s="16" t="s">
        <v>760</v>
      </c>
      <c r="D826" s="16" t="s">
        <v>761</v>
      </c>
      <c r="E826" s="16" t="s">
        <v>762</v>
      </c>
      <c r="F826" s="16">
        <v>6.9400279999999995E-2</v>
      </c>
      <c r="G826" s="16">
        <v>1</v>
      </c>
      <c r="H826" s="16">
        <v>6.9400279999999995E-2</v>
      </c>
      <c r="I826" s="66">
        <v>2.5000000000000001E-3</v>
      </c>
      <c r="J826" s="16">
        <v>108554806554</v>
      </c>
      <c r="K826" s="16">
        <v>6.9226780000000002E-2</v>
      </c>
      <c r="L826" s="16">
        <v>-1</v>
      </c>
      <c r="R826" s="18"/>
      <c r="S826" s="78"/>
      <c r="Y826" s="18"/>
      <c r="Z826" s="78"/>
    </row>
    <row r="827" spans="1:26" ht="13.2" x14ac:dyDescent="0.25">
      <c r="A827" s="13">
        <v>42938</v>
      </c>
      <c r="B827" s="54">
        <v>0.65115740740740746</v>
      </c>
      <c r="C827" s="16" t="s">
        <v>760</v>
      </c>
      <c r="D827" s="16" t="s">
        <v>761</v>
      </c>
      <c r="E827" s="16" t="s">
        <v>762</v>
      </c>
      <c r="F827" s="16">
        <v>6.9523740000000001E-2</v>
      </c>
      <c r="G827" s="16">
        <v>1.438357E-2</v>
      </c>
      <c r="H827" s="16">
        <v>9.9999000000000008E-4</v>
      </c>
      <c r="I827" s="66">
        <v>2.5000000000000001E-3</v>
      </c>
      <c r="J827" s="16">
        <v>108554806554</v>
      </c>
      <c r="K827" s="16">
        <v>9.9749999999999991E-4</v>
      </c>
      <c r="L827" s="16">
        <v>-1.438357E-2</v>
      </c>
      <c r="R827" s="18"/>
      <c r="S827" s="78"/>
      <c r="Y827" s="18"/>
      <c r="Z827" s="78"/>
    </row>
    <row r="828" spans="1:26" ht="13.2" x14ac:dyDescent="0.25">
      <c r="A828" s="13">
        <v>42938</v>
      </c>
      <c r="B828" s="54">
        <v>0.65115740740740746</v>
      </c>
      <c r="C828" s="16" t="s">
        <v>760</v>
      </c>
      <c r="D828" s="16" t="s">
        <v>761</v>
      </c>
      <c r="E828" s="16" t="s">
        <v>762</v>
      </c>
      <c r="F828" s="16">
        <v>6.9523810000000005E-2</v>
      </c>
      <c r="G828" s="16">
        <v>3.1784705400000002</v>
      </c>
      <c r="H828" s="16">
        <v>0.22097938</v>
      </c>
      <c r="I828" s="66">
        <v>2.5000000000000001E-3</v>
      </c>
      <c r="J828" s="16">
        <v>108554806554</v>
      </c>
      <c r="K828" s="16">
        <v>0.22042693999999999</v>
      </c>
      <c r="L828" s="16">
        <v>-3.1784705400000002</v>
      </c>
      <c r="R828" s="18"/>
      <c r="S828" s="78"/>
      <c r="Y828" s="18"/>
      <c r="Z828" s="78"/>
    </row>
    <row r="829" spans="1:26" ht="13.2" x14ac:dyDescent="0.25">
      <c r="A829" s="13">
        <v>42938</v>
      </c>
      <c r="B829" s="54">
        <v>0.65115740740740746</v>
      </c>
      <c r="C829" s="16" t="s">
        <v>760</v>
      </c>
      <c r="D829" s="16" t="s">
        <v>761</v>
      </c>
      <c r="E829" s="16" t="s">
        <v>762</v>
      </c>
      <c r="F829" s="16">
        <v>6.9767949999999995E-2</v>
      </c>
      <c r="G829" s="16">
        <v>4.0484862000000001</v>
      </c>
      <c r="H829" s="16">
        <v>0.28245458000000001</v>
      </c>
      <c r="I829" s="66">
        <v>2.5000000000000001E-3</v>
      </c>
      <c r="J829" s="16">
        <v>108554806554</v>
      </c>
      <c r="K829" s="16">
        <v>0.28174844999999998</v>
      </c>
      <c r="L829" s="16">
        <v>-4.0484862000000001</v>
      </c>
      <c r="R829" s="18"/>
      <c r="S829" s="78"/>
      <c r="Y829" s="18"/>
      <c r="Z829" s="78"/>
    </row>
    <row r="830" spans="1:26" ht="13.2" x14ac:dyDescent="0.25">
      <c r="A830" s="13">
        <v>42938</v>
      </c>
      <c r="B830" s="54">
        <v>0.65115740740740746</v>
      </c>
      <c r="C830" s="16" t="s">
        <v>760</v>
      </c>
      <c r="D830" s="16" t="s">
        <v>761</v>
      </c>
      <c r="E830" s="16" t="s">
        <v>762</v>
      </c>
      <c r="F830" s="16">
        <v>6.9767960000000004E-2</v>
      </c>
      <c r="G830" s="16">
        <v>1.0125479999999999E-2</v>
      </c>
      <c r="H830" s="16">
        <v>7.0642999999999997E-4</v>
      </c>
      <c r="I830" s="66">
        <v>2.5000000000000001E-3</v>
      </c>
      <c r="J830" s="16">
        <v>108554806554</v>
      </c>
      <c r="K830" s="16">
        <v>7.0467000000000001E-4</v>
      </c>
      <c r="L830" s="16">
        <v>-1.0125479999999999E-2</v>
      </c>
      <c r="R830" s="18"/>
      <c r="S830" s="78"/>
      <c r="Y830" s="18"/>
      <c r="Z830" s="78"/>
    </row>
    <row r="831" spans="1:26" ht="13.2" x14ac:dyDescent="0.25">
      <c r="A831" s="13">
        <v>42938</v>
      </c>
      <c r="B831" s="54">
        <v>0.65115740740740746</v>
      </c>
      <c r="C831" s="16" t="s">
        <v>760</v>
      </c>
      <c r="D831" s="16" t="s">
        <v>761</v>
      </c>
      <c r="E831" s="16" t="s">
        <v>762</v>
      </c>
      <c r="F831" s="16">
        <v>6.9767960000000004E-2</v>
      </c>
      <c r="G831" s="16">
        <v>25.781338980000001</v>
      </c>
      <c r="H831" s="16">
        <v>1.7987114200000001</v>
      </c>
      <c r="I831" s="66">
        <v>2.5000000000000001E-3</v>
      </c>
      <c r="J831" s="16">
        <v>108554806554</v>
      </c>
      <c r="K831" s="16">
        <v>1.79421465</v>
      </c>
      <c r="L831" s="16">
        <v>-25.781338980000001</v>
      </c>
      <c r="R831" s="18"/>
      <c r="S831" s="78"/>
      <c r="Y831" s="18"/>
      <c r="Z831" s="78"/>
    </row>
    <row r="832" spans="1:26" ht="13.2" x14ac:dyDescent="0.25">
      <c r="A832" s="13">
        <v>42938</v>
      </c>
      <c r="B832" s="54">
        <v>0.65115740740740746</v>
      </c>
      <c r="C832" s="16" t="s">
        <v>760</v>
      </c>
      <c r="D832" s="16" t="s">
        <v>761</v>
      </c>
      <c r="E832" s="16" t="s">
        <v>762</v>
      </c>
      <c r="F832" s="16">
        <v>6.9767979999999993E-2</v>
      </c>
      <c r="G832" s="16">
        <v>8.8766698599999998</v>
      </c>
      <c r="H832" s="16">
        <v>0.61930731999999999</v>
      </c>
      <c r="I832" s="66">
        <v>2.5000000000000001E-3</v>
      </c>
      <c r="J832" s="16">
        <v>108554806554</v>
      </c>
      <c r="K832" s="16">
        <v>0.61775906000000003</v>
      </c>
      <c r="L832" s="16">
        <v>-8.8766698599999998</v>
      </c>
      <c r="R832" s="18"/>
      <c r="S832" s="78"/>
      <c r="Y832" s="18"/>
      <c r="Z832" s="78"/>
    </row>
    <row r="833" spans="1:26" ht="13.2" x14ac:dyDescent="0.25">
      <c r="A833" s="13"/>
      <c r="B833" s="54"/>
      <c r="R833" s="18"/>
      <c r="S833" s="78"/>
      <c r="Y833" s="18"/>
      <c r="Z833" s="78"/>
    </row>
    <row r="834" spans="1:26" ht="13.2" x14ac:dyDescent="0.25">
      <c r="A834" s="13"/>
      <c r="B834" s="54"/>
      <c r="F834" s="16" t="s">
        <v>774</v>
      </c>
      <c r="G834" s="16">
        <v>0</v>
      </c>
      <c r="H834" s="16">
        <v>0</v>
      </c>
      <c r="R834" s="18"/>
      <c r="S834" s="78"/>
      <c r="Y834" s="18"/>
      <c r="Z834" s="78"/>
    </row>
    <row r="835" spans="1:26" ht="13.2" x14ac:dyDescent="0.25">
      <c r="A835" s="13"/>
      <c r="B835" s="54"/>
      <c r="F835" s="16" t="s">
        <v>775</v>
      </c>
      <c r="G835" s="16">
        <f t="shared" ref="G835:H835" si="57">SUM(G824:G832)</f>
        <v>91.285729199999992</v>
      </c>
      <c r="H835" s="16">
        <f t="shared" si="57"/>
        <v>6.3498776100000001</v>
      </c>
      <c r="R835" s="18"/>
      <c r="S835" s="78"/>
      <c r="Y835" s="18"/>
      <c r="Z835" s="78"/>
    </row>
    <row r="836" spans="1:26" ht="13.2" x14ac:dyDescent="0.25">
      <c r="A836" s="13"/>
      <c r="B836" s="54"/>
      <c r="G836" s="7">
        <f t="shared" ref="G836:H836" si="58">G835-G834</f>
        <v>91.285729199999992</v>
      </c>
      <c r="H836" s="7">
        <f t="shared" si="58"/>
        <v>6.3498776100000001</v>
      </c>
      <c r="R836" s="18"/>
      <c r="S836" s="78"/>
      <c r="Y836" s="18"/>
      <c r="Z836" s="78"/>
    </row>
    <row r="837" spans="1:26" ht="13.2" x14ac:dyDescent="0.25">
      <c r="A837" s="13"/>
      <c r="B837" s="54"/>
      <c r="R837" s="18"/>
      <c r="S837" s="78"/>
      <c r="Y837" s="18"/>
      <c r="Z837" s="78"/>
    </row>
    <row r="838" spans="1:26" ht="13.2" x14ac:dyDescent="0.25">
      <c r="A838" s="13"/>
      <c r="B838" s="54"/>
      <c r="R838" s="18"/>
      <c r="S838" s="78"/>
      <c r="Y838" s="18"/>
      <c r="Z838" s="78"/>
    </row>
    <row r="839" spans="1:26" ht="13.2" x14ac:dyDescent="0.25">
      <c r="A839" s="13">
        <v>42945</v>
      </c>
      <c r="B839" s="54">
        <v>0.44184027777777779</v>
      </c>
      <c r="C839" s="16" t="s">
        <v>760</v>
      </c>
      <c r="D839" s="16" t="s">
        <v>761</v>
      </c>
      <c r="E839" s="16" t="s">
        <v>762</v>
      </c>
      <c r="F839" s="16">
        <v>6.2629959999999998E-2</v>
      </c>
      <c r="G839" s="16">
        <v>1.0257797399999999</v>
      </c>
      <c r="H839" s="16">
        <v>6.4244540000000003E-2</v>
      </c>
      <c r="I839" s="66">
        <v>2.5000000000000001E-3</v>
      </c>
      <c r="J839" s="16">
        <v>109574937402</v>
      </c>
      <c r="K839" s="16">
        <v>6.4083929999999997E-2</v>
      </c>
      <c r="L839" s="16">
        <v>-1.0257797399999999</v>
      </c>
      <c r="R839" s="18"/>
      <c r="S839" s="78"/>
      <c r="Y839" s="18"/>
      <c r="Z839" s="78"/>
    </row>
    <row r="840" spans="1:26" ht="13.2" x14ac:dyDescent="0.25">
      <c r="A840" s="13">
        <v>42945</v>
      </c>
      <c r="B840" s="54">
        <v>0.44184027777777779</v>
      </c>
      <c r="C840" s="16" t="s">
        <v>760</v>
      </c>
      <c r="D840" s="16" t="s">
        <v>761</v>
      </c>
      <c r="E840" s="16" t="s">
        <v>762</v>
      </c>
      <c r="F840" s="16">
        <v>6.2629969999999993E-2</v>
      </c>
      <c r="G840" s="16">
        <v>2.3042202600000001</v>
      </c>
      <c r="H840" s="16">
        <v>0.14431324000000001</v>
      </c>
      <c r="I840" s="66">
        <v>2.5000000000000001E-3</v>
      </c>
      <c r="J840" s="16">
        <v>109574937402</v>
      </c>
      <c r="K840" s="16">
        <v>0.14395246</v>
      </c>
      <c r="L840" s="16">
        <v>-2.3042202600000001</v>
      </c>
      <c r="R840" s="18"/>
      <c r="S840" s="78"/>
      <c r="Y840" s="18"/>
      <c r="Z840" s="78"/>
    </row>
    <row r="841" spans="1:26" ht="13.2" x14ac:dyDescent="0.25">
      <c r="A841" s="13"/>
      <c r="B841" s="54"/>
      <c r="R841" s="18"/>
      <c r="S841" s="78"/>
      <c r="Y841" s="18"/>
      <c r="Z841" s="78"/>
    </row>
    <row r="842" spans="1:26" ht="13.2" x14ac:dyDescent="0.25">
      <c r="A842" s="13"/>
      <c r="B842" s="54"/>
      <c r="F842" s="16" t="s">
        <v>774</v>
      </c>
      <c r="G842" s="16">
        <v>0</v>
      </c>
      <c r="H842" s="16">
        <v>0</v>
      </c>
      <c r="R842" s="18"/>
      <c r="S842" s="78"/>
      <c r="Y842" s="18"/>
      <c r="Z842" s="78"/>
    </row>
    <row r="843" spans="1:26" ht="13.2" x14ac:dyDescent="0.25">
      <c r="A843" s="13"/>
      <c r="B843" s="54"/>
      <c r="F843" s="16" t="s">
        <v>775</v>
      </c>
      <c r="G843" s="16">
        <f t="shared" ref="G843:H843" si="59">SUM(G839:G840)</f>
        <v>3.33</v>
      </c>
      <c r="H843" s="16">
        <f t="shared" si="59"/>
        <v>0.20855778000000003</v>
      </c>
      <c r="R843" s="18"/>
      <c r="S843" s="78"/>
      <c r="Y843" s="18"/>
      <c r="Z843" s="78"/>
    </row>
    <row r="844" spans="1:26" ht="13.2" x14ac:dyDescent="0.25">
      <c r="A844" s="13"/>
      <c r="B844" s="54"/>
      <c r="G844" s="7">
        <f t="shared" ref="G844:H844" si="60">G843-G842</f>
        <v>3.33</v>
      </c>
      <c r="H844" s="7">
        <f t="shared" si="60"/>
        <v>0.20855778000000003</v>
      </c>
      <c r="R844" s="18"/>
      <c r="S844" s="78"/>
      <c r="Y844" s="18"/>
      <c r="Z844" s="78"/>
    </row>
    <row r="845" spans="1:26" ht="13.2" x14ac:dyDescent="0.25">
      <c r="A845" s="13"/>
      <c r="B845" s="54"/>
      <c r="R845" s="18"/>
      <c r="S845" s="78"/>
      <c r="Y845" s="18"/>
      <c r="Z845" s="78"/>
    </row>
    <row r="846" spans="1:26" ht="13.2" x14ac:dyDescent="0.25">
      <c r="A846" s="13"/>
      <c r="B846" s="54"/>
      <c r="R846" s="18"/>
      <c r="S846" s="78"/>
      <c r="Y846" s="18"/>
      <c r="Z846" s="78"/>
    </row>
    <row r="847" spans="1:26" ht="13.2" x14ac:dyDescent="0.25">
      <c r="A847" s="13">
        <v>42962</v>
      </c>
      <c r="B847" s="54">
        <v>0.56998842592592591</v>
      </c>
      <c r="C847" s="16" t="s">
        <v>760</v>
      </c>
      <c r="D847" s="16" t="s">
        <v>761</v>
      </c>
      <c r="E847" s="16" t="s">
        <v>762</v>
      </c>
      <c r="F847" s="16">
        <v>4.8852859999999998E-2</v>
      </c>
      <c r="G847" s="16">
        <v>19.809858859999999</v>
      </c>
      <c r="H847" s="16">
        <v>0.96776826000000005</v>
      </c>
      <c r="I847" s="66">
        <v>2.5000000000000001E-3</v>
      </c>
      <c r="J847" s="16">
        <v>112141361409</v>
      </c>
      <c r="K847" s="16">
        <v>0.96534883999999999</v>
      </c>
      <c r="L847" s="16">
        <v>-19.809858859999999</v>
      </c>
      <c r="R847" s="18"/>
      <c r="S847" s="78"/>
      <c r="Y847" s="18"/>
      <c r="Z847" s="78"/>
    </row>
    <row r="848" spans="1:26" ht="13.2" x14ac:dyDescent="0.25">
      <c r="A848" s="13">
        <v>42962</v>
      </c>
      <c r="B848" s="54">
        <v>0.56998842592592591</v>
      </c>
      <c r="C848" s="16" t="s">
        <v>760</v>
      </c>
      <c r="D848" s="16" t="s">
        <v>761</v>
      </c>
      <c r="E848" s="16" t="s">
        <v>762</v>
      </c>
      <c r="F848" s="16">
        <v>4.8985399999999998E-2</v>
      </c>
      <c r="G848" s="16">
        <v>0.19014113999999999</v>
      </c>
      <c r="H848" s="16">
        <v>9.3141300000000003E-3</v>
      </c>
      <c r="I848" s="66">
        <v>2.5000000000000001E-3</v>
      </c>
      <c r="J848" s="16">
        <v>112141361409</v>
      </c>
      <c r="K848" s="16">
        <v>9.2908499999999998E-3</v>
      </c>
      <c r="L848" s="16">
        <v>-0.19014113999999999</v>
      </c>
      <c r="R848" s="18"/>
      <c r="S848" s="78"/>
      <c r="Y848" s="18"/>
      <c r="Z848" s="78"/>
    </row>
    <row r="849" spans="1:26" ht="13.2" x14ac:dyDescent="0.25">
      <c r="A849" s="13"/>
      <c r="B849" s="54"/>
      <c r="R849" s="18"/>
      <c r="S849" s="78"/>
      <c r="Y849" s="18"/>
      <c r="Z849" s="78"/>
    </row>
    <row r="850" spans="1:26" ht="13.2" x14ac:dyDescent="0.25">
      <c r="A850" s="13"/>
      <c r="B850" s="54"/>
      <c r="F850" s="16" t="s">
        <v>774</v>
      </c>
      <c r="G850" s="16">
        <v>0</v>
      </c>
      <c r="H850" s="16">
        <v>0</v>
      </c>
      <c r="R850" s="18"/>
      <c r="S850" s="78"/>
      <c r="Y850" s="18"/>
      <c r="Z850" s="78"/>
    </row>
    <row r="851" spans="1:26" ht="13.2" x14ac:dyDescent="0.25">
      <c r="A851" s="13"/>
      <c r="B851" s="54"/>
      <c r="F851" s="16" t="s">
        <v>775</v>
      </c>
      <c r="G851" s="16">
        <f t="shared" ref="G851:H851" si="61">SUM(G847:G848)</f>
        <v>20</v>
      </c>
      <c r="H851" s="16">
        <f t="shared" si="61"/>
        <v>0.97708239000000008</v>
      </c>
      <c r="R851" s="18"/>
      <c r="S851" s="78"/>
      <c r="Y851" s="18"/>
      <c r="Z851" s="78"/>
    </row>
    <row r="852" spans="1:26" ht="13.2" x14ac:dyDescent="0.25">
      <c r="A852" s="13"/>
      <c r="B852" s="54"/>
      <c r="G852" s="7">
        <f t="shared" ref="G852:H852" si="62">G851-G850</f>
        <v>20</v>
      </c>
      <c r="H852" s="7">
        <f t="shared" si="62"/>
        <v>0.97708239000000008</v>
      </c>
      <c r="R852" s="18"/>
      <c r="S852" s="78"/>
      <c r="Y852" s="18"/>
      <c r="Z852" s="78"/>
    </row>
    <row r="853" spans="1:26" ht="13.2" x14ac:dyDescent="0.25">
      <c r="A853" s="13"/>
      <c r="B853" s="54"/>
      <c r="R853" s="18"/>
      <c r="S853" s="78"/>
      <c r="Y853" s="18"/>
      <c r="Z853" s="78"/>
    </row>
    <row r="854" spans="1:26" ht="13.2" x14ac:dyDescent="0.25">
      <c r="A854" s="13"/>
      <c r="B854" s="54"/>
      <c r="R854" s="18"/>
      <c r="S854" s="78"/>
      <c r="Y854" s="18"/>
      <c r="Z854" s="78"/>
    </row>
    <row r="855" spans="1:26" ht="13.2" x14ac:dyDescent="0.25">
      <c r="A855" s="13">
        <v>42963</v>
      </c>
      <c r="B855" s="54">
        <v>0.77967592592592594</v>
      </c>
      <c r="C855" s="16" t="s">
        <v>760</v>
      </c>
      <c r="D855" s="16" t="s">
        <v>761</v>
      </c>
      <c r="E855" s="16" t="s">
        <v>763</v>
      </c>
      <c r="F855" s="16">
        <v>5.3250199999999998E-2</v>
      </c>
      <c r="G855" s="16">
        <v>1.0408462199999999</v>
      </c>
      <c r="H855" s="16">
        <v>5.5425259999999997E-2</v>
      </c>
      <c r="I855" s="66">
        <v>2.5000000000000001E-3</v>
      </c>
      <c r="J855" s="16">
        <v>112348307256</v>
      </c>
      <c r="K855" s="16">
        <v>-5.5425259999999997E-2</v>
      </c>
      <c r="L855" s="16">
        <v>1.0382441099999999</v>
      </c>
      <c r="R855" s="18"/>
      <c r="S855" s="78"/>
      <c r="Y855" s="18"/>
      <c r="Z855" s="78"/>
    </row>
    <row r="856" spans="1:26" ht="13.2" x14ac:dyDescent="0.25">
      <c r="A856" s="13">
        <v>42963</v>
      </c>
      <c r="B856" s="54">
        <v>0.78090277777777772</v>
      </c>
      <c r="C856" s="16" t="s">
        <v>760</v>
      </c>
      <c r="D856" s="16" t="s">
        <v>761</v>
      </c>
      <c r="E856" s="16" t="s">
        <v>762</v>
      </c>
      <c r="F856" s="16">
        <v>5.3249360000000003E-2</v>
      </c>
      <c r="G856" s="16">
        <v>6.9244139300000001</v>
      </c>
      <c r="H856" s="16">
        <v>0.36872061</v>
      </c>
      <c r="I856" s="66">
        <v>2.5000000000000001E-3</v>
      </c>
      <c r="J856" s="16">
        <v>112348426137</v>
      </c>
      <c r="K856" s="16">
        <v>0.36779880999999998</v>
      </c>
      <c r="L856" s="16">
        <v>-6.9244139300000001</v>
      </c>
      <c r="R856" s="18"/>
      <c r="S856" s="78"/>
      <c r="Y856" s="18"/>
      <c r="Z856" s="78"/>
    </row>
    <row r="857" spans="1:26" ht="13.2" x14ac:dyDescent="0.25">
      <c r="A857" s="13">
        <v>42963</v>
      </c>
      <c r="B857" s="54">
        <v>0.78090277777777772</v>
      </c>
      <c r="C857" s="16" t="s">
        <v>760</v>
      </c>
      <c r="D857" s="16" t="s">
        <v>761</v>
      </c>
      <c r="E857" s="16" t="s">
        <v>762</v>
      </c>
      <c r="F857" s="16">
        <v>5.3249379999999999E-2</v>
      </c>
      <c r="G857" s="16">
        <v>4.2211739899999996</v>
      </c>
      <c r="H857" s="16">
        <v>0.22477489</v>
      </c>
      <c r="I857" s="66">
        <v>2.5000000000000001E-3</v>
      </c>
      <c r="J857" s="16">
        <v>112348426137</v>
      </c>
      <c r="K857" s="16">
        <v>0.22421295999999999</v>
      </c>
      <c r="L857" s="16">
        <v>-4.2211739899999996</v>
      </c>
      <c r="R857" s="18"/>
      <c r="S857" s="78"/>
      <c r="Y857" s="18"/>
      <c r="Z857" s="78"/>
    </row>
    <row r="858" spans="1:26" ht="13.2" x14ac:dyDescent="0.25">
      <c r="A858" s="13">
        <v>42963</v>
      </c>
      <c r="B858" s="54">
        <v>0.78090277777777772</v>
      </c>
      <c r="C858" s="16" t="s">
        <v>760</v>
      </c>
      <c r="D858" s="16" t="s">
        <v>761</v>
      </c>
      <c r="E858" s="16" t="s">
        <v>762</v>
      </c>
      <c r="F858" s="16">
        <v>5.3249390000000001E-2</v>
      </c>
      <c r="G858" s="16">
        <v>1.8984000000000001</v>
      </c>
      <c r="H858" s="16">
        <v>0.10108863999999999</v>
      </c>
      <c r="I858" s="66">
        <v>2.5000000000000001E-3</v>
      </c>
      <c r="J858" s="16">
        <v>112348426137</v>
      </c>
      <c r="K858" s="16">
        <v>0.10083592</v>
      </c>
      <c r="L858" s="16">
        <v>-1.8984000000000001</v>
      </c>
      <c r="R858" s="18"/>
      <c r="S858" s="78"/>
      <c r="Y858" s="18"/>
      <c r="Z858" s="78"/>
    </row>
    <row r="859" spans="1:26" ht="13.2" x14ac:dyDescent="0.25">
      <c r="A859" s="13"/>
      <c r="B859" s="54"/>
      <c r="R859" s="18"/>
      <c r="S859" s="78"/>
      <c r="Y859" s="18"/>
      <c r="Z859" s="78"/>
    </row>
    <row r="860" spans="1:26" ht="13.2" x14ac:dyDescent="0.25">
      <c r="A860" s="13"/>
      <c r="B860" s="54"/>
      <c r="F860" s="16" t="s">
        <v>774</v>
      </c>
      <c r="G860" s="16">
        <f t="shared" ref="G860:H860" si="63">SUM(G855)</f>
        <v>1.0408462199999999</v>
      </c>
      <c r="H860" s="16">
        <f t="shared" si="63"/>
        <v>5.5425259999999997E-2</v>
      </c>
      <c r="R860" s="18"/>
      <c r="S860" s="78"/>
      <c r="Y860" s="18"/>
      <c r="Z860" s="78"/>
    </row>
    <row r="861" spans="1:26" ht="13.2" x14ac:dyDescent="0.25">
      <c r="A861" s="13"/>
      <c r="B861" s="54"/>
      <c r="F861" s="16" t="s">
        <v>775</v>
      </c>
      <c r="G861" s="16">
        <f t="shared" ref="G861:H861" si="64">SUM(G856:G858)</f>
        <v>13.043987920000001</v>
      </c>
      <c r="H861" s="16">
        <f t="shared" si="64"/>
        <v>0.69458413999999991</v>
      </c>
      <c r="R861" s="18"/>
      <c r="S861" s="78"/>
      <c r="Y861" s="18"/>
      <c r="Z861" s="78"/>
    </row>
    <row r="862" spans="1:26" ht="13.2" x14ac:dyDescent="0.25">
      <c r="A862" s="13"/>
      <c r="B862" s="54"/>
      <c r="G862" s="7">
        <f t="shared" ref="G862:H862" si="65">G861-G860</f>
        <v>12.0031417</v>
      </c>
      <c r="H862" s="7">
        <f t="shared" si="65"/>
        <v>0.63915887999999987</v>
      </c>
      <c r="R862" s="18"/>
      <c r="S862" s="78"/>
      <c r="Y862" s="18"/>
      <c r="Z862" s="78"/>
    </row>
    <row r="863" spans="1:26" ht="13.2" x14ac:dyDescent="0.25">
      <c r="A863" s="13"/>
      <c r="B863" s="54"/>
      <c r="R863" s="18"/>
      <c r="S863" s="78"/>
      <c r="Y863" s="18"/>
      <c r="Z863" s="78"/>
    </row>
    <row r="864" spans="1:26" ht="13.2" x14ac:dyDescent="0.25">
      <c r="A864" s="13"/>
      <c r="B864" s="54"/>
      <c r="R864" s="18"/>
      <c r="S864" s="78"/>
      <c r="Y864" s="18"/>
      <c r="Z864" s="78"/>
    </row>
    <row r="865" spans="1:26" ht="13.2" x14ac:dyDescent="0.25">
      <c r="A865" s="13">
        <v>42964</v>
      </c>
      <c r="B865" s="54">
        <v>0.2411574074074074</v>
      </c>
      <c r="C865" s="16" t="s">
        <v>760</v>
      </c>
      <c r="D865" s="16" t="s">
        <v>761</v>
      </c>
      <c r="E865" s="16" t="s">
        <v>763</v>
      </c>
      <c r="F865" s="16">
        <v>5.4699879999999999E-2</v>
      </c>
      <c r="G865" s="16">
        <v>0.68320793000000002</v>
      </c>
      <c r="H865" s="16">
        <v>3.7371389999999997E-2</v>
      </c>
      <c r="I865" s="66">
        <v>2.5000000000000001E-3</v>
      </c>
      <c r="J865" s="16">
        <v>112438775697</v>
      </c>
      <c r="K865" s="16">
        <v>-3.7371389999999997E-2</v>
      </c>
      <c r="L865" s="16">
        <v>0.68149992000000004</v>
      </c>
      <c r="R865" s="18"/>
      <c r="S865" s="78"/>
      <c r="Y865" s="18"/>
      <c r="Z865" s="78"/>
    </row>
    <row r="866" spans="1:26" ht="13.2" x14ac:dyDescent="0.25">
      <c r="A866" s="13">
        <v>42964</v>
      </c>
      <c r="B866" s="54">
        <v>0.13928240740740741</v>
      </c>
      <c r="C866" s="16" t="s">
        <v>760</v>
      </c>
      <c r="D866" s="16" t="s">
        <v>761</v>
      </c>
      <c r="E866" s="16" t="s">
        <v>763</v>
      </c>
      <c r="F866" s="16">
        <v>5.4043130000000002E-2</v>
      </c>
      <c r="G866" s="16">
        <v>1.9443729999999999E-2</v>
      </c>
      <c r="H866" s="16">
        <v>1.0508E-3</v>
      </c>
      <c r="I866" s="66">
        <v>2.5000000000000001E-3</v>
      </c>
      <c r="J866" s="16">
        <v>112421518971</v>
      </c>
      <c r="K866" s="16">
        <v>-1.0508E-3</v>
      </c>
      <c r="L866" s="16">
        <v>1.939513E-2</v>
      </c>
      <c r="R866" s="18"/>
      <c r="S866" s="78"/>
      <c r="Y866" s="18"/>
      <c r="Z866" s="78"/>
    </row>
    <row r="867" spans="1:26" ht="13.2" x14ac:dyDescent="0.25">
      <c r="A867" s="13">
        <v>42964</v>
      </c>
      <c r="B867" s="54">
        <v>0.13876157407407408</v>
      </c>
      <c r="C867" s="16" t="s">
        <v>760</v>
      </c>
      <c r="D867" s="16" t="s">
        <v>761</v>
      </c>
      <c r="E867" s="16" t="s">
        <v>763</v>
      </c>
      <c r="F867" s="16">
        <v>5.410537E-2</v>
      </c>
      <c r="G867" s="16">
        <v>1.3003489999999999E-2</v>
      </c>
      <c r="H867" s="16">
        <v>7.0355000000000005E-4</v>
      </c>
      <c r="I867" s="66">
        <v>2.5000000000000001E-3</v>
      </c>
      <c r="J867" s="16">
        <v>112421452038</v>
      </c>
      <c r="K867" s="16">
        <v>-7.0355000000000005E-4</v>
      </c>
      <c r="L867" s="16">
        <v>1.297099E-2</v>
      </c>
      <c r="R867" s="18"/>
      <c r="S867" s="78"/>
      <c r="Y867" s="18"/>
      <c r="Z867" s="78"/>
    </row>
    <row r="868" spans="1:26" ht="13.2" x14ac:dyDescent="0.25">
      <c r="A868" s="13">
        <v>42964</v>
      </c>
      <c r="B868" s="54">
        <v>0.13578703703703704</v>
      </c>
      <c r="C868" s="16" t="s">
        <v>760</v>
      </c>
      <c r="D868" s="16" t="s">
        <v>761</v>
      </c>
      <c r="E868" s="16" t="s">
        <v>763</v>
      </c>
      <c r="F868" s="16">
        <v>5.3999999999999999E-2</v>
      </c>
      <c r="G868" s="16">
        <v>1.51826733</v>
      </c>
      <c r="H868" s="16">
        <v>8.1986429999999999E-2</v>
      </c>
      <c r="I868" s="66">
        <v>2.5000000000000001E-3</v>
      </c>
      <c r="J868" s="16">
        <v>112421099391</v>
      </c>
      <c r="K868" s="16">
        <v>-8.1986429999999999E-2</v>
      </c>
      <c r="L868" s="16">
        <v>1.51447167</v>
      </c>
      <c r="R868" s="18"/>
      <c r="S868" s="78"/>
      <c r="Y868" s="18"/>
      <c r="Z868" s="78"/>
    </row>
    <row r="869" spans="1:26" ht="13.2" x14ac:dyDescent="0.25">
      <c r="A869" s="13">
        <v>42964</v>
      </c>
      <c r="B869" s="54">
        <v>0.13515046296296296</v>
      </c>
      <c r="C869" s="16" t="s">
        <v>760</v>
      </c>
      <c r="D869" s="16" t="s">
        <v>761</v>
      </c>
      <c r="E869" s="16" t="s">
        <v>763</v>
      </c>
      <c r="F869" s="16">
        <v>5.3999999999999999E-2</v>
      </c>
      <c r="G869" s="16">
        <v>1.2513025900000001</v>
      </c>
      <c r="H869" s="16">
        <v>6.7570329999999998E-2</v>
      </c>
      <c r="I869" s="66">
        <v>2.5000000000000001E-3</v>
      </c>
      <c r="J869" s="16">
        <v>112421015475</v>
      </c>
      <c r="K869" s="16">
        <v>-6.7570329999999998E-2</v>
      </c>
      <c r="L869" s="16">
        <v>1.24817434</v>
      </c>
      <c r="R869" s="18"/>
      <c r="S869" s="78"/>
      <c r="Y869" s="18"/>
      <c r="Z869" s="78"/>
    </row>
    <row r="870" spans="1:26" ht="13.2" x14ac:dyDescent="0.25">
      <c r="A870" s="13">
        <v>42964</v>
      </c>
      <c r="B870" s="54">
        <v>0.13489583333333333</v>
      </c>
      <c r="C870" s="16" t="s">
        <v>760</v>
      </c>
      <c r="D870" s="16" t="s">
        <v>761</v>
      </c>
      <c r="E870" s="16" t="s">
        <v>763</v>
      </c>
      <c r="F870" s="16">
        <v>5.3999999999999999E-2</v>
      </c>
      <c r="G870" s="16">
        <v>2.7228209999999999E-2</v>
      </c>
      <c r="H870" s="16">
        <v>1.47032E-3</v>
      </c>
      <c r="I870" s="66">
        <v>2.5000000000000001E-3</v>
      </c>
      <c r="J870" s="16">
        <v>112420982508</v>
      </c>
      <c r="K870" s="16">
        <v>-1.47032E-3</v>
      </c>
      <c r="L870" s="16">
        <v>2.7160139999999999E-2</v>
      </c>
      <c r="R870" s="18"/>
      <c r="S870" s="78"/>
      <c r="Y870" s="18"/>
      <c r="Z870" s="78"/>
    </row>
    <row r="871" spans="1:26" ht="13.2" x14ac:dyDescent="0.25">
      <c r="A871" s="13">
        <v>42964</v>
      </c>
      <c r="B871" s="54">
        <v>0.13361111111111112</v>
      </c>
      <c r="C871" s="16" t="s">
        <v>760</v>
      </c>
      <c r="D871" s="16" t="s">
        <v>761</v>
      </c>
      <c r="E871" s="16" t="s">
        <v>763</v>
      </c>
      <c r="F871" s="16">
        <v>5.3999989999999998E-2</v>
      </c>
      <c r="G871" s="16">
        <v>0.18544277000000001</v>
      </c>
      <c r="H871" s="16">
        <v>1.0013899999999999E-2</v>
      </c>
      <c r="I871" s="66">
        <v>2.5000000000000001E-3</v>
      </c>
      <c r="J871" s="16">
        <v>112420805685</v>
      </c>
      <c r="K871" s="16">
        <v>-1.0013899999999999E-2</v>
      </c>
      <c r="L871" s="16">
        <v>0.18497917</v>
      </c>
      <c r="R871" s="18"/>
      <c r="S871" s="78"/>
      <c r="Y871" s="18"/>
      <c r="Z871" s="78"/>
    </row>
    <row r="872" spans="1:26" ht="13.2" x14ac:dyDescent="0.25">
      <c r="A872" s="13">
        <v>42964</v>
      </c>
      <c r="B872" s="54">
        <v>0.13324074074074074</v>
      </c>
      <c r="C872" s="16" t="s">
        <v>760</v>
      </c>
      <c r="D872" s="16" t="s">
        <v>761</v>
      </c>
      <c r="E872" s="16" t="s">
        <v>763</v>
      </c>
      <c r="F872" s="16">
        <v>5.3999980000000003E-2</v>
      </c>
      <c r="G872" s="16">
        <v>0.18527097000000001</v>
      </c>
      <c r="H872" s="16">
        <v>1.0004620000000001E-2</v>
      </c>
      <c r="I872" s="66">
        <v>1.5E-3</v>
      </c>
      <c r="J872" s="16">
        <v>112420743747</v>
      </c>
      <c r="K872" s="16">
        <v>-1.0004620000000001E-2</v>
      </c>
      <c r="L872" s="16">
        <v>0.18499307000000001</v>
      </c>
      <c r="R872" s="18"/>
      <c r="S872" s="78"/>
      <c r="Y872" s="18"/>
      <c r="Z872" s="78"/>
    </row>
    <row r="873" spans="1:26" ht="13.2" x14ac:dyDescent="0.25">
      <c r="A873" s="13">
        <v>42964</v>
      </c>
      <c r="B873" s="54">
        <v>0.13244212962962962</v>
      </c>
      <c r="C873" s="16" t="s">
        <v>760</v>
      </c>
      <c r="D873" s="16" t="s">
        <v>761</v>
      </c>
      <c r="E873" s="16" t="s">
        <v>763</v>
      </c>
      <c r="F873" s="16">
        <v>5.3846860000000003E-2</v>
      </c>
      <c r="G873" s="16">
        <v>3.2284300000000002E-2</v>
      </c>
      <c r="H873" s="16">
        <v>1.7384E-3</v>
      </c>
      <c r="I873" s="66">
        <v>2.5000000000000001E-3</v>
      </c>
      <c r="J873" s="16">
        <v>112420626864</v>
      </c>
      <c r="K873" s="16">
        <v>-1.7384E-3</v>
      </c>
      <c r="L873" s="16">
        <v>3.2203589999999997E-2</v>
      </c>
      <c r="R873" s="18"/>
      <c r="S873" s="78"/>
      <c r="Y873" s="18"/>
      <c r="Z873" s="78"/>
    </row>
    <row r="874" spans="1:26" ht="13.2" x14ac:dyDescent="0.25">
      <c r="A874" s="13">
        <v>42964</v>
      </c>
      <c r="B874" s="54">
        <v>0.13145833333333334</v>
      </c>
      <c r="C874" s="16" t="s">
        <v>760</v>
      </c>
      <c r="D874" s="16" t="s">
        <v>761</v>
      </c>
      <c r="E874" s="16" t="s">
        <v>763</v>
      </c>
      <c r="F874" s="16">
        <v>5.3830000000000003E-2</v>
      </c>
      <c r="G874" s="16">
        <v>4.8007700000000002E-3</v>
      </c>
      <c r="H874" s="16">
        <v>2.5841999999999998E-4</v>
      </c>
      <c r="I874" s="66">
        <v>2.5000000000000001E-3</v>
      </c>
      <c r="J874" s="16">
        <v>112420480011</v>
      </c>
      <c r="K874" s="16">
        <v>-2.5841999999999998E-4</v>
      </c>
      <c r="L874" s="16">
        <v>4.7887700000000004E-3</v>
      </c>
      <c r="R874" s="18"/>
      <c r="S874" s="78"/>
      <c r="Y874" s="18"/>
      <c r="Z874" s="78"/>
    </row>
    <row r="875" spans="1:26" ht="13.2" x14ac:dyDescent="0.25">
      <c r="A875" s="13">
        <v>42964</v>
      </c>
      <c r="B875" s="54">
        <v>0.13145833333333334</v>
      </c>
      <c r="C875" s="16" t="s">
        <v>760</v>
      </c>
      <c r="D875" s="16" t="s">
        <v>761</v>
      </c>
      <c r="E875" s="16" t="s">
        <v>763</v>
      </c>
      <c r="F875" s="16">
        <v>5.3818350000000001E-2</v>
      </c>
      <c r="G875" s="16">
        <v>1.030301E-2</v>
      </c>
      <c r="H875" s="16">
        <v>5.5449000000000004E-4</v>
      </c>
      <c r="I875" s="66">
        <v>2.5000000000000001E-3</v>
      </c>
      <c r="J875" s="16">
        <v>112420480011</v>
      </c>
      <c r="K875" s="16">
        <v>-5.5449000000000004E-4</v>
      </c>
      <c r="L875" s="16">
        <v>1.027726E-2</v>
      </c>
      <c r="R875" s="18"/>
      <c r="S875" s="78"/>
      <c r="Y875" s="18"/>
      <c r="Z875" s="78"/>
    </row>
    <row r="876" spans="1:26" ht="13.2" x14ac:dyDescent="0.25">
      <c r="A876" s="13">
        <v>42964</v>
      </c>
      <c r="B876" s="54">
        <v>0.13145833333333334</v>
      </c>
      <c r="C876" s="16" t="s">
        <v>760</v>
      </c>
      <c r="D876" s="16" t="s">
        <v>761</v>
      </c>
      <c r="E876" s="16" t="s">
        <v>763</v>
      </c>
      <c r="F876" s="16">
        <v>5.3812850000000002E-2</v>
      </c>
      <c r="G876" s="16">
        <v>0.49539888999999998</v>
      </c>
      <c r="H876" s="16">
        <v>2.665882E-2</v>
      </c>
      <c r="I876" s="66">
        <v>2.5000000000000001E-3</v>
      </c>
      <c r="J876" s="16">
        <v>112420480011</v>
      </c>
      <c r="K876" s="16">
        <v>-2.665882E-2</v>
      </c>
      <c r="L876" s="16">
        <v>0.4941604</v>
      </c>
      <c r="R876" s="18"/>
      <c r="S876" s="78"/>
      <c r="Y876" s="18"/>
      <c r="Z876" s="78"/>
    </row>
    <row r="877" spans="1:26" ht="13.2" x14ac:dyDescent="0.25">
      <c r="A877" s="13">
        <v>42964</v>
      </c>
      <c r="B877" s="54">
        <v>0.13145833333333334</v>
      </c>
      <c r="C877" s="16" t="s">
        <v>760</v>
      </c>
      <c r="D877" s="16" t="s">
        <v>761</v>
      </c>
      <c r="E877" s="16" t="s">
        <v>763</v>
      </c>
      <c r="F877" s="16">
        <v>5.3811339999999999E-2</v>
      </c>
      <c r="G877" s="16">
        <v>8.6387370000000005E-2</v>
      </c>
      <c r="H877" s="16">
        <v>4.64862E-3</v>
      </c>
      <c r="I877" s="66">
        <v>2.5000000000000001E-3</v>
      </c>
      <c r="J877" s="16">
        <v>112420480011</v>
      </c>
      <c r="K877" s="16">
        <v>-4.64862E-3</v>
      </c>
      <c r="L877" s="16">
        <v>8.6171410000000004E-2</v>
      </c>
      <c r="R877" s="18"/>
      <c r="S877" s="78"/>
      <c r="Y877" s="18"/>
      <c r="Z877" s="78"/>
    </row>
    <row r="878" spans="1:26" ht="13.2" x14ac:dyDescent="0.25">
      <c r="A878" s="13">
        <v>42964</v>
      </c>
      <c r="B878" s="54">
        <v>0.13145833333333334</v>
      </c>
      <c r="C878" s="16" t="s">
        <v>760</v>
      </c>
      <c r="D878" s="16" t="s">
        <v>761</v>
      </c>
      <c r="E878" s="16" t="s">
        <v>763</v>
      </c>
      <c r="F878" s="16">
        <v>5.3810520000000001E-2</v>
      </c>
      <c r="G878" s="16">
        <v>0.24557625</v>
      </c>
      <c r="H878" s="16">
        <v>1.321458E-2</v>
      </c>
      <c r="I878" s="66">
        <v>2.5000000000000001E-3</v>
      </c>
      <c r="J878" s="16">
        <v>112420480011</v>
      </c>
      <c r="K878" s="16">
        <v>-1.321458E-2</v>
      </c>
      <c r="L878" s="16">
        <v>0.24496230999999999</v>
      </c>
      <c r="R878" s="18"/>
      <c r="S878" s="78"/>
      <c r="Y878" s="18"/>
      <c r="Z878" s="78"/>
    </row>
    <row r="879" spans="1:26" ht="13.2" x14ac:dyDescent="0.25">
      <c r="A879" s="13">
        <v>42964</v>
      </c>
      <c r="B879" s="54">
        <v>0.13145833333333334</v>
      </c>
      <c r="C879" s="16" t="s">
        <v>760</v>
      </c>
      <c r="D879" s="16" t="s">
        <v>761</v>
      </c>
      <c r="E879" s="16" t="s">
        <v>763</v>
      </c>
      <c r="F879" s="16">
        <v>5.3810520000000001E-2</v>
      </c>
      <c r="G879" s="16">
        <v>0.48623730999999998</v>
      </c>
      <c r="H879" s="16">
        <v>2.6164679999999999E-2</v>
      </c>
      <c r="I879" s="66">
        <v>2.5000000000000001E-3</v>
      </c>
      <c r="J879" s="16">
        <v>112420480011</v>
      </c>
      <c r="K879" s="16">
        <v>-2.6164679999999999E-2</v>
      </c>
      <c r="L879" s="16">
        <v>0.48502171999999999</v>
      </c>
      <c r="R879" s="18"/>
      <c r="S879" s="78"/>
      <c r="Y879" s="18"/>
      <c r="Z879" s="78"/>
    </row>
    <row r="880" spans="1:26" ht="13.2" x14ac:dyDescent="0.25">
      <c r="A880" s="13">
        <v>42964</v>
      </c>
      <c r="B880" s="54">
        <v>0.12811342592592592</v>
      </c>
      <c r="C880" s="16" t="s">
        <v>760</v>
      </c>
      <c r="D880" s="16" t="s">
        <v>761</v>
      </c>
      <c r="E880" s="16" t="s">
        <v>763</v>
      </c>
      <c r="F880" s="16">
        <v>5.3524990000000001E-2</v>
      </c>
      <c r="G880" s="16">
        <v>1.0744043700000001</v>
      </c>
      <c r="H880" s="16">
        <v>5.750748E-2</v>
      </c>
      <c r="I880" s="66">
        <v>2.5000000000000001E-3</v>
      </c>
      <c r="J880" s="16">
        <v>112419977514</v>
      </c>
      <c r="K880" s="16">
        <v>-5.750748E-2</v>
      </c>
      <c r="L880" s="16">
        <v>1.07171836</v>
      </c>
      <c r="R880" s="18"/>
      <c r="S880" s="78"/>
      <c r="Y880" s="18"/>
      <c r="Z880" s="78"/>
    </row>
    <row r="881" spans="1:26" ht="13.2" x14ac:dyDescent="0.25">
      <c r="A881" s="13">
        <v>42964</v>
      </c>
      <c r="B881" s="54">
        <v>0.12365740740740741</v>
      </c>
      <c r="C881" s="16" t="s">
        <v>760</v>
      </c>
      <c r="D881" s="16" t="s">
        <v>761</v>
      </c>
      <c r="E881" s="16" t="s">
        <v>763</v>
      </c>
      <c r="F881" s="16">
        <v>5.3749989999999997E-2</v>
      </c>
      <c r="G881" s="16">
        <v>1.45264306</v>
      </c>
      <c r="H881" s="16">
        <v>7.8079540000000003E-2</v>
      </c>
      <c r="I881" s="66">
        <v>2.5000000000000001E-3</v>
      </c>
      <c r="J881" s="16">
        <v>112419446046</v>
      </c>
      <c r="K881" s="16">
        <v>-7.8079540000000003E-2</v>
      </c>
      <c r="L881" s="16">
        <v>1.4490114599999999</v>
      </c>
      <c r="R881" s="18"/>
      <c r="S881" s="78"/>
      <c r="Y881" s="18"/>
      <c r="Z881" s="78"/>
    </row>
    <row r="882" spans="1:26" ht="13.2" x14ac:dyDescent="0.25">
      <c r="A882" s="13">
        <v>42964</v>
      </c>
      <c r="B882" s="54">
        <v>0.12216435185185186</v>
      </c>
      <c r="C882" s="16" t="s">
        <v>760</v>
      </c>
      <c r="D882" s="16" t="s">
        <v>761</v>
      </c>
      <c r="E882" s="16" t="s">
        <v>763</v>
      </c>
      <c r="F882" s="16">
        <v>5.3789719999999999E-2</v>
      </c>
      <c r="G882" s="16">
        <v>1.7550240000000002E-2</v>
      </c>
      <c r="H882" s="16">
        <v>9.4401999999999995E-4</v>
      </c>
      <c r="I882" s="66">
        <v>2.5000000000000001E-3</v>
      </c>
      <c r="J882" s="16">
        <v>112419260232</v>
      </c>
      <c r="K882" s="16">
        <v>-9.4401999999999995E-4</v>
      </c>
      <c r="L882" s="16">
        <v>1.750637E-2</v>
      </c>
      <c r="R882" s="18"/>
      <c r="S882" s="78"/>
      <c r="Y882" s="18"/>
      <c r="Z882" s="78"/>
    </row>
    <row r="883" spans="1:26" ht="13.2" x14ac:dyDescent="0.25">
      <c r="A883" s="13">
        <v>42964</v>
      </c>
      <c r="B883" s="54">
        <v>0.12216435185185186</v>
      </c>
      <c r="C883" s="16" t="s">
        <v>760</v>
      </c>
      <c r="D883" s="16" t="s">
        <v>761</v>
      </c>
      <c r="E883" s="16" t="s">
        <v>763</v>
      </c>
      <c r="F883" s="16">
        <v>5.3787050000000003E-2</v>
      </c>
      <c r="G883" s="16">
        <v>1.2500000000000001E-2</v>
      </c>
      <c r="H883" s="16">
        <v>6.7232999999999995E-4</v>
      </c>
      <c r="I883" s="66">
        <v>2.5000000000000001E-3</v>
      </c>
      <c r="J883" s="16">
        <v>112419260232</v>
      </c>
      <c r="K883" s="16">
        <v>-6.7232999999999995E-4</v>
      </c>
      <c r="L883" s="16">
        <v>1.2468750000000001E-2</v>
      </c>
      <c r="R883" s="18"/>
      <c r="S883" s="78"/>
      <c r="Y883" s="18"/>
      <c r="Z883" s="78"/>
    </row>
    <row r="884" spans="1:26" ht="13.2" x14ac:dyDescent="0.25">
      <c r="A884" s="13">
        <v>42964</v>
      </c>
      <c r="B884" s="54">
        <v>0.12216435185185186</v>
      </c>
      <c r="C884" s="16" t="s">
        <v>760</v>
      </c>
      <c r="D884" s="16" t="s">
        <v>761</v>
      </c>
      <c r="E884" s="16" t="s">
        <v>763</v>
      </c>
      <c r="F884" s="16">
        <v>5.3783919999999999E-2</v>
      </c>
      <c r="G884" s="16">
        <v>3.5236299999999998E-3</v>
      </c>
      <c r="H884" s="16">
        <v>1.8950999999999999E-4</v>
      </c>
      <c r="I884" s="66">
        <v>2.5000000000000001E-3</v>
      </c>
      <c r="J884" s="16">
        <v>112419260232</v>
      </c>
      <c r="K884" s="16">
        <v>-1.8950999999999999E-4</v>
      </c>
      <c r="L884" s="16">
        <v>3.51483E-3</v>
      </c>
      <c r="R884" s="18"/>
      <c r="S884" s="78"/>
      <c r="Y884" s="18"/>
      <c r="Z884" s="78"/>
    </row>
    <row r="885" spans="1:26" ht="13.2" x14ac:dyDescent="0.25">
      <c r="A885" s="13">
        <v>42964</v>
      </c>
      <c r="B885" s="54">
        <v>0.12216435185185186</v>
      </c>
      <c r="C885" s="16" t="s">
        <v>760</v>
      </c>
      <c r="D885" s="16" t="s">
        <v>761</v>
      </c>
      <c r="E885" s="16" t="s">
        <v>763</v>
      </c>
      <c r="F885" s="16">
        <v>5.3734879999999999E-2</v>
      </c>
      <c r="G885" s="16">
        <v>0.28799999999999998</v>
      </c>
      <c r="H885" s="16">
        <v>1.5475640000000001E-2</v>
      </c>
      <c r="I885" s="66">
        <v>2.5000000000000001E-3</v>
      </c>
      <c r="J885" s="16">
        <v>112419260232</v>
      </c>
      <c r="K885" s="16">
        <v>-1.5475640000000001E-2</v>
      </c>
      <c r="L885" s="16">
        <v>0.28727999999999998</v>
      </c>
      <c r="R885" s="18"/>
      <c r="S885" s="78"/>
      <c r="Y885" s="18"/>
      <c r="Z885" s="78"/>
    </row>
    <row r="886" spans="1:26" ht="13.2" x14ac:dyDescent="0.25">
      <c r="A886" s="13">
        <v>42964</v>
      </c>
      <c r="B886" s="54">
        <v>0.12216435185185186</v>
      </c>
      <c r="C886" s="16" t="s">
        <v>760</v>
      </c>
      <c r="D886" s="16" t="s">
        <v>761</v>
      </c>
      <c r="E886" s="16" t="s">
        <v>763</v>
      </c>
      <c r="F886" s="16">
        <v>5.3734869999999997E-2</v>
      </c>
      <c r="G886" s="16">
        <v>0.45757618</v>
      </c>
      <c r="H886" s="16">
        <v>2.4587790000000002E-2</v>
      </c>
      <c r="I886" s="66">
        <v>2.5000000000000001E-3</v>
      </c>
      <c r="J886" s="16">
        <v>112419260232</v>
      </c>
      <c r="K886" s="16">
        <v>-2.4587790000000002E-2</v>
      </c>
      <c r="L886" s="16">
        <v>0.45643223999999999</v>
      </c>
      <c r="R886" s="18"/>
      <c r="S886" s="78"/>
      <c r="Y886" s="18"/>
      <c r="Z886" s="78"/>
    </row>
    <row r="887" spans="1:26" ht="13.2" x14ac:dyDescent="0.25">
      <c r="A887" s="13">
        <v>42964</v>
      </c>
      <c r="B887" s="54">
        <v>0.12078703703703704</v>
      </c>
      <c r="C887" s="16" t="s">
        <v>760</v>
      </c>
      <c r="D887" s="16" t="s">
        <v>761</v>
      </c>
      <c r="E887" s="16" t="s">
        <v>763</v>
      </c>
      <c r="F887" s="16">
        <v>5.3734860000000002E-2</v>
      </c>
      <c r="G887" s="16">
        <v>9.67697E-2</v>
      </c>
      <c r="H887" s="16">
        <v>5.1999000000000004E-3</v>
      </c>
      <c r="I887" s="66">
        <v>2.5000000000000001E-3</v>
      </c>
      <c r="J887" s="16">
        <v>112419059433</v>
      </c>
      <c r="K887" s="16">
        <v>-5.1999000000000004E-3</v>
      </c>
      <c r="L887" s="16">
        <v>9.6527779999999994E-2</v>
      </c>
      <c r="R887" s="18"/>
      <c r="S887" s="78"/>
      <c r="Y887" s="18"/>
      <c r="Z887" s="78"/>
    </row>
    <row r="888" spans="1:26" ht="13.2" x14ac:dyDescent="0.25">
      <c r="A888" s="13">
        <v>42964</v>
      </c>
      <c r="B888" s="54">
        <v>0.11872685185185185</v>
      </c>
      <c r="C888" s="16" t="s">
        <v>760</v>
      </c>
      <c r="D888" s="16" t="s">
        <v>761</v>
      </c>
      <c r="E888" s="16" t="s">
        <v>763</v>
      </c>
      <c r="F888" s="16">
        <v>5.3485379999999999E-2</v>
      </c>
      <c r="G888" s="16">
        <v>3.192E-3</v>
      </c>
      <c r="H888" s="16">
        <v>1.7071999999999999E-4</v>
      </c>
      <c r="I888" s="66">
        <v>2.5000000000000001E-3</v>
      </c>
      <c r="J888" s="16">
        <v>112418752740</v>
      </c>
      <c r="K888" s="16">
        <v>-1.7071999999999999E-4</v>
      </c>
      <c r="L888" s="16">
        <v>3.1840200000000001E-3</v>
      </c>
      <c r="R888" s="18"/>
      <c r="S888" s="78"/>
      <c r="Y888" s="18"/>
      <c r="Z888" s="78"/>
    </row>
    <row r="889" spans="1:26" ht="13.2" x14ac:dyDescent="0.25">
      <c r="A889" s="13">
        <v>42964</v>
      </c>
      <c r="B889" s="54">
        <v>0.13979166666666668</v>
      </c>
      <c r="C889" s="16" t="s">
        <v>760</v>
      </c>
      <c r="D889" s="16" t="s">
        <v>761</v>
      </c>
      <c r="E889" s="16" t="s">
        <v>762</v>
      </c>
      <c r="F889" s="16">
        <v>5.3999999999999999E-2</v>
      </c>
      <c r="G889" s="16">
        <v>7.0661520500000004</v>
      </c>
      <c r="H889" s="16">
        <v>0.38157221000000002</v>
      </c>
      <c r="I889" s="66">
        <v>1.5E-3</v>
      </c>
      <c r="J889" s="16">
        <v>112421563926</v>
      </c>
      <c r="K889" s="16">
        <v>0.38099986000000002</v>
      </c>
      <c r="L889" s="16">
        <v>-7.0661520500000004</v>
      </c>
      <c r="R889" s="18"/>
      <c r="S889" s="78"/>
      <c r="Y889" s="18"/>
      <c r="Z889" s="78"/>
    </row>
    <row r="890" spans="1:26" ht="13.2" x14ac:dyDescent="0.25">
      <c r="A890" s="13">
        <v>42964</v>
      </c>
      <c r="B890" s="54">
        <v>0.13974537037037038</v>
      </c>
      <c r="C890" s="16" t="s">
        <v>760</v>
      </c>
      <c r="D890" s="16" t="s">
        <v>761</v>
      </c>
      <c r="E890" s="16" t="s">
        <v>762</v>
      </c>
      <c r="F890" s="16">
        <v>5.3999999999999999E-2</v>
      </c>
      <c r="G890" s="16">
        <v>0.36547370000000001</v>
      </c>
      <c r="H890" s="16">
        <v>1.9735570000000001E-2</v>
      </c>
      <c r="I890" s="66">
        <v>2.5000000000000001E-3</v>
      </c>
      <c r="J890" s="16">
        <v>112421563926</v>
      </c>
      <c r="K890" s="16">
        <v>1.9686240000000001E-2</v>
      </c>
      <c r="L890" s="16">
        <v>-0.36547370000000001</v>
      </c>
      <c r="R890" s="18"/>
      <c r="S890" s="78"/>
      <c r="Y890" s="18"/>
      <c r="Z890" s="78"/>
    </row>
    <row r="891" spans="1:26" ht="13.2" x14ac:dyDescent="0.25">
      <c r="A891" s="13">
        <v>42964</v>
      </c>
      <c r="B891" s="54">
        <v>0.13974537037037038</v>
      </c>
      <c r="C891" s="16" t="s">
        <v>760</v>
      </c>
      <c r="D891" s="16" t="s">
        <v>761</v>
      </c>
      <c r="E891" s="16" t="s">
        <v>762</v>
      </c>
      <c r="F891" s="16">
        <v>5.4000010000000001E-2</v>
      </c>
      <c r="G891" s="16">
        <v>0.21978760999999999</v>
      </c>
      <c r="H891" s="16">
        <v>1.186853E-2</v>
      </c>
      <c r="I891" s="66">
        <v>2.5000000000000001E-3</v>
      </c>
      <c r="J891" s="16">
        <v>112421563926</v>
      </c>
      <c r="K891" s="16">
        <v>1.183886E-2</v>
      </c>
      <c r="L891" s="16">
        <v>-0.21978760999999999</v>
      </c>
      <c r="R891" s="18"/>
      <c r="S891" s="78"/>
      <c r="Y891" s="18"/>
      <c r="Z891" s="78"/>
    </row>
    <row r="892" spans="1:26" ht="13.2" x14ac:dyDescent="0.25">
      <c r="A892" s="13">
        <v>42964</v>
      </c>
      <c r="B892" s="54">
        <v>0.13974537037037038</v>
      </c>
      <c r="C892" s="16" t="s">
        <v>760</v>
      </c>
      <c r="D892" s="16" t="s">
        <v>761</v>
      </c>
      <c r="E892" s="16" t="s">
        <v>762</v>
      </c>
      <c r="F892" s="16">
        <v>5.4000020000000003E-2</v>
      </c>
      <c r="G892" s="16">
        <v>0.29596042</v>
      </c>
      <c r="H892" s="16">
        <v>1.5981860000000001E-2</v>
      </c>
      <c r="I892" s="66">
        <v>2.5000000000000001E-3</v>
      </c>
      <c r="J892" s="16">
        <v>112421563926</v>
      </c>
      <c r="K892" s="16">
        <v>1.594191E-2</v>
      </c>
      <c r="L892" s="16">
        <v>-0.29596042</v>
      </c>
      <c r="R892" s="18"/>
      <c r="S892" s="78"/>
      <c r="Y892" s="18"/>
      <c r="Z892" s="78"/>
    </row>
    <row r="893" spans="1:26" ht="13.2" x14ac:dyDescent="0.25">
      <c r="A893" s="13"/>
      <c r="B893" s="54"/>
      <c r="R893" s="18"/>
      <c r="S893" s="78"/>
      <c r="Y893" s="18"/>
      <c r="Z893" s="78"/>
    </row>
    <row r="894" spans="1:26" ht="13.2" x14ac:dyDescent="0.25">
      <c r="A894" s="13"/>
      <c r="B894" s="54"/>
      <c r="F894" s="16" t="s">
        <v>774</v>
      </c>
      <c r="G894" s="16">
        <f t="shared" ref="G894:H894" si="66">SUM(G865:G888)</f>
        <v>8.6503140999999992</v>
      </c>
      <c r="H894" s="16">
        <f t="shared" si="66"/>
        <v>0.46623627999999995</v>
      </c>
      <c r="R894" s="18"/>
      <c r="S894" s="78"/>
      <c r="Y894" s="18"/>
      <c r="Z894" s="78"/>
    </row>
    <row r="895" spans="1:26" ht="13.2" x14ac:dyDescent="0.25">
      <c r="A895" s="13"/>
      <c r="B895" s="54"/>
      <c r="F895" s="16" t="s">
        <v>775</v>
      </c>
      <c r="G895" s="16">
        <f t="shared" ref="G895:H895" si="67">SUM(G865:G892)</f>
        <v>16.597687879999999</v>
      </c>
      <c r="H895" s="16">
        <f t="shared" si="67"/>
        <v>0.89539445000000006</v>
      </c>
      <c r="R895" s="18"/>
      <c r="S895" s="78"/>
      <c r="Y895" s="18"/>
      <c r="Z895" s="78"/>
    </row>
    <row r="896" spans="1:26" ht="13.2" x14ac:dyDescent="0.25">
      <c r="A896" s="13"/>
      <c r="B896" s="54"/>
      <c r="G896" s="7">
        <f t="shared" ref="G896:H896" si="68">G895-G894</f>
        <v>7.9473737799999995</v>
      </c>
      <c r="H896" s="7">
        <f t="shared" si="68"/>
        <v>0.42915817000000012</v>
      </c>
      <c r="R896" s="18"/>
      <c r="S896" s="78"/>
      <c r="Y896" s="18"/>
      <c r="Z896" s="78"/>
    </row>
    <row r="897" spans="1:26" ht="13.2" x14ac:dyDescent="0.25">
      <c r="A897" s="13"/>
      <c r="B897" s="54"/>
      <c r="R897" s="18"/>
      <c r="S897" s="78"/>
      <c r="Y897" s="18"/>
      <c r="Z897" s="78"/>
    </row>
    <row r="898" spans="1:26" ht="13.2" x14ac:dyDescent="0.25">
      <c r="A898" s="13"/>
      <c r="B898" s="54"/>
      <c r="R898" s="18"/>
      <c r="S898" s="78"/>
      <c r="Y898" s="18"/>
      <c r="Z898" s="78"/>
    </row>
    <row r="899" spans="1:26" ht="13.2" x14ac:dyDescent="0.25">
      <c r="A899" s="13">
        <v>42975</v>
      </c>
      <c r="B899" s="54">
        <v>0.77180555555555552</v>
      </c>
      <c r="C899" s="16" t="s">
        <v>760</v>
      </c>
      <c r="D899" s="16" t="s">
        <v>761</v>
      </c>
      <c r="E899" s="16" t="s">
        <v>762</v>
      </c>
      <c r="F899" s="16">
        <v>8.1662139999999994E-2</v>
      </c>
      <c r="G899" s="16">
        <v>3.6814999199999998</v>
      </c>
      <c r="H899" s="16">
        <v>0.30063916000000002</v>
      </c>
      <c r="I899" s="66">
        <v>2.5000000000000001E-3</v>
      </c>
      <c r="J899" s="16">
        <v>114710377821</v>
      </c>
      <c r="K899" s="16">
        <v>0.29988756999999999</v>
      </c>
      <c r="L899" s="16">
        <v>-3.6814999199999998</v>
      </c>
      <c r="R899" s="18"/>
      <c r="S899" s="78"/>
      <c r="Y899" s="18"/>
      <c r="Z899" s="78"/>
    </row>
    <row r="900" spans="1:26" ht="13.2" x14ac:dyDescent="0.25">
      <c r="A900" s="13"/>
      <c r="B900" s="54"/>
      <c r="R900" s="18"/>
      <c r="S900" s="78"/>
      <c r="Y900" s="18"/>
      <c r="Z900" s="78"/>
    </row>
    <row r="901" spans="1:26" ht="13.2" x14ac:dyDescent="0.25">
      <c r="A901" s="13"/>
      <c r="B901" s="54"/>
      <c r="F901" s="16" t="s">
        <v>774</v>
      </c>
      <c r="G901" s="16">
        <v>0</v>
      </c>
      <c r="H901" s="16">
        <v>0</v>
      </c>
      <c r="R901" s="18"/>
      <c r="S901" s="78"/>
      <c r="Y901" s="18"/>
      <c r="Z901" s="78"/>
    </row>
    <row r="902" spans="1:26" ht="13.2" x14ac:dyDescent="0.25">
      <c r="A902" s="13"/>
      <c r="B902" s="54"/>
      <c r="F902" s="16" t="s">
        <v>775</v>
      </c>
      <c r="G902" s="16">
        <f t="shared" ref="G902:H902" si="69">SUM(G899)</f>
        <v>3.6814999199999998</v>
      </c>
      <c r="H902" s="16">
        <f t="shared" si="69"/>
        <v>0.30063916000000002</v>
      </c>
      <c r="R902" s="18"/>
      <c r="S902" s="78"/>
      <c r="Y902" s="18"/>
      <c r="Z902" s="78"/>
    </row>
    <row r="903" spans="1:26" ht="13.2" x14ac:dyDescent="0.25">
      <c r="A903" s="13"/>
      <c r="B903" s="54"/>
      <c r="G903" s="7">
        <f t="shared" ref="G903:H903" si="70">G902-G901</f>
        <v>3.6814999199999998</v>
      </c>
      <c r="H903" s="7">
        <f t="shared" si="70"/>
        <v>0.30063916000000002</v>
      </c>
      <c r="R903" s="18"/>
      <c r="S903" s="78"/>
      <c r="Y903" s="18"/>
      <c r="Z903" s="78"/>
    </row>
    <row r="904" spans="1:26" ht="13.2" x14ac:dyDescent="0.25">
      <c r="A904" s="13"/>
      <c r="B904" s="54"/>
      <c r="R904" s="18"/>
      <c r="S904" s="78"/>
      <c r="Y904" s="18"/>
      <c r="Z904" s="78"/>
    </row>
    <row r="905" spans="1:26" ht="13.2" x14ac:dyDescent="0.25">
      <c r="A905" s="13"/>
      <c r="B905" s="54"/>
      <c r="R905" s="18"/>
      <c r="S905" s="78"/>
      <c r="Y905" s="18"/>
      <c r="Z905" s="78"/>
    </row>
    <row r="906" spans="1:26" ht="13.2" x14ac:dyDescent="0.25">
      <c r="A906" s="13">
        <v>42981</v>
      </c>
      <c r="B906" s="54">
        <v>0.25314814814814812</v>
      </c>
      <c r="C906" s="16" t="s">
        <v>760</v>
      </c>
      <c r="D906" s="16" t="s">
        <v>761</v>
      </c>
      <c r="E906" s="16" t="s">
        <v>763</v>
      </c>
      <c r="F906" s="16">
        <v>7.8872380000000006E-2</v>
      </c>
      <c r="G906" s="16">
        <v>2.0446471499999999</v>
      </c>
      <c r="H906" s="16">
        <v>0.16126618000000001</v>
      </c>
      <c r="I906" s="66">
        <v>2.5000000000000001E-3</v>
      </c>
      <c r="J906" s="16">
        <v>115740645522</v>
      </c>
      <c r="K906" s="16">
        <v>-0.16126618000000001</v>
      </c>
      <c r="L906" s="16">
        <v>2.0395355400000001</v>
      </c>
      <c r="R906" s="18"/>
      <c r="S906" s="78"/>
      <c r="Y906" s="18"/>
      <c r="Z906" s="78"/>
    </row>
    <row r="907" spans="1:26" ht="13.2" x14ac:dyDescent="0.25">
      <c r="A907" s="13">
        <v>42981</v>
      </c>
      <c r="B907" s="54">
        <v>0.25412037037037039</v>
      </c>
      <c r="C907" s="16" t="s">
        <v>760</v>
      </c>
      <c r="D907" s="16" t="s">
        <v>761</v>
      </c>
      <c r="E907" s="16" t="s">
        <v>762</v>
      </c>
      <c r="F907" s="16">
        <v>7.8745620000000002E-2</v>
      </c>
      <c r="G907" s="16">
        <v>20.215734059999999</v>
      </c>
      <c r="H907" s="16">
        <v>1.5919005100000001</v>
      </c>
      <c r="I907" s="66">
        <v>2.5000000000000001E-3</v>
      </c>
      <c r="J907" s="16">
        <v>115740818349</v>
      </c>
      <c r="K907" s="16">
        <v>1.58792076</v>
      </c>
      <c r="L907" s="16">
        <v>-20.215734059999999</v>
      </c>
      <c r="R907" s="18"/>
      <c r="S907" s="78"/>
      <c r="Y907" s="18"/>
      <c r="Z907" s="78"/>
    </row>
    <row r="908" spans="1:26" ht="13.2" x14ac:dyDescent="0.25">
      <c r="A908" s="13">
        <v>42981</v>
      </c>
      <c r="B908" s="54">
        <v>0.25276620370370373</v>
      </c>
      <c r="C908" s="16" t="s">
        <v>760</v>
      </c>
      <c r="D908" s="16" t="s">
        <v>761</v>
      </c>
      <c r="E908" s="16" t="s">
        <v>762</v>
      </c>
      <c r="F908" s="16">
        <v>7.8745389999999998E-2</v>
      </c>
      <c r="G908" s="16">
        <v>4.3360222200000003</v>
      </c>
      <c r="H908" s="16">
        <v>0.34144175999999998</v>
      </c>
      <c r="I908" s="66">
        <v>2.5000000000000001E-3</v>
      </c>
      <c r="J908" s="16">
        <v>115740596571</v>
      </c>
      <c r="K908" s="16">
        <v>0.34058815999999997</v>
      </c>
      <c r="L908" s="16">
        <v>-4.3360222200000003</v>
      </c>
      <c r="R908" s="18"/>
      <c r="S908" s="78"/>
      <c r="Y908" s="18"/>
      <c r="Z908" s="78"/>
    </row>
    <row r="909" spans="1:26" ht="13.2" x14ac:dyDescent="0.25">
      <c r="A909" s="13">
        <v>42981</v>
      </c>
      <c r="B909" s="54">
        <v>0.25221064814814814</v>
      </c>
      <c r="C909" s="16" t="s">
        <v>760</v>
      </c>
      <c r="D909" s="16" t="s">
        <v>761</v>
      </c>
      <c r="E909" s="16" t="s">
        <v>762</v>
      </c>
      <c r="F909" s="16">
        <v>7.8745239999999994E-2</v>
      </c>
      <c r="G909" s="16">
        <v>2.1027182899999999</v>
      </c>
      <c r="H909" s="16">
        <v>0.16557905000000001</v>
      </c>
      <c r="I909" s="66">
        <v>2.5000000000000001E-3</v>
      </c>
      <c r="J909" s="16">
        <v>115740468699</v>
      </c>
      <c r="K909" s="16">
        <v>0.16516511</v>
      </c>
      <c r="L909" s="16">
        <v>-2.1027182899999999</v>
      </c>
      <c r="R909" s="18"/>
      <c r="S909" s="78"/>
      <c r="Y909" s="18"/>
      <c r="Z909" s="78"/>
    </row>
    <row r="910" spans="1:26" ht="13.2" x14ac:dyDescent="0.25">
      <c r="A910" s="13"/>
      <c r="B910" s="54"/>
      <c r="R910" s="18"/>
      <c r="S910" s="78"/>
      <c r="Y910" s="18"/>
      <c r="Z910" s="78"/>
    </row>
    <row r="911" spans="1:26" ht="13.2" x14ac:dyDescent="0.25">
      <c r="A911" s="13"/>
      <c r="B911" s="54"/>
      <c r="F911" s="16" t="s">
        <v>774</v>
      </c>
      <c r="G911" s="16">
        <f t="shared" ref="G911:H911" si="71">SUM(G906)</f>
        <v>2.0446471499999999</v>
      </c>
      <c r="H911" s="16">
        <f t="shared" si="71"/>
        <v>0.16126618000000001</v>
      </c>
      <c r="R911" s="18"/>
      <c r="S911" s="78"/>
      <c r="Y911" s="18"/>
      <c r="Z911" s="78"/>
    </row>
    <row r="912" spans="1:26" ht="13.2" x14ac:dyDescent="0.25">
      <c r="A912" s="13"/>
      <c r="B912" s="54"/>
      <c r="F912" s="16" t="s">
        <v>775</v>
      </c>
      <c r="G912" s="16">
        <f t="shared" ref="G912:H912" si="72">SUM(G907:G909)</f>
        <v>26.654474569999998</v>
      </c>
      <c r="H912" s="16">
        <f t="shared" si="72"/>
        <v>2.0989213200000001</v>
      </c>
      <c r="R912" s="18"/>
      <c r="S912" s="78"/>
      <c r="Y912" s="18"/>
      <c r="Z912" s="78"/>
    </row>
    <row r="913" spans="1:26" ht="13.2" x14ac:dyDescent="0.25">
      <c r="A913" s="13"/>
      <c r="B913" s="54"/>
      <c r="G913" s="7">
        <f t="shared" ref="G913:H913" si="73">G912-G911</f>
        <v>24.609827419999998</v>
      </c>
      <c r="H913" s="7">
        <f t="shared" si="73"/>
        <v>1.9376551400000002</v>
      </c>
      <c r="R913" s="18"/>
      <c r="S913" s="78"/>
      <c r="Y913" s="18"/>
      <c r="Z913" s="78"/>
    </row>
    <row r="914" spans="1:26" ht="13.2" x14ac:dyDescent="0.25">
      <c r="A914" s="13"/>
      <c r="B914" s="54"/>
      <c r="R914" s="18"/>
      <c r="S914" s="78"/>
      <c r="Y914" s="18"/>
      <c r="Z914" s="78"/>
    </row>
    <row r="915" spans="1:26" ht="13.2" x14ac:dyDescent="0.25">
      <c r="A915" s="13"/>
      <c r="B915" s="54"/>
      <c r="R915" s="18"/>
      <c r="S915" s="78"/>
      <c r="Y915" s="18"/>
      <c r="Z915" s="78"/>
    </row>
    <row r="916" spans="1:26" ht="13.2" x14ac:dyDescent="0.25">
      <c r="A916" s="13">
        <v>42982</v>
      </c>
      <c r="B916" s="54">
        <v>0.74883101851851852</v>
      </c>
      <c r="C916" s="16" t="s">
        <v>760</v>
      </c>
      <c r="D916" s="16" t="s">
        <v>761</v>
      </c>
      <c r="E916" s="16" t="s">
        <v>763</v>
      </c>
      <c r="F916" s="16">
        <v>7.3901819999999993E-2</v>
      </c>
      <c r="G916" s="16">
        <v>0.35799999999999998</v>
      </c>
      <c r="H916" s="16">
        <v>2.6456850000000001E-2</v>
      </c>
      <c r="I916" s="66">
        <v>2.5000000000000001E-3</v>
      </c>
      <c r="J916" s="16">
        <v>116033772102</v>
      </c>
      <c r="K916" s="16">
        <v>-2.6456850000000001E-2</v>
      </c>
      <c r="L916" s="16">
        <v>0.35710500000000001</v>
      </c>
      <c r="R916" s="18"/>
      <c r="S916" s="78"/>
      <c r="Y916" s="18"/>
      <c r="Z916" s="78"/>
    </row>
    <row r="917" spans="1:26" ht="13.2" x14ac:dyDescent="0.25">
      <c r="A917" s="13">
        <v>42982</v>
      </c>
      <c r="B917" s="54">
        <v>0.74711805555555555</v>
      </c>
      <c r="C917" s="16" t="s">
        <v>760</v>
      </c>
      <c r="D917" s="16" t="s">
        <v>761</v>
      </c>
      <c r="E917" s="16" t="s">
        <v>763</v>
      </c>
      <c r="F917" s="16">
        <v>7.3906180000000002E-2</v>
      </c>
      <c r="G917" s="16">
        <v>6.7119638400000001</v>
      </c>
      <c r="H917" s="16">
        <v>0.49605559999999999</v>
      </c>
      <c r="I917" s="66">
        <v>2.5000000000000001E-3</v>
      </c>
      <c r="J917" s="16">
        <v>116033372502</v>
      </c>
      <c r="K917" s="16">
        <v>-0.49605559999999999</v>
      </c>
      <c r="L917" s="16">
        <v>6.6951839399999997</v>
      </c>
      <c r="R917" s="18"/>
      <c r="S917" s="78"/>
      <c r="Y917" s="18"/>
      <c r="Z917" s="78"/>
    </row>
    <row r="918" spans="1:26" ht="13.2" x14ac:dyDescent="0.25">
      <c r="A918" s="13">
        <v>42982</v>
      </c>
      <c r="B918" s="54">
        <v>0.74711805555555555</v>
      </c>
      <c r="C918" s="16" t="s">
        <v>760</v>
      </c>
      <c r="D918" s="16" t="s">
        <v>761</v>
      </c>
      <c r="E918" s="16" t="s">
        <v>763</v>
      </c>
      <c r="F918" s="16">
        <v>7.3899939999999997E-2</v>
      </c>
      <c r="G918" s="16">
        <v>4.0672E-3</v>
      </c>
      <c r="H918" s="16">
        <v>3.0056000000000001E-4</v>
      </c>
      <c r="I918" s="66">
        <v>2.5000000000000001E-3</v>
      </c>
      <c r="J918" s="16">
        <v>116033372502</v>
      </c>
      <c r="K918" s="16">
        <v>-3.0056000000000001E-4</v>
      </c>
      <c r="L918" s="16">
        <v>4.0570399999999996E-3</v>
      </c>
      <c r="R918" s="18"/>
      <c r="S918" s="78"/>
      <c r="Y918" s="18"/>
      <c r="Z918" s="78"/>
    </row>
    <row r="919" spans="1:26" ht="13.2" x14ac:dyDescent="0.25">
      <c r="A919" s="13">
        <v>42982</v>
      </c>
      <c r="B919" s="54">
        <v>0.74711805555555555</v>
      </c>
      <c r="C919" s="16" t="s">
        <v>760</v>
      </c>
      <c r="D919" s="16" t="s">
        <v>761</v>
      </c>
      <c r="E919" s="16" t="s">
        <v>763</v>
      </c>
      <c r="F919" s="16">
        <v>7.3894589999999996E-2</v>
      </c>
      <c r="G919" s="16">
        <v>0.25711526000000001</v>
      </c>
      <c r="H919" s="16">
        <v>1.899942E-2</v>
      </c>
      <c r="I919" s="66">
        <v>2.5000000000000001E-3</v>
      </c>
      <c r="J919" s="16">
        <v>116033372502</v>
      </c>
      <c r="K919" s="16">
        <v>-1.899942E-2</v>
      </c>
      <c r="L919" s="16">
        <v>0.25647248</v>
      </c>
      <c r="R919" s="18"/>
      <c r="S919" s="78"/>
      <c r="Y919" s="18"/>
      <c r="Z919" s="78"/>
    </row>
    <row r="920" spans="1:26" ht="13.2" x14ac:dyDescent="0.25">
      <c r="A920" s="13">
        <v>42982</v>
      </c>
      <c r="B920" s="54">
        <v>0.74711805555555555</v>
      </c>
      <c r="C920" s="16" t="s">
        <v>760</v>
      </c>
      <c r="D920" s="16" t="s">
        <v>761</v>
      </c>
      <c r="E920" s="16" t="s">
        <v>763</v>
      </c>
      <c r="F920" s="16">
        <v>7.3894260000000003E-2</v>
      </c>
      <c r="G920" s="16">
        <v>2.7390499999999998E-3</v>
      </c>
      <c r="H920" s="16">
        <v>2.0239999999999999E-4</v>
      </c>
      <c r="I920" s="66">
        <v>2.5000000000000001E-3</v>
      </c>
      <c r="J920" s="16">
        <v>116033372502</v>
      </c>
      <c r="K920" s="16">
        <v>-2.0239999999999999E-4</v>
      </c>
      <c r="L920" s="16">
        <v>2.7322100000000001E-3</v>
      </c>
      <c r="R920" s="18"/>
      <c r="S920" s="78"/>
      <c r="Y920" s="18"/>
      <c r="Z920" s="78"/>
    </row>
    <row r="921" spans="1:26" ht="13.2" x14ac:dyDescent="0.25">
      <c r="A921" s="13">
        <v>42982</v>
      </c>
      <c r="B921" s="54">
        <v>0.74711805555555555</v>
      </c>
      <c r="C921" s="16" t="s">
        <v>760</v>
      </c>
      <c r="D921" s="16" t="s">
        <v>761</v>
      </c>
      <c r="E921" s="16" t="s">
        <v>763</v>
      </c>
      <c r="F921" s="16">
        <v>7.3893929999999997E-2</v>
      </c>
      <c r="G921" s="16">
        <v>2.958533E-2</v>
      </c>
      <c r="H921" s="16">
        <v>2.1861699999999999E-3</v>
      </c>
      <c r="I921" s="66">
        <v>2.5000000000000001E-3</v>
      </c>
      <c r="J921" s="16">
        <v>116033372502</v>
      </c>
      <c r="K921" s="16">
        <v>-2.1861699999999999E-3</v>
      </c>
      <c r="L921" s="16">
        <v>2.9511369999999999E-2</v>
      </c>
      <c r="R921" s="18"/>
      <c r="S921" s="78"/>
      <c r="Y921" s="18"/>
      <c r="Z921" s="78"/>
    </row>
    <row r="922" spans="1:26" ht="13.2" x14ac:dyDescent="0.25">
      <c r="A922" s="13">
        <v>42982</v>
      </c>
      <c r="B922" s="54">
        <v>0.74711805555555555</v>
      </c>
      <c r="C922" s="16" t="s">
        <v>760</v>
      </c>
      <c r="D922" s="16" t="s">
        <v>761</v>
      </c>
      <c r="E922" s="16" t="s">
        <v>763</v>
      </c>
      <c r="F922" s="16">
        <v>7.3873099999999997E-2</v>
      </c>
      <c r="G922" s="16">
        <v>0.19470967</v>
      </c>
      <c r="H922" s="16">
        <v>1.43838E-2</v>
      </c>
      <c r="I922" s="66">
        <v>2.5000000000000001E-3</v>
      </c>
      <c r="J922" s="16">
        <v>116033372502</v>
      </c>
      <c r="K922" s="16">
        <v>-1.43838E-2</v>
      </c>
      <c r="L922" s="16">
        <v>0.1942229</v>
      </c>
      <c r="R922" s="18"/>
      <c r="S922" s="78"/>
      <c r="Y922" s="18"/>
      <c r="Z922" s="78"/>
    </row>
    <row r="923" spans="1:26" ht="13.2" x14ac:dyDescent="0.25">
      <c r="A923" s="13">
        <v>42982</v>
      </c>
      <c r="B923" s="54">
        <v>0.74711805555555555</v>
      </c>
      <c r="C923" s="16" t="s">
        <v>760</v>
      </c>
      <c r="D923" s="16" t="s">
        <v>761</v>
      </c>
      <c r="E923" s="16" t="s">
        <v>763</v>
      </c>
      <c r="F923" s="16">
        <v>7.3873090000000002E-2</v>
      </c>
      <c r="G923" s="16">
        <v>9.766</v>
      </c>
      <c r="H923" s="16">
        <v>0.72144459000000005</v>
      </c>
      <c r="I923" s="66">
        <v>2.5000000000000001E-3</v>
      </c>
      <c r="J923" s="16">
        <v>116033372502</v>
      </c>
      <c r="K923" s="16">
        <v>-0.72144459000000005</v>
      </c>
      <c r="L923" s="16">
        <v>9.7415850000000006</v>
      </c>
      <c r="R923" s="18"/>
      <c r="S923" s="78"/>
      <c r="Y923" s="18"/>
      <c r="Z923" s="78"/>
    </row>
    <row r="924" spans="1:26" ht="13.2" x14ac:dyDescent="0.25">
      <c r="A924" s="13">
        <v>42982</v>
      </c>
      <c r="B924" s="54">
        <v>0.74711805555555555</v>
      </c>
      <c r="C924" s="16" t="s">
        <v>760</v>
      </c>
      <c r="D924" s="16" t="s">
        <v>761</v>
      </c>
      <c r="E924" s="16" t="s">
        <v>763</v>
      </c>
      <c r="F924" s="16">
        <v>7.3873079999999994E-2</v>
      </c>
      <c r="G924" s="16">
        <v>8.2434856199999995</v>
      </c>
      <c r="H924" s="16">
        <v>0.60897166999999996</v>
      </c>
      <c r="I924" s="66">
        <v>2.5000000000000001E-3</v>
      </c>
      <c r="J924" s="16">
        <v>116033372502</v>
      </c>
      <c r="K924" s="16">
        <v>-0.60897166999999996</v>
      </c>
      <c r="L924" s="16">
        <v>8.2228769100000001</v>
      </c>
      <c r="R924" s="18"/>
      <c r="S924" s="78"/>
      <c r="Y924" s="18"/>
      <c r="Z924" s="78"/>
    </row>
    <row r="925" spans="1:26" ht="13.2" x14ac:dyDescent="0.25">
      <c r="A925" s="13">
        <v>42982</v>
      </c>
      <c r="B925" s="54">
        <v>0.74711805555555555</v>
      </c>
      <c r="C925" s="16" t="s">
        <v>760</v>
      </c>
      <c r="D925" s="16" t="s">
        <v>761</v>
      </c>
      <c r="E925" s="16" t="s">
        <v>763</v>
      </c>
      <c r="F925" s="16">
        <v>7.3873049999999996E-2</v>
      </c>
      <c r="G925" s="16">
        <v>0.18481075999999999</v>
      </c>
      <c r="H925" s="16">
        <v>1.365253E-2</v>
      </c>
      <c r="I925" s="66">
        <v>2.5000000000000001E-3</v>
      </c>
      <c r="J925" s="16">
        <v>116033372502</v>
      </c>
      <c r="K925" s="16">
        <v>-1.365253E-2</v>
      </c>
      <c r="L925" s="16">
        <v>0.18434874000000001</v>
      </c>
      <c r="R925" s="18"/>
      <c r="S925" s="78"/>
      <c r="Y925" s="18"/>
      <c r="Z925" s="78"/>
    </row>
    <row r="926" spans="1:26" ht="13.2" x14ac:dyDescent="0.25">
      <c r="A926" s="13">
        <v>42982</v>
      </c>
      <c r="B926" s="54">
        <v>0.74711805555555555</v>
      </c>
      <c r="C926" s="16" t="s">
        <v>760</v>
      </c>
      <c r="D926" s="16" t="s">
        <v>761</v>
      </c>
      <c r="E926" s="16" t="s">
        <v>763</v>
      </c>
      <c r="F926" s="16">
        <v>7.3863109999999996E-2</v>
      </c>
      <c r="G926" s="16">
        <v>5.1060699999999999E-3</v>
      </c>
      <c r="H926" s="16">
        <v>3.7714999999999998E-4</v>
      </c>
      <c r="I926" s="66">
        <v>2.5000000000000001E-3</v>
      </c>
      <c r="J926" s="16">
        <v>116033372502</v>
      </c>
      <c r="K926" s="16">
        <v>-3.7714999999999998E-4</v>
      </c>
      <c r="L926" s="16">
        <v>5.0933100000000002E-3</v>
      </c>
      <c r="R926" s="18"/>
      <c r="S926" s="78"/>
      <c r="Y926" s="18"/>
      <c r="Z926" s="78"/>
    </row>
    <row r="927" spans="1:26" ht="13.2" x14ac:dyDescent="0.25">
      <c r="A927" s="13">
        <v>42982</v>
      </c>
      <c r="B927" s="54">
        <v>0.74711805555555555</v>
      </c>
      <c r="C927" s="16" t="s">
        <v>760</v>
      </c>
      <c r="D927" s="16" t="s">
        <v>761</v>
      </c>
      <c r="E927" s="16" t="s">
        <v>763</v>
      </c>
      <c r="F927" s="16">
        <v>7.3815539999999999E-2</v>
      </c>
      <c r="G927" s="16">
        <v>1.1494910000000001E-2</v>
      </c>
      <c r="H927" s="16">
        <v>8.4849999999999997E-4</v>
      </c>
      <c r="I927" s="66">
        <v>2.5000000000000001E-3</v>
      </c>
      <c r="J927" s="16">
        <v>116033372502</v>
      </c>
      <c r="K927" s="16">
        <v>-8.4849999999999997E-4</v>
      </c>
      <c r="L927" s="16">
        <v>1.1466179999999999E-2</v>
      </c>
      <c r="R927" s="18"/>
      <c r="S927" s="78"/>
      <c r="Y927" s="18"/>
      <c r="Z927" s="78"/>
    </row>
    <row r="928" spans="1:26" ht="13.2" x14ac:dyDescent="0.25">
      <c r="A928" s="13">
        <v>42982</v>
      </c>
      <c r="B928" s="54">
        <v>0.74711805555555555</v>
      </c>
      <c r="C928" s="16" t="s">
        <v>760</v>
      </c>
      <c r="D928" s="16" t="s">
        <v>761</v>
      </c>
      <c r="E928" s="16" t="s">
        <v>763</v>
      </c>
      <c r="F928" s="16">
        <v>7.3813320000000002E-2</v>
      </c>
      <c r="G928" s="16">
        <v>2.7186100000000002E-3</v>
      </c>
      <c r="H928" s="16">
        <v>2.0065999999999999E-4</v>
      </c>
      <c r="I928" s="66">
        <v>2.5000000000000001E-3</v>
      </c>
      <c r="J928" s="16">
        <v>116033372502</v>
      </c>
      <c r="K928" s="16">
        <v>-2.0065999999999999E-4</v>
      </c>
      <c r="L928" s="16">
        <v>2.7118200000000002E-3</v>
      </c>
      <c r="R928" s="18"/>
      <c r="S928" s="78"/>
      <c r="Y928" s="18"/>
      <c r="Z928" s="78"/>
    </row>
    <row r="929" spans="1:26" ht="13.2" x14ac:dyDescent="0.25">
      <c r="A929" s="13">
        <v>42982</v>
      </c>
      <c r="B929" s="54">
        <v>0.74711805555555555</v>
      </c>
      <c r="C929" s="16" t="s">
        <v>760</v>
      </c>
      <c r="D929" s="16" t="s">
        <v>761</v>
      </c>
      <c r="E929" s="16" t="s">
        <v>763</v>
      </c>
      <c r="F929" s="16">
        <v>7.3813320000000002E-2</v>
      </c>
      <c r="G929" s="16">
        <v>0.17919214999999999</v>
      </c>
      <c r="H929" s="16">
        <v>1.3226760000000001E-2</v>
      </c>
      <c r="I929" s="66">
        <v>2.5000000000000001E-3</v>
      </c>
      <c r="J929" s="16">
        <v>116033372502</v>
      </c>
      <c r="K929" s="16">
        <v>-1.3226760000000001E-2</v>
      </c>
      <c r="L929" s="16">
        <v>0.17874417000000001</v>
      </c>
      <c r="R929" s="18"/>
      <c r="S929" s="78"/>
      <c r="Y929" s="18"/>
      <c r="Z929" s="78"/>
    </row>
    <row r="930" spans="1:26" ht="13.2" x14ac:dyDescent="0.25">
      <c r="A930" s="13">
        <v>42982</v>
      </c>
      <c r="B930" s="54">
        <v>0.74711805555555555</v>
      </c>
      <c r="C930" s="16" t="s">
        <v>760</v>
      </c>
      <c r="D930" s="16" t="s">
        <v>761</v>
      </c>
      <c r="E930" s="16" t="s">
        <v>763</v>
      </c>
      <c r="F930" s="16">
        <v>7.3749389999999998E-2</v>
      </c>
      <c r="G930" s="16">
        <v>6.1215489999999997E-2</v>
      </c>
      <c r="H930" s="16">
        <v>4.5145999999999997E-3</v>
      </c>
      <c r="I930" s="66">
        <v>2.5000000000000001E-3</v>
      </c>
      <c r="J930" s="16">
        <v>116033372502</v>
      </c>
      <c r="K930" s="16">
        <v>-4.5145999999999997E-3</v>
      </c>
      <c r="L930" s="16">
        <v>6.1062459999999999E-2</v>
      </c>
      <c r="R930" s="18"/>
      <c r="S930" s="78"/>
      <c r="Y930" s="18"/>
      <c r="Z930" s="78"/>
    </row>
    <row r="931" spans="1:26" ht="13.2" x14ac:dyDescent="0.25">
      <c r="A931" s="13">
        <v>42982</v>
      </c>
      <c r="B931" s="54">
        <v>0.74711805555555555</v>
      </c>
      <c r="C931" s="16" t="s">
        <v>760</v>
      </c>
      <c r="D931" s="16" t="s">
        <v>761</v>
      </c>
      <c r="E931" s="16" t="s">
        <v>763</v>
      </c>
      <c r="F931" s="16">
        <v>7.3742760000000004E-2</v>
      </c>
      <c r="G931" s="16">
        <v>3.3233199999999998E-3</v>
      </c>
      <c r="H931" s="16">
        <v>2.4507000000000001E-4</v>
      </c>
      <c r="I931" s="66">
        <v>2.5000000000000001E-3</v>
      </c>
      <c r="J931" s="16">
        <v>116033372502</v>
      </c>
      <c r="K931" s="16">
        <v>-2.4507000000000001E-4</v>
      </c>
      <c r="L931" s="16">
        <v>3.3150200000000001E-3</v>
      </c>
      <c r="R931" s="18"/>
      <c r="S931" s="78"/>
      <c r="Y931" s="18"/>
      <c r="Z931" s="78"/>
    </row>
    <row r="932" spans="1:26" ht="13.2" x14ac:dyDescent="0.25">
      <c r="A932" s="13">
        <v>42982</v>
      </c>
      <c r="B932" s="54">
        <v>0.74711805555555555</v>
      </c>
      <c r="C932" s="16" t="s">
        <v>760</v>
      </c>
      <c r="D932" s="16" t="s">
        <v>761</v>
      </c>
      <c r="E932" s="16" t="s">
        <v>763</v>
      </c>
      <c r="F932" s="16">
        <v>7.3645950000000002E-2</v>
      </c>
      <c r="G932" s="16">
        <v>1.5669600000000001E-3</v>
      </c>
      <c r="H932" s="16">
        <v>1.154E-4</v>
      </c>
      <c r="I932" s="66">
        <v>2.5000000000000001E-3</v>
      </c>
      <c r="J932" s="16">
        <v>116033372502</v>
      </c>
      <c r="K932" s="16">
        <v>-1.154E-4</v>
      </c>
      <c r="L932" s="16">
        <v>1.5630500000000001E-3</v>
      </c>
      <c r="R932" s="18"/>
      <c r="S932" s="78"/>
      <c r="Y932" s="18"/>
      <c r="Z932" s="78"/>
    </row>
    <row r="933" spans="1:26" ht="13.2" x14ac:dyDescent="0.25">
      <c r="A933" s="13">
        <v>42982</v>
      </c>
      <c r="B933" s="54">
        <v>0.74711805555555555</v>
      </c>
      <c r="C933" s="16" t="s">
        <v>760</v>
      </c>
      <c r="D933" s="16" t="s">
        <v>761</v>
      </c>
      <c r="E933" s="16" t="s">
        <v>763</v>
      </c>
      <c r="F933" s="16">
        <v>7.3644669999999995E-2</v>
      </c>
      <c r="G933" s="16">
        <v>0.35799999999999998</v>
      </c>
      <c r="H933" s="16">
        <v>2.6364789999999999E-2</v>
      </c>
      <c r="I933" s="66">
        <v>2.5000000000000001E-3</v>
      </c>
      <c r="J933" s="16">
        <v>116033372502</v>
      </c>
      <c r="K933" s="16">
        <v>-2.6364789999999999E-2</v>
      </c>
      <c r="L933" s="16">
        <v>0.35710500000000001</v>
      </c>
      <c r="R933" s="18"/>
      <c r="S933" s="78"/>
      <c r="Y933" s="18"/>
      <c r="Z933" s="78"/>
    </row>
    <row r="934" spans="1:26" ht="13.2" x14ac:dyDescent="0.25">
      <c r="A934" s="13">
        <v>42982</v>
      </c>
      <c r="B934" s="54">
        <v>0.74711805555555555</v>
      </c>
      <c r="C934" s="16" t="s">
        <v>760</v>
      </c>
      <c r="D934" s="16" t="s">
        <v>761</v>
      </c>
      <c r="E934" s="16" t="s">
        <v>763</v>
      </c>
      <c r="F934" s="16">
        <v>7.3644200000000007E-2</v>
      </c>
      <c r="G934" s="16">
        <v>1.01218959</v>
      </c>
      <c r="H934" s="16">
        <v>7.454189E-2</v>
      </c>
      <c r="I934" s="66">
        <v>2.5000000000000001E-3</v>
      </c>
      <c r="J934" s="16">
        <v>116033372502</v>
      </c>
      <c r="K934" s="16">
        <v>-7.454189E-2</v>
      </c>
      <c r="L934" s="16">
        <v>1.00965912</v>
      </c>
      <c r="R934" s="18"/>
      <c r="S934" s="78"/>
      <c r="Y934" s="18"/>
      <c r="Z934" s="78"/>
    </row>
    <row r="935" spans="1:26" ht="13.2" x14ac:dyDescent="0.25">
      <c r="A935" s="13">
        <v>42982</v>
      </c>
      <c r="B935" s="54">
        <v>0.74711805555555555</v>
      </c>
      <c r="C935" s="16" t="s">
        <v>760</v>
      </c>
      <c r="D935" s="16" t="s">
        <v>761</v>
      </c>
      <c r="E935" s="16" t="s">
        <v>763</v>
      </c>
      <c r="F935" s="16">
        <v>7.3644189999999998E-2</v>
      </c>
      <c r="G935" s="16">
        <v>8.1128240000000004E-2</v>
      </c>
      <c r="H935" s="16">
        <v>5.9746199999999999E-3</v>
      </c>
      <c r="I935" s="66">
        <v>2.5000000000000001E-3</v>
      </c>
      <c r="J935" s="16">
        <v>116033372502</v>
      </c>
      <c r="K935" s="16">
        <v>-5.9746199999999999E-3</v>
      </c>
      <c r="L935" s="16">
        <v>8.0925419999999998E-2</v>
      </c>
      <c r="R935" s="18"/>
      <c r="S935" s="78"/>
      <c r="Y935" s="18"/>
      <c r="Z935" s="78"/>
    </row>
    <row r="936" spans="1:26" ht="13.2" x14ac:dyDescent="0.25">
      <c r="A936" s="13">
        <v>42982</v>
      </c>
      <c r="B936" s="54">
        <v>0.74711805555555555</v>
      </c>
      <c r="C936" s="16" t="s">
        <v>760</v>
      </c>
      <c r="D936" s="16" t="s">
        <v>761</v>
      </c>
      <c r="E936" s="16" t="s">
        <v>763</v>
      </c>
      <c r="F936" s="16">
        <v>7.3644189999999998E-2</v>
      </c>
      <c r="G936" s="16">
        <v>15.541</v>
      </c>
      <c r="H936" s="16">
        <v>1.1445043500000001</v>
      </c>
      <c r="I936" s="66">
        <v>2.5000000000000001E-3</v>
      </c>
      <c r="J936" s="16">
        <v>116033372502</v>
      </c>
      <c r="K936" s="16">
        <v>-1.1445043500000001</v>
      </c>
      <c r="L936" s="16">
        <v>15.5021475</v>
      </c>
      <c r="R936" s="18"/>
      <c r="S936" s="78"/>
      <c r="Y936" s="18"/>
      <c r="Z936" s="78"/>
    </row>
    <row r="937" spans="1:26" ht="13.2" x14ac:dyDescent="0.25">
      <c r="A937" s="13">
        <v>42982</v>
      </c>
      <c r="B937" s="54">
        <v>0.74711805555555555</v>
      </c>
      <c r="C937" s="16" t="s">
        <v>760</v>
      </c>
      <c r="D937" s="16" t="s">
        <v>761</v>
      </c>
      <c r="E937" s="16" t="s">
        <v>763</v>
      </c>
      <c r="F937" s="16">
        <v>7.3644189999999998E-2</v>
      </c>
      <c r="G937" s="16">
        <v>0.13724702</v>
      </c>
      <c r="H937" s="16">
        <v>1.0107440000000001E-2</v>
      </c>
      <c r="I937" s="66">
        <v>2.5000000000000001E-3</v>
      </c>
      <c r="J937" s="16">
        <v>116033372502</v>
      </c>
      <c r="K937" s="16">
        <v>-1.0107440000000001E-2</v>
      </c>
      <c r="L937" s="16">
        <v>0.13690390999999999</v>
      </c>
      <c r="R937" s="18"/>
      <c r="S937" s="78"/>
      <c r="Y937" s="18"/>
      <c r="Z937" s="78"/>
    </row>
    <row r="938" spans="1:26" ht="13.2" x14ac:dyDescent="0.25">
      <c r="A938" s="13">
        <v>42982</v>
      </c>
      <c r="B938" s="54">
        <v>0.74711805555555555</v>
      </c>
      <c r="C938" s="16" t="s">
        <v>760</v>
      </c>
      <c r="D938" s="16" t="s">
        <v>761</v>
      </c>
      <c r="E938" s="16" t="s">
        <v>763</v>
      </c>
      <c r="F938" s="16">
        <v>7.3354000000000003E-2</v>
      </c>
      <c r="G938" s="16">
        <v>5.3100000000000001E-2</v>
      </c>
      <c r="H938" s="16">
        <v>3.8950899999999999E-3</v>
      </c>
      <c r="I938" s="66">
        <v>2.5000000000000001E-3</v>
      </c>
      <c r="J938" s="16">
        <v>116033372502</v>
      </c>
      <c r="K938" s="16">
        <v>-3.8950899999999999E-3</v>
      </c>
      <c r="L938" s="16">
        <v>5.296725E-2</v>
      </c>
      <c r="R938" s="18"/>
      <c r="S938" s="78"/>
      <c r="Y938" s="18"/>
      <c r="Z938" s="78"/>
    </row>
    <row r="939" spans="1:26" ht="13.2" x14ac:dyDescent="0.25">
      <c r="A939" s="13">
        <v>42982</v>
      </c>
      <c r="B939" s="54">
        <v>0.74711805555555555</v>
      </c>
      <c r="C939" s="16" t="s">
        <v>760</v>
      </c>
      <c r="D939" s="16" t="s">
        <v>761</v>
      </c>
      <c r="E939" s="16" t="s">
        <v>763</v>
      </c>
      <c r="F939" s="16">
        <v>7.3256619999999995E-2</v>
      </c>
      <c r="G939" s="16">
        <v>0.15433997999999999</v>
      </c>
      <c r="H939" s="16">
        <v>1.1306419999999999E-2</v>
      </c>
      <c r="I939" s="66">
        <v>2.5000000000000001E-3</v>
      </c>
      <c r="J939" s="16">
        <v>116033372502</v>
      </c>
      <c r="K939" s="16">
        <v>-1.1306419999999999E-2</v>
      </c>
      <c r="L939" s="16">
        <v>0.15395413999999999</v>
      </c>
      <c r="R939" s="18"/>
      <c r="S939" s="78"/>
      <c r="Y939" s="18"/>
      <c r="Z939" s="78"/>
    </row>
    <row r="940" spans="1:26" ht="13.2" x14ac:dyDescent="0.25">
      <c r="A940" s="13">
        <v>42982</v>
      </c>
      <c r="B940" s="54">
        <v>0.2333449074074074</v>
      </c>
      <c r="C940" s="16" t="s">
        <v>760</v>
      </c>
      <c r="D940" s="16" t="s">
        <v>761</v>
      </c>
      <c r="E940" s="16" t="s">
        <v>763</v>
      </c>
      <c r="F940" s="16">
        <v>7.8184240000000002E-2</v>
      </c>
      <c r="G940" s="16">
        <v>0.42482515999999998</v>
      </c>
      <c r="H940" s="16">
        <v>3.3214630000000002E-2</v>
      </c>
      <c r="I940" s="66">
        <v>2.5000000000000001E-3</v>
      </c>
      <c r="J940" s="16">
        <v>115932808167</v>
      </c>
      <c r="K940" s="16">
        <v>-3.3214630000000002E-2</v>
      </c>
      <c r="L940" s="16">
        <v>0.4237631</v>
      </c>
      <c r="R940" s="18"/>
      <c r="S940" s="78"/>
      <c r="Y940" s="18"/>
      <c r="Z940" s="78"/>
    </row>
    <row r="941" spans="1:26" ht="13.2" x14ac:dyDescent="0.25">
      <c r="A941" s="13">
        <v>42982</v>
      </c>
      <c r="B941" s="54">
        <v>0.93082175925925925</v>
      </c>
      <c r="C941" s="16" t="s">
        <v>760</v>
      </c>
      <c r="D941" s="16" t="s">
        <v>761</v>
      </c>
      <c r="E941" s="16" t="s">
        <v>762</v>
      </c>
      <c r="F941" s="16">
        <v>7.6153979999999996E-2</v>
      </c>
      <c r="G941" s="16">
        <v>0.41365437999999999</v>
      </c>
      <c r="H941" s="16">
        <v>3.1501420000000002E-2</v>
      </c>
      <c r="I941" s="66">
        <v>1.5E-3</v>
      </c>
      <c r="J941" s="16">
        <v>116066944896</v>
      </c>
      <c r="K941" s="16">
        <v>3.1454169999999997E-2</v>
      </c>
      <c r="L941" s="16">
        <v>-0.41365437999999999</v>
      </c>
      <c r="R941" s="18"/>
      <c r="S941" s="78"/>
      <c r="Y941" s="18"/>
      <c r="Z941" s="78"/>
    </row>
    <row r="942" spans="1:26" ht="13.2" x14ac:dyDescent="0.25">
      <c r="A942" s="13">
        <v>42982</v>
      </c>
      <c r="B942" s="54">
        <v>0.92216435185185186</v>
      </c>
      <c r="C942" s="16" t="s">
        <v>760</v>
      </c>
      <c r="D942" s="16" t="s">
        <v>761</v>
      </c>
      <c r="E942" s="16" t="s">
        <v>762</v>
      </c>
      <c r="F942" s="16">
        <v>7.6153979999999996E-2</v>
      </c>
      <c r="G942" s="16">
        <v>24.171417689999998</v>
      </c>
      <c r="H942" s="16">
        <v>1.84074965</v>
      </c>
      <c r="I942" s="66">
        <v>2.5000000000000001E-3</v>
      </c>
      <c r="J942" s="16">
        <v>116066944896</v>
      </c>
      <c r="K942" s="16">
        <v>1.8361477799999999</v>
      </c>
      <c r="L942" s="16">
        <v>-24.171417689999998</v>
      </c>
      <c r="R942" s="18"/>
      <c r="S942" s="78"/>
      <c r="Y942" s="18"/>
      <c r="Z942" s="78"/>
    </row>
    <row r="943" spans="1:26" ht="13.2" x14ac:dyDescent="0.25">
      <c r="A943" s="13">
        <v>42982</v>
      </c>
      <c r="B943" s="54">
        <v>0.92216435185185186</v>
      </c>
      <c r="C943" s="16" t="s">
        <v>760</v>
      </c>
      <c r="D943" s="16" t="s">
        <v>761</v>
      </c>
      <c r="E943" s="16" t="s">
        <v>762</v>
      </c>
      <c r="F943" s="16">
        <v>7.6162170000000001E-2</v>
      </c>
      <c r="G943" s="16">
        <v>9.9537470000000003E-2</v>
      </c>
      <c r="H943" s="16">
        <v>7.5809800000000002E-3</v>
      </c>
      <c r="I943" s="66">
        <v>2.5000000000000001E-3</v>
      </c>
      <c r="J943" s="16">
        <v>116066944896</v>
      </c>
      <c r="K943" s="16">
        <v>7.56203E-3</v>
      </c>
      <c r="L943" s="16">
        <v>-9.9537470000000003E-2</v>
      </c>
      <c r="R943" s="18"/>
      <c r="S943" s="78"/>
      <c r="Y943" s="18"/>
      <c r="Z943" s="78"/>
    </row>
    <row r="944" spans="1:26" ht="13.2" x14ac:dyDescent="0.25">
      <c r="A944" s="13">
        <v>42982</v>
      </c>
      <c r="B944" s="54">
        <v>0.92216435185185186</v>
      </c>
      <c r="C944" s="16" t="s">
        <v>760</v>
      </c>
      <c r="D944" s="16" t="s">
        <v>761</v>
      </c>
      <c r="E944" s="16" t="s">
        <v>762</v>
      </c>
      <c r="F944" s="16">
        <v>7.6166139999999993E-2</v>
      </c>
      <c r="G944" s="16">
        <v>0.25014067000000001</v>
      </c>
      <c r="H944" s="16">
        <v>1.9052240000000002E-2</v>
      </c>
      <c r="I944" s="66">
        <v>2.5000000000000001E-3</v>
      </c>
      <c r="J944" s="16">
        <v>116066944896</v>
      </c>
      <c r="K944" s="16">
        <v>1.9004610000000002E-2</v>
      </c>
      <c r="L944" s="16">
        <v>-0.25014067000000001</v>
      </c>
      <c r="R944" s="18"/>
      <c r="S944" s="78"/>
      <c r="Y944" s="18"/>
      <c r="Z944" s="78"/>
    </row>
    <row r="945" spans="1:26" ht="13.2" x14ac:dyDescent="0.25">
      <c r="A945" s="13">
        <v>42982</v>
      </c>
      <c r="B945" s="54">
        <v>0.92216435185185186</v>
      </c>
      <c r="C945" s="16" t="s">
        <v>760</v>
      </c>
      <c r="D945" s="16" t="s">
        <v>761</v>
      </c>
      <c r="E945" s="16" t="s">
        <v>762</v>
      </c>
      <c r="F945" s="16">
        <v>7.6168029999999998E-2</v>
      </c>
      <c r="G945" s="16">
        <v>1.6249E-2</v>
      </c>
      <c r="H945" s="16">
        <v>1.2376500000000001E-3</v>
      </c>
      <c r="I945" s="66">
        <v>2.5000000000000001E-3</v>
      </c>
      <c r="J945" s="16">
        <v>116066944896</v>
      </c>
      <c r="K945" s="16">
        <v>1.23456E-3</v>
      </c>
      <c r="L945" s="16">
        <v>-1.6249E-2</v>
      </c>
      <c r="R945" s="18"/>
      <c r="S945" s="78"/>
      <c r="Y945" s="18"/>
      <c r="Z945" s="78"/>
    </row>
    <row r="946" spans="1:26" ht="13.2" x14ac:dyDescent="0.25">
      <c r="A946" s="13">
        <v>42982</v>
      </c>
      <c r="B946" s="54">
        <v>0.92216435185185186</v>
      </c>
      <c r="C946" s="16" t="s">
        <v>760</v>
      </c>
      <c r="D946" s="16" t="s">
        <v>761</v>
      </c>
      <c r="E946" s="16" t="s">
        <v>762</v>
      </c>
      <c r="F946" s="16">
        <v>7.6173699999999997E-2</v>
      </c>
      <c r="G946" s="16">
        <v>9.4520809999999997E-2</v>
      </c>
      <c r="H946" s="16">
        <v>7.1999899999999999E-3</v>
      </c>
      <c r="I946" s="66">
        <v>2.5000000000000001E-3</v>
      </c>
      <c r="J946" s="16">
        <v>116066944896</v>
      </c>
      <c r="K946" s="16">
        <v>7.182E-3</v>
      </c>
      <c r="L946" s="16">
        <v>-9.4520809999999997E-2</v>
      </c>
      <c r="R946" s="18"/>
      <c r="S946" s="78"/>
      <c r="Y946" s="18"/>
      <c r="Z946" s="78"/>
    </row>
    <row r="947" spans="1:26" ht="13.2" x14ac:dyDescent="0.25">
      <c r="A947" s="13">
        <v>42982</v>
      </c>
      <c r="B947" s="54">
        <v>0.92216435185185186</v>
      </c>
      <c r="C947" s="16" t="s">
        <v>760</v>
      </c>
      <c r="D947" s="16" t="s">
        <v>761</v>
      </c>
      <c r="E947" s="16" t="s">
        <v>762</v>
      </c>
      <c r="F947" s="16">
        <v>7.6173699999999997E-2</v>
      </c>
      <c r="G947" s="16">
        <v>1.44407E-3</v>
      </c>
      <c r="H947" s="16">
        <v>1.1E-4</v>
      </c>
      <c r="I947" s="66">
        <v>2.5000000000000001E-3</v>
      </c>
      <c r="J947" s="16">
        <v>116066944896</v>
      </c>
      <c r="K947" s="16">
        <v>1.0972999999999999E-4</v>
      </c>
      <c r="L947" s="16">
        <v>-1.44407E-3</v>
      </c>
      <c r="R947" s="18"/>
      <c r="S947" s="78"/>
      <c r="Y947" s="18"/>
      <c r="Z947" s="78"/>
    </row>
    <row r="948" spans="1:26" ht="13.2" x14ac:dyDescent="0.25">
      <c r="A948" s="13">
        <v>42982</v>
      </c>
      <c r="B948" s="54">
        <v>0.92216435185185186</v>
      </c>
      <c r="C948" s="16" t="s">
        <v>760</v>
      </c>
      <c r="D948" s="16" t="s">
        <v>761</v>
      </c>
      <c r="E948" s="16" t="s">
        <v>762</v>
      </c>
      <c r="F948" s="16">
        <v>7.6239550000000003E-2</v>
      </c>
      <c r="G948" s="16">
        <v>1.439212E-2</v>
      </c>
      <c r="H948" s="16">
        <v>1.09724E-3</v>
      </c>
      <c r="I948" s="66">
        <v>2.5000000000000001E-3</v>
      </c>
      <c r="J948" s="16">
        <v>116066944896</v>
      </c>
      <c r="K948" s="16">
        <v>1.0945E-3</v>
      </c>
      <c r="L948" s="16">
        <v>-1.439212E-2</v>
      </c>
      <c r="R948" s="18"/>
      <c r="S948" s="78"/>
      <c r="Y948" s="18"/>
      <c r="Z948" s="78"/>
    </row>
    <row r="949" spans="1:26" ht="13.2" x14ac:dyDescent="0.25">
      <c r="A949" s="13">
        <v>42982</v>
      </c>
      <c r="B949" s="54">
        <v>0.92216435185185186</v>
      </c>
      <c r="C949" s="16" t="s">
        <v>760</v>
      </c>
      <c r="D949" s="16" t="s">
        <v>761</v>
      </c>
      <c r="E949" s="16" t="s">
        <v>762</v>
      </c>
      <c r="F949" s="16">
        <v>7.6247380000000003E-2</v>
      </c>
      <c r="G949" s="16">
        <v>4.6647000000000001E-2</v>
      </c>
      <c r="H949" s="16">
        <v>3.5567099999999998E-3</v>
      </c>
      <c r="I949" s="66">
        <v>2.5000000000000001E-3</v>
      </c>
      <c r="J949" s="16">
        <v>116066944896</v>
      </c>
      <c r="K949" s="16">
        <v>3.5478200000000001E-3</v>
      </c>
      <c r="L949" s="16">
        <v>-4.6647000000000001E-2</v>
      </c>
      <c r="R949" s="18"/>
      <c r="S949" s="78"/>
      <c r="Y949" s="18"/>
      <c r="Z949" s="78"/>
    </row>
    <row r="950" spans="1:26" ht="13.2" x14ac:dyDescent="0.25">
      <c r="A950" s="13">
        <v>42982</v>
      </c>
      <c r="B950" s="54">
        <v>0.92216435185185186</v>
      </c>
      <c r="C950" s="16" t="s">
        <v>760</v>
      </c>
      <c r="D950" s="16" t="s">
        <v>761</v>
      </c>
      <c r="E950" s="16" t="s">
        <v>762</v>
      </c>
      <c r="F950" s="16">
        <v>7.6323580000000002E-2</v>
      </c>
      <c r="G950" s="16">
        <v>1.2474000000000001E-2</v>
      </c>
      <c r="H950" s="16">
        <v>9.5206000000000002E-4</v>
      </c>
      <c r="I950" s="66">
        <v>2.5000000000000001E-3</v>
      </c>
      <c r="J950" s="16">
        <v>116066944896</v>
      </c>
      <c r="K950" s="16">
        <v>9.4967999999999995E-4</v>
      </c>
      <c r="L950" s="16">
        <v>-1.2474000000000001E-2</v>
      </c>
      <c r="R950" s="18"/>
      <c r="S950" s="78"/>
      <c r="Y950" s="18"/>
      <c r="Z950" s="78"/>
    </row>
    <row r="951" spans="1:26" ht="13.2" x14ac:dyDescent="0.25">
      <c r="A951" s="13">
        <v>42982</v>
      </c>
      <c r="B951" s="54">
        <v>0.92216435185185186</v>
      </c>
      <c r="C951" s="16" t="s">
        <v>760</v>
      </c>
      <c r="D951" s="16" t="s">
        <v>761</v>
      </c>
      <c r="E951" s="16" t="s">
        <v>762</v>
      </c>
      <c r="F951" s="16">
        <v>7.6323680000000005E-2</v>
      </c>
      <c r="G951" s="16">
        <v>4.0485470000000003E-2</v>
      </c>
      <c r="H951" s="16">
        <v>3.0899999999999999E-3</v>
      </c>
      <c r="I951" s="66">
        <v>2.5000000000000001E-3</v>
      </c>
      <c r="J951" s="16">
        <v>116066944896</v>
      </c>
      <c r="K951" s="16">
        <v>3.0822800000000002E-3</v>
      </c>
      <c r="L951" s="16">
        <v>-4.0485470000000003E-2</v>
      </c>
      <c r="R951" s="18"/>
      <c r="S951" s="78"/>
      <c r="Y951" s="18"/>
      <c r="Z951" s="78"/>
    </row>
    <row r="952" spans="1:26" ht="13.2" x14ac:dyDescent="0.25">
      <c r="A952" s="13">
        <v>42982</v>
      </c>
      <c r="B952" s="54">
        <v>0.92216435185185186</v>
      </c>
      <c r="C952" s="16" t="s">
        <v>760</v>
      </c>
      <c r="D952" s="16" t="s">
        <v>761</v>
      </c>
      <c r="E952" s="16" t="s">
        <v>762</v>
      </c>
      <c r="F952" s="16">
        <v>7.639E-2</v>
      </c>
      <c r="G952" s="16">
        <v>0.14066999999999999</v>
      </c>
      <c r="H952" s="16">
        <v>1.074578E-2</v>
      </c>
      <c r="I952" s="66">
        <v>2.5000000000000001E-3</v>
      </c>
      <c r="J952" s="16">
        <v>116066944896</v>
      </c>
      <c r="K952" s="16">
        <v>1.071892E-2</v>
      </c>
      <c r="L952" s="16">
        <v>-0.14066999999999999</v>
      </c>
      <c r="R952" s="18"/>
      <c r="S952" s="78"/>
      <c r="Y952" s="18"/>
      <c r="Z952" s="78"/>
    </row>
    <row r="953" spans="1:26" ht="13.2" x14ac:dyDescent="0.25">
      <c r="A953" s="13">
        <v>42982</v>
      </c>
      <c r="B953" s="54">
        <v>0.92216435185185186</v>
      </c>
      <c r="C953" s="16" t="s">
        <v>760</v>
      </c>
      <c r="D953" s="16" t="s">
        <v>761</v>
      </c>
      <c r="E953" s="16" t="s">
        <v>762</v>
      </c>
      <c r="F953" s="16">
        <v>7.6392459999999995E-2</v>
      </c>
      <c r="G953" s="16">
        <v>7.8345299999999993E-3</v>
      </c>
      <c r="H953" s="16">
        <v>5.9849000000000002E-4</v>
      </c>
      <c r="I953" s="66">
        <v>2.5000000000000001E-3</v>
      </c>
      <c r="J953" s="16">
        <v>116066944896</v>
      </c>
      <c r="K953" s="16">
        <v>5.9699999999999998E-4</v>
      </c>
      <c r="L953" s="16">
        <v>-7.8345299999999993E-3</v>
      </c>
      <c r="R953" s="18"/>
      <c r="S953" s="78"/>
      <c r="Y953" s="18"/>
      <c r="Z953" s="78"/>
    </row>
    <row r="954" spans="1:26" ht="13.2" x14ac:dyDescent="0.25">
      <c r="A954" s="13">
        <v>42982</v>
      </c>
      <c r="B954" s="54">
        <v>0.92216435185185186</v>
      </c>
      <c r="C954" s="16" t="s">
        <v>760</v>
      </c>
      <c r="D954" s="16" t="s">
        <v>761</v>
      </c>
      <c r="E954" s="16" t="s">
        <v>762</v>
      </c>
      <c r="F954" s="16">
        <v>7.6399990000000001E-2</v>
      </c>
      <c r="G954" s="16">
        <v>4.6734169999999998E-2</v>
      </c>
      <c r="H954" s="16">
        <v>3.5704899999999999E-3</v>
      </c>
      <c r="I954" s="66">
        <v>2.5000000000000001E-3</v>
      </c>
      <c r="J954" s="16">
        <v>116066944896</v>
      </c>
      <c r="K954" s="16">
        <v>3.56157E-3</v>
      </c>
      <c r="L954" s="16">
        <v>-4.6734169999999998E-2</v>
      </c>
      <c r="R954" s="18"/>
      <c r="S954" s="78"/>
      <c r="Y954" s="18"/>
      <c r="Z954" s="78"/>
    </row>
    <row r="955" spans="1:26" ht="13.2" x14ac:dyDescent="0.25">
      <c r="A955" s="13">
        <v>42982</v>
      </c>
      <c r="B955" s="54">
        <v>0.92216435185185186</v>
      </c>
      <c r="C955" s="16" t="s">
        <v>760</v>
      </c>
      <c r="D955" s="16" t="s">
        <v>761</v>
      </c>
      <c r="E955" s="16" t="s">
        <v>762</v>
      </c>
      <c r="F955" s="16">
        <v>7.6399999999999996E-2</v>
      </c>
      <c r="G955" s="16">
        <v>1.1976083799999999</v>
      </c>
      <c r="H955" s="16">
        <v>9.149728E-2</v>
      </c>
      <c r="I955" s="66">
        <v>2.5000000000000001E-3</v>
      </c>
      <c r="J955" s="16">
        <v>116066944896</v>
      </c>
      <c r="K955" s="16">
        <v>9.1268539999999995E-2</v>
      </c>
      <c r="L955" s="16">
        <v>-1.1976083799999999</v>
      </c>
      <c r="R955" s="18"/>
      <c r="S955" s="78"/>
      <c r="Y955" s="18"/>
      <c r="Z955" s="78"/>
    </row>
    <row r="956" spans="1:26" ht="13.2" x14ac:dyDescent="0.25">
      <c r="A956" s="13">
        <v>42982</v>
      </c>
      <c r="B956" s="54">
        <v>0.92216435185185186</v>
      </c>
      <c r="C956" s="16" t="s">
        <v>760</v>
      </c>
      <c r="D956" s="16" t="s">
        <v>761</v>
      </c>
      <c r="E956" s="16" t="s">
        <v>762</v>
      </c>
      <c r="F956" s="16">
        <v>7.6400079999999995E-2</v>
      </c>
      <c r="G956" s="16">
        <v>6.5444959999999996E-2</v>
      </c>
      <c r="H956" s="16">
        <v>5.0000000000000001E-3</v>
      </c>
      <c r="I956" s="66">
        <v>2.5000000000000001E-3</v>
      </c>
      <c r="J956" s="16">
        <v>116066944896</v>
      </c>
      <c r="K956" s="16">
        <v>4.9874999999999997E-3</v>
      </c>
      <c r="L956" s="16">
        <v>-6.5444959999999996E-2</v>
      </c>
      <c r="R956" s="18"/>
      <c r="S956" s="78"/>
      <c r="Y956" s="18"/>
      <c r="Z956" s="78"/>
    </row>
    <row r="957" spans="1:26" ht="13.2" x14ac:dyDescent="0.25">
      <c r="A957" s="13">
        <v>42982</v>
      </c>
      <c r="B957" s="54">
        <v>0.92167824074074078</v>
      </c>
      <c r="C957" s="16" t="s">
        <v>760</v>
      </c>
      <c r="D957" s="16" t="s">
        <v>761</v>
      </c>
      <c r="E957" s="16" t="s">
        <v>762</v>
      </c>
      <c r="F957" s="16">
        <v>7.6456730000000001E-2</v>
      </c>
      <c r="G957" s="16">
        <v>4.9351839999999996</v>
      </c>
      <c r="H957" s="16">
        <v>0.37732802999999998</v>
      </c>
      <c r="I957" s="66">
        <v>1.5E-3</v>
      </c>
      <c r="J957" s="16">
        <v>116066659182</v>
      </c>
      <c r="K957" s="16">
        <v>0.37676204000000002</v>
      </c>
      <c r="L957" s="16">
        <v>-4.9351839999999996</v>
      </c>
      <c r="R957" s="18"/>
      <c r="S957" s="78"/>
      <c r="Y957" s="18"/>
      <c r="Z957" s="78"/>
    </row>
    <row r="958" spans="1:26" ht="13.2" x14ac:dyDescent="0.25">
      <c r="A958" s="13">
        <v>42982</v>
      </c>
      <c r="B958" s="54">
        <v>0.92067129629629629</v>
      </c>
      <c r="C958" s="16" t="s">
        <v>760</v>
      </c>
      <c r="D958" s="16" t="s">
        <v>761</v>
      </c>
      <c r="E958" s="16" t="s">
        <v>762</v>
      </c>
      <c r="F958" s="16">
        <v>7.6456730000000001E-2</v>
      </c>
      <c r="G958" s="16">
        <v>1.3079293299999999</v>
      </c>
      <c r="H958" s="16">
        <v>9.9999989999999997E-2</v>
      </c>
      <c r="I958" s="66">
        <v>1.5E-3</v>
      </c>
      <c r="J958" s="16">
        <v>116066659182</v>
      </c>
      <c r="K958" s="16">
        <v>9.9849999999999994E-2</v>
      </c>
      <c r="L958" s="16">
        <v>-1.3079293299999999</v>
      </c>
      <c r="R958" s="18"/>
      <c r="S958" s="78"/>
      <c r="Y958" s="18"/>
      <c r="Z958" s="78"/>
    </row>
    <row r="959" spans="1:26" ht="13.2" x14ac:dyDescent="0.25">
      <c r="A959" s="13">
        <v>42982</v>
      </c>
      <c r="B959" s="54">
        <v>0.92054398148148153</v>
      </c>
      <c r="C959" s="16" t="s">
        <v>760</v>
      </c>
      <c r="D959" s="16" t="s">
        <v>761</v>
      </c>
      <c r="E959" s="16" t="s">
        <v>762</v>
      </c>
      <c r="F959" s="16">
        <v>7.6456730000000001E-2</v>
      </c>
      <c r="G959" s="16">
        <v>2.3890000000000001E-3</v>
      </c>
      <c r="H959" s="16">
        <v>1.8264999999999999E-4</v>
      </c>
      <c r="I959" s="66">
        <v>1.5E-3</v>
      </c>
      <c r="J959" s="16">
        <v>116066659182</v>
      </c>
      <c r="K959" s="16">
        <v>1.8238E-4</v>
      </c>
      <c r="L959" s="16">
        <v>-2.3890000000000001E-3</v>
      </c>
      <c r="R959" s="18"/>
      <c r="S959" s="78"/>
      <c r="Y959" s="18"/>
      <c r="Z959" s="78"/>
    </row>
    <row r="960" spans="1:26" ht="13.2" x14ac:dyDescent="0.25">
      <c r="A960" s="13">
        <v>42982</v>
      </c>
      <c r="B960" s="54">
        <v>0.92052083333333334</v>
      </c>
      <c r="C960" s="16" t="s">
        <v>760</v>
      </c>
      <c r="D960" s="16" t="s">
        <v>761</v>
      </c>
      <c r="E960" s="16" t="s">
        <v>762</v>
      </c>
      <c r="F960" s="16">
        <v>7.6456739999999995E-2</v>
      </c>
      <c r="G960" s="16">
        <v>0.2349164</v>
      </c>
      <c r="H960" s="16">
        <v>1.7960940000000002E-2</v>
      </c>
      <c r="I960" s="66">
        <v>2.5000000000000001E-3</v>
      </c>
      <c r="J960" s="16">
        <v>116066659182</v>
      </c>
      <c r="K960" s="16">
        <v>1.7916040000000001E-2</v>
      </c>
      <c r="L960" s="16">
        <v>-0.2349164</v>
      </c>
      <c r="R960" s="18"/>
      <c r="S960" s="78"/>
      <c r="Y960" s="18"/>
      <c r="Z960" s="78"/>
    </row>
    <row r="961" spans="1:26" ht="13.2" x14ac:dyDescent="0.25">
      <c r="A961" s="13">
        <v>42982</v>
      </c>
      <c r="B961" s="54">
        <v>0.92052083333333334</v>
      </c>
      <c r="C961" s="16" t="s">
        <v>760</v>
      </c>
      <c r="D961" s="16" t="s">
        <v>761</v>
      </c>
      <c r="E961" s="16" t="s">
        <v>762</v>
      </c>
      <c r="F961" s="16">
        <v>7.6456750000000004E-2</v>
      </c>
      <c r="G961" s="16">
        <v>18.74277017</v>
      </c>
      <c r="H961" s="16">
        <v>1.43301129</v>
      </c>
      <c r="I961" s="66">
        <v>2.5000000000000001E-3</v>
      </c>
      <c r="J961" s="16">
        <v>116066659182</v>
      </c>
      <c r="K961" s="16">
        <v>1.4294287699999999</v>
      </c>
      <c r="L961" s="16">
        <v>-18.74277017</v>
      </c>
      <c r="R961" s="18"/>
      <c r="S961" s="78"/>
      <c r="Y961" s="18"/>
      <c r="Z961" s="78"/>
    </row>
    <row r="962" spans="1:26" ht="13.2" x14ac:dyDescent="0.25">
      <c r="A962" s="13">
        <v>42982</v>
      </c>
      <c r="B962" s="54">
        <v>0.23505787037037038</v>
      </c>
      <c r="C962" s="16" t="s">
        <v>760</v>
      </c>
      <c r="D962" s="16" t="s">
        <v>761</v>
      </c>
      <c r="E962" s="16" t="s">
        <v>762</v>
      </c>
      <c r="F962" s="16">
        <v>7.7852809999999995E-2</v>
      </c>
      <c r="G962" s="16">
        <v>9.5712539999999999E-2</v>
      </c>
      <c r="H962" s="16">
        <v>7.4514899999999998E-3</v>
      </c>
      <c r="I962" s="66">
        <v>2.5000000000000001E-3</v>
      </c>
      <c r="J962" s="16">
        <v>115933096878</v>
      </c>
      <c r="K962" s="16">
        <v>7.4328700000000003E-3</v>
      </c>
      <c r="L962" s="16">
        <v>-9.5712539999999999E-2</v>
      </c>
      <c r="R962" s="18"/>
      <c r="S962" s="78"/>
      <c r="Y962" s="18"/>
      <c r="Z962" s="78"/>
    </row>
    <row r="963" spans="1:26" ht="13.2" x14ac:dyDescent="0.25">
      <c r="A963" s="13">
        <v>42982</v>
      </c>
      <c r="B963" s="54">
        <v>0.23483796296296297</v>
      </c>
      <c r="C963" s="16" t="s">
        <v>760</v>
      </c>
      <c r="D963" s="16" t="s">
        <v>761</v>
      </c>
      <c r="E963" s="16" t="s">
        <v>762</v>
      </c>
      <c r="F963" s="16">
        <v>7.7853679999999995E-2</v>
      </c>
      <c r="G963" s="16">
        <v>34.043075819999999</v>
      </c>
      <c r="H963" s="16">
        <v>2.6503787299999999</v>
      </c>
      <c r="I963" s="66">
        <v>2.5000000000000001E-3</v>
      </c>
      <c r="J963" s="16">
        <v>115933074900</v>
      </c>
      <c r="K963" s="16">
        <v>2.6437527900000002</v>
      </c>
      <c r="L963" s="16">
        <v>-34.043075819999999</v>
      </c>
      <c r="R963" s="18"/>
      <c r="S963" s="78"/>
      <c r="Y963" s="18"/>
      <c r="Z963" s="78"/>
    </row>
    <row r="964" spans="1:26" ht="13.2" x14ac:dyDescent="0.25">
      <c r="A964" s="13">
        <v>42982</v>
      </c>
      <c r="B964" s="54">
        <v>0.23483796296296297</v>
      </c>
      <c r="C964" s="16" t="s">
        <v>760</v>
      </c>
      <c r="D964" s="16" t="s">
        <v>761</v>
      </c>
      <c r="E964" s="16" t="s">
        <v>762</v>
      </c>
      <c r="F964" s="16">
        <v>7.7853720000000001E-2</v>
      </c>
      <c r="G964" s="16">
        <v>7.4742757900000001</v>
      </c>
      <c r="H964" s="16">
        <v>0.58190017000000005</v>
      </c>
      <c r="I964" s="66">
        <v>2.5000000000000001E-3</v>
      </c>
      <c r="J964" s="16">
        <v>115933074900</v>
      </c>
      <c r="K964" s="16">
        <v>0.58044541999999999</v>
      </c>
      <c r="L964" s="16">
        <v>-7.4742757900000001</v>
      </c>
      <c r="R964" s="18"/>
      <c r="S964" s="78"/>
      <c r="Y964" s="18"/>
      <c r="Z964" s="78"/>
    </row>
    <row r="965" spans="1:26" ht="13.2" x14ac:dyDescent="0.25">
      <c r="A965" s="13">
        <v>42982</v>
      </c>
      <c r="B965" s="54">
        <v>0.23287037037037037</v>
      </c>
      <c r="C965" s="16" t="s">
        <v>760</v>
      </c>
      <c r="D965" s="16" t="s">
        <v>761</v>
      </c>
      <c r="E965" s="16" t="s">
        <v>762</v>
      </c>
      <c r="F965" s="16">
        <v>7.8101089999999998E-2</v>
      </c>
      <c r="G965" s="16">
        <v>3.9692699999999996E-3</v>
      </c>
      <c r="H965" s="16">
        <v>3.1E-4</v>
      </c>
      <c r="I965" s="66">
        <v>2.5000000000000001E-3</v>
      </c>
      <c r="J965" s="16">
        <v>115932728247</v>
      </c>
      <c r="K965" s="16">
        <v>3.0923000000000002E-4</v>
      </c>
      <c r="L965" s="16">
        <v>-3.9692699999999996E-3</v>
      </c>
      <c r="R965" s="18"/>
      <c r="S965" s="78"/>
      <c r="Y965" s="18"/>
      <c r="Z965" s="78"/>
    </row>
    <row r="966" spans="1:26" ht="13.2" x14ac:dyDescent="0.25">
      <c r="A966" s="13">
        <v>42982</v>
      </c>
      <c r="B966" s="54">
        <v>9.0567129629629636E-2</v>
      </c>
      <c r="C966" s="16" t="s">
        <v>760</v>
      </c>
      <c r="D966" s="16" t="s">
        <v>761</v>
      </c>
      <c r="E966" s="16" t="s">
        <v>762</v>
      </c>
      <c r="F966" s="16">
        <v>7.7334910000000007E-2</v>
      </c>
      <c r="G966" s="16">
        <v>17.244821399999999</v>
      </c>
      <c r="H966" s="16">
        <v>1.3336267100000001</v>
      </c>
      <c r="I966" s="66">
        <v>2.5000000000000001E-3</v>
      </c>
      <c r="J966" s="16">
        <v>115908664335</v>
      </c>
      <c r="K966" s="16">
        <v>1.3302926500000001</v>
      </c>
      <c r="L966" s="16">
        <v>-17.244821399999999</v>
      </c>
      <c r="R966" s="18"/>
      <c r="S966" s="78"/>
      <c r="Y966" s="18"/>
      <c r="Z966" s="78"/>
    </row>
    <row r="967" spans="1:26" ht="13.2" x14ac:dyDescent="0.25">
      <c r="A967" s="13">
        <v>42982</v>
      </c>
      <c r="B967" s="54">
        <v>9.0567129629629636E-2</v>
      </c>
      <c r="C967" s="16" t="s">
        <v>760</v>
      </c>
      <c r="D967" s="16" t="s">
        <v>761</v>
      </c>
      <c r="E967" s="16" t="s">
        <v>762</v>
      </c>
      <c r="F967" s="16">
        <v>7.7353610000000003E-2</v>
      </c>
      <c r="G967" s="16">
        <v>2.7040000000000002E-2</v>
      </c>
      <c r="H967" s="16">
        <v>2.0916400000000001E-3</v>
      </c>
      <c r="I967" s="66">
        <v>2.5000000000000001E-3</v>
      </c>
      <c r="J967" s="16">
        <v>115908664335</v>
      </c>
      <c r="K967" s="16">
        <v>2.0864199999999999E-3</v>
      </c>
      <c r="L967" s="16">
        <v>-2.7040000000000002E-2</v>
      </c>
      <c r="R967" s="18"/>
      <c r="S967" s="78"/>
      <c r="Y967" s="18"/>
      <c r="Z967" s="78"/>
    </row>
    <row r="968" spans="1:26" ht="13.2" x14ac:dyDescent="0.25">
      <c r="A968" s="13">
        <v>42982</v>
      </c>
      <c r="B968" s="54">
        <v>9.0567129629629636E-2</v>
      </c>
      <c r="C968" s="16" t="s">
        <v>760</v>
      </c>
      <c r="D968" s="16" t="s">
        <v>761</v>
      </c>
      <c r="E968" s="16" t="s">
        <v>762</v>
      </c>
      <c r="F968" s="16">
        <v>7.7390959999999995E-2</v>
      </c>
      <c r="G968" s="16">
        <v>1.253133E-2</v>
      </c>
      <c r="H968" s="16">
        <v>9.6980999999999999E-4</v>
      </c>
      <c r="I968" s="66">
        <v>2.5000000000000001E-3</v>
      </c>
      <c r="J968" s="16">
        <v>115908664335</v>
      </c>
      <c r="K968" s="16">
        <v>9.6739000000000005E-4</v>
      </c>
      <c r="L968" s="16">
        <v>-1.253133E-2</v>
      </c>
      <c r="R968" s="18"/>
      <c r="S968" s="78"/>
      <c r="Y968" s="18"/>
      <c r="Z968" s="78"/>
    </row>
    <row r="969" spans="1:26" ht="13.2" x14ac:dyDescent="0.25">
      <c r="A969" s="13">
        <v>42982</v>
      </c>
      <c r="B969" s="54">
        <v>9.0567129629629636E-2</v>
      </c>
      <c r="C969" s="16" t="s">
        <v>760</v>
      </c>
      <c r="D969" s="16" t="s">
        <v>761</v>
      </c>
      <c r="E969" s="16" t="s">
        <v>762</v>
      </c>
      <c r="F969" s="16">
        <v>7.7424190000000004E-2</v>
      </c>
      <c r="G969" s="16">
        <v>3.3258339999999997E-2</v>
      </c>
      <c r="H969" s="16">
        <v>2.575E-3</v>
      </c>
      <c r="I969" s="66">
        <v>2.5000000000000001E-3</v>
      </c>
      <c r="J969" s="16">
        <v>115908664335</v>
      </c>
      <c r="K969" s="16">
        <v>2.5685700000000001E-3</v>
      </c>
      <c r="L969" s="16">
        <v>-3.3258339999999997E-2</v>
      </c>
      <c r="R969" s="18"/>
      <c r="S969" s="78"/>
      <c r="Y969" s="18"/>
      <c r="Z969" s="78"/>
    </row>
    <row r="970" spans="1:26" ht="13.2" x14ac:dyDescent="0.25">
      <c r="A970" s="13">
        <v>42982</v>
      </c>
      <c r="B970" s="54">
        <v>9.0567129629629636E-2</v>
      </c>
      <c r="C970" s="16" t="s">
        <v>760</v>
      </c>
      <c r="D970" s="16" t="s">
        <v>761</v>
      </c>
      <c r="E970" s="16" t="s">
        <v>762</v>
      </c>
      <c r="F970" s="16">
        <v>7.7452709999999994E-2</v>
      </c>
      <c r="G970" s="16">
        <v>4.2065039999999998E-2</v>
      </c>
      <c r="H970" s="16">
        <v>3.2580500000000002E-3</v>
      </c>
      <c r="I970" s="66">
        <v>2.5000000000000001E-3</v>
      </c>
      <c r="J970" s="16">
        <v>115908664335</v>
      </c>
      <c r="K970" s="16">
        <v>3.24991E-3</v>
      </c>
      <c r="L970" s="16">
        <v>-4.2065039999999998E-2</v>
      </c>
      <c r="R970" s="18"/>
      <c r="S970" s="78"/>
      <c r="Y970" s="18"/>
      <c r="Z970" s="78"/>
    </row>
    <row r="971" spans="1:26" ht="13.2" x14ac:dyDescent="0.25">
      <c r="A971" s="13">
        <v>42982</v>
      </c>
      <c r="B971" s="54">
        <v>9.0567129629629636E-2</v>
      </c>
      <c r="C971" s="16" t="s">
        <v>760</v>
      </c>
      <c r="D971" s="16" t="s">
        <v>761</v>
      </c>
      <c r="E971" s="16" t="s">
        <v>762</v>
      </c>
      <c r="F971" s="16">
        <v>7.7502260000000003E-2</v>
      </c>
      <c r="G971" s="16">
        <v>0.35799999999999998</v>
      </c>
      <c r="H971" s="16">
        <v>2.7745800000000001E-2</v>
      </c>
      <c r="I971" s="66">
        <v>2.5000000000000001E-3</v>
      </c>
      <c r="J971" s="16">
        <v>115908664335</v>
      </c>
      <c r="K971" s="16">
        <v>2.767644E-2</v>
      </c>
      <c r="L971" s="16">
        <v>-0.35799999999999998</v>
      </c>
      <c r="R971" s="18"/>
      <c r="S971" s="78"/>
      <c r="Y971" s="18"/>
      <c r="Z971" s="78"/>
    </row>
    <row r="972" spans="1:26" ht="13.2" x14ac:dyDescent="0.25">
      <c r="A972" s="13">
        <v>42982</v>
      </c>
      <c r="B972" s="54">
        <v>9.0567129629629636E-2</v>
      </c>
      <c r="C972" s="16" t="s">
        <v>760</v>
      </c>
      <c r="D972" s="16" t="s">
        <v>761</v>
      </c>
      <c r="E972" s="16" t="s">
        <v>762</v>
      </c>
      <c r="F972" s="16">
        <v>7.7537729999999999E-2</v>
      </c>
      <c r="G972" s="16">
        <v>2.0750999999999999E-2</v>
      </c>
      <c r="H972" s="16">
        <v>1.6089800000000001E-3</v>
      </c>
      <c r="I972" s="66">
        <v>2.5000000000000001E-3</v>
      </c>
      <c r="J972" s="16">
        <v>115908664335</v>
      </c>
      <c r="K972" s="16">
        <v>1.6049599999999999E-3</v>
      </c>
      <c r="L972" s="16">
        <v>-2.0750999999999999E-2</v>
      </c>
      <c r="R972" s="18"/>
      <c r="S972" s="78"/>
      <c r="Y972" s="18"/>
      <c r="Z972" s="78"/>
    </row>
    <row r="973" spans="1:26" ht="13.2" x14ac:dyDescent="0.25">
      <c r="A973" s="13">
        <v>42982</v>
      </c>
      <c r="B973" s="54">
        <v>9.0567129629629636E-2</v>
      </c>
      <c r="C973" s="16" t="s">
        <v>760</v>
      </c>
      <c r="D973" s="16" t="s">
        <v>761</v>
      </c>
      <c r="E973" s="16" t="s">
        <v>762</v>
      </c>
      <c r="F973" s="16">
        <v>7.7537739999999994E-2</v>
      </c>
      <c r="G973" s="16">
        <v>0.45048705</v>
      </c>
      <c r="H973" s="16">
        <v>3.4929740000000001E-2</v>
      </c>
      <c r="I973" s="66">
        <v>2.5000000000000001E-3</v>
      </c>
      <c r="J973" s="16">
        <v>115908664335</v>
      </c>
      <c r="K973" s="16">
        <v>3.4842419999999999E-2</v>
      </c>
      <c r="L973" s="16">
        <v>-0.45048705</v>
      </c>
      <c r="R973" s="18"/>
      <c r="S973" s="78"/>
      <c r="Y973" s="18"/>
      <c r="Z973" s="78"/>
    </row>
    <row r="974" spans="1:26" ht="13.2" x14ac:dyDescent="0.25">
      <c r="A974" s="13">
        <v>42982</v>
      </c>
      <c r="B974" s="54">
        <v>9.0567129629629636E-2</v>
      </c>
      <c r="C974" s="16" t="s">
        <v>760</v>
      </c>
      <c r="D974" s="16" t="s">
        <v>761</v>
      </c>
      <c r="E974" s="16" t="s">
        <v>762</v>
      </c>
      <c r="F974" s="16">
        <v>7.7633019999999997E-2</v>
      </c>
      <c r="G974" s="16">
        <v>3.5423070000000001E-2</v>
      </c>
      <c r="H974" s="16">
        <v>2.7499899999999999E-3</v>
      </c>
      <c r="I974" s="66">
        <v>2.5000000000000001E-3</v>
      </c>
      <c r="J974" s="16">
        <v>115908664335</v>
      </c>
      <c r="K974" s="16">
        <v>2.7431199999999999E-3</v>
      </c>
      <c r="L974" s="16">
        <v>-3.5423070000000001E-2</v>
      </c>
      <c r="R974" s="18"/>
      <c r="S974" s="78"/>
      <c r="Y974" s="18"/>
      <c r="Z974" s="78"/>
    </row>
    <row r="975" spans="1:26" ht="13.2" x14ac:dyDescent="0.25">
      <c r="A975" s="13">
        <v>42982</v>
      </c>
      <c r="B975" s="54">
        <v>9.0567129629629636E-2</v>
      </c>
      <c r="C975" s="16" t="s">
        <v>760</v>
      </c>
      <c r="D975" s="16" t="s">
        <v>761</v>
      </c>
      <c r="E975" s="16" t="s">
        <v>762</v>
      </c>
      <c r="F975" s="16">
        <v>7.7637390000000001E-2</v>
      </c>
      <c r="G975" s="16">
        <v>1.35373057</v>
      </c>
      <c r="H975" s="16">
        <v>0.1051001</v>
      </c>
      <c r="I975" s="66">
        <v>2.5000000000000001E-3</v>
      </c>
      <c r="J975" s="16">
        <v>115908664335</v>
      </c>
      <c r="K975" s="16">
        <v>0.10483735</v>
      </c>
      <c r="L975" s="16">
        <v>-1.35373057</v>
      </c>
      <c r="R975" s="18"/>
      <c r="S975" s="78"/>
      <c r="Y975" s="18"/>
      <c r="Z975" s="78"/>
    </row>
    <row r="976" spans="1:26" ht="13.2" x14ac:dyDescent="0.25">
      <c r="A976" s="13">
        <v>42982</v>
      </c>
      <c r="B976" s="54">
        <v>8.8298611111111105E-2</v>
      </c>
      <c r="C976" s="16" t="s">
        <v>760</v>
      </c>
      <c r="D976" s="16" t="s">
        <v>761</v>
      </c>
      <c r="E976" s="16" t="s">
        <v>762</v>
      </c>
      <c r="F976" s="16">
        <v>7.7820719999999996E-2</v>
      </c>
      <c r="G976" s="16">
        <v>2.2165277699999999</v>
      </c>
      <c r="H976" s="16">
        <v>0.17249178000000001</v>
      </c>
      <c r="I976" s="66">
        <v>2.5000000000000001E-3</v>
      </c>
      <c r="J976" s="16">
        <v>115908216783</v>
      </c>
      <c r="K976" s="16">
        <v>0.17206056</v>
      </c>
      <c r="L976" s="16">
        <v>-2.2165277699999999</v>
      </c>
      <c r="R976" s="18"/>
      <c r="S976" s="78"/>
      <c r="Y976" s="18"/>
      <c r="Z976" s="78"/>
    </row>
    <row r="977" spans="1:26" ht="13.2" x14ac:dyDescent="0.25">
      <c r="A977" s="13">
        <v>42982</v>
      </c>
      <c r="B977" s="54">
        <v>8.8298611111111105E-2</v>
      </c>
      <c r="C977" s="16" t="s">
        <v>760</v>
      </c>
      <c r="D977" s="16" t="s">
        <v>761</v>
      </c>
      <c r="E977" s="16" t="s">
        <v>762</v>
      </c>
      <c r="F977" s="16">
        <v>7.7820730000000005E-2</v>
      </c>
      <c r="G977" s="16">
        <v>3.5904254</v>
      </c>
      <c r="H977" s="16">
        <v>0.27940952000000002</v>
      </c>
      <c r="I977" s="66">
        <v>2.5000000000000001E-3</v>
      </c>
      <c r="J977" s="16">
        <v>115908216783</v>
      </c>
      <c r="K977" s="16">
        <v>0.27871099999999999</v>
      </c>
      <c r="L977" s="16">
        <v>-3.5904254</v>
      </c>
      <c r="R977" s="18"/>
      <c r="S977" s="78"/>
      <c r="Y977" s="18"/>
      <c r="Z977" s="78"/>
    </row>
    <row r="978" spans="1:26" ht="13.2" x14ac:dyDescent="0.25">
      <c r="A978" s="13"/>
      <c r="B978" s="54"/>
      <c r="R978" s="18"/>
      <c r="S978" s="78"/>
      <c r="Y978" s="18"/>
      <c r="Z978" s="78"/>
    </row>
    <row r="979" spans="1:26" ht="13.2" x14ac:dyDescent="0.25">
      <c r="A979" s="13"/>
      <c r="B979" s="54"/>
      <c r="F979" s="16" t="s">
        <v>774</v>
      </c>
      <c r="G979" s="16">
        <f t="shared" ref="G979:H979" si="74">SUM(G916:G940)</f>
        <v>43.778924229999994</v>
      </c>
      <c r="H979" s="16">
        <f t="shared" si="74"/>
        <v>3.2320909599999998</v>
      </c>
      <c r="R979" s="18"/>
      <c r="S979" s="78"/>
      <c r="Y979" s="18"/>
      <c r="Z979" s="78"/>
    </row>
    <row r="980" spans="1:26" ht="13.2" x14ac:dyDescent="0.25">
      <c r="A980" s="13"/>
      <c r="B980" s="54"/>
      <c r="F980" s="16" t="s">
        <v>775</v>
      </c>
      <c r="G980" s="16">
        <f t="shared" ref="G980:H980" si="75">SUM(G941:G977)</f>
        <v>118.84453801000001</v>
      </c>
      <c r="H980" s="16">
        <f t="shared" si="75"/>
        <v>9.1626203900000007</v>
      </c>
      <c r="R980" s="18"/>
      <c r="S980" s="78"/>
      <c r="Y980" s="18"/>
      <c r="Z980" s="78"/>
    </row>
    <row r="981" spans="1:26" ht="13.2" x14ac:dyDescent="0.25">
      <c r="A981" s="13"/>
      <c r="B981" s="54"/>
      <c r="G981" s="7">
        <f t="shared" ref="G981:H981" si="76">G980-G979</f>
        <v>75.065613780000007</v>
      </c>
      <c r="H981" s="7">
        <f t="shared" si="76"/>
        <v>5.9305294300000009</v>
      </c>
      <c r="R981" s="18"/>
      <c r="S981" s="78"/>
      <c r="Y981" s="18"/>
      <c r="Z981" s="78"/>
    </row>
    <row r="982" spans="1:26" ht="13.2" x14ac:dyDescent="0.25">
      <c r="A982" s="13"/>
      <c r="B982" s="54"/>
      <c r="R982" s="18"/>
      <c r="S982" s="78"/>
      <c r="Y982" s="18"/>
      <c r="Z982" s="78"/>
    </row>
    <row r="983" spans="1:26" ht="13.2" x14ac:dyDescent="0.25">
      <c r="A983" s="13"/>
      <c r="B983" s="54"/>
      <c r="R983" s="18"/>
      <c r="S983" s="78"/>
      <c r="Y983" s="18"/>
      <c r="Z983" s="78"/>
    </row>
    <row r="984" spans="1:26" ht="13.2" x14ac:dyDescent="0.25">
      <c r="A984" s="13">
        <v>42983</v>
      </c>
      <c r="B984" s="54">
        <v>0.16321759259259258</v>
      </c>
      <c r="C984" s="16" t="s">
        <v>760</v>
      </c>
      <c r="D984" s="16" t="s">
        <v>761</v>
      </c>
      <c r="E984" s="16" t="s">
        <v>763</v>
      </c>
      <c r="F984" s="16">
        <v>7.0767189999999994E-2</v>
      </c>
      <c r="G984" s="16">
        <v>0.1</v>
      </c>
      <c r="H984" s="16">
        <v>7.0767099999999999E-3</v>
      </c>
      <c r="I984" s="66">
        <v>2.5000000000000001E-3</v>
      </c>
      <c r="J984" s="16">
        <v>116118897891</v>
      </c>
      <c r="K984" s="16">
        <v>-7.0767099999999999E-3</v>
      </c>
      <c r="L984" s="16">
        <v>9.9750000000000005E-2</v>
      </c>
      <c r="R984" s="18"/>
      <c r="S984" s="78"/>
      <c r="Y984" s="18"/>
      <c r="Z984" s="78"/>
    </row>
    <row r="985" spans="1:26" ht="13.2" x14ac:dyDescent="0.25">
      <c r="A985" s="13">
        <v>42983</v>
      </c>
      <c r="B985" s="54">
        <v>0.16258101851851853</v>
      </c>
      <c r="C985" s="16" t="s">
        <v>760</v>
      </c>
      <c r="D985" s="16" t="s">
        <v>761</v>
      </c>
      <c r="E985" s="16" t="s">
        <v>763</v>
      </c>
      <c r="F985" s="16">
        <v>7.0769349999999995E-2</v>
      </c>
      <c r="G985" s="16">
        <v>3.1005520000000002E-2</v>
      </c>
      <c r="H985" s="16">
        <v>2.1942400000000001E-3</v>
      </c>
      <c r="I985" s="66">
        <v>1.5E-3</v>
      </c>
      <c r="J985" s="16">
        <v>116118762027</v>
      </c>
      <c r="K985" s="16">
        <v>-2.1942400000000001E-3</v>
      </c>
      <c r="L985" s="16">
        <v>3.095902E-2</v>
      </c>
      <c r="R985" s="18"/>
      <c r="S985" s="78"/>
      <c r="Y985" s="18"/>
      <c r="Z985" s="78"/>
    </row>
    <row r="986" spans="1:26" ht="13.2" x14ac:dyDescent="0.25">
      <c r="A986" s="13">
        <v>42983</v>
      </c>
      <c r="B986" s="54">
        <v>0.14849537037037036</v>
      </c>
      <c r="C986" s="16" t="s">
        <v>760</v>
      </c>
      <c r="D986" s="16" t="s">
        <v>761</v>
      </c>
      <c r="E986" s="16" t="s">
        <v>763</v>
      </c>
      <c r="F986" s="16">
        <v>7.0399929999999999E-2</v>
      </c>
      <c r="G986" s="16">
        <v>5.8002555899999999</v>
      </c>
      <c r="H986" s="16">
        <v>0.40833757999999998</v>
      </c>
      <c r="I986" s="66">
        <v>1.5E-3</v>
      </c>
      <c r="J986" s="16">
        <v>116116282509</v>
      </c>
      <c r="K986" s="16">
        <v>-0.40833757999999998</v>
      </c>
      <c r="L986" s="16">
        <v>5.7915552100000003</v>
      </c>
      <c r="R986" s="18"/>
      <c r="S986" s="78"/>
      <c r="Y986" s="18"/>
      <c r="Z986" s="78"/>
    </row>
    <row r="987" spans="1:26" ht="13.2" x14ac:dyDescent="0.25">
      <c r="A987" s="13">
        <v>42983</v>
      </c>
      <c r="B987" s="54">
        <v>0.14848379629629629</v>
      </c>
      <c r="C987" s="16" t="s">
        <v>760</v>
      </c>
      <c r="D987" s="16" t="s">
        <v>761</v>
      </c>
      <c r="E987" s="16" t="s">
        <v>763</v>
      </c>
      <c r="F987" s="16">
        <v>7.0399929999999999E-2</v>
      </c>
      <c r="G987" s="16">
        <v>14.091191999999999</v>
      </c>
      <c r="H987" s="16">
        <v>0.99201892999999997</v>
      </c>
      <c r="I987" s="66">
        <v>1.5E-3</v>
      </c>
      <c r="J987" s="16">
        <v>116116282509</v>
      </c>
      <c r="K987" s="16">
        <v>-0.99201892999999997</v>
      </c>
      <c r="L987" s="16">
        <v>14.07005522</v>
      </c>
      <c r="R987" s="18"/>
      <c r="S987" s="78"/>
      <c r="Y987" s="18"/>
      <c r="Z987" s="78"/>
    </row>
    <row r="988" spans="1:26" ht="13.2" x14ac:dyDescent="0.25">
      <c r="A988" s="13">
        <v>42983</v>
      </c>
      <c r="B988" s="54">
        <v>0.14846064814814816</v>
      </c>
      <c r="C988" s="16" t="s">
        <v>760</v>
      </c>
      <c r="D988" s="16" t="s">
        <v>761</v>
      </c>
      <c r="E988" s="16" t="s">
        <v>763</v>
      </c>
      <c r="F988" s="16">
        <v>7.0399929999999999E-2</v>
      </c>
      <c r="G988" s="16">
        <v>30.569645000000001</v>
      </c>
      <c r="H988" s="16">
        <v>2.15210086</v>
      </c>
      <c r="I988" s="66">
        <v>1.5E-3</v>
      </c>
      <c r="J988" s="16">
        <v>116116282509</v>
      </c>
      <c r="K988" s="16">
        <v>-2.15210086</v>
      </c>
      <c r="L988" s="16">
        <v>30.52379054</v>
      </c>
      <c r="R988" s="18"/>
      <c r="S988" s="78"/>
      <c r="Y988" s="18"/>
      <c r="Z988" s="78"/>
    </row>
    <row r="989" spans="1:26" ht="13.2" x14ac:dyDescent="0.25">
      <c r="A989" s="13">
        <v>42983</v>
      </c>
      <c r="B989" s="54">
        <v>0.16775462962962964</v>
      </c>
      <c r="C989" s="16" t="s">
        <v>760</v>
      </c>
      <c r="D989" s="16" t="s">
        <v>761</v>
      </c>
      <c r="E989" s="16" t="s">
        <v>762</v>
      </c>
      <c r="F989" s="16">
        <v>7.0477499999999998E-2</v>
      </c>
      <c r="G989" s="16">
        <v>8.3585299999999994E-3</v>
      </c>
      <c r="H989" s="16">
        <v>5.8907999999999996E-4</v>
      </c>
      <c r="I989" s="66">
        <v>2.5000000000000001E-3</v>
      </c>
      <c r="J989" s="16">
        <v>116119765023</v>
      </c>
      <c r="K989" s="16">
        <v>5.8761000000000002E-4</v>
      </c>
      <c r="L989" s="16">
        <v>-8.3585299999999994E-3</v>
      </c>
      <c r="R989" s="18"/>
      <c r="S989" s="78"/>
      <c r="Y989" s="18"/>
      <c r="Z989" s="78"/>
    </row>
    <row r="990" spans="1:26" ht="13.2" x14ac:dyDescent="0.25">
      <c r="A990" s="13">
        <v>42983</v>
      </c>
      <c r="B990" s="54">
        <v>0.1620486111111111</v>
      </c>
      <c r="C990" s="16" t="s">
        <v>760</v>
      </c>
      <c r="D990" s="16" t="s">
        <v>761</v>
      </c>
      <c r="E990" s="16" t="s">
        <v>762</v>
      </c>
      <c r="F990" s="16">
        <v>7.067756E-2</v>
      </c>
      <c r="G990" s="16">
        <v>1.68438855</v>
      </c>
      <c r="H990" s="16">
        <v>0.11904847</v>
      </c>
      <c r="I990" s="66">
        <v>2.5000000000000001E-3</v>
      </c>
      <c r="J990" s="16">
        <v>116118682107</v>
      </c>
      <c r="K990" s="16">
        <v>0.11875085000000001</v>
      </c>
      <c r="L990" s="16">
        <v>-1.68438855</v>
      </c>
      <c r="R990" s="18"/>
      <c r="S990" s="78"/>
      <c r="Y990" s="18"/>
      <c r="Z990" s="78"/>
    </row>
    <row r="991" spans="1:26" ht="13.2" x14ac:dyDescent="0.25">
      <c r="A991" s="13"/>
      <c r="B991" s="54"/>
      <c r="R991" s="18"/>
      <c r="S991" s="78"/>
      <c r="Y991" s="18"/>
      <c r="Z991" s="78"/>
    </row>
    <row r="992" spans="1:26" ht="13.2" x14ac:dyDescent="0.25">
      <c r="A992" s="13"/>
      <c r="B992" s="54"/>
      <c r="F992" s="16" t="s">
        <v>774</v>
      </c>
      <c r="G992" s="16">
        <f t="shared" ref="G992:H992" si="77">SUM(G984:G988)</f>
        <v>50.592098110000002</v>
      </c>
      <c r="H992" s="16">
        <f t="shared" si="77"/>
        <v>3.5617283199999998</v>
      </c>
      <c r="R992" s="18"/>
      <c r="S992" s="78"/>
      <c r="Y992" s="18"/>
      <c r="Z992" s="78"/>
    </row>
    <row r="993" spans="1:26" ht="13.2" x14ac:dyDescent="0.25">
      <c r="A993" s="13"/>
      <c r="B993" s="54"/>
      <c r="F993" s="16" t="s">
        <v>775</v>
      </c>
      <c r="G993" s="16">
        <f t="shared" ref="G993:H993" si="78">SUM(G989:G990)</f>
        <v>1.69274708</v>
      </c>
      <c r="H993" s="16">
        <f t="shared" si="78"/>
        <v>0.11963755000000001</v>
      </c>
      <c r="R993" s="18"/>
      <c r="S993" s="78"/>
      <c r="Y993" s="18"/>
      <c r="Z993" s="78"/>
    </row>
    <row r="994" spans="1:26" ht="13.2" x14ac:dyDescent="0.25">
      <c r="A994" s="13"/>
      <c r="B994" s="54"/>
      <c r="G994" s="7">
        <f t="shared" ref="G994:H994" si="79">G993-G992</f>
        <v>-48.899351030000005</v>
      </c>
      <c r="H994" s="7">
        <f t="shared" si="79"/>
        <v>-3.4420907699999996</v>
      </c>
      <c r="R994" s="18"/>
      <c r="S994" s="78"/>
      <c r="Y994" s="18"/>
      <c r="Z994" s="78"/>
    </row>
    <row r="995" spans="1:26" ht="13.2" x14ac:dyDescent="0.25">
      <c r="A995" s="13"/>
      <c r="B995" s="54"/>
      <c r="R995" s="18"/>
      <c r="S995" s="78"/>
      <c r="Y995" s="18"/>
      <c r="Z995" s="78"/>
    </row>
    <row r="996" spans="1:26" ht="13.2" x14ac:dyDescent="0.25">
      <c r="A996" s="13"/>
      <c r="B996" s="54"/>
      <c r="R996" s="18"/>
      <c r="S996" s="78"/>
      <c r="Y996" s="18"/>
      <c r="Z996" s="78"/>
    </row>
    <row r="997" spans="1:26" ht="13.2" x14ac:dyDescent="0.25">
      <c r="A997" s="13">
        <v>42984</v>
      </c>
      <c r="B997" s="54">
        <v>0.57327546296296295</v>
      </c>
      <c r="C997" s="16" t="s">
        <v>760</v>
      </c>
      <c r="D997" s="16" t="s">
        <v>761</v>
      </c>
      <c r="E997" s="16" t="s">
        <v>762</v>
      </c>
      <c r="F997" s="16">
        <v>7.3200000000000001E-2</v>
      </c>
      <c r="G997" s="16">
        <v>7.0398846099999997</v>
      </c>
      <c r="H997" s="16">
        <v>0.51531954999999996</v>
      </c>
      <c r="I997" s="66">
        <v>2.5000000000000001E-3</v>
      </c>
      <c r="J997" s="16">
        <v>116399583924</v>
      </c>
      <c r="K997" s="16">
        <v>0.51403125999999999</v>
      </c>
      <c r="L997" s="16">
        <v>-7.0398846099999997</v>
      </c>
      <c r="R997" s="18"/>
      <c r="S997" s="78"/>
      <c r="Y997" s="18"/>
      <c r="Z997" s="78"/>
    </row>
    <row r="998" spans="1:26" ht="13.2" x14ac:dyDescent="0.25">
      <c r="A998" s="13">
        <v>42984</v>
      </c>
      <c r="B998" s="54">
        <v>0.57327546296296295</v>
      </c>
      <c r="C998" s="16" t="s">
        <v>760</v>
      </c>
      <c r="D998" s="16" t="s">
        <v>761</v>
      </c>
      <c r="E998" s="16" t="s">
        <v>762</v>
      </c>
      <c r="F998" s="16">
        <v>7.3200009999999996E-2</v>
      </c>
      <c r="G998" s="16">
        <v>0.95502030999999998</v>
      </c>
      <c r="H998" s="16">
        <v>6.9907490000000003E-2</v>
      </c>
      <c r="I998" s="66">
        <v>2.5000000000000001E-3</v>
      </c>
      <c r="J998" s="16">
        <v>116399583924</v>
      </c>
      <c r="K998" s="16">
        <v>6.9732730000000007E-2</v>
      </c>
      <c r="L998" s="16">
        <v>-0.95502030999999998</v>
      </c>
      <c r="R998" s="18"/>
      <c r="S998" s="78"/>
      <c r="Y998" s="18"/>
      <c r="Z998" s="78"/>
    </row>
    <row r="999" spans="1:26" ht="13.2" x14ac:dyDescent="0.25">
      <c r="A999" s="13">
        <v>42984</v>
      </c>
      <c r="B999" s="54">
        <v>0.573125</v>
      </c>
      <c r="C999" s="16" t="s">
        <v>760</v>
      </c>
      <c r="D999" s="16" t="s">
        <v>761</v>
      </c>
      <c r="E999" s="16" t="s">
        <v>762</v>
      </c>
      <c r="F999" s="16">
        <v>7.3200000000000001E-2</v>
      </c>
      <c r="G999" s="16">
        <v>9.9788988100000005</v>
      </c>
      <c r="H999" s="16">
        <v>0.73045539000000004</v>
      </c>
      <c r="I999" s="66">
        <v>2.5000000000000001E-3</v>
      </c>
      <c r="J999" s="16">
        <v>116399567940</v>
      </c>
      <c r="K999" s="16">
        <v>0.72862925999999995</v>
      </c>
      <c r="L999" s="16">
        <v>-9.9788988100000005</v>
      </c>
      <c r="R999" s="18"/>
      <c r="S999" s="78"/>
      <c r="Y999" s="18"/>
      <c r="Z999" s="78"/>
    </row>
    <row r="1000" spans="1:26" ht="13.2" x14ac:dyDescent="0.25">
      <c r="A1000" s="13"/>
      <c r="B1000" s="54"/>
      <c r="R1000" s="18"/>
      <c r="S1000" s="78"/>
      <c r="Y1000" s="18"/>
      <c r="Z1000" s="78"/>
    </row>
    <row r="1001" spans="1:26" ht="13.2" x14ac:dyDescent="0.25">
      <c r="A1001" s="13"/>
      <c r="B1001" s="54"/>
      <c r="F1001" s="16" t="s">
        <v>774</v>
      </c>
      <c r="G1001" s="16">
        <v>0</v>
      </c>
      <c r="H1001" s="16">
        <v>0</v>
      </c>
      <c r="R1001" s="18"/>
      <c r="S1001" s="78"/>
      <c r="Y1001" s="18"/>
      <c r="Z1001" s="78"/>
    </row>
    <row r="1002" spans="1:26" ht="13.2" x14ac:dyDescent="0.25">
      <c r="A1002" s="13"/>
      <c r="B1002" s="54"/>
      <c r="F1002" s="16" t="s">
        <v>775</v>
      </c>
      <c r="G1002" s="16">
        <f t="shared" ref="G1002:H1002" si="80">SUM(G997:G999)</f>
        <v>17.97380373</v>
      </c>
      <c r="H1002" s="16">
        <f t="shared" si="80"/>
        <v>1.3156824299999998</v>
      </c>
      <c r="R1002" s="18"/>
      <c r="S1002" s="78"/>
      <c r="Y1002" s="18"/>
      <c r="Z1002" s="78"/>
    </row>
    <row r="1003" spans="1:26" ht="13.2" x14ac:dyDescent="0.25">
      <c r="A1003" s="13"/>
      <c r="B1003" s="54"/>
      <c r="G1003" s="7">
        <f t="shared" ref="G1003:H1003" si="81">G1002-G1001</f>
        <v>17.97380373</v>
      </c>
      <c r="H1003" s="7">
        <f t="shared" si="81"/>
        <v>1.3156824299999998</v>
      </c>
      <c r="R1003" s="18"/>
      <c r="S1003" s="78"/>
      <c r="Y1003" s="18"/>
      <c r="Z1003" s="78"/>
    </row>
    <row r="1004" spans="1:26" ht="13.2" x14ac:dyDescent="0.25">
      <c r="A1004" s="13"/>
      <c r="B1004" s="54"/>
      <c r="R1004" s="18"/>
      <c r="S1004" s="78"/>
      <c r="Y1004" s="18"/>
      <c r="Z1004" s="78"/>
    </row>
    <row r="1005" spans="1:26" ht="13.2" x14ac:dyDescent="0.25">
      <c r="A1005" s="13"/>
      <c r="B1005" s="54"/>
      <c r="R1005" s="18"/>
      <c r="S1005" s="78"/>
      <c r="Y1005" s="18"/>
      <c r="Z1005" s="78"/>
    </row>
    <row r="1006" spans="1:26" ht="13.2" x14ac:dyDescent="0.25">
      <c r="A1006" s="13">
        <v>42985</v>
      </c>
      <c r="B1006" s="54">
        <v>0.4369675925925926</v>
      </c>
      <c r="C1006" s="16" t="s">
        <v>760</v>
      </c>
      <c r="D1006" s="16" t="s">
        <v>761</v>
      </c>
      <c r="E1006" s="16" t="s">
        <v>762</v>
      </c>
      <c r="F1006" s="16">
        <v>7.4433079999999999E-2</v>
      </c>
      <c r="G1006" s="16">
        <v>12.57684572</v>
      </c>
      <c r="H1006" s="16">
        <v>0.93613336000000003</v>
      </c>
      <c r="I1006" s="66">
        <v>2.5000000000000001E-3</v>
      </c>
      <c r="J1006" s="16">
        <v>116554712640</v>
      </c>
      <c r="K1006" s="16">
        <v>0.93379303000000002</v>
      </c>
      <c r="L1006" s="16">
        <v>-12.57684572</v>
      </c>
      <c r="R1006" s="18"/>
      <c r="S1006" s="78"/>
      <c r="Y1006" s="18"/>
      <c r="Z1006" s="78"/>
    </row>
    <row r="1007" spans="1:26" ht="13.2" x14ac:dyDescent="0.25">
      <c r="A1007" s="13">
        <v>42985</v>
      </c>
      <c r="B1007" s="54">
        <v>0.4369675925925926</v>
      </c>
      <c r="C1007" s="16" t="s">
        <v>760</v>
      </c>
      <c r="D1007" s="16" t="s">
        <v>761</v>
      </c>
      <c r="E1007" s="16" t="s">
        <v>762</v>
      </c>
      <c r="F1007" s="16">
        <v>7.4494190000000002E-2</v>
      </c>
      <c r="G1007" s="16">
        <v>3.8999999999999998E-3</v>
      </c>
      <c r="H1007" s="16">
        <v>2.9052E-4</v>
      </c>
      <c r="I1007" s="66">
        <v>2.5000000000000001E-3</v>
      </c>
      <c r="J1007" s="16">
        <v>116554712640</v>
      </c>
      <c r="K1007" s="16">
        <v>2.898E-4</v>
      </c>
      <c r="L1007" s="16">
        <v>-3.8999999999999998E-3</v>
      </c>
      <c r="R1007" s="18"/>
      <c r="S1007" s="78"/>
      <c r="Y1007" s="18"/>
      <c r="Z1007" s="78"/>
    </row>
    <row r="1008" spans="1:26" ht="13.2" x14ac:dyDescent="0.25">
      <c r="A1008" s="13">
        <v>42985</v>
      </c>
      <c r="B1008" s="54">
        <v>0.4369675925925926</v>
      </c>
      <c r="C1008" s="16" t="s">
        <v>760</v>
      </c>
      <c r="D1008" s="16" t="s">
        <v>761</v>
      </c>
      <c r="E1008" s="16" t="s">
        <v>762</v>
      </c>
      <c r="F1008" s="16">
        <v>7.4494229999999995E-2</v>
      </c>
      <c r="G1008" s="16">
        <v>13.24420458</v>
      </c>
      <c r="H1008" s="16">
        <v>0.98661681999999995</v>
      </c>
      <c r="I1008" s="66">
        <v>2.5000000000000001E-3</v>
      </c>
      <c r="J1008" s="16">
        <v>116554712640</v>
      </c>
      <c r="K1008" s="16">
        <v>0.98415028000000004</v>
      </c>
      <c r="L1008" s="16">
        <v>-13.24420458</v>
      </c>
      <c r="R1008" s="18"/>
      <c r="S1008" s="78"/>
      <c r="Y1008" s="18"/>
      <c r="Z1008" s="78"/>
    </row>
    <row r="1009" spans="1:26" ht="13.2" x14ac:dyDescent="0.25">
      <c r="A1009" s="13"/>
      <c r="B1009" s="54"/>
      <c r="R1009" s="18"/>
      <c r="S1009" s="78"/>
      <c r="Y1009" s="18"/>
      <c r="Z1009" s="78"/>
    </row>
    <row r="1010" spans="1:26" ht="13.2" x14ac:dyDescent="0.25">
      <c r="A1010" s="13"/>
      <c r="B1010" s="54"/>
      <c r="F1010" s="16" t="s">
        <v>774</v>
      </c>
      <c r="G1010" s="16">
        <v>0</v>
      </c>
      <c r="H1010" s="16">
        <v>0</v>
      </c>
      <c r="R1010" s="18"/>
      <c r="S1010" s="78"/>
      <c r="Y1010" s="18"/>
      <c r="Z1010" s="78"/>
    </row>
    <row r="1011" spans="1:26" ht="13.2" x14ac:dyDescent="0.25">
      <c r="A1011" s="13"/>
      <c r="B1011" s="54"/>
      <c r="F1011" s="16" t="s">
        <v>775</v>
      </c>
      <c r="G1011" s="16">
        <f t="shared" ref="G1011:H1011" si="82">SUM(G1006:G1008)</f>
        <v>25.824950299999998</v>
      </c>
      <c r="H1011" s="16">
        <f t="shared" si="82"/>
        <v>1.9230407</v>
      </c>
      <c r="R1011" s="18"/>
      <c r="S1011" s="78"/>
      <c r="Y1011" s="18"/>
      <c r="Z1011" s="78"/>
    </row>
    <row r="1012" spans="1:26" ht="13.2" x14ac:dyDescent="0.25">
      <c r="A1012" s="13"/>
      <c r="B1012" s="54"/>
      <c r="G1012" s="7">
        <f t="shared" ref="G1012:H1012" si="83">G1011-G1010</f>
        <v>25.824950299999998</v>
      </c>
      <c r="H1012" s="7">
        <f t="shared" si="83"/>
        <v>1.9230407</v>
      </c>
      <c r="R1012" s="18"/>
      <c r="S1012" s="78"/>
      <c r="Y1012" s="18"/>
      <c r="Z1012" s="78"/>
    </row>
    <row r="1013" spans="1:26" ht="13.2" x14ac:dyDescent="0.25">
      <c r="A1013" s="13"/>
      <c r="B1013" s="54"/>
      <c r="R1013" s="18"/>
      <c r="S1013" s="78"/>
      <c r="Y1013" s="18"/>
      <c r="Z1013" s="78"/>
    </row>
    <row r="1014" spans="1:26" ht="13.2" x14ac:dyDescent="0.25">
      <c r="A1014" s="13"/>
      <c r="B1014" s="54"/>
      <c r="R1014" s="18"/>
      <c r="S1014" s="78"/>
      <c r="Y1014" s="18"/>
      <c r="Z1014" s="78"/>
    </row>
    <row r="1015" spans="1:26" ht="13.2" x14ac:dyDescent="0.25">
      <c r="A1015" s="13">
        <v>42986</v>
      </c>
      <c r="B1015" s="54">
        <v>7.6712962962962969E-2</v>
      </c>
      <c r="C1015" s="16" t="s">
        <v>760</v>
      </c>
      <c r="D1015" s="16" t="s">
        <v>761</v>
      </c>
      <c r="E1015" s="16" t="s">
        <v>762</v>
      </c>
      <c r="F1015" s="16">
        <v>7.4473230000000001E-2</v>
      </c>
      <c r="G1015" s="16">
        <v>71.406000000000006</v>
      </c>
      <c r="H1015" s="16">
        <v>5.3178354600000004</v>
      </c>
      <c r="I1015" s="66">
        <v>2.5000000000000001E-3</v>
      </c>
      <c r="J1015" s="16">
        <v>116643181083</v>
      </c>
      <c r="K1015" s="16">
        <v>5.3045408800000002</v>
      </c>
      <c r="L1015" s="16">
        <v>-71.406000000000006</v>
      </c>
      <c r="R1015" s="18"/>
      <c r="S1015" s="78"/>
      <c r="Y1015" s="18"/>
      <c r="Z1015" s="78"/>
    </row>
    <row r="1016" spans="1:26" ht="13.2" x14ac:dyDescent="0.25">
      <c r="A1016" s="13">
        <v>42986</v>
      </c>
      <c r="B1016" s="54">
        <v>7.6712962962962969E-2</v>
      </c>
      <c r="C1016" s="16" t="s">
        <v>760</v>
      </c>
      <c r="D1016" s="16" t="s">
        <v>761</v>
      </c>
      <c r="E1016" s="16" t="s">
        <v>762</v>
      </c>
      <c r="F1016" s="16">
        <v>7.4478130000000003E-2</v>
      </c>
      <c r="G1016" s="16">
        <v>4.8403469999999997E-2</v>
      </c>
      <c r="H1016" s="16">
        <v>3.6049900000000002E-3</v>
      </c>
      <c r="I1016" s="66">
        <v>2.5000000000000001E-3</v>
      </c>
      <c r="J1016" s="16">
        <v>116643181083</v>
      </c>
      <c r="K1016" s="16">
        <v>3.5959799999999999E-3</v>
      </c>
      <c r="L1016" s="16">
        <v>-4.8403469999999997E-2</v>
      </c>
      <c r="R1016" s="18"/>
      <c r="S1016" s="78"/>
      <c r="Y1016" s="18"/>
      <c r="Z1016" s="78"/>
    </row>
    <row r="1017" spans="1:26" ht="13.2" x14ac:dyDescent="0.25">
      <c r="A1017" s="13">
        <v>42986</v>
      </c>
      <c r="B1017" s="54">
        <v>7.6712962962962969E-2</v>
      </c>
      <c r="C1017" s="16" t="s">
        <v>760</v>
      </c>
      <c r="D1017" s="16" t="s">
        <v>761</v>
      </c>
      <c r="E1017" s="16" t="s">
        <v>762</v>
      </c>
      <c r="F1017" s="16">
        <v>7.4614390000000003E-2</v>
      </c>
      <c r="G1017" s="16">
        <v>4.8315080000000003E-2</v>
      </c>
      <c r="H1017" s="16">
        <v>3.6050000000000001E-3</v>
      </c>
      <c r="I1017" s="66">
        <v>2.5000000000000001E-3</v>
      </c>
      <c r="J1017" s="16">
        <v>116643181083</v>
      </c>
      <c r="K1017" s="16">
        <v>3.5959899999999999E-3</v>
      </c>
      <c r="L1017" s="16">
        <v>-4.8315080000000003E-2</v>
      </c>
      <c r="R1017" s="18"/>
      <c r="S1017" s="78"/>
      <c r="Y1017" s="18"/>
      <c r="Z1017" s="78"/>
    </row>
    <row r="1018" spans="1:26" ht="13.2" x14ac:dyDescent="0.25">
      <c r="A1018" s="13">
        <v>42986</v>
      </c>
      <c r="B1018" s="54">
        <v>7.6712962962962969E-2</v>
      </c>
      <c r="C1018" s="16" t="s">
        <v>760</v>
      </c>
      <c r="D1018" s="16" t="s">
        <v>761</v>
      </c>
      <c r="E1018" s="16" t="s">
        <v>762</v>
      </c>
      <c r="F1018" s="16">
        <v>7.4662980000000004E-2</v>
      </c>
      <c r="G1018" s="16">
        <v>5.0569999999999999E-3</v>
      </c>
      <c r="H1018" s="16">
        <v>3.7756999999999998E-4</v>
      </c>
      <c r="I1018" s="66">
        <v>2.5000000000000001E-3</v>
      </c>
      <c r="J1018" s="16">
        <v>116643181083</v>
      </c>
      <c r="K1018" s="16">
        <v>3.7662999999999998E-4</v>
      </c>
      <c r="L1018" s="16">
        <v>-5.0569999999999999E-3</v>
      </c>
      <c r="R1018" s="18"/>
      <c r="S1018" s="78"/>
      <c r="Y1018" s="18"/>
      <c r="Z1018" s="78"/>
    </row>
    <row r="1019" spans="1:26" ht="13.2" x14ac:dyDescent="0.25">
      <c r="A1019" s="13">
        <v>42986</v>
      </c>
      <c r="B1019" s="54">
        <v>7.6712962962962969E-2</v>
      </c>
      <c r="C1019" s="16" t="s">
        <v>760</v>
      </c>
      <c r="D1019" s="16" t="s">
        <v>761</v>
      </c>
      <c r="E1019" s="16" t="s">
        <v>762</v>
      </c>
      <c r="F1019" s="16">
        <v>7.4690110000000004E-2</v>
      </c>
      <c r="G1019" s="16">
        <v>0.55800000000000005</v>
      </c>
      <c r="H1019" s="16">
        <v>4.1677079999999998E-2</v>
      </c>
      <c r="I1019" s="66">
        <v>2.5000000000000001E-3</v>
      </c>
      <c r="J1019" s="16">
        <v>116643181083</v>
      </c>
      <c r="K1019" s="16">
        <v>4.1572890000000001E-2</v>
      </c>
      <c r="L1019" s="16">
        <v>-0.55800000000000005</v>
      </c>
      <c r="R1019" s="18"/>
      <c r="S1019" s="78"/>
      <c r="Y1019" s="18"/>
      <c r="Z1019" s="78"/>
    </row>
    <row r="1020" spans="1:26" ht="13.2" x14ac:dyDescent="0.25">
      <c r="A1020" s="13">
        <v>42986</v>
      </c>
      <c r="B1020" s="54">
        <v>7.6712962962962969E-2</v>
      </c>
      <c r="C1020" s="16" t="s">
        <v>760</v>
      </c>
      <c r="D1020" s="16" t="s">
        <v>761</v>
      </c>
      <c r="E1020" s="16" t="s">
        <v>762</v>
      </c>
      <c r="F1020" s="16">
        <v>7.4690430000000002E-2</v>
      </c>
      <c r="G1020" s="16">
        <v>0.26732992</v>
      </c>
      <c r="H1020" s="16">
        <v>1.9966979999999999E-2</v>
      </c>
      <c r="I1020" s="66">
        <v>2.5000000000000001E-3</v>
      </c>
      <c r="J1020" s="16">
        <v>116643181083</v>
      </c>
      <c r="K1020" s="16">
        <v>1.9917069999999999E-2</v>
      </c>
      <c r="L1020" s="16">
        <v>-0.26732992</v>
      </c>
      <c r="R1020" s="18"/>
      <c r="S1020" s="78"/>
      <c r="Y1020" s="18"/>
      <c r="Z1020" s="78"/>
    </row>
    <row r="1021" spans="1:26" ht="13.2" x14ac:dyDescent="0.25">
      <c r="A1021" s="13">
        <v>42986</v>
      </c>
      <c r="B1021" s="54">
        <v>7.6712962962962969E-2</v>
      </c>
      <c r="C1021" s="16" t="s">
        <v>760</v>
      </c>
      <c r="D1021" s="16" t="s">
        <v>761</v>
      </c>
      <c r="E1021" s="16" t="s">
        <v>762</v>
      </c>
      <c r="F1021" s="16">
        <v>7.4690439999999997E-2</v>
      </c>
      <c r="G1021" s="16">
        <v>4.6320312100000001</v>
      </c>
      <c r="H1021" s="16">
        <v>0.34596843999999999</v>
      </c>
      <c r="I1021" s="66">
        <v>2.5000000000000001E-3</v>
      </c>
      <c r="J1021" s="16">
        <v>116643181083</v>
      </c>
      <c r="K1021" s="16">
        <v>0.34510352</v>
      </c>
      <c r="L1021" s="16">
        <v>-4.6320312100000001</v>
      </c>
      <c r="R1021" s="18"/>
      <c r="S1021" s="78"/>
      <c r="Y1021" s="18"/>
      <c r="Z1021" s="78"/>
    </row>
    <row r="1022" spans="1:26" ht="13.2" x14ac:dyDescent="0.25">
      <c r="A1022" s="13">
        <v>42986</v>
      </c>
      <c r="B1022" s="54">
        <v>7.6712962962962969E-2</v>
      </c>
      <c r="C1022" s="16" t="s">
        <v>760</v>
      </c>
      <c r="D1022" s="16" t="s">
        <v>761</v>
      </c>
      <c r="E1022" s="16" t="s">
        <v>762</v>
      </c>
      <c r="F1022" s="16">
        <v>7.4813820000000003E-2</v>
      </c>
      <c r="G1022" s="16">
        <v>4.594587E-2</v>
      </c>
      <c r="H1022" s="16">
        <v>3.4373799999999999E-3</v>
      </c>
      <c r="I1022" s="66">
        <v>2.5000000000000001E-3</v>
      </c>
      <c r="J1022" s="16">
        <v>116643181083</v>
      </c>
      <c r="K1022" s="16">
        <v>3.4287900000000001E-3</v>
      </c>
      <c r="L1022" s="16">
        <v>-4.594587E-2</v>
      </c>
      <c r="R1022" s="18"/>
      <c r="S1022" s="78"/>
      <c r="Y1022" s="18"/>
      <c r="Z1022" s="78"/>
    </row>
    <row r="1023" spans="1:26" ht="13.2" x14ac:dyDescent="0.25">
      <c r="A1023" s="13">
        <v>42986</v>
      </c>
      <c r="B1023" s="54">
        <v>7.6712962962962969E-2</v>
      </c>
      <c r="C1023" s="16" t="s">
        <v>760</v>
      </c>
      <c r="D1023" s="16" t="s">
        <v>761</v>
      </c>
      <c r="E1023" s="16" t="s">
        <v>762</v>
      </c>
      <c r="F1023" s="16">
        <v>7.4853690000000001E-2</v>
      </c>
      <c r="G1023" s="16">
        <v>3.8800000000000002E-3</v>
      </c>
      <c r="H1023" s="16">
        <v>2.9043E-4</v>
      </c>
      <c r="I1023" s="66">
        <v>2.5000000000000001E-3</v>
      </c>
      <c r="J1023" s="16">
        <v>116643181083</v>
      </c>
      <c r="K1023" s="16">
        <v>2.8970999999999999E-4</v>
      </c>
      <c r="L1023" s="16">
        <v>-3.8800000000000002E-3</v>
      </c>
      <c r="R1023" s="18"/>
      <c r="S1023" s="78"/>
      <c r="Y1023" s="18"/>
      <c r="Z1023" s="78"/>
    </row>
    <row r="1024" spans="1:26" ht="13.2" x14ac:dyDescent="0.25">
      <c r="A1024" s="13">
        <v>42986</v>
      </c>
      <c r="B1024" s="54">
        <v>7.6712962962962969E-2</v>
      </c>
      <c r="C1024" s="16" t="s">
        <v>760</v>
      </c>
      <c r="D1024" s="16" t="s">
        <v>761</v>
      </c>
      <c r="E1024" s="16" t="s">
        <v>762</v>
      </c>
      <c r="F1024" s="16">
        <v>7.4877650000000004E-2</v>
      </c>
      <c r="G1024" s="16">
        <v>0.53420480000000004</v>
      </c>
      <c r="H1024" s="16">
        <v>0.04</v>
      </c>
      <c r="I1024" s="66">
        <v>2.5000000000000001E-3</v>
      </c>
      <c r="J1024" s="16">
        <v>116643181083</v>
      </c>
      <c r="K1024" s="16">
        <v>3.9899999999999998E-2</v>
      </c>
      <c r="L1024" s="16">
        <v>-0.53420480000000004</v>
      </c>
      <c r="R1024" s="18"/>
      <c r="S1024" s="78"/>
      <c r="Y1024" s="18"/>
      <c r="Z1024" s="78"/>
    </row>
    <row r="1025" spans="1:26" ht="13.2" x14ac:dyDescent="0.25">
      <c r="A1025" s="13">
        <v>42986</v>
      </c>
      <c r="B1025" s="54">
        <v>7.6712962962962969E-2</v>
      </c>
      <c r="C1025" s="16" t="s">
        <v>760</v>
      </c>
      <c r="D1025" s="16" t="s">
        <v>761</v>
      </c>
      <c r="E1025" s="16" t="s">
        <v>762</v>
      </c>
      <c r="F1025" s="16">
        <v>7.4877659999999999E-2</v>
      </c>
      <c r="G1025" s="16">
        <v>0.27774215000000002</v>
      </c>
      <c r="H1025" s="16">
        <v>2.0796680000000001E-2</v>
      </c>
      <c r="I1025" s="66">
        <v>2.5000000000000001E-3</v>
      </c>
      <c r="J1025" s="16">
        <v>116643181083</v>
      </c>
      <c r="K1025" s="16">
        <v>2.074469E-2</v>
      </c>
      <c r="L1025" s="16">
        <v>-0.27774215000000002</v>
      </c>
      <c r="R1025" s="18"/>
      <c r="S1025" s="78"/>
      <c r="Y1025" s="18"/>
      <c r="Z1025" s="78"/>
    </row>
    <row r="1026" spans="1:26" ht="13.2" x14ac:dyDescent="0.25">
      <c r="A1026" s="13">
        <v>42986</v>
      </c>
      <c r="B1026" s="54">
        <v>7.481481481481482E-2</v>
      </c>
      <c r="C1026" s="16" t="s">
        <v>760</v>
      </c>
      <c r="D1026" s="16" t="s">
        <v>761</v>
      </c>
      <c r="E1026" s="16" t="s">
        <v>762</v>
      </c>
      <c r="F1026" s="16">
        <v>7.4878050000000002E-2</v>
      </c>
      <c r="G1026" s="16">
        <v>1.9790393900000001</v>
      </c>
      <c r="H1026" s="16">
        <v>0.14818661</v>
      </c>
      <c r="I1026" s="66">
        <v>1.5E-3</v>
      </c>
      <c r="J1026" s="16">
        <v>116642791473</v>
      </c>
      <c r="K1026" s="16">
        <v>0.14796434</v>
      </c>
      <c r="L1026" s="16">
        <v>-1.9790393900000001</v>
      </c>
      <c r="R1026" s="18"/>
      <c r="S1026" s="78"/>
      <c r="Y1026" s="18"/>
      <c r="Z1026" s="78"/>
    </row>
    <row r="1027" spans="1:26" ht="13.2" x14ac:dyDescent="0.25">
      <c r="A1027" s="13">
        <v>42986</v>
      </c>
      <c r="B1027" s="54">
        <v>7.480324074074074E-2</v>
      </c>
      <c r="C1027" s="16" t="s">
        <v>760</v>
      </c>
      <c r="D1027" s="16" t="s">
        <v>761</v>
      </c>
      <c r="E1027" s="16" t="s">
        <v>762</v>
      </c>
      <c r="F1027" s="16">
        <v>7.487808E-2</v>
      </c>
      <c r="G1027" s="16">
        <v>1.8930502</v>
      </c>
      <c r="H1027" s="16">
        <v>0.14174796000000001</v>
      </c>
      <c r="I1027" s="66">
        <v>2.5000000000000001E-3</v>
      </c>
      <c r="J1027" s="16">
        <v>116642791473</v>
      </c>
      <c r="K1027" s="16">
        <v>0.14139360000000001</v>
      </c>
      <c r="L1027" s="16">
        <v>-1.8930502</v>
      </c>
      <c r="R1027" s="18"/>
      <c r="S1027" s="78"/>
      <c r="Y1027" s="18"/>
      <c r="Z1027" s="78"/>
    </row>
    <row r="1028" spans="1:26" ht="13.2" x14ac:dyDescent="0.25">
      <c r="A1028" s="13">
        <v>42986</v>
      </c>
      <c r="B1028" s="54">
        <v>7.480324074074074E-2</v>
      </c>
      <c r="C1028" s="16" t="s">
        <v>760</v>
      </c>
      <c r="D1028" s="16" t="s">
        <v>761</v>
      </c>
      <c r="E1028" s="16" t="s">
        <v>762</v>
      </c>
      <c r="F1028" s="16">
        <v>7.5216119999999997E-2</v>
      </c>
      <c r="G1028" s="16">
        <v>2.9801400299999998</v>
      </c>
      <c r="H1028" s="16">
        <v>0.22415457</v>
      </c>
      <c r="I1028" s="66">
        <v>2.5000000000000001E-3</v>
      </c>
      <c r="J1028" s="16">
        <v>116642791473</v>
      </c>
      <c r="K1028" s="16">
        <v>0.22359419</v>
      </c>
      <c r="L1028" s="16">
        <v>-2.9801400299999998</v>
      </c>
      <c r="R1028" s="18"/>
      <c r="S1028" s="78"/>
      <c r="Y1028" s="18"/>
      <c r="Z1028" s="78"/>
    </row>
    <row r="1029" spans="1:26" ht="13.2" x14ac:dyDescent="0.25">
      <c r="A1029" s="13"/>
      <c r="B1029" s="54"/>
      <c r="R1029" s="18"/>
      <c r="S1029" s="78"/>
      <c r="Y1029" s="18"/>
      <c r="Z1029" s="78"/>
    </row>
    <row r="1030" spans="1:26" ht="13.2" x14ac:dyDescent="0.25">
      <c r="A1030" s="13"/>
      <c r="B1030" s="54"/>
      <c r="F1030" s="16" t="s">
        <v>774</v>
      </c>
      <c r="G1030" s="16">
        <v>0</v>
      </c>
      <c r="H1030" s="16">
        <v>0</v>
      </c>
      <c r="R1030" s="18"/>
      <c r="S1030" s="78"/>
      <c r="Y1030" s="18"/>
      <c r="Z1030" s="78"/>
    </row>
    <row r="1031" spans="1:26" ht="13.2" x14ac:dyDescent="0.25">
      <c r="A1031" s="13"/>
      <c r="B1031" s="54"/>
      <c r="F1031" s="16" t="s">
        <v>775</v>
      </c>
      <c r="G1031" s="16">
        <f t="shared" ref="G1031:H1031" si="84">SUM(G1015:G1028)</f>
        <v>84.679139119999974</v>
      </c>
      <c r="H1031" s="16">
        <f t="shared" si="84"/>
        <v>6.3116491500000018</v>
      </c>
      <c r="R1031" s="18"/>
      <c r="S1031" s="78"/>
      <c r="Y1031" s="18"/>
      <c r="Z1031" s="78"/>
    </row>
    <row r="1032" spans="1:26" ht="13.2" x14ac:dyDescent="0.25">
      <c r="A1032" s="13"/>
      <c r="B1032" s="54"/>
      <c r="G1032" s="7">
        <f t="shared" ref="G1032:H1032" si="85">G1031-G1030</f>
        <v>84.679139119999974</v>
      </c>
      <c r="H1032" s="7">
        <f t="shared" si="85"/>
        <v>6.3116491500000018</v>
      </c>
      <c r="R1032" s="18"/>
      <c r="S1032" s="78"/>
      <c r="Y1032" s="18"/>
      <c r="Z1032" s="78"/>
    </row>
    <row r="1033" spans="1:26" ht="13.2" x14ac:dyDescent="0.25">
      <c r="A1033" s="13"/>
      <c r="B1033" s="54"/>
      <c r="R1033" s="18"/>
      <c r="S1033" s="78"/>
      <c r="Y1033" s="18"/>
      <c r="Z1033" s="78"/>
    </row>
    <row r="1034" spans="1:26" ht="13.2" x14ac:dyDescent="0.25">
      <c r="A1034" s="13"/>
      <c r="B1034" s="54"/>
      <c r="R1034" s="18"/>
      <c r="S1034" s="78"/>
      <c r="Y1034" s="18"/>
      <c r="Z1034" s="78"/>
    </row>
    <row r="1035" spans="1:26" ht="13.2" x14ac:dyDescent="0.25">
      <c r="A1035" s="13">
        <v>42997</v>
      </c>
      <c r="B1035" s="54">
        <v>0.55692129629629628</v>
      </c>
      <c r="C1035" s="16" t="s">
        <v>760</v>
      </c>
      <c r="D1035" s="16" t="s">
        <v>761</v>
      </c>
      <c r="E1035" s="16" t="s">
        <v>762</v>
      </c>
      <c r="F1035" s="16">
        <v>8.1823930000000003E-2</v>
      </c>
      <c r="G1035" s="16">
        <v>0.22219452000000001</v>
      </c>
      <c r="H1035" s="16">
        <v>1.818082E-2</v>
      </c>
      <c r="I1035" s="66">
        <v>1.5E-3</v>
      </c>
      <c r="J1035" s="16">
        <v>118853968083</v>
      </c>
      <c r="K1035" s="16">
        <v>1.8153550000000001E-2</v>
      </c>
      <c r="L1035" s="16">
        <v>-0.22219452000000001</v>
      </c>
      <c r="R1035" s="18"/>
      <c r="S1035" s="78"/>
      <c r="Y1035" s="18"/>
      <c r="Z1035" s="78"/>
    </row>
    <row r="1036" spans="1:26" ht="13.2" x14ac:dyDescent="0.25">
      <c r="A1036" s="13">
        <v>42997</v>
      </c>
      <c r="B1036" s="54">
        <v>0.55581018518518521</v>
      </c>
      <c r="C1036" s="16" t="s">
        <v>760</v>
      </c>
      <c r="D1036" s="16" t="s">
        <v>761</v>
      </c>
      <c r="E1036" s="16" t="s">
        <v>762</v>
      </c>
      <c r="F1036" s="16">
        <v>8.1824129999999995E-2</v>
      </c>
      <c r="G1036" s="16">
        <v>1.35954467</v>
      </c>
      <c r="H1036" s="16">
        <v>0.11124355</v>
      </c>
      <c r="I1036" s="66">
        <v>2.5000000000000001E-3</v>
      </c>
      <c r="J1036" s="16">
        <v>118853968083</v>
      </c>
      <c r="K1036" s="16">
        <v>0.11096544999999999</v>
      </c>
      <c r="L1036" s="16">
        <v>-1.35954467</v>
      </c>
      <c r="R1036" s="18"/>
      <c r="S1036" s="78"/>
      <c r="Y1036" s="18"/>
      <c r="Z1036" s="78"/>
    </row>
    <row r="1037" spans="1:26" ht="13.2" x14ac:dyDescent="0.25">
      <c r="A1037" s="13">
        <v>42997</v>
      </c>
      <c r="B1037" s="54">
        <v>0.55581018518518521</v>
      </c>
      <c r="C1037" s="16" t="s">
        <v>760</v>
      </c>
      <c r="D1037" s="16" t="s">
        <v>761</v>
      </c>
      <c r="E1037" s="16" t="s">
        <v>762</v>
      </c>
      <c r="F1037" s="16">
        <v>8.1824170000000002E-2</v>
      </c>
      <c r="G1037" s="16">
        <v>1.0604998800000001</v>
      </c>
      <c r="H1037" s="16">
        <v>8.6774519999999994E-2</v>
      </c>
      <c r="I1037" s="66">
        <v>2.5000000000000001E-3</v>
      </c>
      <c r="J1037" s="16">
        <v>118853968083</v>
      </c>
      <c r="K1037" s="16">
        <v>8.6557590000000004E-2</v>
      </c>
      <c r="L1037" s="16">
        <v>-1.0604998800000001</v>
      </c>
      <c r="R1037" s="18"/>
      <c r="S1037" s="78"/>
      <c r="Y1037" s="18"/>
      <c r="Z1037" s="78"/>
    </row>
    <row r="1038" spans="1:26" ht="13.2" x14ac:dyDescent="0.25">
      <c r="A1038" s="13">
        <v>42997</v>
      </c>
      <c r="B1038" s="54">
        <v>0.55581018518518521</v>
      </c>
      <c r="C1038" s="16" t="s">
        <v>760</v>
      </c>
      <c r="D1038" s="16" t="s">
        <v>761</v>
      </c>
      <c r="E1038" s="16" t="s">
        <v>762</v>
      </c>
      <c r="F1038" s="16">
        <v>8.1824179999999996E-2</v>
      </c>
      <c r="G1038" s="16">
        <v>0.33682427999999998</v>
      </c>
      <c r="H1038" s="16">
        <v>2.7560370000000001E-2</v>
      </c>
      <c r="I1038" s="66">
        <v>2.5000000000000001E-3</v>
      </c>
      <c r="J1038" s="16">
        <v>118853968083</v>
      </c>
      <c r="K1038" s="16">
        <v>2.749147E-2</v>
      </c>
      <c r="L1038" s="16">
        <v>-0.33682427999999998</v>
      </c>
      <c r="R1038" s="18"/>
      <c r="S1038" s="78"/>
      <c r="Y1038" s="18"/>
      <c r="Z1038" s="78"/>
    </row>
    <row r="1039" spans="1:26" ht="13.2" x14ac:dyDescent="0.25">
      <c r="A1039" s="13">
        <v>42997</v>
      </c>
      <c r="B1039" s="54">
        <v>0.55581018518518521</v>
      </c>
      <c r="C1039" s="16" t="s">
        <v>760</v>
      </c>
      <c r="D1039" s="16" t="s">
        <v>761</v>
      </c>
      <c r="E1039" s="16" t="s">
        <v>762</v>
      </c>
      <c r="F1039" s="16">
        <v>8.1999810000000006E-2</v>
      </c>
      <c r="G1039" s="16">
        <v>7.3664064099999997</v>
      </c>
      <c r="H1039" s="16">
        <v>0.60404391999999996</v>
      </c>
      <c r="I1039" s="66">
        <v>2.5000000000000001E-3</v>
      </c>
      <c r="J1039" s="16">
        <v>118853968083</v>
      </c>
      <c r="K1039" s="16">
        <v>0.60253382</v>
      </c>
      <c r="L1039" s="16">
        <v>-7.3664064099999997</v>
      </c>
      <c r="R1039" s="18"/>
      <c r="S1039" s="78"/>
      <c r="Y1039" s="18"/>
      <c r="Z1039" s="78"/>
    </row>
    <row r="1040" spans="1:26" ht="13.2" x14ac:dyDescent="0.25">
      <c r="A1040" s="13"/>
      <c r="B1040" s="54"/>
      <c r="R1040" s="18"/>
      <c r="S1040" s="78"/>
      <c r="Y1040" s="18"/>
      <c r="Z1040" s="78"/>
    </row>
    <row r="1041" spans="1:26" ht="13.2" x14ac:dyDescent="0.25">
      <c r="A1041" s="13"/>
      <c r="B1041" s="54"/>
      <c r="F1041" s="16" t="s">
        <v>774</v>
      </c>
      <c r="G1041" s="16">
        <v>0</v>
      </c>
      <c r="H1041" s="16">
        <v>0</v>
      </c>
      <c r="R1041" s="18"/>
      <c r="S1041" s="78"/>
      <c r="Y1041" s="18"/>
      <c r="Z1041" s="78"/>
    </row>
    <row r="1042" spans="1:26" ht="13.2" x14ac:dyDescent="0.25">
      <c r="A1042" s="13"/>
      <c r="B1042" s="54"/>
      <c r="F1042" s="16" t="s">
        <v>775</v>
      </c>
      <c r="G1042" s="16">
        <f t="shared" ref="G1042:H1042" si="86">SUM(G1035:G1039)</f>
        <v>10.34546976</v>
      </c>
      <c r="H1042" s="16">
        <f t="shared" si="86"/>
        <v>0.84780317999999999</v>
      </c>
      <c r="R1042" s="18"/>
      <c r="S1042" s="78"/>
      <c r="Y1042" s="18"/>
      <c r="Z1042" s="78"/>
    </row>
    <row r="1043" spans="1:26" ht="13.2" x14ac:dyDescent="0.25">
      <c r="A1043" s="13"/>
      <c r="B1043" s="54"/>
      <c r="G1043" s="7">
        <f t="shared" ref="G1043:H1043" si="87">G1042-G1041</f>
        <v>10.34546976</v>
      </c>
      <c r="H1043" s="7">
        <f t="shared" si="87"/>
        <v>0.84780317999999999</v>
      </c>
      <c r="R1043" s="18"/>
      <c r="S1043" s="78"/>
      <c r="Y1043" s="18"/>
      <c r="Z1043" s="78"/>
    </row>
    <row r="1044" spans="1:26" ht="13.2" x14ac:dyDescent="0.25">
      <c r="A1044" s="13"/>
      <c r="B1044" s="54"/>
      <c r="R1044" s="18"/>
      <c r="S1044" s="78"/>
      <c r="Y1044" s="18"/>
      <c r="Z1044" s="78"/>
    </row>
    <row r="1045" spans="1:26" ht="13.2" x14ac:dyDescent="0.25">
      <c r="A1045" s="13"/>
      <c r="B1045" s="54"/>
      <c r="R1045" s="18"/>
      <c r="S1045" s="78"/>
      <c r="Y1045" s="18"/>
      <c r="Z1045" s="78"/>
    </row>
    <row r="1046" spans="1:26" ht="13.2" x14ac:dyDescent="0.25">
      <c r="A1046" s="13">
        <v>43000</v>
      </c>
      <c r="B1046" s="54">
        <v>0.71006944444444442</v>
      </c>
      <c r="C1046" s="16" t="s">
        <v>760</v>
      </c>
      <c r="D1046" s="16" t="s">
        <v>761</v>
      </c>
      <c r="E1046" s="16" t="s">
        <v>762</v>
      </c>
      <c r="F1046" s="16">
        <v>9.3807160000000001E-2</v>
      </c>
      <c r="G1046" s="16">
        <v>33.986982329999996</v>
      </c>
      <c r="H1046" s="16">
        <v>3.1882222800000002</v>
      </c>
      <c r="I1046" s="66">
        <v>2.5000000000000001E-3</v>
      </c>
      <c r="J1046" s="16">
        <v>119481487935</v>
      </c>
      <c r="K1046" s="16">
        <v>3.1802517300000002</v>
      </c>
      <c r="L1046" s="16">
        <v>-33.986982329999996</v>
      </c>
      <c r="R1046" s="18"/>
      <c r="S1046" s="78"/>
      <c r="Y1046" s="18"/>
      <c r="Z1046" s="78"/>
    </row>
    <row r="1047" spans="1:26" ht="13.2" x14ac:dyDescent="0.25">
      <c r="A1047" s="13">
        <v>43000</v>
      </c>
      <c r="B1047" s="54">
        <v>0.71006944444444442</v>
      </c>
      <c r="C1047" s="16" t="s">
        <v>760</v>
      </c>
      <c r="D1047" s="16" t="s">
        <v>761</v>
      </c>
      <c r="E1047" s="16" t="s">
        <v>762</v>
      </c>
      <c r="F1047" s="16">
        <v>9.3807189999999999E-2</v>
      </c>
      <c r="G1047" s="16">
        <v>2.3831453699999998</v>
      </c>
      <c r="H1047" s="16">
        <v>0.22355617</v>
      </c>
      <c r="I1047" s="66">
        <v>2.5000000000000001E-3</v>
      </c>
      <c r="J1047" s="16">
        <v>119481487935</v>
      </c>
      <c r="K1047" s="16">
        <v>0.22299727999999999</v>
      </c>
      <c r="L1047" s="16">
        <v>-2.3831453699999998</v>
      </c>
      <c r="R1047" s="18"/>
      <c r="S1047" s="78"/>
      <c r="Y1047" s="18"/>
      <c r="Z1047" s="78"/>
    </row>
    <row r="1048" spans="1:26" ht="13.2" x14ac:dyDescent="0.25">
      <c r="A1048" s="13">
        <v>43000</v>
      </c>
      <c r="B1048" s="54">
        <v>0.71006944444444442</v>
      </c>
      <c r="C1048" s="16" t="s">
        <v>760</v>
      </c>
      <c r="D1048" s="16" t="s">
        <v>761</v>
      </c>
      <c r="E1048" s="16" t="s">
        <v>762</v>
      </c>
      <c r="F1048" s="16">
        <v>9.4E-2</v>
      </c>
      <c r="G1048" s="16">
        <v>0.2</v>
      </c>
      <c r="H1048" s="16">
        <v>1.8800000000000001E-2</v>
      </c>
      <c r="I1048" s="66">
        <v>2.5000000000000001E-3</v>
      </c>
      <c r="J1048" s="16">
        <v>119481487935</v>
      </c>
      <c r="K1048" s="16">
        <v>1.8752999999999999E-2</v>
      </c>
      <c r="L1048" s="16">
        <v>-0.2</v>
      </c>
      <c r="R1048" s="18"/>
      <c r="S1048" s="78"/>
      <c r="Y1048" s="18"/>
      <c r="Z1048" s="78"/>
    </row>
    <row r="1049" spans="1:26" ht="13.2" x14ac:dyDescent="0.25">
      <c r="A1049" s="13">
        <v>43000</v>
      </c>
      <c r="B1049" s="54">
        <v>0.71006944444444442</v>
      </c>
      <c r="C1049" s="16" t="s">
        <v>760</v>
      </c>
      <c r="D1049" s="16" t="s">
        <v>761</v>
      </c>
      <c r="E1049" s="16" t="s">
        <v>762</v>
      </c>
      <c r="F1049" s="16">
        <v>9.4109979999999996E-2</v>
      </c>
      <c r="G1049" s="16">
        <v>1.06258656</v>
      </c>
      <c r="H1049" s="16">
        <v>9.9999989999999997E-2</v>
      </c>
      <c r="I1049" s="66">
        <v>2.5000000000000001E-3</v>
      </c>
      <c r="J1049" s="16">
        <v>119481487935</v>
      </c>
      <c r="K1049" s="16">
        <v>9.9750000000000005E-2</v>
      </c>
      <c r="L1049" s="16">
        <v>-1.06258656</v>
      </c>
      <c r="R1049" s="18"/>
      <c r="S1049" s="78"/>
      <c r="Y1049" s="18"/>
      <c r="Z1049" s="78"/>
    </row>
    <row r="1050" spans="1:26" ht="13.2" x14ac:dyDescent="0.25">
      <c r="A1050" s="13">
        <v>43000</v>
      </c>
      <c r="B1050" s="54">
        <v>0.71006944444444442</v>
      </c>
      <c r="C1050" s="16" t="s">
        <v>760</v>
      </c>
      <c r="D1050" s="16" t="s">
        <v>761</v>
      </c>
      <c r="E1050" s="16" t="s">
        <v>762</v>
      </c>
      <c r="F1050" s="16">
        <v>9.4109990000000004E-2</v>
      </c>
      <c r="G1050" s="16">
        <v>7.3672857399999998</v>
      </c>
      <c r="H1050" s="16">
        <v>0.69333518000000005</v>
      </c>
      <c r="I1050" s="66">
        <v>2.5000000000000001E-3</v>
      </c>
      <c r="J1050" s="16">
        <v>119481487935</v>
      </c>
      <c r="K1050" s="16">
        <v>0.69160184999999996</v>
      </c>
      <c r="L1050" s="16">
        <v>-7.3672857399999998</v>
      </c>
      <c r="R1050" s="18"/>
      <c r="S1050" s="78"/>
      <c r="Y1050" s="18"/>
      <c r="Z1050" s="78"/>
    </row>
    <row r="1051" spans="1:26" ht="13.2" x14ac:dyDescent="0.25">
      <c r="A1051" s="13"/>
      <c r="B1051" s="54"/>
      <c r="R1051" s="18"/>
      <c r="S1051" s="78"/>
      <c r="Y1051" s="18"/>
      <c r="Z1051" s="78"/>
    </row>
    <row r="1052" spans="1:26" ht="13.2" x14ac:dyDescent="0.25">
      <c r="A1052" s="13"/>
      <c r="B1052" s="54"/>
      <c r="F1052" s="16" t="s">
        <v>774</v>
      </c>
      <c r="G1052" s="16">
        <v>0</v>
      </c>
      <c r="H1052" s="16">
        <v>0</v>
      </c>
      <c r="R1052" s="18"/>
      <c r="S1052" s="78"/>
      <c r="Y1052" s="18"/>
      <c r="Z1052" s="78"/>
    </row>
    <row r="1053" spans="1:26" ht="13.2" x14ac:dyDescent="0.25">
      <c r="A1053" s="13"/>
      <c r="B1053" s="54"/>
      <c r="F1053" s="16" t="s">
        <v>775</v>
      </c>
      <c r="G1053" s="16">
        <f t="shared" ref="G1053:H1053" si="88">SUM(G1046:G1050)</f>
        <v>45</v>
      </c>
      <c r="H1053" s="16">
        <f t="shared" si="88"/>
        <v>4.2239136200000011</v>
      </c>
      <c r="R1053" s="18"/>
      <c r="S1053" s="78"/>
      <c r="Y1053" s="18"/>
      <c r="Z1053" s="78"/>
    </row>
    <row r="1054" spans="1:26" ht="13.2" x14ac:dyDescent="0.25">
      <c r="A1054" s="13"/>
      <c r="B1054" s="54"/>
      <c r="G1054" s="7">
        <f t="shared" ref="G1054:H1054" si="89">G1053-G1052</f>
        <v>45</v>
      </c>
      <c r="H1054" s="7">
        <f t="shared" si="89"/>
        <v>4.2239136200000011</v>
      </c>
      <c r="R1054" s="18"/>
      <c r="S1054" s="78"/>
      <c r="Y1054" s="18"/>
      <c r="Z1054" s="78"/>
    </row>
    <row r="1055" spans="1:26" ht="13.2" x14ac:dyDescent="0.25">
      <c r="A1055" s="13"/>
      <c r="B1055" s="54"/>
      <c r="R1055" s="18"/>
      <c r="S1055" s="78"/>
      <c r="Y1055" s="18"/>
      <c r="Z1055" s="78"/>
    </row>
    <row r="1056" spans="1:26" ht="13.2" x14ac:dyDescent="0.25">
      <c r="A1056" s="13"/>
      <c r="B1056" s="54"/>
      <c r="R1056" s="18"/>
      <c r="S1056" s="78"/>
      <c r="Y1056" s="18"/>
      <c r="Z1056" s="78"/>
    </row>
    <row r="1057" spans="1:26" ht="13.2" x14ac:dyDescent="0.25">
      <c r="A1057" s="13">
        <v>43002</v>
      </c>
      <c r="B1057" s="54">
        <v>0.20652777777777778</v>
      </c>
      <c r="C1057" s="16" t="s">
        <v>760</v>
      </c>
      <c r="D1057" s="16" t="s">
        <v>761</v>
      </c>
      <c r="E1057" s="16" t="s">
        <v>762</v>
      </c>
      <c r="F1057" s="16">
        <v>9.2002070000000005E-2</v>
      </c>
      <c r="G1057" s="16">
        <v>6.0999289999999998E-2</v>
      </c>
      <c r="H1057" s="16">
        <v>5.6120600000000003E-3</v>
      </c>
      <c r="I1057" s="66">
        <v>2.5000000000000001E-3</v>
      </c>
      <c r="J1057" s="16">
        <v>119787467649</v>
      </c>
      <c r="K1057" s="16">
        <v>5.5980300000000004E-3</v>
      </c>
      <c r="L1057" s="16">
        <v>-6.0999289999999998E-2</v>
      </c>
      <c r="R1057" s="18"/>
      <c r="S1057" s="78"/>
      <c r="Y1057" s="18"/>
      <c r="Z1057" s="78"/>
    </row>
    <row r="1058" spans="1:26" ht="13.2" x14ac:dyDescent="0.25">
      <c r="A1058" s="13">
        <v>43002</v>
      </c>
      <c r="B1058" s="54">
        <v>0.20652777777777778</v>
      </c>
      <c r="C1058" s="16" t="s">
        <v>760</v>
      </c>
      <c r="D1058" s="16" t="s">
        <v>761</v>
      </c>
      <c r="E1058" s="16" t="s">
        <v>762</v>
      </c>
      <c r="F1058" s="16">
        <v>9.200208E-2</v>
      </c>
      <c r="G1058" s="16">
        <v>11.123000709999999</v>
      </c>
      <c r="H1058" s="16">
        <v>1.0233391999999999</v>
      </c>
      <c r="I1058" s="66">
        <v>2.5000000000000001E-3</v>
      </c>
      <c r="J1058" s="16">
        <v>119787467649</v>
      </c>
      <c r="K1058" s="16">
        <v>1.0207808599999999</v>
      </c>
      <c r="L1058" s="16">
        <v>-11.123000709999999</v>
      </c>
      <c r="R1058" s="18"/>
      <c r="S1058" s="78"/>
      <c r="Y1058" s="18"/>
      <c r="Z1058" s="78"/>
    </row>
    <row r="1059" spans="1:26" ht="13.2" x14ac:dyDescent="0.25">
      <c r="A1059" s="13">
        <v>43002</v>
      </c>
      <c r="B1059" s="54">
        <v>0.20630787037037038</v>
      </c>
      <c r="C1059" s="16" t="s">
        <v>760</v>
      </c>
      <c r="D1059" s="16" t="s">
        <v>761</v>
      </c>
      <c r="E1059" s="16" t="s">
        <v>762</v>
      </c>
      <c r="F1059" s="16">
        <v>9.2001289999999999E-2</v>
      </c>
      <c r="G1059" s="16">
        <v>0.56200000000000006</v>
      </c>
      <c r="H1059" s="16">
        <v>5.1704720000000003E-2</v>
      </c>
      <c r="I1059" s="66">
        <v>2.5000000000000001E-3</v>
      </c>
      <c r="J1059" s="16">
        <v>119787417699</v>
      </c>
      <c r="K1059" s="16">
        <v>5.1575459999999997E-2</v>
      </c>
      <c r="L1059" s="16">
        <v>-0.56200000000000006</v>
      </c>
      <c r="R1059" s="18"/>
      <c r="S1059" s="78"/>
      <c r="Y1059" s="18"/>
      <c r="Z1059" s="78"/>
    </row>
    <row r="1060" spans="1:26" ht="13.2" x14ac:dyDescent="0.25">
      <c r="A1060" s="13">
        <v>43002</v>
      </c>
      <c r="B1060" s="54">
        <v>0.20630787037037038</v>
      </c>
      <c r="C1060" s="16" t="s">
        <v>760</v>
      </c>
      <c r="D1060" s="16" t="s">
        <v>761</v>
      </c>
      <c r="E1060" s="16" t="s">
        <v>762</v>
      </c>
      <c r="F1060" s="16">
        <v>9.2001299999999994E-2</v>
      </c>
      <c r="G1060" s="16">
        <v>10.622</v>
      </c>
      <c r="H1060" s="16">
        <v>0.97723780000000005</v>
      </c>
      <c r="I1060" s="66">
        <v>2.5000000000000001E-3</v>
      </c>
      <c r="J1060" s="16">
        <v>119787417699</v>
      </c>
      <c r="K1060" s="16">
        <v>0.97479470999999995</v>
      </c>
      <c r="L1060" s="16">
        <v>-10.622</v>
      </c>
      <c r="R1060" s="18"/>
      <c r="S1060" s="78"/>
      <c r="Y1060" s="18"/>
      <c r="Z1060" s="78"/>
    </row>
    <row r="1061" spans="1:26" ht="13.2" x14ac:dyDescent="0.25">
      <c r="A1061" s="13">
        <v>43002</v>
      </c>
      <c r="B1061" s="54">
        <v>0.20494212962962963</v>
      </c>
      <c r="C1061" s="16" t="s">
        <v>760</v>
      </c>
      <c r="D1061" s="16" t="s">
        <v>761</v>
      </c>
      <c r="E1061" s="16" t="s">
        <v>762</v>
      </c>
      <c r="F1061" s="16">
        <v>9.2000020000000002E-2</v>
      </c>
      <c r="G1061" s="16">
        <v>5.7880000000000003</v>
      </c>
      <c r="H1061" s="16">
        <v>0.53249610999999997</v>
      </c>
      <c r="I1061" s="66">
        <v>2.5000000000000001E-3</v>
      </c>
      <c r="J1061" s="16">
        <v>119787153963</v>
      </c>
      <c r="K1061" s="16">
        <v>0.53116487000000001</v>
      </c>
      <c r="L1061" s="16">
        <v>-5.7880000000000003</v>
      </c>
      <c r="R1061" s="18"/>
      <c r="S1061" s="78"/>
      <c r="Y1061" s="18"/>
      <c r="Z1061" s="78"/>
    </row>
    <row r="1062" spans="1:26" ht="13.2" x14ac:dyDescent="0.25">
      <c r="A1062" s="13"/>
      <c r="B1062" s="54"/>
      <c r="R1062" s="18"/>
      <c r="S1062" s="78"/>
      <c r="Y1062" s="18"/>
      <c r="Z1062" s="78"/>
    </row>
    <row r="1063" spans="1:26" ht="13.2" x14ac:dyDescent="0.25">
      <c r="A1063" s="13"/>
      <c r="B1063" s="54"/>
      <c r="F1063" s="16" t="s">
        <v>774</v>
      </c>
      <c r="G1063" s="16">
        <v>0</v>
      </c>
      <c r="H1063" s="16">
        <v>0</v>
      </c>
      <c r="R1063" s="18"/>
      <c r="S1063" s="78"/>
      <c r="Y1063" s="18"/>
      <c r="Z1063" s="78"/>
    </row>
    <row r="1064" spans="1:26" ht="13.2" x14ac:dyDescent="0.25">
      <c r="A1064" s="13"/>
      <c r="B1064" s="54"/>
      <c r="F1064" s="16" t="s">
        <v>775</v>
      </c>
      <c r="G1064" s="16">
        <f t="shared" ref="G1064:H1064" si="90">SUM(G1057:G1061)</f>
        <v>28.155999999999999</v>
      </c>
      <c r="H1064" s="16">
        <f t="shared" si="90"/>
        <v>2.59038989</v>
      </c>
      <c r="R1064" s="18"/>
      <c r="S1064" s="78"/>
      <c r="Y1064" s="18"/>
      <c r="Z1064" s="78"/>
    </row>
    <row r="1065" spans="1:26" ht="13.2" x14ac:dyDescent="0.25">
      <c r="A1065" s="13"/>
      <c r="B1065" s="54"/>
      <c r="G1065" s="7">
        <f t="shared" ref="G1065:H1065" si="91">G1064-G1063</f>
        <v>28.155999999999999</v>
      </c>
      <c r="H1065" s="7">
        <f t="shared" si="91"/>
        <v>2.59038989</v>
      </c>
      <c r="R1065" s="18"/>
      <c r="S1065" s="78"/>
      <c r="Y1065" s="18"/>
      <c r="Z1065" s="78"/>
    </row>
    <row r="1066" spans="1:26" ht="13.2" x14ac:dyDescent="0.25">
      <c r="A1066" s="13"/>
      <c r="B1066" s="54"/>
      <c r="R1066" s="18"/>
      <c r="S1066" s="78"/>
      <c r="Y1066" s="18"/>
      <c r="Z1066" s="78"/>
    </row>
    <row r="1067" spans="1:26" ht="13.2" x14ac:dyDescent="0.25">
      <c r="A1067" s="13"/>
      <c r="B1067" s="54"/>
      <c r="R1067" s="18"/>
      <c r="S1067" s="78"/>
      <c r="Y1067" s="18"/>
      <c r="Z1067" s="78"/>
    </row>
    <row r="1068" spans="1:26" ht="13.2" x14ac:dyDescent="0.25">
      <c r="A1068" s="13">
        <v>43005</v>
      </c>
      <c r="B1068" s="54">
        <v>0.95269675925925923</v>
      </c>
      <c r="C1068" s="16" t="s">
        <v>760</v>
      </c>
      <c r="D1068" s="16" t="s">
        <v>761</v>
      </c>
      <c r="E1068" s="16" t="s">
        <v>762</v>
      </c>
      <c r="F1068" s="16">
        <v>8.3582539999999997E-2</v>
      </c>
      <c r="G1068" s="16">
        <v>4.3064786399999999</v>
      </c>
      <c r="H1068" s="16">
        <v>0.35994641999999999</v>
      </c>
      <c r="I1068" s="66">
        <v>1.5E-3</v>
      </c>
      <c r="J1068" s="16">
        <v>120579776547</v>
      </c>
      <c r="K1068" s="16">
        <v>0.35940651000000001</v>
      </c>
      <c r="L1068" s="16">
        <v>-4.3064786399999999</v>
      </c>
      <c r="R1068" s="18"/>
      <c r="S1068" s="78"/>
      <c r="Y1068" s="18"/>
      <c r="Z1068" s="78"/>
    </row>
    <row r="1069" spans="1:26" ht="13.2" x14ac:dyDescent="0.25">
      <c r="A1069" s="13">
        <v>43005</v>
      </c>
      <c r="B1069" s="54">
        <v>0.95255787037037032</v>
      </c>
      <c r="C1069" s="16" t="s">
        <v>760</v>
      </c>
      <c r="D1069" s="16" t="s">
        <v>761</v>
      </c>
      <c r="E1069" s="16" t="s">
        <v>762</v>
      </c>
      <c r="F1069" s="16">
        <v>8.3582539999999997E-2</v>
      </c>
      <c r="G1069" s="16">
        <v>8.1850506500000009</v>
      </c>
      <c r="H1069" s="16">
        <v>0.68412731999999998</v>
      </c>
      <c r="I1069" s="66">
        <v>1.5E-3</v>
      </c>
      <c r="J1069" s="16">
        <v>120579776547</v>
      </c>
      <c r="K1069" s="16">
        <v>0.68310112999999995</v>
      </c>
      <c r="L1069" s="16">
        <v>-8.1850506500000009</v>
      </c>
      <c r="R1069" s="18"/>
      <c r="S1069" s="78"/>
      <c r="Y1069" s="18"/>
      <c r="Z1069" s="78"/>
    </row>
    <row r="1070" spans="1:26" ht="13.2" x14ac:dyDescent="0.25">
      <c r="A1070" s="13">
        <v>43005</v>
      </c>
      <c r="B1070" s="54">
        <v>0.9244444444444444</v>
      </c>
      <c r="C1070" s="16" t="s">
        <v>760</v>
      </c>
      <c r="D1070" s="16" t="s">
        <v>761</v>
      </c>
      <c r="E1070" s="16" t="s">
        <v>762</v>
      </c>
      <c r="F1070" s="16">
        <v>8.3582539999999997E-2</v>
      </c>
      <c r="G1070" s="16">
        <v>1.2130000000000001E-5</v>
      </c>
      <c r="H1070" s="16">
        <v>1.0100000000000001E-6</v>
      </c>
      <c r="I1070" s="66">
        <v>1.5E-3</v>
      </c>
      <c r="J1070" s="16">
        <v>120579776547</v>
      </c>
      <c r="K1070" s="16">
        <v>1.0100000000000001E-6</v>
      </c>
      <c r="L1070" s="16">
        <v>-1.2130000000000001E-5</v>
      </c>
      <c r="R1070" s="18"/>
      <c r="S1070" s="78"/>
      <c r="Y1070" s="18"/>
      <c r="Z1070" s="78"/>
    </row>
    <row r="1071" spans="1:26" ht="13.2" x14ac:dyDescent="0.25">
      <c r="A1071" s="13">
        <v>43005</v>
      </c>
      <c r="B1071" s="54">
        <v>0.92260416666666667</v>
      </c>
      <c r="C1071" s="16" t="s">
        <v>760</v>
      </c>
      <c r="D1071" s="16" t="s">
        <v>761</v>
      </c>
      <c r="E1071" s="16" t="s">
        <v>762</v>
      </c>
      <c r="F1071" s="16">
        <v>8.3582539999999997E-2</v>
      </c>
      <c r="G1071" s="16">
        <v>6.1795699999999997E-3</v>
      </c>
      <c r="H1071" s="16">
        <v>5.1650000000000003E-4</v>
      </c>
      <c r="I1071" s="66">
        <v>1.5E-3</v>
      </c>
      <c r="J1071" s="16">
        <v>120579776547</v>
      </c>
      <c r="K1071" s="16">
        <v>5.1573000000000005E-4</v>
      </c>
      <c r="L1071" s="16">
        <v>-6.1795699999999997E-3</v>
      </c>
      <c r="R1071" s="18"/>
      <c r="S1071" s="78"/>
      <c r="Y1071" s="18"/>
      <c r="Z1071" s="78"/>
    </row>
    <row r="1072" spans="1:26" ht="13.2" x14ac:dyDescent="0.25">
      <c r="A1072" s="13">
        <v>43005</v>
      </c>
      <c r="B1072" s="54">
        <v>0.92251157407407403</v>
      </c>
      <c r="C1072" s="16" t="s">
        <v>760</v>
      </c>
      <c r="D1072" s="16" t="s">
        <v>761</v>
      </c>
      <c r="E1072" s="16" t="s">
        <v>762</v>
      </c>
      <c r="F1072" s="16">
        <v>8.3582539999999997E-2</v>
      </c>
      <c r="G1072" s="16">
        <v>0.5</v>
      </c>
      <c r="H1072" s="16">
        <v>4.1791269999999998E-2</v>
      </c>
      <c r="I1072" s="66">
        <v>1.5E-3</v>
      </c>
      <c r="J1072" s="16">
        <v>120579776547</v>
      </c>
      <c r="K1072" s="16">
        <v>4.1728590000000003E-2</v>
      </c>
      <c r="L1072" s="16">
        <v>-0.5</v>
      </c>
      <c r="R1072" s="18"/>
      <c r="S1072" s="78"/>
      <c r="Y1072" s="18"/>
      <c r="Z1072" s="78"/>
    </row>
    <row r="1073" spans="1:26" ht="13.2" x14ac:dyDescent="0.25">
      <c r="A1073" s="13">
        <v>43005</v>
      </c>
      <c r="B1073" s="54">
        <v>0.92249999999999999</v>
      </c>
      <c r="C1073" s="16" t="s">
        <v>760</v>
      </c>
      <c r="D1073" s="16" t="s">
        <v>761</v>
      </c>
      <c r="E1073" s="16" t="s">
        <v>762</v>
      </c>
      <c r="F1073" s="16">
        <v>8.3582539999999997E-2</v>
      </c>
      <c r="G1073" s="16">
        <v>1.0305659999999999E-2</v>
      </c>
      <c r="H1073" s="16">
        <v>8.6136999999999997E-4</v>
      </c>
      <c r="I1073" s="66">
        <v>1.5E-3</v>
      </c>
      <c r="J1073" s="16">
        <v>120579776547</v>
      </c>
      <c r="K1073" s="16">
        <v>8.6008000000000005E-4</v>
      </c>
      <c r="L1073" s="16">
        <v>-1.0305659999999999E-2</v>
      </c>
      <c r="R1073" s="18"/>
      <c r="S1073" s="78"/>
      <c r="Y1073" s="18"/>
      <c r="Z1073" s="78"/>
    </row>
    <row r="1074" spans="1:26" ht="13.2" x14ac:dyDescent="0.25">
      <c r="A1074" s="13">
        <v>43005</v>
      </c>
      <c r="B1074" s="54">
        <v>0.92236111111111108</v>
      </c>
      <c r="C1074" s="16" t="s">
        <v>760</v>
      </c>
      <c r="D1074" s="16" t="s">
        <v>761</v>
      </c>
      <c r="E1074" s="16" t="s">
        <v>762</v>
      </c>
      <c r="F1074" s="16">
        <v>8.3582539999999997E-2</v>
      </c>
      <c r="G1074" s="16">
        <v>8.9641900000000004E-3</v>
      </c>
      <c r="H1074" s="16">
        <v>7.4923999999999998E-4</v>
      </c>
      <c r="I1074" s="66">
        <v>1.5E-3</v>
      </c>
      <c r="J1074" s="16">
        <v>120579776547</v>
      </c>
      <c r="K1074" s="16">
        <v>7.4812000000000001E-4</v>
      </c>
      <c r="L1074" s="16">
        <v>-8.9641900000000004E-3</v>
      </c>
      <c r="R1074" s="18"/>
      <c r="S1074" s="78"/>
      <c r="Y1074" s="18"/>
      <c r="Z1074" s="78"/>
    </row>
    <row r="1075" spans="1:26" ht="13.2" x14ac:dyDescent="0.25">
      <c r="A1075" s="13">
        <v>43005</v>
      </c>
      <c r="B1075" s="54">
        <v>0.92232638888888885</v>
      </c>
      <c r="C1075" s="16" t="s">
        <v>760</v>
      </c>
      <c r="D1075" s="16" t="s">
        <v>761</v>
      </c>
      <c r="E1075" s="16" t="s">
        <v>762</v>
      </c>
      <c r="F1075" s="16">
        <v>8.3582539999999997E-2</v>
      </c>
      <c r="G1075" s="16">
        <v>8.8000000000000005E-3</v>
      </c>
      <c r="H1075" s="16">
        <v>7.3552000000000003E-4</v>
      </c>
      <c r="I1075" s="66">
        <v>1.5E-3</v>
      </c>
      <c r="J1075" s="16">
        <v>120579776547</v>
      </c>
      <c r="K1075" s="16">
        <v>7.3441999999999995E-4</v>
      </c>
      <c r="L1075" s="16">
        <v>-8.8000000000000005E-3</v>
      </c>
      <c r="R1075" s="18"/>
      <c r="S1075" s="78"/>
      <c r="Y1075" s="18"/>
      <c r="Z1075" s="78"/>
    </row>
    <row r="1076" spans="1:26" ht="13.2" x14ac:dyDescent="0.25">
      <c r="A1076" s="13">
        <v>43005</v>
      </c>
      <c r="B1076" s="54">
        <v>0.92230324074074077</v>
      </c>
      <c r="C1076" s="16" t="s">
        <v>760</v>
      </c>
      <c r="D1076" s="16" t="s">
        <v>761</v>
      </c>
      <c r="E1076" s="16" t="s">
        <v>762</v>
      </c>
      <c r="F1076" s="16">
        <v>8.3582539999999997E-2</v>
      </c>
      <c r="G1076" s="16">
        <v>1.4800000000000001E-5</v>
      </c>
      <c r="H1076" s="16">
        <v>1.2300000000000001E-6</v>
      </c>
      <c r="I1076" s="66">
        <v>1.5E-3</v>
      </c>
      <c r="J1076" s="16">
        <v>120579776547</v>
      </c>
      <c r="K1076" s="16">
        <v>1.2300000000000001E-6</v>
      </c>
      <c r="L1076" s="16">
        <v>-1.4800000000000001E-5</v>
      </c>
      <c r="R1076" s="18"/>
      <c r="S1076" s="78"/>
      <c r="Y1076" s="18"/>
      <c r="Z1076" s="78"/>
    </row>
    <row r="1077" spans="1:26" ht="13.2" x14ac:dyDescent="0.25">
      <c r="A1077" s="13">
        <v>43005</v>
      </c>
      <c r="B1077" s="54">
        <v>0.91826388888888888</v>
      </c>
      <c r="C1077" s="16" t="s">
        <v>760</v>
      </c>
      <c r="D1077" s="16" t="s">
        <v>761</v>
      </c>
      <c r="E1077" s="16" t="s">
        <v>762</v>
      </c>
      <c r="F1077" s="16">
        <v>8.3582539999999997E-2</v>
      </c>
      <c r="G1077" s="16">
        <v>4.7746000000000003E-4</v>
      </c>
      <c r="H1077" s="16">
        <v>3.9900000000000001E-5</v>
      </c>
      <c r="I1077" s="66">
        <v>1.5E-3</v>
      </c>
      <c r="J1077" s="16">
        <v>120579776547</v>
      </c>
      <c r="K1077" s="16">
        <v>3.985E-5</v>
      </c>
      <c r="L1077" s="16">
        <v>-4.7746000000000003E-4</v>
      </c>
      <c r="R1077" s="18"/>
      <c r="S1077" s="78"/>
      <c r="Y1077" s="18"/>
      <c r="Z1077" s="78"/>
    </row>
    <row r="1078" spans="1:26" ht="13.2" x14ac:dyDescent="0.25">
      <c r="A1078" s="13">
        <v>43005</v>
      </c>
      <c r="B1078" s="54">
        <v>0.91792824074074075</v>
      </c>
      <c r="C1078" s="16" t="s">
        <v>760</v>
      </c>
      <c r="D1078" s="16" t="s">
        <v>761</v>
      </c>
      <c r="E1078" s="16" t="s">
        <v>762</v>
      </c>
      <c r="F1078" s="16">
        <v>8.3582539999999997E-2</v>
      </c>
      <c r="G1078" s="16">
        <v>0.88395526999999996</v>
      </c>
      <c r="H1078" s="16">
        <v>7.3883219999999999E-2</v>
      </c>
      <c r="I1078" s="66">
        <v>1.5E-3</v>
      </c>
      <c r="J1078" s="16">
        <v>120579776547</v>
      </c>
      <c r="K1078" s="16">
        <v>7.3772400000000002E-2</v>
      </c>
      <c r="L1078" s="16">
        <v>-0.88395526999999996</v>
      </c>
      <c r="R1078" s="18"/>
      <c r="S1078" s="78"/>
      <c r="Y1078" s="18"/>
      <c r="Z1078" s="78"/>
    </row>
    <row r="1079" spans="1:26" ht="13.2" x14ac:dyDescent="0.25">
      <c r="A1079" s="13">
        <v>43005</v>
      </c>
      <c r="B1079" s="54">
        <v>0.91792824074074075</v>
      </c>
      <c r="C1079" s="16" t="s">
        <v>760</v>
      </c>
      <c r="D1079" s="16" t="s">
        <v>761</v>
      </c>
      <c r="E1079" s="16" t="s">
        <v>762</v>
      </c>
      <c r="F1079" s="16">
        <v>8.3582539999999997E-2</v>
      </c>
      <c r="G1079" s="16">
        <v>0.13141021</v>
      </c>
      <c r="H1079" s="16">
        <v>1.098359E-2</v>
      </c>
      <c r="I1079" s="66">
        <v>1.5E-3</v>
      </c>
      <c r="J1079" s="16">
        <v>120579776547</v>
      </c>
      <c r="K1079" s="16">
        <v>1.096712E-2</v>
      </c>
      <c r="L1079" s="16">
        <v>-0.13141021</v>
      </c>
      <c r="R1079" s="18"/>
      <c r="S1079" s="78"/>
      <c r="Y1079" s="18"/>
      <c r="Z1079" s="78"/>
    </row>
    <row r="1080" spans="1:26" ht="13.2" x14ac:dyDescent="0.25">
      <c r="A1080" s="13">
        <v>43005</v>
      </c>
      <c r="B1080" s="54">
        <v>0.91775462962962961</v>
      </c>
      <c r="C1080" s="16" t="s">
        <v>760</v>
      </c>
      <c r="D1080" s="16" t="s">
        <v>761</v>
      </c>
      <c r="E1080" s="16" t="s">
        <v>762</v>
      </c>
      <c r="F1080" s="16">
        <v>8.3582539999999997E-2</v>
      </c>
      <c r="G1080" s="16">
        <v>9.0076099999999992E-3</v>
      </c>
      <c r="H1080" s="16">
        <v>7.5286999999999999E-4</v>
      </c>
      <c r="I1080" s="66">
        <v>1.5E-3</v>
      </c>
      <c r="J1080" s="16">
        <v>120579776547</v>
      </c>
      <c r="K1080" s="16">
        <v>7.5175000000000003E-4</v>
      </c>
      <c r="L1080" s="16">
        <v>-9.0076099999999992E-3</v>
      </c>
      <c r="R1080" s="18"/>
      <c r="S1080" s="78"/>
      <c r="Y1080" s="18"/>
      <c r="Z1080" s="78"/>
    </row>
    <row r="1081" spans="1:26" ht="13.2" x14ac:dyDescent="0.25">
      <c r="A1081" s="13">
        <v>43005</v>
      </c>
      <c r="B1081" s="54">
        <v>0.91771990740740739</v>
      </c>
      <c r="C1081" s="16" t="s">
        <v>760</v>
      </c>
      <c r="D1081" s="16" t="s">
        <v>761</v>
      </c>
      <c r="E1081" s="16" t="s">
        <v>762</v>
      </c>
      <c r="F1081" s="16">
        <v>8.3582539999999997E-2</v>
      </c>
      <c r="G1081" s="16">
        <v>1.5291147700000001</v>
      </c>
      <c r="H1081" s="16">
        <v>0.12780728999999999</v>
      </c>
      <c r="I1081" s="66">
        <v>1.5E-3</v>
      </c>
      <c r="J1081" s="16">
        <v>120579776547</v>
      </c>
      <c r="K1081" s="16">
        <v>0.12761558000000001</v>
      </c>
      <c r="L1081" s="16">
        <v>-1.5291147700000001</v>
      </c>
      <c r="R1081" s="18"/>
      <c r="S1081" s="78"/>
      <c r="Y1081" s="18"/>
      <c r="Z1081" s="78"/>
    </row>
    <row r="1082" spans="1:26" ht="13.2" x14ac:dyDescent="0.25">
      <c r="A1082" s="13">
        <v>43005</v>
      </c>
      <c r="B1082" s="54">
        <v>0.91759259259259263</v>
      </c>
      <c r="C1082" s="16" t="s">
        <v>760</v>
      </c>
      <c r="D1082" s="16" t="s">
        <v>761</v>
      </c>
      <c r="E1082" s="16" t="s">
        <v>762</v>
      </c>
      <c r="F1082" s="16">
        <v>8.3582539999999997E-2</v>
      </c>
      <c r="G1082" s="16">
        <v>1.269553E-2</v>
      </c>
      <c r="H1082" s="16">
        <v>1.06112E-3</v>
      </c>
      <c r="I1082" s="66">
        <v>1.5E-3</v>
      </c>
      <c r="J1082" s="16">
        <v>120579776547</v>
      </c>
      <c r="K1082" s="16">
        <v>1.0595299999999999E-3</v>
      </c>
      <c r="L1082" s="16">
        <v>-1.269553E-2</v>
      </c>
      <c r="R1082" s="18"/>
      <c r="S1082" s="78"/>
      <c r="Y1082" s="18"/>
      <c r="Z1082" s="78"/>
    </row>
    <row r="1083" spans="1:26" ht="13.2" x14ac:dyDescent="0.25">
      <c r="A1083" s="13">
        <v>43005</v>
      </c>
      <c r="B1083" s="54">
        <v>0.91759259259259263</v>
      </c>
      <c r="C1083" s="16" t="s">
        <v>760</v>
      </c>
      <c r="D1083" s="16" t="s">
        <v>761</v>
      </c>
      <c r="E1083" s="16" t="s">
        <v>762</v>
      </c>
      <c r="F1083" s="16">
        <v>8.3582539999999997E-2</v>
      </c>
      <c r="G1083" s="16">
        <v>6.0384999999999996E-4</v>
      </c>
      <c r="H1083" s="16">
        <v>5.0470000000000003E-5</v>
      </c>
      <c r="I1083" s="66">
        <v>1.5E-3</v>
      </c>
      <c r="J1083" s="16">
        <v>120579776547</v>
      </c>
      <c r="K1083" s="16">
        <v>5.0399999999999999E-5</v>
      </c>
      <c r="L1083" s="16">
        <v>-6.0384999999999996E-4</v>
      </c>
      <c r="R1083" s="18"/>
      <c r="S1083" s="78"/>
      <c r="Y1083" s="18"/>
      <c r="Z1083" s="78"/>
    </row>
    <row r="1084" spans="1:26" ht="13.2" x14ac:dyDescent="0.25">
      <c r="A1084" s="13">
        <v>43005</v>
      </c>
      <c r="B1084" s="54">
        <v>0.91749999999999998</v>
      </c>
      <c r="C1084" s="16" t="s">
        <v>760</v>
      </c>
      <c r="D1084" s="16" t="s">
        <v>761</v>
      </c>
      <c r="E1084" s="16" t="s">
        <v>762</v>
      </c>
      <c r="F1084" s="16">
        <v>8.3582539999999997E-2</v>
      </c>
      <c r="G1084" s="16">
        <v>0.15213286000000001</v>
      </c>
      <c r="H1084" s="16">
        <v>1.271565E-2</v>
      </c>
      <c r="I1084" s="66">
        <v>1.5E-3</v>
      </c>
      <c r="J1084" s="16">
        <v>120579776547</v>
      </c>
      <c r="K1084" s="16">
        <v>1.2696580000000001E-2</v>
      </c>
      <c r="L1084" s="16">
        <v>-0.15213286000000001</v>
      </c>
      <c r="R1084" s="18"/>
      <c r="S1084" s="78"/>
      <c r="Y1084" s="18"/>
      <c r="Z1084" s="78"/>
    </row>
    <row r="1085" spans="1:26" ht="13.2" x14ac:dyDescent="0.25">
      <c r="A1085" s="13">
        <v>43005</v>
      </c>
      <c r="B1085" s="54">
        <v>0.91745370370370372</v>
      </c>
      <c r="C1085" s="16" t="s">
        <v>760</v>
      </c>
      <c r="D1085" s="16" t="s">
        <v>761</v>
      </c>
      <c r="E1085" s="16" t="s">
        <v>762</v>
      </c>
      <c r="F1085" s="16">
        <v>8.3582539999999997E-2</v>
      </c>
      <c r="G1085" s="16">
        <v>2.456989E-2</v>
      </c>
      <c r="H1085" s="16">
        <v>2.05361E-3</v>
      </c>
      <c r="I1085" s="66">
        <v>1.5E-3</v>
      </c>
      <c r="J1085" s="16">
        <v>120579776547</v>
      </c>
      <c r="K1085" s="16">
        <v>2.0505300000000001E-3</v>
      </c>
      <c r="L1085" s="16">
        <v>-2.456989E-2</v>
      </c>
      <c r="R1085" s="18"/>
      <c r="S1085" s="78"/>
      <c r="Y1085" s="18"/>
      <c r="Z1085" s="78"/>
    </row>
    <row r="1086" spans="1:26" ht="13.2" x14ac:dyDescent="0.25">
      <c r="A1086" s="13">
        <v>43005</v>
      </c>
      <c r="B1086" s="54">
        <v>0.91744212962962968</v>
      </c>
      <c r="C1086" s="16" t="s">
        <v>760</v>
      </c>
      <c r="D1086" s="16" t="s">
        <v>761</v>
      </c>
      <c r="E1086" s="16" t="s">
        <v>762</v>
      </c>
      <c r="F1086" s="16">
        <v>8.3582539999999997E-2</v>
      </c>
      <c r="G1086" s="16">
        <v>2.4743E-3</v>
      </c>
      <c r="H1086" s="16">
        <v>2.0680000000000001E-4</v>
      </c>
      <c r="I1086" s="66">
        <v>1.5E-3</v>
      </c>
      <c r="J1086" s="16">
        <v>120579776547</v>
      </c>
      <c r="K1086" s="16">
        <v>2.0649000000000001E-4</v>
      </c>
      <c r="L1086" s="16">
        <v>-2.4743E-3</v>
      </c>
      <c r="R1086" s="18"/>
      <c r="S1086" s="78"/>
      <c r="Y1086" s="18"/>
      <c r="Z1086" s="78"/>
    </row>
    <row r="1087" spans="1:26" ht="13.2" x14ac:dyDescent="0.25">
      <c r="A1087" s="13">
        <v>43005</v>
      </c>
      <c r="B1087" s="54">
        <v>0.91738425925925926</v>
      </c>
      <c r="C1087" s="16" t="s">
        <v>760</v>
      </c>
      <c r="D1087" s="16" t="s">
        <v>761</v>
      </c>
      <c r="E1087" s="16" t="s">
        <v>762</v>
      </c>
      <c r="F1087" s="16">
        <v>8.3582539999999997E-2</v>
      </c>
      <c r="G1087" s="16">
        <v>2.1692239999999998</v>
      </c>
      <c r="H1087" s="16">
        <v>0.18130925000000001</v>
      </c>
      <c r="I1087" s="66">
        <v>1.5E-3</v>
      </c>
      <c r="J1087" s="16">
        <v>120579776547</v>
      </c>
      <c r="K1087" s="16">
        <v>0.18103728999999999</v>
      </c>
      <c r="L1087" s="16">
        <v>-2.1692239999999998</v>
      </c>
      <c r="R1087" s="18"/>
      <c r="S1087" s="78"/>
      <c r="Y1087" s="18"/>
      <c r="Z1087" s="78"/>
    </row>
    <row r="1088" spans="1:26" ht="13.2" x14ac:dyDescent="0.25">
      <c r="A1088" s="13">
        <v>43005</v>
      </c>
      <c r="B1088" s="54">
        <v>0.91736111111111107</v>
      </c>
      <c r="C1088" s="16" t="s">
        <v>760</v>
      </c>
      <c r="D1088" s="16" t="s">
        <v>761</v>
      </c>
      <c r="E1088" s="16" t="s">
        <v>762</v>
      </c>
      <c r="F1088" s="16">
        <v>8.3582539999999997E-2</v>
      </c>
      <c r="G1088" s="16">
        <v>1.41367E-2</v>
      </c>
      <c r="H1088" s="16">
        <v>1.18158E-3</v>
      </c>
      <c r="I1088" s="66">
        <v>1.5E-3</v>
      </c>
      <c r="J1088" s="16">
        <v>120579776547</v>
      </c>
      <c r="K1088" s="16">
        <v>1.1798100000000001E-3</v>
      </c>
      <c r="L1088" s="16">
        <v>-1.41367E-2</v>
      </c>
      <c r="R1088" s="18"/>
      <c r="S1088" s="78"/>
      <c r="Y1088" s="18"/>
      <c r="Z1088" s="78"/>
    </row>
    <row r="1089" spans="1:26" ht="13.2" x14ac:dyDescent="0.25">
      <c r="A1089" s="13">
        <v>43005</v>
      </c>
      <c r="B1089" s="54">
        <v>0.91733796296296299</v>
      </c>
      <c r="C1089" s="16" t="s">
        <v>760</v>
      </c>
      <c r="D1089" s="16" t="s">
        <v>761</v>
      </c>
      <c r="E1089" s="16" t="s">
        <v>762</v>
      </c>
      <c r="F1089" s="16">
        <v>8.3582539999999997E-2</v>
      </c>
      <c r="G1089" s="16">
        <v>1.124534E-2</v>
      </c>
      <c r="H1089" s="16">
        <v>9.3990999999999996E-4</v>
      </c>
      <c r="I1089" s="66">
        <v>1.5E-3</v>
      </c>
      <c r="J1089" s="16">
        <v>120579776547</v>
      </c>
      <c r="K1089" s="16">
        <v>9.3851000000000004E-4</v>
      </c>
      <c r="L1089" s="16">
        <v>-1.124534E-2</v>
      </c>
      <c r="R1089" s="18"/>
      <c r="S1089" s="78"/>
      <c r="Y1089" s="18"/>
      <c r="Z1089" s="78"/>
    </row>
    <row r="1090" spans="1:26" ht="13.2" x14ac:dyDescent="0.25">
      <c r="A1090" s="13">
        <v>43005</v>
      </c>
      <c r="B1090" s="54">
        <v>0.91731481481481481</v>
      </c>
      <c r="C1090" s="16" t="s">
        <v>760</v>
      </c>
      <c r="D1090" s="16" t="s">
        <v>761</v>
      </c>
      <c r="E1090" s="16" t="s">
        <v>762</v>
      </c>
      <c r="F1090" s="16">
        <v>8.3582539999999997E-2</v>
      </c>
      <c r="G1090" s="16">
        <v>1.9237799999999999E-3</v>
      </c>
      <c r="H1090" s="16">
        <v>1.6079000000000001E-4</v>
      </c>
      <c r="I1090" s="66">
        <v>1.5E-3</v>
      </c>
      <c r="J1090" s="16">
        <v>120579776547</v>
      </c>
      <c r="K1090" s="16">
        <v>1.6055E-4</v>
      </c>
      <c r="L1090" s="16">
        <v>-1.9237799999999999E-3</v>
      </c>
      <c r="R1090" s="18"/>
      <c r="S1090" s="78"/>
      <c r="Y1090" s="18"/>
      <c r="Z1090" s="78"/>
    </row>
    <row r="1091" spans="1:26" ht="13.2" x14ac:dyDescent="0.25">
      <c r="A1091" s="13">
        <v>43005</v>
      </c>
      <c r="B1091" s="54">
        <v>0.91731481481481481</v>
      </c>
      <c r="C1091" s="16" t="s">
        <v>760</v>
      </c>
      <c r="D1091" s="16" t="s">
        <v>761</v>
      </c>
      <c r="E1091" s="16" t="s">
        <v>762</v>
      </c>
      <c r="F1091" s="16">
        <v>8.3582539999999997E-2</v>
      </c>
      <c r="G1091" s="16">
        <v>1.11961E-2</v>
      </c>
      <c r="H1091" s="16">
        <v>9.3579000000000004E-4</v>
      </c>
      <c r="I1091" s="66">
        <v>1.5E-3</v>
      </c>
      <c r="J1091" s="16">
        <v>120579776547</v>
      </c>
      <c r="K1091" s="16">
        <v>9.3439E-4</v>
      </c>
      <c r="L1091" s="16">
        <v>-1.11961E-2</v>
      </c>
      <c r="R1091" s="18"/>
      <c r="S1091" s="78"/>
      <c r="Y1091" s="18"/>
      <c r="Z1091" s="78"/>
    </row>
    <row r="1092" spans="1:26" ht="13.2" x14ac:dyDescent="0.25">
      <c r="A1092" s="13">
        <v>43005</v>
      </c>
      <c r="B1092" s="54">
        <v>0.91730324074074077</v>
      </c>
      <c r="C1092" s="16" t="s">
        <v>760</v>
      </c>
      <c r="D1092" s="16" t="s">
        <v>761</v>
      </c>
      <c r="E1092" s="16" t="s">
        <v>762</v>
      </c>
      <c r="F1092" s="16">
        <v>8.3582539999999997E-2</v>
      </c>
      <c r="G1092" s="16">
        <v>1.2269999999999999E-5</v>
      </c>
      <c r="H1092" s="16">
        <v>1.02E-6</v>
      </c>
      <c r="I1092" s="66">
        <v>1.5E-3</v>
      </c>
      <c r="J1092" s="16">
        <v>120579776547</v>
      </c>
      <c r="K1092" s="16">
        <v>1.02E-6</v>
      </c>
      <c r="L1092" s="16">
        <v>-1.2269999999999999E-5</v>
      </c>
      <c r="R1092" s="18"/>
      <c r="S1092" s="78"/>
      <c r="Y1092" s="18"/>
      <c r="Z1092" s="78"/>
    </row>
    <row r="1093" spans="1:26" ht="13.2" x14ac:dyDescent="0.25">
      <c r="A1093" s="13">
        <v>43005</v>
      </c>
      <c r="B1093" s="54">
        <v>0.91715277777777782</v>
      </c>
      <c r="C1093" s="16" t="s">
        <v>760</v>
      </c>
      <c r="D1093" s="16" t="s">
        <v>761</v>
      </c>
      <c r="E1093" s="16" t="s">
        <v>762</v>
      </c>
      <c r="F1093" s="16">
        <v>8.3582539999999997E-2</v>
      </c>
      <c r="G1093" s="16">
        <v>1.081E-5</v>
      </c>
      <c r="H1093" s="16">
        <v>8.9999999999999996E-7</v>
      </c>
      <c r="I1093" s="66">
        <v>1.5E-3</v>
      </c>
      <c r="J1093" s="16">
        <v>120579776547</v>
      </c>
      <c r="K1093" s="16">
        <v>8.9999999999999996E-7</v>
      </c>
      <c r="L1093" s="16">
        <v>-1.081E-5</v>
      </c>
      <c r="R1093" s="18"/>
      <c r="S1093" s="78"/>
      <c r="Y1093" s="18"/>
      <c r="Z1093" s="78"/>
    </row>
    <row r="1094" spans="1:26" ht="13.2" x14ac:dyDescent="0.25">
      <c r="A1094" s="13">
        <v>43005</v>
      </c>
      <c r="B1094" s="54">
        <v>0.91711805555555559</v>
      </c>
      <c r="C1094" s="16" t="s">
        <v>760</v>
      </c>
      <c r="D1094" s="16" t="s">
        <v>761</v>
      </c>
      <c r="E1094" s="16" t="s">
        <v>762</v>
      </c>
      <c r="F1094" s="16">
        <v>8.3582539999999997E-2</v>
      </c>
      <c r="G1094" s="16">
        <v>1.63857897</v>
      </c>
      <c r="H1094" s="16">
        <v>0.13695658999999999</v>
      </c>
      <c r="I1094" s="66">
        <v>1.5E-3</v>
      </c>
      <c r="J1094" s="16">
        <v>120579776547</v>
      </c>
      <c r="K1094" s="16">
        <v>0.13675116000000001</v>
      </c>
      <c r="L1094" s="16">
        <v>-1.63857897</v>
      </c>
      <c r="R1094" s="18"/>
      <c r="S1094" s="78"/>
      <c r="Y1094" s="18"/>
      <c r="Z1094" s="78"/>
    </row>
    <row r="1095" spans="1:26" ht="13.2" x14ac:dyDescent="0.25">
      <c r="A1095" s="13">
        <v>43005</v>
      </c>
      <c r="B1095" s="54">
        <v>0.91706018518518517</v>
      </c>
      <c r="C1095" s="16" t="s">
        <v>760</v>
      </c>
      <c r="D1095" s="16" t="s">
        <v>761</v>
      </c>
      <c r="E1095" s="16" t="s">
        <v>762</v>
      </c>
      <c r="F1095" s="16">
        <v>8.3582539999999997E-2</v>
      </c>
      <c r="G1095" s="16">
        <v>4.4655779999999999E-2</v>
      </c>
      <c r="H1095" s="16">
        <v>3.7324400000000001E-3</v>
      </c>
      <c r="I1095" s="66">
        <v>1.5E-3</v>
      </c>
      <c r="J1095" s="16">
        <v>120579776547</v>
      </c>
      <c r="K1095" s="16">
        <v>3.7268499999999999E-3</v>
      </c>
      <c r="L1095" s="16">
        <v>-4.4655779999999999E-2</v>
      </c>
      <c r="R1095" s="18"/>
      <c r="S1095" s="78"/>
      <c r="Y1095" s="18"/>
      <c r="Z1095" s="78"/>
    </row>
    <row r="1096" spans="1:26" ht="13.2" x14ac:dyDescent="0.25">
      <c r="A1096" s="13">
        <v>43005</v>
      </c>
      <c r="B1096" s="54">
        <v>0.91702546296296295</v>
      </c>
      <c r="C1096" s="16" t="s">
        <v>760</v>
      </c>
      <c r="D1096" s="16" t="s">
        <v>761</v>
      </c>
      <c r="E1096" s="16" t="s">
        <v>762</v>
      </c>
      <c r="F1096" s="16">
        <v>8.3582539999999997E-2</v>
      </c>
      <c r="G1096" s="16">
        <v>0.10169588</v>
      </c>
      <c r="H1096" s="16">
        <v>8.4999900000000007E-3</v>
      </c>
      <c r="I1096" s="66">
        <v>1.5E-3</v>
      </c>
      <c r="J1096" s="16">
        <v>120579776547</v>
      </c>
      <c r="K1096" s="16">
        <v>8.48725E-3</v>
      </c>
      <c r="L1096" s="16">
        <v>-0.10169588</v>
      </c>
      <c r="R1096" s="18"/>
      <c r="S1096" s="78"/>
      <c r="Y1096" s="18"/>
      <c r="Z1096" s="78"/>
    </row>
    <row r="1097" spans="1:26" ht="13.2" x14ac:dyDescent="0.25">
      <c r="A1097" s="13">
        <v>43005</v>
      </c>
      <c r="B1097" s="54">
        <v>0.91700231481481487</v>
      </c>
      <c r="C1097" s="16" t="s">
        <v>760</v>
      </c>
      <c r="D1097" s="16" t="s">
        <v>761</v>
      </c>
      <c r="E1097" s="16" t="s">
        <v>762</v>
      </c>
      <c r="F1097" s="16">
        <v>8.3583959999999999E-2</v>
      </c>
      <c r="G1097" s="16">
        <v>2.748422E-2</v>
      </c>
      <c r="H1097" s="16">
        <v>2.2972299999999999E-3</v>
      </c>
      <c r="I1097" s="66">
        <v>2.5000000000000001E-3</v>
      </c>
      <c r="J1097" s="16">
        <v>120579776547</v>
      </c>
      <c r="K1097" s="16">
        <v>2.2914900000000002E-3</v>
      </c>
      <c r="L1097" s="16">
        <v>-2.748422E-2</v>
      </c>
      <c r="R1097" s="18"/>
      <c r="S1097" s="78"/>
      <c r="Y1097" s="18"/>
      <c r="Z1097" s="78"/>
    </row>
    <row r="1098" spans="1:26" ht="13.2" x14ac:dyDescent="0.25">
      <c r="A1098" s="13">
        <v>43005</v>
      </c>
      <c r="B1098" s="54">
        <v>0.91700231481481487</v>
      </c>
      <c r="C1098" s="16" t="s">
        <v>760</v>
      </c>
      <c r="D1098" s="16" t="s">
        <v>761</v>
      </c>
      <c r="E1098" s="16" t="s">
        <v>762</v>
      </c>
      <c r="F1098" s="16">
        <v>8.3611290000000005E-2</v>
      </c>
      <c r="G1098" s="16">
        <v>1.2558110000000001E-2</v>
      </c>
      <c r="H1098" s="16">
        <v>1.04999E-3</v>
      </c>
      <c r="I1098" s="66">
        <v>2.5000000000000001E-3</v>
      </c>
      <c r="J1098" s="16">
        <v>120579776547</v>
      </c>
      <c r="K1098" s="16">
        <v>1.0473699999999999E-3</v>
      </c>
      <c r="L1098" s="16">
        <v>-1.2558110000000001E-2</v>
      </c>
      <c r="R1098" s="18"/>
      <c r="S1098" s="78"/>
      <c r="Y1098" s="18"/>
      <c r="Z1098" s="78"/>
    </row>
    <row r="1099" spans="1:26" ht="13.2" x14ac:dyDescent="0.25">
      <c r="A1099" s="13">
        <v>43005</v>
      </c>
      <c r="B1099" s="54">
        <v>0.91700231481481487</v>
      </c>
      <c r="C1099" s="16" t="s">
        <v>760</v>
      </c>
      <c r="D1099" s="16" t="s">
        <v>761</v>
      </c>
      <c r="E1099" s="16" t="s">
        <v>762</v>
      </c>
      <c r="F1099" s="16">
        <v>8.3627950000000006E-2</v>
      </c>
      <c r="G1099" s="16">
        <v>1.131004E-2</v>
      </c>
      <c r="H1099" s="16">
        <v>9.4583000000000004E-4</v>
      </c>
      <c r="I1099" s="66">
        <v>2.5000000000000001E-3</v>
      </c>
      <c r="J1099" s="16">
        <v>120579776547</v>
      </c>
      <c r="K1099" s="16">
        <v>9.4346999999999996E-4</v>
      </c>
      <c r="L1099" s="16">
        <v>-1.131004E-2</v>
      </c>
      <c r="R1099" s="18"/>
      <c r="S1099" s="78"/>
      <c r="Y1099" s="18"/>
      <c r="Z1099" s="78"/>
    </row>
    <row r="1100" spans="1:26" ht="13.2" x14ac:dyDescent="0.25">
      <c r="A1100" s="13">
        <v>43005</v>
      </c>
      <c r="B1100" s="54">
        <v>0.91700231481481487</v>
      </c>
      <c r="C1100" s="16" t="s">
        <v>760</v>
      </c>
      <c r="D1100" s="16" t="s">
        <v>761</v>
      </c>
      <c r="E1100" s="16" t="s">
        <v>762</v>
      </c>
      <c r="F1100" s="16">
        <v>8.3630289999999996E-2</v>
      </c>
      <c r="G1100" s="16">
        <v>2.8242050000000001E-2</v>
      </c>
      <c r="H1100" s="16">
        <v>2.3618900000000002E-3</v>
      </c>
      <c r="I1100" s="66">
        <v>2.5000000000000001E-3</v>
      </c>
      <c r="J1100" s="16">
        <v>120579776547</v>
      </c>
      <c r="K1100" s="16">
        <v>2.3559900000000001E-3</v>
      </c>
      <c r="L1100" s="16">
        <v>-2.8242050000000001E-2</v>
      </c>
      <c r="R1100" s="18"/>
      <c r="S1100" s="78"/>
      <c r="Y1100" s="18"/>
      <c r="Z1100" s="78"/>
    </row>
    <row r="1101" spans="1:26" ht="13.2" x14ac:dyDescent="0.25">
      <c r="A1101" s="13">
        <v>43005</v>
      </c>
      <c r="B1101" s="54">
        <v>0.91700231481481487</v>
      </c>
      <c r="C1101" s="16" t="s">
        <v>760</v>
      </c>
      <c r="D1101" s="16" t="s">
        <v>761</v>
      </c>
      <c r="E1101" s="16" t="s">
        <v>762</v>
      </c>
      <c r="F1101" s="16">
        <v>8.3635360000000006E-2</v>
      </c>
      <c r="G1101" s="16">
        <v>2.8993499999999998E-2</v>
      </c>
      <c r="H1101" s="16">
        <v>2.4248799999999999E-3</v>
      </c>
      <c r="I1101" s="66">
        <v>2.5000000000000001E-3</v>
      </c>
      <c r="J1101" s="16">
        <v>120579776547</v>
      </c>
      <c r="K1101" s="16">
        <v>2.4188199999999999E-3</v>
      </c>
      <c r="L1101" s="16">
        <v>-2.8993499999999998E-2</v>
      </c>
      <c r="R1101" s="18"/>
      <c r="S1101" s="78"/>
      <c r="Y1101" s="18"/>
      <c r="Z1101" s="78"/>
    </row>
    <row r="1102" spans="1:26" ht="13.2" x14ac:dyDescent="0.25">
      <c r="A1102" s="13">
        <v>43005</v>
      </c>
      <c r="B1102" s="54">
        <v>0.91700231481481487</v>
      </c>
      <c r="C1102" s="16" t="s">
        <v>760</v>
      </c>
      <c r="D1102" s="16" t="s">
        <v>761</v>
      </c>
      <c r="E1102" s="16" t="s">
        <v>762</v>
      </c>
      <c r="F1102" s="16">
        <v>8.3645510000000006E-2</v>
      </c>
      <c r="G1102" s="16">
        <v>1.373506E-2</v>
      </c>
      <c r="H1102" s="16">
        <v>1.14887E-3</v>
      </c>
      <c r="I1102" s="66">
        <v>2.5000000000000001E-3</v>
      </c>
      <c r="J1102" s="16">
        <v>120579776547</v>
      </c>
      <c r="K1102" s="16">
        <v>1.1460000000000001E-3</v>
      </c>
      <c r="L1102" s="16">
        <v>-1.373506E-2</v>
      </c>
      <c r="R1102" s="18"/>
      <c r="S1102" s="78"/>
      <c r="Y1102" s="18"/>
      <c r="Z1102" s="78"/>
    </row>
    <row r="1103" spans="1:26" ht="13.2" x14ac:dyDescent="0.25">
      <c r="A1103" s="13">
        <v>43005</v>
      </c>
      <c r="B1103" s="54">
        <v>0.91700231481481487</v>
      </c>
      <c r="C1103" s="16" t="s">
        <v>760</v>
      </c>
      <c r="D1103" s="16" t="s">
        <v>761</v>
      </c>
      <c r="E1103" s="16" t="s">
        <v>762</v>
      </c>
      <c r="F1103" s="16">
        <v>8.3646180000000001E-2</v>
      </c>
      <c r="G1103" s="16">
        <v>2.885764E-2</v>
      </c>
      <c r="H1103" s="16">
        <v>2.4138300000000001E-3</v>
      </c>
      <c r="I1103" s="66">
        <v>2.5000000000000001E-3</v>
      </c>
      <c r="J1103" s="16">
        <v>120579776547</v>
      </c>
      <c r="K1103" s="16">
        <v>2.4077999999999999E-3</v>
      </c>
      <c r="L1103" s="16">
        <v>-2.885764E-2</v>
      </c>
      <c r="R1103" s="18"/>
      <c r="S1103" s="78"/>
      <c r="Y1103" s="18"/>
      <c r="Z1103" s="78"/>
    </row>
    <row r="1104" spans="1:26" ht="13.2" x14ac:dyDescent="0.25">
      <c r="A1104" s="13">
        <v>43005</v>
      </c>
      <c r="B1104" s="54">
        <v>0.91700231481481487</v>
      </c>
      <c r="C1104" s="16" t="s">
        <v>760</v>
      </c>
      <c r="D1104" s="16" t="s">
        <v>761</v>
      </c>
      <c r="E1104" s="16" t="s">
        <v>762</v>
      </c>
      <c r="F1104" s="16">
        <v>8.3649269999999998E-2</v>
      </c>
      <c r="G1104" s="16">
        <v>2.7355819999999999E-2</v>
      </c>
      <c r="H1104" s="16">
        <v>2.2882900000000001E-3</v>
      </c>
      <c r="I1104" s="66">
        <v>2.5000000000000001E-3</v>
      </c>
      <c r="J1104" s="16">
        <v>120579776547</v>
      </c>
      <c r="K1104" s="16">
        <v>2.2825699999999998E-3</v>
      </c>
      <c r="L1104" s="16">
        <v>-2.7355819999999999E-2</v>
      </c>
      <c r="R1104" s="18"/>
      <c r="S1104" s="78"/>
      <c r="Y1104" s="18"/>
      <c r="Z1104" s="78"/>
    </row>
    <row r="1105" spans="1:26" ht="13.2" x14ac:dyDescent="0.25">
      <c r="A1105" s="13">
        <v>43005</v>
      </c>
      <c r="B1105" s="54">
        <v>0.91700231481481487</v>
      </c>
      <c r="C1105" s="16" t="s">
        <v>760</v>
      </c>
      <c r="D1105" s="16" t="s">
        <v>761</v>
      </c>
      <c r="E1105" s="16" t="s">
        <v>762</v>
      </c>
      <c r="F1105" s="16">
        <v>8.3650000000000002E-2</v>
      </c>
      <c r="G1105" s="16">
        <v>0.25</v>
      </c>
      <c r="H1105" s="16">
        <v>2.0912500000000001E-2</v>
      </c>
      <c r="I1105" s="66">
        <v>2.5000000000000001E-3</v>
      </c>
      <c r="J1105" s="16">
        <v>120579776547</v>
      </c>
      <c r="K1105" s="16">
        <v>2.0860219999999999E-2</v>
      </c>
      <c r="L1105" s="16">
        <v>-0.25</v>
      </c>
      <c r="R1105" s="18"/>
      <c r="S1105" s="78"/>
      <c r="Y1105" s="18"/>
      <c r="Z1105" s="78"/>
    </row>
    <row r="1106" spans="1:26" ht="13.2" x14ac:dyDescent="0.25">
      <c r="A1106" s="13">
        <v>43005</v>
      </c>
      <c r="B1106" s="54">
        <v>0.91700231481481487</v>
      </c>
      <c r="C1106" s="16" t="s">
        <v>760</v>
      </c>
      <c r="D1106" s="16" t="s">
        <v>761</v>
      </c>
      <c r="E1106" s="16" t="s">
        <v>762</v>
      </c>
      <c r="F1106" s="16">
        <v>8.3654569999999998E-2</v>
      </c>
      <c r="G1106" s="16">
        <v>0.10595077999999999</v>
      </c>
      <c r="H1106" s="16">
        <v>8.8632599999999995E-3</v>
      </c>
      <c r="I1106" s="66">
        <v>2.5000000000000001E-3</v>
      </c>
      <c r="J1106" s="16">
        <v>120579776547</v>
      </c>
      <c r="K1106" s="16">
        <v>8.8411099999999992E-3</v>
      </c>
      <c r="L1106" s="16">
        <v>-0.10595077999999999</v>
      </c>
      <c r="R1106" s="18"/>
      <c r="S1106" s="78"/>
      <c r="Y1106" s="18"/>
      <c r="Z1106" s="78"/>
    </row>
    <row r="1107" spans="1:26" ht="13.2" x14ac:dyDescent="0.25">
      <c r="A1107" s="13">
        <v>43005</v>
      </c>
      <c r="B1107" s="54">
        <v>0.91700231481481487</v>
      </c>
      <c r="C1107" s="16" t="s">
        <v>760</v>
      </c>
      <c r="D1107" s="16" t="s">
        <v>761</v>
      </c>
      <c r="E1107" s="16" t="s">
        <v>762</v>
      </c>
      <c r="F1107" s="16">
        <v>8.3654569999999998E-2</v>
      </c>
      <c r="G1107" s="16">
        <v>5.8293810000000001E-2</v>
      </c>
      <c r="H1107" s="16">
        <v>4.8765400000000004E-3</v>
      </c>
      <c r="I1107" s="66">
        <v>2.5000000000000001E-3</v>
      </c>
      <c r="J1107" s="16">
        <v>120579776547</v>
      </c>
      <c r="K1107" s="16">
        <v>4.8643499999999999E-3</v>
      </c>
      <c r="L1107" s="16">
        <v>-5.8293810000000001E-2</v>
      </c>
      <c r="R1107" s="18"/>
      <c r="S1107" s="78"/>
      <c r="Y1107" s="18"/>
      <c r="Z1107" s="78"/>
    </row>
    <row r="1108" spans="1:26" ht="13.2" x14ac:dyDescent="0.25">
      <c r="A1108" s="13">
        <v>43005</v>
      </c>
      <c r="B1108" s="54">
        <v>0.91700231481481487</v>
      </c>
      <c r="C1108" s="16" t="s">
        <v>760</v>
      </c>
      <c r="D1108" s="16" t="s">
        <v>761</v>
      </c>
      <c r="E1108" s="16" t="s">
        <v>762</v>
      </c>
      <c r="F1108" s="16">
        <v>8.3654889999999996E-2</v>
      </c>
      <c r="G1108" s="16">
        <v>9.6886100000000003E-3</v>
      </c>
      <c r="H1108" s="16">
        <v>8.1048999999999997E-4</v>
      </c>
      <c r="I1108" s="66">
        <v>2.5000000000000001E-3</v>
      </c>
      <c r="J1108" s="16">
        <v>120579776547</v>
      </c>
      <c r="K1108" s="16">
        <v>8.0847000000000004E-4</v>
      </c>
      <c r="L1108" s="16">
        <v>-9.6886100000000003E-3</v>
      </c>
      <c r="R1108" s="18"/>
      <c r="S1108" s="78"/>
      <c r="Y1108" s="18"/>
      <c r="Z1108" s="78"/>
    </row>
    <row r="1109" spans="1:26" ht="13.2" x14ac:dyDescent="0.25">
      <c r="A1109" s="13">
        <v>43005</v>
      </c>
      <c r="B1109" s="54">
        <v>0.91700231481481487</v>
      </c>
      <c r="C1109" s="16" t="s">
        <v>760</v>
      </c>
      <c r="D1109" s="16" t="s">
        <v>761</v>
      </c>
      <c r="E1109" s="16" t="s">
        <v>762</v>
      </c>
      <c r="F1109" s="16">
        <v>8.3664680000000005E-2</v>
      </c>
      <c r="G1109" s="16">
        <v>1.2072000000000001E-3</v>
      </c>
      <c r="H1109" s="16">
        <v>1.01E-4</v>
      </c>
      <c r="I1109" s="66">
        <v>2.5000000000000001E-3</v>
      </c>
      <c r="J1109" s="16">
        <v>120579776547</v>
      </c>
      <c r="K1109" s="16">
        <v>1.0075E-4</v>
      </c>
      <c r="L1109" s="16">
        <v>-1.2072000000000001E-3</v>
      </c>
      <c r="R1109" s="18"/>
      <c r="S1109" s="78"/>
      <c r="Y1109" s="18"/>
      <c r="Z1109" s="78"/>
    </row>
    <row r="1110" spans="1:26" ht="13.2" x14ac:dyDescent="0.25">
      <c r="A1110" s="13">
        <v>43005</v>
      </c>
      <c r="B1110" s="54">
        <v>0.91700231481481487</v>
      </c>
      <c r="C1110" s="16" t="s">
        <v>760</v>
      </c>
      <c r="D1110" s="16" t="s">
        <v>761</v>
      </c>
      <c r="E1110" s="16" t="s">
        <v>762</v>
      </c>
      <c r="F1110" s="16">
        <v>8.3665039999999996E-2</v>
      </c>
      <c r="G1110" s="16">
        <v>7.00426E-3</v>
      </c>
      <c r="H1110" s="16">
        <v>5.8600999999999998E-4</v>
      </c>
      <c r="I1110" s="66">
        <v>2.5000000000000001E-3</v>
      </c>
      <c r="J1110" s="16">
        <v>120579776547</v>
      </c>
      <c r="K1110" s="16">
        <v>5.8454999999999998E-4</v>
      </c>
      <c r="L1110" s="16">
        <v>-7.00426E-3</v>
      </c>
      <c r="R1110" s="18"/>
      <c r="S1110" s="78"/>
      <c r="Y1110" s="18"/>
      <c r="Z1110" s="78"/>
    </row>
    <row r="1111" spans="1:26" ht="13.2" x14ac:dyDescent="0.25">
      <c r="A1111" s="13">
        <v>43005</v>
      </c>
      <c r="B1111" s="54">
        <v>0.91700231481481487</v>
      </c>
      <c r="C1111" s="16" t="s">
        <v>760</v>
      </c>
      <c r="D1111" s="16" t="s">
        <v>761</v>
      </c>
      <c r="E1111" s="16" t="s">
        <v>762</v>
      </c>
      <c r="F1111" s="16">
        <v>8.36673E-2</v>
      </c>
      <c r="G1111" s="16">
        <v>0.71712604999999996</v>
      </c>
      <c r="H1111" s="16">
        <v>0.06</v>
      </c>
      <c r="I1111" s="66">
        <v>2.5000000000000001E-3</v>
      </c>
      <c r="J1111" s="16">
        <v>120579776547</v>
      </c>
      <c r="K1111" s="16">
        <v>5.985E-2</v>
      </c>
      <c r="L1111" s="16">
        <v>-0.71712604999999996</v>
      </c>
      <c r="R1111" s="18"/>
      <c r="S1111" s="78"/>
      <c r="Y1111" s="18"/>
      <c r="Z1111" s="78"/>
    </row>
    <row r="1112" spans="1:26" ht="13.2" x14ac:dyDescent="0.25">
      <c r="A1112" s="13">
        <v>43005</v>
      </c>
      <c r="B1112" s="54">
        <v>0.91700231481481487</v>
      </c>
      <c r="C1112" s="16" t="s">
        <v>760</v>
      </c>
      <c r="D1112" s="16" t="s">
        <v>761</v>
      </c>
      <c r="E1112" s="16" t="s">
        <v>762</v>
      </c>
      <c r="F1112" s="16">
        <v>8.3682670000000001E-2</v>
      </c>
      <c r="G1112" s="16">
        <v>9.0520530000000002E-2</v>
      </c>
      <c r="H1112" s="16">
        <v>7.5749900000000002E-3</v>
      </c>
      <c r="I1112" s="66">
        <v>2.5000000000000001E-3</v>
      </c>
      <c r="J1112" s="16">
        <v>120579776547</v>
      </c>
      <c r="K1112" s="16">
        <v>7.5560599999999999E-3</v>
      </c>
      <c r="L1112" s="16">
        <v>-9.0520530000000002E-2</v>
      </c>
      <c r="R1112" s="18"/>
      <c r="S1112" s="78"/>
      <c r="Y1112" s="18"/>
      <c r="Z1112" s="78"/>
    </row>
    <row r="1113" spans="1:26" ht="13.2" x14ac:dyDescent="0.25">
      <c r="A1113" s="13">
        <v>43005</v>
      </c>
      <c r="B1113" s="54">
        <v>0.91700231481481487</v>
      </c>
      <c r="C1113" s="16" t="s">
        <v>760</v>
      </c>
      <c r="D1113" s="16" t="s">
        <v>761</v>
      </c>
      <c r="E1113" s="16" t="s">
        <v>762</v>
      </c>
      <c r="F1113" s="16">
        <v>8.373295E-2</v>
      </c>
      <c r="G1113" s="16">
        <v>1.108452E-2</v>
      </c>
      <c r="H1113" s="16">
        <v>9.2812999999999999E-4</v>
      </c>
      <c r="I1113" s="66">
        <v>2.5000000000000001E-3</v>
      </c>
      <c r="J1113" s="16">
        <v>120579776547</v>
      </c>
      <c r="K1113" s="16">
        <v>9.2581E-4</v>
      </c>
      <c r="L1113" s="16">
        <v>-1.108452E-2</v>
      </c>
      <c r="R1113" s="18"/>
      <c r="S1113" s="78"/>
      <c r="Y1113" s="18"/>
      <c r="Z1113" s="78"/>
    </row>
    <row r="1114" spans="1:26" ht="13.2" x14ac:dyDescent="0.25">
      <c r="A1114" s="13"/>
      <c r="B1114" s="54"/>
      <c r="R1114" s="18"/>
      <c r="S1114" s="78"/>
      <c r="Y1114" s="18"/>
      <c r="Z1114" s="78"/>
    </row>
    <row r="1115" spans="1:26" ht="13.2" x14ac:dyDescent="0.25">
      <c r="A1115" s="13"/>
      <c r="B1115" s="54"/>
      <c r="F1115" s="16" t="s">
        <v>774</v>
      </c>
      <c r="G1115" s="16">
        <v>0</v>
      </c>
      <c r="H1115" s="16">
        <v>0</v>
      </c>
      <c r="R1115" s="18"/>
      <c r="S1115" s="78"/>
      <c r="Y1115" s="18"/>
      <c r="Z1115" s="78"/>
    </row>
    <row r="1116" spans="1:26" ht="13.2" x14ac:dyDescent="0.25">
      <c r="A1116" s="13"/>
      <c r="B1116" s="54"/>
      <c r="F1116" s="16" t="s">
        <v>775</v>
      </c>
      <c r="G1116" s="16">
        <f t="shared" ref="G1116:H1116" si="92">SUM(G1068:G1113)</f>
        <v>21.19433922</v>
      </c>
      <c r="H1116" s="16">
        <f t="shared" si="92"/>
        <v>1.77158639</v>
      </c>
      <c r="R1116" s="18"/>
      <c r="S1116" s="78"/>
      <c r="Y1116" s="18"/>
      <c r="Z1116" s="78"/>
    </row>
    <row r="1117" spans="1:26" ht="13.2" x14ac:dyDescent="0.25">
      <c r="A1117" s="13"/>
      <c r="B1117" s="54"/>
      <c r="G1117" s="7">
        <f t="shared" ref="G1117:H1117" si="93">G1116-G1115</f>
        <v>21.19433922</v>
      </c>
      <c r="H1117" s="7">
        <f t="shared" si="93"/>
        <v>1.77158639</v>
      </c>
      <c r="R1117" s="18"/>
      <c r="S1117" s="78"/>
      <c r="Y1117" s="18"/>
      <c r="Z1117" s="78"/>
    </row>
    <row r="1118" spans="1:26" ht="13.2" x14ac:dyDescent="0.25">
      <c r="A1118" s="13"/>
      <c r="B1118" s="54"/>
      <c r="R1118" s="18"/>
      <c r="S1118" s="78"/>
      <c r="Y1118" s="18"/>
      <c r="Z1118" s="78"/>
    </row>
    <row r="1119" spans="1:26" ht="13.2" x14ac:dyDescent="0.25">
      <c r="A1119" s="13"/>
      <c r="B1119" s="54"/>
      <c r="R1119" s="18"/>
      <c r="S1119" s="78"/>
      <c r="Y1119" s="18"/>
      <c r="Z1119" s="78"/>
    </row>
    <row r="1120" spans="1:26" ht="13.2" x14ac:dyDescent="0.25">
      <c r="A1120" s="13">
        <v>43008</v>
      </c>
      <c r="B1120" s="54">
        <v>0.67967592592592596</v>
      </c>
      <c r="C1120" s="16" t="s">
        <v>760</v>
      </c>
      <c r="D1120" s="16" t="s">
        <v>761</v>
      </c>
      <c r="E1120" s="16" t="s">
        <v>762</v>
      </c>
      <c r="F1120" s="16">
        <v>7.6000020000000001E-2</v>
      </c>
      <c r="G1120" s="16">
        <v>3.0236856799999998</v>
      </c>
      <c r="H1120" s="16">
        <v>0.22980017</v>
      </c>
      <c r="I1120" s="66">
        <v>2.5000000000000001E-3</v>
      </c>
      <c r="J1120" s="16">
        <v>121209376317</v>
      </c>
      <c r="K1120" s="16">
        <v>0.22922566999999999</v>
      </c>
      <c r="L1120" s="16">
        <v>-3.0236856799999998</v>
      </c>
      <c r="R1120" s="18"/>
      <c r="S1120" s="78"/>
      <c r="Y1120" s="18"/>
      <c r="Z1120" s="78"/>
    </row>
    <row r="1121" spans="1:26" ht="13.2" x14ac:dyDescent="0.25">
      <c r="A1121" s="13">
        <v>43008</v>
      </c>
      <c r="B1121" s="54">
        <v>0.67967592592592596</v>
      </c>
      <c r="C1121" s="16" t="s">
        <v>760</v>
      </c>
      <c r="D1121" s="16" t="s">
        <v>761</v>
      </c>
      <c r="E1121" s="16" t="s">
        <v>762</v>
      </c>
      <c r="F1121" s="16">
        <v>7.6062469999999993E-2</v>
      </c>
      <c r="G1121" s="16">
        <v>0.65735440000000001</v>
      </c>
      <c r="H1121" s="16">
        <v>4.9999990000000001E-2</v>
      </c>
      <c r="I1121" s="66">
        <v>2.5000000000000001E-3</v>
      </c>
      <c r="J1121" s="16">
        <v>121209376317</v>
      </c>
      <c r="K1121" s="16">
        <v>4.9875000000000003E-2</v>
      </c>
      <c r="L1121" s="16">
        <v>-0.65735440000000001</v>
      </c>
      <c r="R1121" s="18"/>
      <c r="S1121" s="78"/>
      <c r="Y1121" s="18"/>
      <c r="Z1121" s="78"/>
    </row>
    <row r="1122" spans="1:26" ht="13.2" x14ac:dyDescent="0.25">
      <c r="A1122" s="13">
        <v>43008</v>
      </c>
      <c r="B1122" s="54">
        <v>0.67967592592592596</v>
      </c>
      <c r="C1122" s="16" t="s">
        <v>760</v>
      </c>
      <c r="D1122" s="16" t="s">
        <v>761</v>
      </c>
      <c r="E1122" s="16" t="s">
        <v>762</v>
      </c>
      <c r="F1122" s="16">
        <v>7.6062469999999993E-2</v>
      </c>
      <c r="G1122" s="16">
        <v>8.6999999999999994E-3</v>
      </c>
      <c r="H1122" s="16">
        <v>6.6173999999999996E-4</v>
      </c>
      <c r="I1122" s="66">
        <v>2.5000000000000001E-3</v>
      </c>
      <c r="J1122" s="16">
        <v>121209376317</v>
      </c>
      <c r="K1122" s="16">
        <v>6.6009E-4</v>
      </c>
      <c r="L1122" s="16">
        <v>-8.6999999999999994E-3</v>
      </c>
      <c r="R1122" s="18"/>
      <c r="S1122" s="78"/>
      <c r="Y1122" s="18"/>
      <c r="Z1122" s="78"/>
    </row>
    <row r="1123" spans="1:26" ht="13.2" x14ac:dyDescent="0.25">
      <c r="A1123" s="13">
        <v>43008</v>
      </c>
      <c r="B1123" s="54">
        <v>0.67967592592592596</v>
      </c>
      <c r="C1123" s="16" t="s">
        <v>760</v>
      </c>
      <c r="D1123" s="16" t="s">
        <v>761</v>
      </c>
      <c r="E1123" s="16" t="s">
        <v>762</v>
      </c>
      <c r="F1123" s="16">
        <v>7.6073160000000001E-2</v>
      </c>
      <c r="G1123" s="16">
        <v>4.9836409999999998E-2</v>
      </c>
      <c r="H1123" s="16">
        <v>3.7912100000000002E-3</v>
      </c>
      <c r="I1123" s="66">
        <v>2.5000000000000001E-3</v>
      </c>
      <c r="J1123" s="16">
        <v>121209376317</v>
      </c>
      <c r="K1123" s="16">
        <v>3.78174E-3</v>
      </c>
      <c r="L1123" s="16">
        <v>-4.9836409999999998E-2</v>
      </c>
      <c r="R1123" s="18"/>
      <c r="S1123" s="78"/>
      <c r="Y1123" s="18"/>
      <c r="Z1123" s="78"/>
    </row>
    <row r="1124" spans="1:26" ht="13.2" x14ac:dyDescent="0.25">
      <c r="A1124" s="13">
        <v>43008</v>
      </c>
      <c r="B1124" s="54">
        <v>0.67967592592592596</v>
      </c>
      <c r="C1124" s="16" t="s">
        <v>760</v>
      </c>
      <c r="D1124" s="16" t="s">
        <v>761</v>
      </c>
      <c r="E1124" s="16" t="s">
        <v>762</v>
      </c>
      <c r="F1124" s="16">
        <v>7.6093179999999996E-2</v>
      </c>
      <c r="G1124" s="16">
        <v>1.5739940000000001E-2</v>
      </c>
      <c r="H1124" s="16">
        <v>1.1976999999999999E-3</v>
      </c>
      <c r="I1124" s="66">
        <v>2.5000000000000001E-3</v>
      </c>
      <c r="J1124" s="16">
        <v>121209376317</v>
      </c>
      <c r="K1124" s="16">
        <v>1.1947100000000001E-3</v>
      </c>
      <c r="L1124" s="16">
        <v>-1.5739940000000001E-2</v>
      </c>
      <c r="R1124" s="18"/>
      <c r="S1124" s="78"/>
      <c r="Y1124" s="18"/>
      <c r="Z1124" s="78"/>
    </row>
    <row r="1125" spans="1:26" ht="13.2" x14ac:dyDescent="0.25">
      <c r="A1125" s="13">
        <v>43008</v>
      </c>
      <c r="B1125" s="54">
        <v>0.67967592592592596</v>
      </c>
      <c r="C1125" s="16" t="s">
        <v>760</v>
      </c>
      <c r="D1125" s="16" t="s">
        <v>761</v>
      </c>
      <c r="E1125" s="16" t="s">
        <v>762</v>
      </c>
      <c r="F1125" s="16">
        <v>7.6100920000000002E-2</v>
      </c>
      <c r="G1125" s="16">
        <v>0.48101832</v>
      </c>
      <c r="H1125" s="16">
        <v>3.6605930000000002E-2</v>
      </c>
      <c r="I1125" s="66">
        <v>2.5000000000000001E-3</v>
      </c>
      <c r="J1125" s="16">
        <v>121209376317</v>
      </c>
      <c r="K1125" s="16">
        <v>3.6514419999999999E-2</v>
      </c>
      <c r="L1125" s="16">
        <v>-0.48101832</v>
      </c>
      <c r="R1125" s="18"/>
      <c r="S1125" s="78"/>
      <c r="Y1125" s="18"/>
      <c r="Z1125" s="78"/>
    </row>
    <row r="1126" spans="1:26" ht="13.2" x14ac:dyDescent="0.25">
      <c r="A1126" s="13">
        <v>43008</v>
      </c>
      <c r="B1126" s="54">
        <v>0.67967592592592596</v>
      </c>
      <c r="C1126" s="16" t="s">
        <v>760</v>
      </c>
      <c r="D1126" s="16" t="s">
        <v>761</v>
      </c>
      <c r="E1126" s="16" t="s">
        <v>762</v>
      </c>
      <c r="F1126" s="16">
        <v>7.6101039999999995E-2</v>
      </c>
      <c r="G1126" s="16">
        <v>2.4800450000000002E-2</v>
      </c>
      <c r="H1126" s="16">
        <v>1.8873399999999999E-3</v>
      </c>
      <c r="I1126" s="66">
        <v>2.5000000000000001E-3</v>
      </c>
      <c r="J1126" s="16">
        <v>121209376317</v>
      </c>
      <c r="K1126" s="16">
        <v>1.8826299999999999E-3</v>
      </c>
      <c r="L1126" s="16">
        <v>-2.4800450000000002E-2</v>
      </c>
      <c r="R1126" s="18"/>
      <c r="S1126" s="78"/>
      <c r="Y1126" s="18"/>
      <c r="Z1126" s="78"/>
    </row>
    <row r="1127" spans="1:26" ht="13.2" x14ac:dyDescent="0.25">
      <c r="A1127" s="13">
        <v>43008</v>
      </c>
      <c r="B1127" s="54">
        <v>0.67967592592592596</v>
      </c>
      <c r="C1127" s="16" t="s">
        <v>760</v>
      </c>
      <c r="D1127" s="16" t="s">
        <v>761</v>
      </c>
      <c r="E1127" s="16" t="s">
        <v>762</v>
      </c>
      <c r="F1127" s="16">
        <v>7.6101070000000007E-2</v>
      </c>
      <c r="G1127" s="16">
        <v>5.0988144499999999</v>
      </c>
      <c r="H1127" s="16">
        <v>0.38802523</v>
      </c>
      <c r="I1127" s="66">
        <v>2.5000000000000001E-3</v>
      </c>
      <c r="J1127" s="16">
        <v>121209376317</v>
      </c>
      <c r="K1127" s="16">
        <v>0.38705517</v>
      </c>
      <c r="L1127" s="16">
        <v>-5.0988144499999999</v>
      </c>
      <c r="R1127" s="18"/>
      <c r="S1127" s="78"/>
      <c r="Y1127" s="18"/>
      <c r="Z1127" s="78"/>
    </row>
    <row r="1128" spans="1:26" ht="13.2" x14ac:dyDescent="0.25">
      <c r="A1128" s="13">
        <v>43008</v>
      </c>
      <c r="B1128" s="54">
        <v>0.13258101851851853</v>
      </c>
      <c r="C1128" s="16" t="s">
        <v>760</v>
      </c>
      <c r="D1128" s="16" t="s">
        <v>761</v>
      </c>
      <c r="E1128" s="16" t="s">
        <v>762</v>
      </c>
      <c r="F1128" s="16">
        <v>7.8726930000000001E-2</v>
      </c>
      <c r="G1128" s="16">
        <v>10.67471113</v>
      </c>
      <c r="H1128" s="16">
        <v>0.84038723000000004</v>
      </c>
      <c r="I1128" s="66">
        <v>2.5000000000000001E-3</v>
      </c>
      <c r="J1128" s="16">
        <v>121067804031</v>
      </c>
      <c r="K1128" s="16">
        <v>0.83828627</v>
      </c>
      <c r="L1128" s="16">
        <v>-10.67471113</v>
      </c>
      <c r="R1128" s="18"/>
      <c r="S1128" s="78"/>
      <c r="Y1128" s="18"/>
      <c r="Z1128" s="78"/>
    </row>
    <row r="1129" spans="1:26" ht="13.2" x14ac:dyDescent="0.25">
      <c r="A1129" s="13">
        <v>43008</v>
      </c>
      <c r="B1129" s="54">
        <v>0.13258101851851853</v>
      </c>
      <c r="C1129" s="16" t="s">
        <v>760</v>
      </c>
      <c r="D1129" s="16" t="s">
        <v>761</v>
      </c>
      <c r="E1129" s="16" t="s">
        <v>762</v>
      </c>
      <c r="F1129" s="16">
        <v>7.8726939999999995E-2</v>
      </c>
      <c r="G1129" s="16">
        <v>15.615</v>
      </c>
      <c r="H1129" s="16">
        <v>1.22932116</v>
      </c>
      <c r="I1129" s="66">
        <v>2.5000000000000001E-3</v>
      </c>
      <c r="J1129" s="16">
        <v>121067804031</v>
      </c>
      <c r="K1129" s="16">
        <v>1.22624786</v>
      </c>
      <c r="L1129" s="16">
        <v>-15.615</v>
      </c>
      <c r="R1129" s="18"/>
      <c r="S1129" s="78"/>
      <c r="Y1129" s="18"/>
      <c r="Z1129" s="78"/>
    </row>
    <row r="1130" spans="1:26" ht="13.2" x14ac:dyDescent="0.25">
      <c r="A1130" s="13"/>
      <c r="B1130" s="54"/>
      <c r="R1130" s="18"/>
      <c r="S1130" s="78"/>
      <c r="Y1130" s="18"/>
      <c r="Z1130" s="78"/>
    </row>
    <row r="1131" spans="1:26" ht="13.2" x14ac:dyDescent="0.25">
      <c r="A1131" s="13"/>
      <c r="B1131" s="54"/>
      <c r="F1131" s="16" t="s">
        <v>774</v>
      </c>
      <c r="G1131" s="16">
        <v>0</v>
      </c>
      <c r="H1131" s="16">
        <v>0</v>
      </c>
      <c r="R1131" s="18"/>
      <c r="S1131" s="78"/>
      <c r="Y1131" s="18"/>
      <c r="Z1131" s="78"/>
    </row>
    <row r="1132" spans="1:26" ht="13.2" x14ac:dyDescent="0.25">
      <c r="A1132" s="13"/>
      <c r="B1132" s="54"/>
      <c r="F1132" s="16" t="s">
        <v>775</v>
      </c>
      <c r="G1132" s="16">
        <f t="shared" ref="G1132:H1132" si="94">SUM(G1120:G1129)</f>
        <v>35.649660780000005</v>
      </c>
      <c r="H1132" s="16">
        <f t="shared" si="94"/>
        <v>2.7816777000000004</v>
      </c>
      <c r="R1132" s="18"/>
      <c r="S1132" s="78"/>
      <c r="Y1132" s="18"/>
      <c r="Z1132" s="78"/>
    </row>
    <row r="1133" spans="1:26" ht="13.2" x14ac:dyDescent="0.25">
      <c r="A1133" s="13"/>
      <c r="B1133" s="54"/>
      <c r="G1133" s="7">
        <f t="shared" ref="G1133:H1133" si="95">G1132-G1131</f>
        <v>35.649660780000005</v>
      </c>
      <c r="H1133" s="7">
        <f t="shared" si="95"/>
        <v>2.7816777000000004</v>
      </c>
      <c r="R1133" s="18"/>
      <c r="S1133" s="78"/>
      <c r="Y1133" s="18"/>
      <c r="Z1133" s="78"/>
    </row>
    <row r="1134" spans="1:26" ht="13.2" x14ac:dyDescent="0.25">
      <c r="A1134" s="13"/>
      <c r="B1134" s="54"/>
      <c r="R1134" s="18"/>
      <c r="S1134" s="78"/>
      <c r="Y1134" s="18"/>
      <c r="Z1134" s="78"/>
    </row>
    <row r="1135" spans="1:26" ht="13.2" x14ac:dyDescent="0.25">
      <c r="A1135" s="13"/>
      <c r="B1135" s="54"/>
      <c r="R1135" s="18"/>
      <c r="S1135" s="78"/>
      <c r="Y1135" s="18"/>
      <c r="Z1135" s="78"/>
    </row>
    <row r="1136" spans="1:26" ht="13.2" x14ac:dyDescent="0.25">
      <c r="A1136" s="13">
        <v>43012</v>
      </c>
      <c r="B1136" s="54">
        <v>7.1296296296296299E-3</v>
      </c>
      <c r="C1136" s="16" t="s">
        <v>760</v>
      </c>
      <c r="D1136" s="16" t="s">
        <v>761</v>
      </c>
      <c r="E1136" s="16" t="s">
        <v>762</v>
      </c>
      <c r="F1136" s="16">
        <v>6.8333829999999998E-2</v>
      </c>
      <c r="G1136" s="16">
        <v>20.353363000000002</v>
      </c>
      <c r="H1136" s="16">
        <v>1.39082324</v>
      </c>
      <c r="I1136" s="66">
        <v>2.5000000000000001E-3</v>
      </c>
      <c r="J1136" s="16">
        <v>121898776227</v>
      </c>
      <c r="K1136" s="16">
        <v>1.3873461899999999</v>
      </c>
      <c r="L1136" s="16">
        <v>-20.353363000000002</v>
      </c>
      <c r="R1136" s="18"/>
      <c r="S1136" s="78"/>
      <c r="Y1136" s="18"/>
      <c r="Z1136" s="78"/>
    </row>
    <row r="1137" spans="1:26" ht="13.2" x14ac:dyDescent="0.25">
      <c r="A1137" s="13"/>
      <c r="B1137" s="54"/>
      <c r="R1137" s="18"/>
      <c r="S1137" s="78"/>
      <c r="Y1137" s="18"/>
      <c r="Z1137" s="78"/>
    </row>
    <row r="1138" spans="1:26" ht="13.2" x14ac:dyDescent="0.25">
      <c r="A1138" s="13"/>
      <c r="B1138" s="54"/>
      <c r="F1138" s="16" t="s">
        <v>774</v>
      </c>
      <c r="G1138" s="16">
        <v>0</v>
      </c>
      <c r="H1138" s="16">
        <v>0</v>
      </c>
      <c r="R1138" s="18"/>
      <c r="S1138" s="78"/>
      <c r="Y1138" s="18"/>
      <c r="Z1138" s="78"/>
    </row>
    <row r="1139" spans="1:26" ht="13.2" x14ac:dyDescent="0.25">
      <c r="A1139" s="13"/>
      <c r="B1139" s="54"/>
      <c r="F1139" s="16" t="s">
        <v>775</v>
      </c>
      <c r="G1139" s="16">
        <f t="shared" ref="G1139:H1139" si="96">SUM(G1136)</f>
        <v>20.353363000000002</v>
      </c>
      <c r="H1139" s="16">
        <f t="shared" si="96"/>
        <v>1.39082324</v>
      </c>
      <c r="R1139" s="18"/>
      <c r="S1139" s="78"/>
      <c r="Y1139" s="18"/>
      <c r="Z1139" s="78"/>
    </row>
    <row r="1140" spans="1:26" ht="13.2" x14ac:dyDescent="0.25">
      <c r="A1140" s="13"/>
      <c r="B1140" s="54"/>
      <c r="G1140" s="7">
        <f t="shared" ref="G1140:H1140" si="97">G1139-G1138</f>
        <v>20.353363000000002</v>
      </c>
      <c r="H1140" s="7">
        <f t="shared" si="97"/>
        <v>1.39082324</v>
      </c>
      <c r="R1140" s="18"/>
      <c r="S1140" s="78"/>
      <c r="Y1140" s="18"/>
      <c r="Z1140" s="78"/>
    </row>
    <row r="1141" spans="1:26" ht="13.2" x14ac:dyDescent="0.25">
      <c r="A1141" s="13"/>
      <c r="B1141" s="54"/>
      <c r="R1141" s="18"/>
      <c r="S1141" s="78"/>
      <c r="Y1141" s="18"/>
      <c r="Z1141" s="78"/>
    </row>
    <row r="1142" spans="1:26" ht="13.2" x14ac:dyDescent="0.25">
      <c r="A1142" s="13"/>
      <c r="B1142" s="54"/>
      <c r="R1142" s="18"/>
      <c r="S1142" s="78"/>
      <c r="Y1142" s="18"/>
      <c r="Z1142" s="78"/>
    </row>
    <row r="1143" spans="1:26" ht="13.2" x14ac:dyDescent="0.25">
      <c r="A1143" s="13">
        <v>43014</v>
      </c>
      <c r="B1143" s="54">
        <v>0.66693287037037041</v>
      </c>
      <c r="C1143" s="16" t="s">
        <v>760</v>
      </c>
      <c r="D1143" s="16" t="s">
        <v>761</v>
      </c>
      <c r="E1143" s="16" t="s">
        <v>762</v>
      </c>
      <c r="F1143" s="16">
        <v>7.0200429999999994E-2</v>
      </c>
      <c r="G1143" s="16">
        <v>19.455464630000002</v>
      </c>
      <c r="H1143" s="16">
        <v>1.36578198</v>
      </c>
      <c r="I1143" s="66">
        <v>2.5000000000000001E-3</v>
      </c>
      <c r="J1143" s="16">
        <v>122479222200</v>
      </c>
      <c r="K1143" s="16">
        <v>1.36236753</v>
      </c>
      <c r="L1143" s="16">
        <v>-19.455464630000002</v>
      </c>
      <c r="R1143" s="18"/>
      <c r="S1143" s="78"/>
      <c r="Y1143" s="18"/>
      <c r="Z1143" s="78"/>
    </row>
    <row r="1144" spans="1:26" ht="13.2" x14ac:dyDescent="0.25">
      <c r="A1144" s="13">
        <v>43014</v>
      </c>
      <c r="B1144" s="54">
        <v>9.7488425925925923E-2</v>
      </c>
      <c r="C1144" s="16" t="s">
        <v>760</v>
      </c>
      <c r="D1144" s="16" t="s">
        <v>761</v>
      </c>
      <c r="E1144" s="16" t="s">
        <v>762</v>
      </c>
      <c r="F1144" s="16">
        <v>7.0221930000000002E-2</v>
      </c>
      <c r="G1144" s="16">
        <v>3.0779999999999998</v>
      </c>
      <c r="H1144" s="16">
        <v>0.2161431</v>
      </c>
      <c r="I1144" s="66">
        <v>2.5000000000000001E-3</v>
      </c>
      <c r="J1144" s="16">
        <v>122342433126</v>
      </c>
      <c r="K1144" s="16">
        <v>0.21560275000000001</v>
      </c>
      <c r="L1144" s="16">
        <v>-3.0779999999999998</v>
      </c>
      <c r="R1144" s="18"/>
      <c r="S1144" s="78"/>
      <c r="Y1144" s="18"/>
      <c r="Z1144" s="78"/>
    </row>
    <row r="1145" spans="1:26" ht="13.2" x14ac:dyDescent="0.25">
      <c r="A1145" s="13">
        <v>43014</v>
      </c>
      <c r="B1145" s="54">
        <v>9.7488425925925923E-2</v>
      </c>
      <c r="C1145" s="16" t="s">
        <v>760</v>
      </c>
      <c r="D1145" s="16" t="s">
        <v>761</v>
      </c>
      <c r="E1145" s="16" t="s">
        <v>762</v>
      </c>
      <c r="F1145" s="16">
        <v>7.0227090000000006E-2</v>
      </c>
      <c r="G1145" s="16">
        <v>0.10221125</v>
      </c>
      <c r="H1145" s="16">
        <v>7.1779900000000004E-3</v>
      </c>
      <c r="I1145" s="66">
        <v>2.5000000000000001E-3</v>
      </c>
      <c r="J1145" s="16">
        <v>122342433126</v>
      </c>
      <c r="K1145" s="16">
        <v>7.1600500000000003E-3</v>
      </c>
      <c r="L1145" s="16">
        <v>-0.10221125</v>
      </c>
      <c r="R1145" s="18"/>
      <c r="S1145" s="78"/>
      <c r="Y1145" s="18"/>
      <c r="Z1145" s="78"/>
    </row>
    <row r="1146" spans="1:26" ht="13.2" x14ac:dyDescent="0.25">
      <c r="A1146" s="13">
        <v>43014</v>
      </c>
      <c r="B1146" s="54">
        <v>9.7488425925925923E-2</v>
      </c>
      <c r="C1146" s="16" t="s">
        <v>760</v>
      </c>
      <c r="D1146" s="16" t="s">
        <v>761</v>
      </c>
      <c r="E1146" s="16" t="s">
        <v>762</v>
      </c>
      <c r="F1146" s="16">
        <v>7.0242810000000003E-2</v>
      </c>
      <c r="G1146" s="16">
        <v>4.4962090000000003E-2</v>
      </c>
      <c r="H1146" s="16">
        <v>3.15826E-3</v>
      </c>
      <c r="I1146" s="66">
        <v>2.5000000000000001E-3</v>
      </c>
      <c r="J1146" s="16">
        <v>122342433126</v>
      </c>
      <c r="K1146" s="16">
        <v>3.15037E-3</v>
      </c>
      <c r="L1146" s="16">
        <v>-4.4962090000000003E-2</v>
      </c>
      <c r="R1146" s="18"/>
      <c r="S1146" s="78"/>
      <c r="Y1146" s="18"/>
      <c r="Z1146" s="78"/>
    </row>
    <row r="1147" spans="1:26" ht="13.2" x14ac:dyDescent="0.25">
      <c r="A1147" s="13">
        <v>43014</v>
      </c>
      <c r="B1147" s="54">
        <v>9.7488425925925923E-2</v>
      </c>
      <c r="C1147" s="16" t="s">
        <v>760</v>
      </c>
      <c r="D1147" s="16" t="s">
        <v>761</v>
      </c>
      <c r="E1147" s="16" t="s">
        <v>762</v>
      </c>
      <c r="F1147" s="16">
        <v>7.0250000000000007E-2</v>
      </c>
      <c r="G1147" s="16">
        <v>0.25</v>
      </c>
      <c r="H1147" s="16">
        <v>1.7562500000000002E-2</v>
      </c>
      <c r="I1147" s="66">
        <v>2.5000000000000001E-3</v>
      </c>
      <c r="J1147" s="16">
        <v>122342433126</v>
      </c>
      <c r="K1147" s="16">
        <v>1.7518599999999999E-2</v>
      </c>
      <c r="L1147" s="16">
        <v>-0.25</v>
      </c>
      <c r="R1147" s="18"/>
      <c r="S1147" s="78"/>
      <c r="Y1147" s="18"/>
      <c r="Z1147" s="78"/>
    </row>
    <row r="1148" spans="1:26" ht="13.2" x14ac:dyDescent="0.25">
      <c r="A1148" s="13">
        <v>43014</v>
      </c>
      <c r="B1148" s="54">
        <v>9.7488425925925923E-2</v>
      </c>
      <c r="C1148" s="16" t="s">
        <v>760</v>
      </c>
      <c r="D1148" s="16" t="s">
        <v>761</v>
      </c>
      <c r="E1148" s="16" t="s">
        <v>762</v>
      </c>
      <c r="F1148" s="16">
        <v>7.0251270000000005E-2</v>
      </c>
      <c r="G1148" s="16">
        <v>0.1991338</v>
      </c>
      <c r="H1148" s="16">
        <v>1.3989400000000001E-2</v>
      </c>
      <c r="I1148" s="66">
        <v>2.5000000000000001E-3</v>
      </c>
      <c r="J1148" s="16">
        <v>122342433126</v>
      </c>
      <c r="K1148" s="16">
        <v>1.395443E-2</v>
      </c>
      <c r="L1148" s="16">
        <v>-0.1991338</v>
      </c>
      <c r="R1148" s="18"/>
      <c r="S1148" s="78"/>
      <c r="Y1148" s="18"/>
      <c r="Z1148" s="78"/>
    </row>
    <row r="1149" spans="1:26" ht="13.2" x14ac:dyDescent="0.25">
      <c r="A1149" s="13">
        <v>43014</v>
      </c>
      <c r="B1149" s="54">
        <v>9.7488425925925923E-2</v>
      </c>
      <c r="C1149" s="16" t="s">
        <v>760</v>
      </c>
      <c r="D1149" s="16" t="s">
        <v>761</v>
      </c>
      <c r="E1149" s="16" t="s">
        <v>762</v>
      </c>
      <c r="F1149" s="16">
        <v>7.0292560000000004E-2</v>
      </c>
      <c r="G1149" s="16">
        <v>1.5868110000000001E-2</v>
      </c>
      <c r="H1149" s="16">
        <v>1.1154100000000001E-3</v>
      </c>
      <c r="I1149" s="66">
        <v>2.5000000000000001E-3</v>
      </c>
      <c r="J1149" s="16">
        <v>122342433126</v>
      </c>
      <c r="K1149" s="16">
        <v>1.1126300000000001E-3</v>
      </c>
      <c r="L1149" s="16">
        <v>-1.5868110000000001E-2</v>
      </c>
      <c r="R1149" s="18"/>
      <c r="S1149" s="78"/>
      <c r="Y1149" s="18"/>
      <c r="Z1149" s="78"/>
    </row>
    <row r="1150" spans="1:26" ht="13.2" x14ac:dyDescent="0.25">
      <c r="A1150" s="13">
        <v>43014</v>
      </c>
      <c r="B1150" s="54">
        <v>9.7488425925925923E-2</v>
      </c>
      <c r="C1150" s="16" t="s">
        <v>760</v>
      </c>
      <c r="D1150" s="16" t="s">
        <v>761</v>
      </c>
      <c r="E1150" s="16" t="s">
        <v>762</v>
      </c>
      <c r="F1150" s="16">
        <v>7.0329740000000002E-2</v>
      </c>
      <c r="G1150" s="16">
        <v>0.25800000000000001</v>
      </c>
      <c r="H1150" s="16">
        <v>1.8145069999999999E-2</v>
      </c>
      <c r="I1150" s="66">
        <v>2.5000000000000001E-3</v>
      </c>
      <c r="J1150" s="16">
        <v>122342433126</v>
      </c>
      <c r="K1150" s="16">
        <v>1.8099710000000001E-2</v>
      </c>
      <c r="L1150" s="16">
        <v>-0.25800000000000001</v>
      </c>
      <c r="R1150" s="18"/>
      <c r="S1150" s="78"/>
      <c r="Y1150" s="18"/>
      <c r="Z1150" s="78"/>
    </row>
    <row r="1151" spans="1:26" ht="13.2" x14ac:dyDescent="0.25">
      <c r="A1151" s="13">
        <v>43014</v>
      </c>
      <c r="B1151" s="54">
        <v>9.7488425925925923E-2</v>
      </c>
      <c r="C1151" s="16" t="s">
        <v>760</v>
      </c>
      <c r="D1151" s="16" t="s">
        <v>761</v>
      </c>
      <c r="E1151" s="16" t="s">
        <v>762</v>
      </c>
      <c r="F1151" s="16">
        <v>7.0338650000000003E-2</v>
      </c>
      <c r="G1151" s="16">
        <v>5.7657479999999997E-2</v>
      </c>
      <c r="H1151" s="16">
        <v>4.0555399999999998E-3</v>
      </c>
      <c r="I1151" s="66">
        <v>2.5000000000000001E-3</v>
      </c>
      <c r="J1151" s="16">
        <v>122342433126</v>
      </c>
      <c r="K1151" s="16">
        <v>4.0454100000000002E-3</v>
      </c>
      <c r="L1151" s="16">
        <v>-5.7657479999999997E-2</v>
      </c>
      <c r="R1151" s="18"/>
      <c r="S1151" s="78"/>
      <c r="Y1151" s="18"/>
      <c r="Z1151" s="78"/>
    </row>
    <row r="1152" spans="1:26" ht="13.2" x14ac:dyDescent="0.25">
      <c r="A1152" s="13">
        <v>43014</v>
      </c>
      <c r="B1152" s="54">
        <v>9.7488425925925923E-2</v>
      </c>
      <c r="C1152" s="16" t="s">
        <v>760</v>
      </c>
      <c r="D1152" s="16" t="s">
        <v>761</v>
      </c>
      <c r="E1152" s="16" t="s">
        <v>762</v>
      </c>
      <c r="F1152" s="16">
        <v>7.0344669999999998E-2</v>
      </c>
      <c r="G1152" s="16">
        <v>0.8</v>
      </c>
      <c r="H1152" s="16">
        <v>5.6275730000000003E-2</v>
      </c>
      <c r="I1152" s="66">
        <v>2.5000000000000001E-3</v>
      </c>
      <c r="J1152" s="16">
        <v>122342433126</v>
      </c>
      <c r="K1152" s="16">
        <v>5.6135049999999999E-2</v>
      </c>
      <c r="L1152" s="16">
        <v>-0.8</v>
      </c>
      <c r="R1152" s="18"/>
      <c r="S1152" s="78"/>
      <c r="Y1152" s="18"/>
      <c r="Z1152" s="78"/>
    </row>
    <row r="1153" spans="1:26" ht="13.2" x14ac:dyDescent="0.25">
      <c r="A1153" s="13">
        <v>43014</v>
      </c>
      <c r="B1153" s="54">
        <v>9.7488425925925923E-2</v>
      </c>
      <c r="C1153" s="16" t="s">
        <v>760</v>
      </c>
      <c r="D1153" s="16" t="s">
        <v>761</v>
      </c>
      <c r="E1153" s="16" t="s">
        <v>762</v>
      </c>
      <c r="F1153" s="16">
        <v>7.0344959999999998E-2</v>
      </c>
      <c r="G1153" s="16">
        <v>8.0955390000000002E-2</v>
      </c>
      <c r="H1153" s="16">
        <v>5.6947999999999999E-3</v>
      </c>
      <c r="I1153" s="66">
        <v>2.5000000000000001E-3</v>
      </c>
      <c r="J1153" s="16">
        <v>122342433126</v>
      </c>
      <c r="K1153" s="16">
        <v>5.6805700000000002E-3</v>
      </c>
      <c r="L1153" s="16">
        <v>-8.0955390000000002E-2</v>
      </c>
      <c r="R1153" s="18"/>
      <c r="S1153" s="78"/>
      <c r="Y1153" s="18"/>
      <c r="Z1153" s="78"/>
    </row>
    <row r="1154" spans="1:26" ht="13.2" x14ac:dyDescent="0.25">
      <c r="A1154" s="13">
        <v>43014</v>
      </c>
      <c r="B1154" s="54">
        <v>9.7488425925925923E-2</v>
      </c>
      <c r="C1154" s="16" t="s">
        <v>760</v>
      </c>
      <c r="D1154" s="16" t="s">
        <v>761</v>
      </c>
      <c r="E1154" s="16" t="s">
        <v>762</v>
      </c>
      <c r="F1154" s="16">
        <v>7.0344959999999998E-2</v>
      </c>
      <c r="G1154" s="16">
        <v>2.9120279999999998E-2</v>
      </c>
      <c r="H1154" s="16">
        <v>2.0484600000000002E-3</v>
      </c>
      <c r="I1154" s="66">
        <v>2.5000000000000001E-3</v>
      </c>
      <c r="J1154" s="16">
        <v>122342433126</v>
      </c>
      <c r="K1154" s="16">
        <v>2.0433399999999998E-3</v>
      </c>
      <c r="L1154" s="16">
        <v>-2.9120279999999998E-2</v>
      </c>
      <c r="R1154" s="18"/>
      <c r="S1154" s="78"/>
      <c r="Y1154" s="18"/>
      <c r="Z1154" s="78"/>
    </row>
    <row r="1155" spans="1:26" ht="13.2" x14ac:dyDescent="0.25">
      <c r="A1155" s="13">
        <v>43014</v>
      </c>
      <c r="B1155" s="54">
        <v>9.7488425925925923E-2</v>
      </c>
      <c r="C1155" s="16" t="s">
        <v>760</v>
      </c>
      <c r="D1155" s="16" t="s">
        <v>761</v>
      </c>
      <c r="E1155" s="16" t="s">
        <v>762</v>
      </c>
      <c r="F1155" s="16">
        <v>7.0344959999999998E-2</v>
      </c>
      <c r="G1155" s="16">
        <v>4.9625937000000002</v>
      </c>
      <c r="H1155" s="16">
        <v>0.34909345000000003</v>
      </c>
      <c r="I1155" s="66">
        <v>2.5000000000000001E-3</v>
      </c>
      <c r="J1155" s="16">
        <v>122342433126</v>
      </c>
      <c r="K1155" s="16">
        <v>0.34822071999999998</v>
      </c>
      <c r="L1155" s="16">
        <v>-4.9625937000000002</v>
      </c>
      <c r="R1155" s="18"/>
      <c r="S1155" s="78"/>
      <c r="Y1155" s="18"/>
      <c r="Z1155" s="78"/>
    </row>
    <row r="1156" spans="1:26" ht="13.2" x14ac:dyDescent="0.25">
      <c r="A1156" s="13">
        <v>43014</v>
      </c>
      <c r="B1156" s="54">
        <v>9.7488425925925923E-2</v>
      </c>
      <c r="C1156" s="16" t="s">
        <v>760</v>
      </c>
      <c r="D1156" s="16" t="s">
        <v>761</v>
      </c>
      <c r="E1156" s="16" t="s">
        <v>762</v>
      </c>
      <c r="F1156" s="16">
        <v>7.0344970000000007E-2</v>
      </c>
      <c r="G1156" s="16">
        <v>0.31267026999999997</v>
      </c>
      <c r="H1156" s="16">
        <v>2.1994779999999998E-2</v>
      </c>
      <c r="I1156" s="66">
        <v>2.5000000000000001E-3</v>
      </c>
      <c r="J1156" s="16">
        <v>122342433126</v>
      </c>
      <c r="K1156" s="16">
        <v>2.1939799999999999E-2</v>
      </c>
      <c r="L1156" s="16">
        <v>-0.31267026999999997</v>
      </c>
      <c r="R1156" s="18"/>
      <c r="S1156" s="78"/>
      <c r="Y1156" s="18"/>
      <c r="Z1156" s="78"/>
    </row>
    <row r="1157" spans="1:26" ht="13.2" x14ac:dyDescent="0.25">
      <c r="A1157" s="13"/>
      <c r="B1157" s="54"/>
      <c r="R1157" s="18"/>
      <c r="S1157" s="78"/>
      <c r="Y1157" s="18"/>
      <c r="Z1157" s="78"/>
    </row>
    <row r="1158" spans="1:26" ht="13.2" x14ac:dyDescent="0.25">
      <c r="A1158" s="13"/>
      <c r="B1158" s="54"/>
      <c r="F1158" s="16" t="s">
        <v>774</v>
      </c>
      <c r="G1158" s="16">
        <v>0</v>
      </c>
      <c r="H1158" s="16">
        <v>0</v>
      </c>
      <c r="R1158" s="18"/>
      <c r="S1158" s="78"/>
      <c r="Y1158" s="18"/>
      <c r="Z1158" s="78"/>
    </row>
    <row r="1159" spans="1:26" ht="13.2" x14ac:dyDescent="0.25">
      <c r="A1159" s="13"/>
      <c r="B1159" s="54"/>
      <c r="F1159" s="16" t="s">
        <v>775</v>
      </c>
      <c r="G1159" s="16">
        <f t="shared" ref="G1159:H1159" si="98">SUM(G1143:G1156)</f>
        <v>29.646636999999998</v>
      </c>
      <c r="H1159" s="16">
        <f t="shared" si="98"/>
        <v>2.0822364699999998</v>
      </c>
      <c r="R1159" s="18"/>
      <c r="S1159" s="78"/>
      <c r="Y1159" s="18"/>
      <c r="Z1159" s="78"/>
    </row>
    <row r="1160" spans="1:26" ht="13.2" x14ac:dyDescent="0.25">
      <c r="A1160" s="13"/>
      <c r="B1160" s="54"/>
      <c r="G1160" s="7">
        <f t="shared" ref="G1160:H1160" si="99">G1159-G1158</f>
        <v>29.646636999999998</v>
      </c>
      <c r="H1160" s="7">
        <f t="shared" si="99"/>
        <v>2.0822364699999998</v>
      </c>
      <c r="R1160" s="18"/>
      <c r="S1160" s="78"/>
      <c r="Y1160" s="18"/>
      <c r="Z1160" s="78"/>
    </row>
    <row r="1161" spans="1:26" ht="13.2" x14ac:dyDescent="0.25">
      <c r="A1161" s="13"/>
      <c r="B1161" s="54"/>
      <c r="R1161" s="18"/>
      <c r="S1161" s="78"/>
      <c r="Y1161" s="18"/>
      <c r="Z1161" s="78"/>
    </row>
    <row r="1162" spans="1:26" ht="13.2" x14ac:dyDescent="0.25">
      <c r="A1162" s="13"/>
      <c r="B1162" s="54"/>
      <c r="R1162" s="18"/>
      <c r="S1162" s="78"/>
      <c r="Y1162" s="18"/>
      <c r="Z1162" s="78"/>
    </row>
    <row r="1163" spans="1:26" ht="13.2" x14ac:dyDescent="0.25">
      <c r="A1163" s="13">
        <v>43018</v>
      </c>
      <c r="B1163" s="54">
        <v>4.9641203703703701E-2</v>
      </c>
      <c r="C1163" s="16" t="s">
        <v>760</v>
      </c>
      <c r="D1163" s="16" t="s">
        <v>761</v>
      </c>
      <c r="E1163" s="16" t="s">
        <v>762</v>
      </c>
      <c r="F1163" s="16">
        <v>5.7942859999999999E-2</v>
      </c>
      <c r="G1163" s="16">
        <v>3.07262697</v>
      </c>
      <c r="H1163" s="16">
        <v>0.17803679</v>
      </c>
      <c r="I1163" s="66">
        <v>2.5000000000000001E-3</v>
      </c>
      <c r="J1163" s="16">
        <v>123328404168</v>
      </c>
      <c r="K1163" s="16">
        <v>0.17759169999999999</v>
      </c>
      <c r="L1163" s="16">
        <v>-3.07262697</v>
      </c>
      <c r="R1163" s="18"/>
      <c r="S1163" s="78"/>
      <c r="Y1163" s="18"/>
      <c r="Z1163" s="78"/>
    </row>
    <row r="1164" spans="1:26" ht="13.2" x14ac:dyDescent="0.25">
      <c r="A1164" s="13">
        <v>43018</v>
      </c>
      <c r="B1164" s="54">
        <v>4.9641203703703701E-2</v>
      </c>
      <c r="C1164" s="16" t="s">
        <v>760</v>
      </c>
      <c r="D1164" s="16" t="s">
        <v>761</v>
      </c>
      <c r="E1164" s="16" t="s">
        <v>762</v>
      </c>
      <c r="F1164" s="16">
        <v>5.794287E-2</v>
      </c>
      <c r="G1164" s="16">
        <v>3.9395666199999999</v>
      </c>
      <c r="H1164" s="16">
        <v>0.22826979</v>
      </c>
      <c r="I1164" s="66">
        <v>2.5000000000000001E-3</v>
      </c>
      <c r="J1164" s="16">
        <v>123328404168</v>
      </c>
      <c r="K1164" s="16">
        <v>0.22769912</v>
      </c>
      <c r="L1164" s="16">
        <v>-3.9395666199999999</v>
      </c>
      <c r="R1164" s="18"/>
      <c r="S1164" s="78"/>
      <c r="Y1164" s="18"/>
      <c r="Z1164" s="78"/>
    </row>
    <row r="1165" spans="1:26" ht="13.2" x14ac:dyDescent="0.25">
      <c r="A1165" s="13">
        <v>43018</v>
      </c>
      <c r="B1165" s="54">
        <v>4.9641203703703701E-2</v>
      </c>
      <c r="C1165" s="16" t="s">
        <v>760</v>
      </c>
      <c r="D1165" s="16" t="s">
        <v>761</v>
      </c>
      <c r="E1165" s="16" t="s">
        <v>762</v>
      </c>
      <c r="F1165" s="16">
        <v>5.8000000000000003E-2</v>
      </c>
      <c r="G1165" s="16">
        <v>4.9874999999999998</v>
      </c>
      <c r="H1165" s="16">
        <v>0.289275</v>
      </c>
      <c r="I1165" s="66">
        <v>2.5000000000000001E-3</v>
      </c>
      <c r="J1165" s="16">
        <v>123328404168</v>
      </c>
      <c r="K1165" s="16">
        <v>0.28855182000000001</v>
      </c>
      <c r="L1165" s="16">
        <v>-4.9874999999999998</v>
      </c>
      <c r="R1165" s="18"/>
      <c r="S1165" s="78"/>
      <c r="Y1165" s="18"/>
      <c r="Z1165" s="78"/>
    </row>
    <row r="1166" spans="1:26" ht="13.2" x14ac:dyDescent="0.25">
      <c r="A1166" s="13">
        <v>43018</v>
      </c>
      <c r="B1166" s="54">
        <v>4.9641203703703701E-2</v>
      </c>
      <c r="C1166" s="16" t="s">
        <v>760</v>
      </c>
      <c r="D1166" s="16" t="s">
        <v>761</v>
      </c>
      <c r="E1166" s="16" t="s">
        <v>762</v>
      </c>
      <c r="F1166" s="16">
        <v>5.8020000000000002E-2</v>
      </c>
      <c r="G1166" s="16">
        <v>0.25</v>
      </c>
      <c r="H1166" s="16">
        <v>1.4505000000000001E-2</v>
      </c>
      <c r="I1166" s="66">
        <v>2.5000000000000001E-3</v>
      </c>
      <c r="J1166" s="16">
        <v>123328404168</v>
      </c>
      <c r="K1166" s="16">
        <v>1.4468740000000001E-2</v>
      </c>
      <c r="L1166" s="16">
        <v>-0.25</v>
      </c>
      <c r="R1166" s="18"/>
      <c r="S1166" s="78"/>
      <c r="Y1166" s="18"/>
      <c r="Z1166" s="78"/>
    </row>
    <row r="1167" spans="1:26" ht="13.2" x14ac:dyDescent="0.25">
      <c r="A1167" s="13">
        <v>43018</v>
      </c>
      <c r="B1167" s="54">
        <v>4.9641203703703701E-2</v>
      </c>
      <c r="C1167" s="16" t="s">
        <v>760</v>
      </c>
      <c r="D1167" s="16" t="s">
        <v>761</v>
      </c>
      <c r="E1167" s="16" t="s">
        <v>762</v>
      </c>
      <c r="F1167" s="16">
        <v>5.8022289999999997E-2</v>
      </c>
      <c r="G1167" s="16">
        <v>11.49189378</v>
      </c>
      <c r="H1167" s="16">
        <v>0.66678599000000005</v>
      </c>
      <c r="I1167" s="66">
        <v>2.5000000000000001E-3</v>
      </c>
      <c r="J1167" s="16">
        <v>123328404168</v>
      </c>
      <c r="K1167" s="16">
        <v>0.66511903000000006</v>
      </c>
      <c r="L1167" s="16">
        <v>-11.49189378</v>
      </c>
      <c r="R1167" s="18"/>
      <c r="S1167" s="78"/>
      <c r="Y1167" s="18"/>
      <c r="Z1167" s="78"/>
    </row>
    <row r="1168" spans="1:26" ht="13.2" x14ac:dyDescent="0.25">
      <c r="A1168" s="13">
        <v>43018</v>
      </c>
      <c r="B1168" s="54">
        <v>4.9641203703703701E-2</v>
      </c>
      <c r="C1168" s="16" t="s">
        <v>760</v>
      </c>
      <c r="D1168" s="16" t="s">
        <v>761</v>
      </c>
      <c r="E1168" s="16" t="s">
        <v>762</v>
      </c>
      <c r="F1168" s="16">
        <v>5.8022299999999999E-2</v>
      </c>
      <c r="G1168" s="16">
        <v>6.3860000000000001</v>
      </c>
      <c r="H1168" s="16">
        <v>0.37053039999999998</v>
      </c>
      <c r="I1168" s="66">
        <v>2.5000000000000001E-3</v>
      </c>
      <c r="J1168" s="16">
        <v>123328404168</v>
      </c>
      <c r="K1168" s="16">
        <v>0.36960408</v>
      </c>
      <c r="L1168" s="16">
        <v>-6.3860000000000001</v>
      </c>
      <c r="R1168" s="18"/>
      <c r="S1168" s="78"/>
      <c r="Y1168" s="18"/>
      <c r="Z1168" s="78"/>
    </row>
    <row r="1169" spans="1:26" ht="13.2" x14ac:dyDescent="0.25">
      <c r="A1169" s="13">
        <v>43018</v>
      </c>
      <c r="B1169" s="54">
        <v>4.9641203703703701E-2</v>
      </c>
      <c r="C1169" s="16" t="s">
        <v>760</v>
      </c>
      <c r="D1169" s="16" t="s">
        <v>761</v>
      </c>
      <c r="E1169" s="16" t="s">
        <v>762</v>
      </c>
      <c r="F1169" s="16">
        <v>5.8022299999999999E-2</v>
      </c>
      <c r="G1169" s="16">
        <v>10.477443750000001</v>
      </c>
      <c r="H1169" s="16">
        <v>0.60792537999999996</v>
      </c>
      <c r="I1169" s="66">
        <v>2.5000000000000001E-3</v>
      </c>
      <c r="J1169" s="16">
        <v>123328404168</v>
      </c>
      <c r="K1169" s="16">
        <v>0.60640556999999995</v>
      </c>
      <c r="L1169" s="16">
        <v>-10.477443750000001</v>
      </c>
      <c r="R1169" s="18"/>
      <c r="S1169" s="78"/>
      <c r="Y1169" s="18"/>
      <c r="Z1169" s="78"/>
    </row>
    <row r="1170" spans="1:26" ht="13.2" x14ac:dyDescent="0.25">
      <c r="A1170" s="13">
        <v>43018</v>
      </c>
      <c r="B1170" s="54">
        <v>4.9641203703703701E-2</v>
      </c>
      <c r="C1170" s="16" t="s">
        <v>760</v>
      </c>
      <c r="D1170" s="16" t="s">
        <v>761</v>
      </c>
      <c r="E1170" s="16" t="s">
        <v>762</v>
      </c>
      <c r="F1170" s="16">
        <v>5.8022329999999997E-2</v>
      </c>
      <c r="G1170" s="16">
        <v>2.8649688800000002</v>
      </c>
      <c r="H1170" s="16">
        <v>0.16623215999999999</v>
      </c>
      <c r="I1170" s="66">
        <v>2.5000000000000001E-3</v>
      </c>
      <c r="J1170" s="16">
        <v>123328404168</v>
      </c>
      <c r="K1170" s="16">
        <v>0.16581657999999999</v>
      </c>
      <c r="L1170" s="16">
        <v>-2.8649688800000002</v>
      </c>
      <c r="R1170" s="18"/>
      <c r="S1170" s="78"/>
      <c r="Y1170" s="18"/>
      <c r="Z1170" s="78"/>
    </row>
    <row r="1171" spans="1:26" ht="13.2" x14ac:dyDescent="0.25">
      <c r="A1171" s="13">
        <v>43018</v>
      </c>
      <c r="B1171" s="54">
        <v>4.9641203703703701E-2</v>
      </c>
      <c r="C1171" s="16" t="s">
        <v>760</v>
      </c>
      <c r="D1171" s="16" t="s">
        <v>761</v>
      </c>
      <c r="E1171" s="16" t="s">
        <v>762</v>
      </c>
      <c r="F1171" s="16">
        <v>5.8022339999999999E-2</v>
      </c>
      <c r="G1171" s="16">
        <v>6.53</v>
      </c>
      <c r="H1171" s="16">
        <v>0.37888588000000001</v>
      </c>
      <c r="I1171" s="66">
        <v>2.5000000000000001E-3</v>
      </c>
      <c r="J1171" s="16">
        <v>123328404168</v>
      </c>
      <c r="K1171" s="16">
        <v>0.37793866999999998</v>
      </c>
      <c r="L1171" s="16">
        <v>-6.53</v>
      </c>
      <c r="R1171" s="18"/>
      <c r="S1171" s="78"/>
      <c r="Y1171" s="18"/>
      <c r="Z1171" s="78"/>
    </row>
    <row r="1172" spans="1:26" ht="13.2" x14ac:dyDescent="0.25">
      <c r="A1172" s="13"/>
      <c r="B1172" s="54"/>
      <c r="R1172" s="18"/>
      <c r="S1172" s="78"/>
      <c r="Y1172" s="18"/>
      <c r="Z1172" s="78"/>
    </row>
    <row r="1173" spans="1:26" ht="13.2" x14ac:dyDescent="0.25">
      <c r="A1173" s="13"/>
      <c r="B1173" s="54"/>
      <c r="F1173" s="16" t="s">
        <v>774</v>
      </c>
      <c r="G1173" s="16">
        <v>0</v>
      </c>
      <c r="H1173" s="16">
        <v>0</v>
      </c>
      <c r="R1173" s="18"/>
      <c r="S1173" s="78"/>
      <c r="Y1173" s="18"/>
      <c r="Z1173" s="78"/>
    </row>
    <row r="1174" spans="1:26" ht="13.2" x14ac:dyDescent="0.25">
      <c r="A1174" s="13"/>
      <c r="B1174" s="54"/>
      <c r="F1174" s="16" t="s">
        <v>775</v>
      </c>
      <c r="G1174" s="16">
        <f t="shared" ref="G1174:H1174" si="100">SUM(G1163:G1171)</f>
        <v>50</v>
      </c>
      <c r="H1174" s="16">
        <f t="shared" si="100"/>
        <v>2.9004463899999999</v>
      </c>
      <c r="R1174" s="18"/>
      <c r="S1174" s="78"/>
      <c r="Y1174" s="18"/>
      <c r="Z1174" s="78"/>
    </row>
    <row r="1175" spans="1:26" ht="13.2" x14ac:dyDescent="0.25">
      <c r="A1175" s="13"/>
      <c r="B1175" s="54"/>
      <c r="G1175" s="7">
        <f t="shared" ref="G1175:H1175" si="101">G1174-G1173</f>
        <v>50</v>
      </c>
      <c r="H1175" s="7">
        <f t="shared" si="101"/>
        <v>2.9004463899999999</v>
      </c>
      <c r="R1175" s="18"/>
      <c r="S1175" s="78"/>
      <c r="Y1175" s="18"/>
      <c r="Z1175" s="78"/>
    </row>
    <row r="1176" spans="1:26" ht="13.2" x14ac:dyDescent="0.25">
      <c r="A1176" s="13"/>
      <c r="B1176" s="54"/>
      <c r="R1176" s="18"/>
      <c r="S1176" s="78"/>
      <c r="Y1176" s="18"/>
      <c r="Z1176" s="78"/>
    </row>
    <row r="1177" spans="1:26" ht="13.2" x14ac:dyDescent="0.25">
      <c r="A1177" s="13"/>
      <c r="B1177" s="54"/>
      <c r="R1177" s="18"/>
      <c r="S1177" s="78"/>
      <c r="Y1177" s="18"/>
      <c r="Z1177" s="78"/>
    </row>
    <row r="1178" spans="1:26" ht="13.2" x14ac:dyDescent="0.25">
      <c r="A1178" s="13">
        <v>43052</v>
      </c>
      <c r="B1178" s="54">
        <v>0.2402199074074074</v>
      </c>
      <c r="C1178" s="16" t="s">
        <v>760</v>
      </c>
      <c r="D1178" s="16" t="s">
        <v>761</v>
      </c>
      <c r="E1178" s="16" t="s">
        <v>762</v>
      </c>
      <c r="F1178" s="16">
        <v>7.0199999999999999E-2</v>
      </c>
      <c r="G1178" s="16">
        <v>4.829352E-2</v>
      </c>
      <c r="H1178" s="16">
        <v>3.3901999999999999E-3</v>
      </c>
      <c r="I1178" s="66">
        <v>2.5000000000000001E-3</v>
      </c>
      <c r="J1178" s="16">
        <v>131914039938</v>
      </c>
      <c r="K1178" s="16">
        <v>3.3817299999999999E-3</v>
      </c>
      <c r="L1178" s="16">
        <v>-4.829352E-2</v>
      </c>
      <c r="R1178" s="18"/>
      <c r="S1178" s="78"/>
      <c r="Y1178" s="18"/>
      <c r="Z1178" s="78"/>
    </row>
    <row r="1179" spans="1:26" ht="13.2" x14ac:dyDescent="0.25">
      <c r="A1179" s="13">
        <v>43052</v>
      </c>
      <c r="B1179" s="54">
        <v>0.2402199074074074</v>
      </c>
      <c r="C1179" s="16" t="s">
        <v>760</v>
      </c>
      <c r="D1179" s="16" t="s">
        <v>761</v>
      </c>
      <c r="E1179" s="16" t="s">
        <v>762</v>
      </c>
      <c r="F1179" s="16">
        <v>7.0199999999999999E-2</v>
      </c>
      <c r="G1179" s="16">
        <v>19.905227870000001</v>
      </c>
      <c r="H1179" s="16">
        <v>1.39734699</v>
      </c>
      <c r="I1179" s="66">
        <v>2.5000000000000001E-3</v>
      </c>
      <c r="J1179" s="16">
        <v>131914039938</v>
      </c>
      <c r="K1179" s="16">
        <v>1.39385363</v>
      </c>
      <c r="L1179" s="16">
        <v>-19.905227870000001</v>
      </c>
      <c r="R1179" s="18"/>
      <c r="S1179" s="78"/>
      <c r="Y1179" s="18"/>
      <c r="Z1179" s="78"/>
    </row>
    <row r="1180" spans="1:26" ht="13.2" x14ac:dyDescent="0.25">
      <c r="A1180" s="13">
        <v>43052</v>
      </c>
      <c r="B1180" s="54">
        <v>0.2402199074074074</v>
      </c>
      <c r="C1180" s="16" t="s">
        <v>760</v>
      </c>
      <c r="D1180" s="16" t="s">
        <v>761</v>
      </c>
      <c r="E1180" s="16" t="s">
        <v>762</v>
      </c>
      <c r="F1180" s="16">
        <v>7.0200100000000001E-2</v>
      </c>
      <c r="G1180" s="16">
        <v>2.96959346</v>
      </c>
      <c r="H1180" s="16">
        <v>0.20846575000000001</v>
      </c>
      <c r="I1180" s="66">
        <v>2.5000000000000001E-3</v>
      </c>
      <c r="J1180" s="16">
        <v>131914039938</v>
      </c>
      <c r="K1180" s="16">
        <v>0.20794459000000001</v>
      </c>
      <c r="L1180" s="16">
        <v>-2.96959346</v>
      </c>
      <c r="R1180" s="18"/>
      <c r="S1180" s="78"/>
      <c r="Y1180" s="18"/>
      <c r="Z1180" s="78"/>
    </row>
    <row r="1181" spans="1:26" ht="13.2" x14ac:dyDescent="0.25">
      <c r="A1181" s="13">
        <v>43052</v>
      </c>
      <c r="B1181" s="54">
        <v>0.2363888888888889</v>
      </c>
      <c r="C1181" s="16" t="s">
        <v>760</v>
      </c>
      <c r="D1181" s="16" t="s">
        <v>761</v>
      </c>
      <c r="E1181" s="16" t="s">
        <v>762</v>
      </c>
      <c r="F1181" s="16">
        <v>6.9800979999999999E-2</v>
      </c>
      <c r="G1181" s="16">
        <v>1.26792645</v>
      </c>
      <c r="H1181" s="16">
        <v>8.8502499999999998E-2</v>
      </c>
      <c r="I1181" s="66">
        <v>2.5000000000000001E-3</v>
      </c>
      <c r="J1181" s="16">
        <v>131912754225</v>
      </c>
      <c r="K1181" s="16">
        <v>8.8281250000000006E-2</v>
      </c>
      <c r="L1181" s="16">
        <v>-1.26792645</v>
      </c>
      <c r="R1181" s="18"/>
      <c r="S1181" s="78"/>
      <c r="Y1181" s="18"/>
      <c r="Z1181" s="78"/>
    </row>
    <row r="1182" spans="1:26" ht="13.2" x14ac:dyDescent="0.25">
      <c r="A1182" s="13">
        <v>43052</v>
      </c>
      <c r="B1182" s="54">
        <v>0.2363888888888889</v>
      </c>
      <c r="C1182" s="16" t="s">
        <v>760</v>
      </c>
      <c r="D1182" s="16" t="s">
        <v>761</v>
      </c>
      <c r="E1182" s="16" t="s">
        <v>762</v>
      </c>
      <c r="F1182" s="16">
        <v>6.9800989999999993E-2</v>
      </c>
      <c r="G1182" s="16">
        <v>7.6580619399999996</v>
      </c>
      <c r="H1182" s="16">
        <v>0.53454029999999997</v>
      </c>
      <c r="I1182" s="66">
        <v>2.5000000000000001E-3</v>
      </c>
      <c r="J1182" s="16">
        <v>131912754225</v>
      </c>
      <c r="K1182" s="16">
        <v>0.53320394999999998</v>
      </c>
      <c r="L1182" s="16">
        <v>-7.6580619399999996</v>
      </c>
      <c r="R1182" s="18"/>
      <c r="S1182" s="78"/>
      <c r="Y1182" s="18"/>
      <c r="Z1182" s="78"/>
    </row>
    <row r="1183" spans="1:26" ht="13.2" x14ac:dyDescent="0.25">
      <c r="A1183" s="13"/>
      <c r="B1183" s="54"/>
      <c r="R1183" s="18"/>
      <c r="S1183" s="78"/>
      <c r="Y1183" s="18"/>
      <c r="Z1183" s="78"/>
    </row>
    <row r="1184" spans="1:26" ht="13.2" x14ac:dyDescent="0.25">
      <c r="A1184" s="13"/>
      <c r="B1184" s="54"/>
      <c r="F1184" s="16" t="s">
        <v>774</v>
      </c>
      <c r="G1184" s="16">
        <v>0</v>
      </c>
      <c r="H1184" s="16">
        <v>0</v>
      </c>
      <c r="R1184" s="18"/>
      <c r="S1184" s="78"/>
      <c r="Y1184" s="18"/>
      <c r="Z1184" s="78"/>
    </row>
    <row r="1185" spans="1:26" ht="13.2" x14ac:dyDescent="0.25">
      <c r="A1185" s="13"/>
      <c r="B1185" s="54"/>
      <c r="F1185" s="16" t="s">
        <v>775</v>
      </c>
      <c r="G1185" s="16">
        <f t="shared" ref="G1185:H1185" si="102">SUM(G1178:G1182)</f>
        <v>31.849103240000002</v>
      </c>
      <c r="H1185" s="16">
        <f t="shared" si="102"/>
        <v>2.2322457399999998</v>
      </c>
      <c r="R1185" s="18"/>
      <c r="S1185" s="78"/>
      <c r="Y1185" s="18"/>
      <c r="Z1185" s="78"/>
    </row>
    <row r="1186" spans="1:26" ht="13.2" x14ac:dyDescent="0.25">
      <c r="A1186" s="13"/>
      <c r="B1186" s="54"/>
      <c r="G1186" s="7">
        <f t="shared" ref="G1186:H1186" si="103">G1185-G1184</f>
        <v>31.849103240000002</v>
      </c>
      <c r="H1186" s="7">
        <f t="shared" si="103"/>
        <v>2.2322457399999998</v>
      </c>
      <c r="R1186" s="18"/>
      <c r="S1186" s="78"/>
      <c r="Y1186" s="18"/>
      <c r="Z1186" s="78"/>
    </row>
    <row r="1187" spans="1:26" ht="13.2" x14ac:dyDescent="0.25">
      <c r="A1187" s="13"/>
      <c r="B1187" s="54"/>
      <c r="R1187" s="18"/>
      <c r="S1187" s="78"/>
      <c r="Y1187" s="18"/>
      <c r="Z1187" s="78"/>
    </row>
    <row r="1188" spans="1:26" ht="13.2" x14ac:dyDescent="0.25">
      <c r="A1188" s="13"/>
      <c r="B1188" s="54"/>
      <c r="R1188" s="18"/>
      <c r="S1188" s="78"/>
      <c r="Y1188" s="18"/>
      <c r="Z1188" s="78"/>
    </row>
    <row r="1189" spans="1:26" ht="13.2" x14ac:dyDescent="0.25">
      <c r="A1189" s="13">
        <v>43066</v>
      </c>
      <c r="B1189" s="54">
        <v>0.66368055555555561</v>
      </c>
      <c r="C1189" s="16" t="s">
        <v>760</v>
      </c>
      <c r="D1189" s="16" t="s">
        <v>761</v>
      </c>
      <c r="E1189" s="16" t="s">
        <v>762</v>
      </c>
      <c r="F1189" s="16">
        <v>6.4875180000000005E-2</v>
      </c>
      <c r="G1189" s="16">
        <v>2.1163279699999999</v>
      </c>
      <c r="H1189" s="16">
        <v>0.13729715000000001</v>
      </c>
      <c r="I1189" s="66">
        <v>2.5000000000000001E-3</v>
      </c>
      <c r="J1189" s="16">
        <v>136360206321</v>
      </c>
      <c r="K1189" s="16">
        <v>0.13695391000000001</v>
      </c>
      <c r="L1189" s="16">
        <v>-2.1163279699999999</v>
      </c>
      <c r="R1189" s="18"/>
      <c r="S1189" s="78"/>
      <c r="Y1189" s="18"/>
      <c r="Z1189" s="78"/>
    </row>
    <row r="1190" spans="1:26" ht="13.2" x14ac:dyDescent="0.25">
      <c r="A1190" s="13">
        <v>43066</v>
      </c>
      <c r="B1190" s="54">
        <v>0.66368055555555561</v>
      </c>
      <c r="C1190" s="16" t="s">
        <v>760</v>
      </c>
      <c r="D1190" s="16" t="s">
        <v>761</v>
      </c>
      <c r="E1190" s="16" t="s">
        <v>762</v>
      </c>
      <c r="F1190" s="16">
        <v>6.4875189999999999E-2</v>
      </c>
      <c r="G1190" s="16">
        <v>3.5834851799999998</v>
      </c>
      <c r="H1190" s="16">
        <v>0.23247928000000001</v>
      </c>
      <c r="I1190" s="66">
        <v>2.5000000000000001E-3</v>
      </c>
      <c r="J1190" s="16">
        <v>136360206321</v>
      </c>
      <c r="K1190" s="16">
        <v>0.23189809</v>
      </c>
      <c r="L1190" s="16">
        <v>-3.5834851799999998</v>
      </c>
      <c r="R1190" s="18"/>
      <c r="S1190" s="78"/>
      <c r="Y1190" s="18"/>
      <c r="Z1190" s="78"/>
    </row>
    <row r="1191" spans="1:26" ht="13.2" x14ac:dyDescent="0.25">
      <c r="A1191" s="13"/>
      <c r="B1191" s="54"/>
      <c r="R1191" s="18"/>
      <c r="S1191" s="78"/>
      <c r="Y1191" s="18"/>
      <c r="Z1191" s="78"/>
    </row>
    <row r="1192" spans="1:26" ht="13.2" x14ac:dyDescent="0.25">
      <c r="A1192" s="13"/>
      <c r="B1192" s="54"/>
      <c r="F1192" s="16" t="s">
        <v>774</v>
      </c>
      <c r="G1192" s="16">
        <v>0</v>
      </c>
      <c r="H1192" s="16">
        <v>0</v>
      </c>
      <c r="R1192" s="18"/>
      <c r="S1192" s="78"/>
      <c r="Y1192" s="18"/>
      <c r="Z1192" s="78"/>
    </row>
    <row r="1193" spans="1:26" ht="13.2" x14ac:dyDescent="0.25">
      <c r="A1193" s="13"/>
      <c r="B1193" s="54"/>
      <c r="F1193" s="16" t="s">
        <v>775</v>
      </c>
      <c r="G1193" s="16">
        <f t="shared" ref="G1193:H1193" si="104">SUM(G1189:G1190)</f>
        <v>5.6998131499999998</v>
      </c>
      <c r="H1193" s="16">
        <f t="shared" si="104"/>
        <v>0.36977643000000004</v>
      </c>
      <c r="R1193" s="18"/>
      <c r="S1193" s="78"/>
      <c r="Y1193" s="18"/>
      <c r="Z1193" s="78"/>
    </row>
    <row r="1194" spans="1:26" ht="13.2" x14ac:dyDescent="0.25">
      <c r="A1194" s="13"/>
      <c r="B1194" s="54"/>
      <c r="G1194" s="7">
        <f t="shared" ref="G1194:H1194" si="105">G1193-G1192</f>
        <v>5.6998131499999998</v>
      </c>
      <c r="H1194" s="7">
        <f t="shared" si="105"/>
        <v>0.36977643000000004</v>
      </c>
      <c r="R1194" s="18"/>
      <c r="S1194" s="78"/>
      <c r="Y1194" s="18"/>
      <c r="Z1194" s="78"/>
    </row>
    <row r="1195" spans="1:26" ht="13.2" x14ac:dyDescent="0.25">
      <c r="A1195" s="13"/>
      <c r="B1195" s="54"/>
      <c r="R1195" s="18"/>
      <c r="S1195" s="78"/>
      <c r="Y1195" s="18"/>
      <c r="Z1195" s="78"/>
    </row>
    <row r="1196" spans="1:26" ht="13.2" x14ac:dyDescent="0.25">
      <c r="A1196" s="13"/>
      <c r="B1196" s="54"/>
      <c r="R1196" s="18"/>
      <c r="S1196" s="78"/>
      <c r="Y1196" s="18"/>
      <c r="Z1196" s="78"/>
    </row>
    <row r="1197" spans="1:26" ht="13.2" x14ac:dyDescent="0.25">
      <c r="A1197" s="13">
        <v>43070</v>
      </c>
      <c r="B1197" s="54">
        <v>0.78096064814814814</v>
      </c>
      <c r="C1197" s="16" t="s">
        <v>760</v>
      </c>
      <c r="D1197" s="16" t="s">
        <v>761</v>
      </c>
      <c r="E1197" s="16" t="s">
        <v>762</v>
      </c>
      <c r="F1197" s="16">
        <v>7.3620389999999994E-2</v>
      </c>
      <c r="G1197" s="16">
        <v>3.7088530199999998</v>
      </c>
      <c r="H1197" s="16">
        <v>0.27304719999999999</v>
      </c>
      <c r="I1197" s="66">
        <v>2.5000000000000001E-3</v>
      </c>
      <c r="J1197" s="16">
        <v>137748007131</v>
      </c>
      <c r="K1197" s="16">
        <v>0.27236459000000002</v>
      </c>
      <c r="L1197" s="16">
        <v>-3.7088530199999998</v>
      </c>
      <c r="R1197" s="18"/>
      <c r="S1197" s="78"/>
      <c r="Y1197" s="18"/>
      <c r="Z1197" s="78"/>
    </row>
    <row r="1198" spans="1:26" ht="13.2" x14ac:dyDescent="0.25">
      <c r="A1198" s="13">
        <v>43070</v>
      </c>
      <c r="B1198" s="54">
        <v>0.78096064814814814</v>
      </c>
      <c r="C1198" s="16" t="s">
        <v>760</v>
      </c>
      <c r="D1198" s="16" t="s">
        <v>761</v>
      </c>
      <c r="E1198" s="16" t="s">
        <v>762</v>
      </c>
      <c r="F1198" s="16">
        <v>7.3620400000000003E-2</v>
      </c>
      <c r="G1198" s="16">
        <v>8.7422305900000001</v>
      </c>
      <c r="H1198" s="16">
        <v>0.64360651000000002</v>
      </c>
      <c r="I1198" s="66">
        <v>2.5000000000000001E-3</v>
      </c>
      <c r="J1198" s="16">
        <v>137748007131</v>
      </c>
      <c r="K1198" s="16">
        <v>0.6419975</v>
      </c>
      <c r="L1198" s="16">
        <v>-8.7422305900000001</v>
      </c>
      <c r="R1198" s="18"/>
      <c r="S1198" s="78"/>
      <c r="Y1198" s="18"/>
      <c r="Z1198" s="78"/>
    </row>
    <row r="1199" spans="1:26" ht="13.2" x14ac:dyDescent="0.25">
      <c r="A1199" s="13"/>
      <c r="B1199" s="54"/>
      <c r="R1199" s="18"/>
      <c r="S1199" s="78"/>
      <c r="Y1199" s="18"/>
      <c r="Z1199" s="78"/>
    </row>
    <row r="1200" spans="1:26" ht="13.2" x14ac:dyDescent="0.25">
      <c r="A1200" s="13"/>
      <c r="B1200" s="54"/>
      <c r="F1200" s="16" t="s">
        <v>774</v>
      </c>
      <c r="G1200" s="16">
        <v>0</v>
      </c>
      <c r="H1200" s="16">
        <v>0</v>
      </c>
      <c r="R1200" s="18"/>
      <c r="S1200" s="78"/>
      <c r="Y1200" s="18"/>
      <c r="Z1200" s="78"/>
    </row>
    <row r="1201" spans="1:26" ht="13.2" x14ac:dyDescent="0.25">
      <c r="A1201" s="13"/>
      <c r="B1201" s="54"/>
      <c r="F1201" s="16" t="s">
        <v>775</v>
      </c>
      <c r="G1201" s="16">
        <f t="shared" ref="G1201:H1201" si="106">SUM(G1197:G1198)</f>
        <v>12.45108361</v>
      </c>
      <c r="H1201" s="16">
        <f t="shared" si="106"/>
        <v>0.91665371000000007</v>
      </c>
      <c r="R1201" s="18"/>
      <c r="S1201" s="78"/>
      <c r="Y1201" s="18"/>
      <c r="Z1201" s="78"/>
    </row>
    <row r="1202" spans="1:26" ht="13.2" x14ac:dyDescent="0.25">
      <c r="A1202" s="13"/>
      <c r="B1202" s="54"/>
      <c r="G1202" s="7">
        <f t="shared" ref="G1202:H1202" si="107">G1201-G1200</f>
        <v>12.45108361</v>
      </c>
      <c r="H1202" s="7">
        <f t="shared" si="107"/>
        <v>0.91665371000000007</v>
      </c>
      <c r="R1202" s="18"/>
      <c r="S1202" s="78"/>
      <c r="Y1202" s="18"/>
      <c r="Z1202" s="78"/>
    </row>
    <row r="1203" spans="1:26" ht="13.2" x14ac:dyDescent="0.25">
      <c r="A1203" s="13"/>
      <c r="B1203" s="54"/>
      <c r="R1203" s="18"/>
      <c r="S1203" s="78"/>
      <c r="Y1203" s="18"/>
      <c r="Z1203" s="78"/>
    </row>
    <row r="1204" spans="1:26" ht="13.2" x14ac:dyDescent="0.25">
      <c r="A1204" s="13"/>
      <c r="B1204" s="54"/>
      <c r="R1204" s="18"/>
      <c r="S1204" s="78"/>
      <c r="Y1204" s="18"/>
      <c r="Z1204" s="78"/>
    </row>
    <row r="1205" spans="1:26" ht="13.2" x14ac:dyDescent="0.25">
      <c r="A1205" s="13">
        <v>43071</v>
      </c>
      <c r="B1205" s="54">
        <v>0.89763888888888888</v>
      </c>
      <c r="C1205" s="16" t="s">
        <v>760</v>
      </c>
      <c r="D1205" s="16" t="s">
        <v>761</v>
      </c>
      <c r="E1205" s="16" t="s">
        <v>762</v>
      </c>
      <c r="F1205" s="16">
        <v>6.881002E-2</v>
      </c>
      <c r="G1205" s="16">
        <v>22.79222309</v>
      </c>
      <c r="H1205" s="16">
        <v>1.56833332</v>
      </c>
      <c r="I1205" s="66">
        <v>2.5000000000000001E-3</v>
      </c>
      <c r="J1205" s="16">
        <v>138152800932</v>
      </c>
      <c r="K1205" s="16">
        <v>1.56441249</v>
      </c>
      <c r="L1205" s="16">
        <v>-22.79222309</v>
      </c>
      <c r="R1205" s="18"/>
      <c r="S1205" s="78"/>
      <c r="Y1205" s="18"/>
      <c r="Z1205" s="78"/>
    </row>
    <row r="1206" spans="1:26" ht="13.2" x14ac:dyDescent="0.25">
      <c r="A1206" s="13">
        <v>43071</v>
      </c>
      <c r="B1206" s="54">
        <v>0.89763888888888888</v>
      </c>
      <c r="C1206" s="16" t="s">
        <v>760</v>
      </c>
      <c r="D1206" s="16" t="s">
        <v>761</v>
      </c>
      <c r="E1206" s="16" t="s">
        <v>762</v>
      </c>
      <c r="F1206" s="16">
        <v>6.8823280000000001E-2</v>
      </c>
      <c r="G1206" s="16">
        <v>0.10988942</v>
      </c>
      <c r="H1206" s="16">
        <v>7.5629499999999997E-3</v>
      </c>
      <c r="I1206" s="66">
        <v>2.5000000000000001E-3</v>
      </c>
      <c r="J1206" s="16">
        <v>138152800932</v>
      </c>
      <c r="K1206" s="16">
        <v>7.5440500000000001E-3</v>
      </c>
      <c r="L1206" s="16">
        <v>-0.10988942</v>
      </c>
      <c r="R1206" s="18"/>
      <c r="S1206" s="78"/>
      <c r="Y1206" s="18"/>
      <c r="Z1206" s="78"/>
    </row>
    <row r="1207" spans="1:26" ht="13.2" x14ac:dyDescent="0.25">
      <c r="A1207" s="13">
        <v>43071</v>
      </c>
      <c r="B1207" s="54">
        <v>0.89763888888888888</v>
      </c>
      <c r="C1207" s="16" t="s">
        <v>760</v>
      </c>
      <c r="D1207" s="16" t="s">
        <v>761</v>
      </c>
      <c r="E1207" s="16" t="s">
        <v>762</v>
      </c>
      <c r="F1207" s="16">
        <v>6.8823300000000004E-2</v>
      </c>
      <c r="G1207" s="16">
        <v>1.59881E-3</v>
      </c>
      <c r="H1207" s="16">
        <v>1.1003E-4</v>
      </c>
      <c r="I1207" s="66">
        <v>2.5000000000000001E-3</v>
      </c>
      <c r="J1207" s="16">
        <v>138152800932</v>
      </c>
      <c r="K1207" s="16">
        <v>1.0976000000000001E-4</v>
      </c>
      <c r="L1207" s="16">
        <v>-1.59881E-3</v>
      </c>
      <c r="R1207" s="18"/>
      <c r="S1207" s="78"/>
      <c r="Y1207" s="18"/>
      <c r="Z1207" s="78"/>
    </row>
    <row r="1208" spans="1:26" ht="13.2" x14ac:dyDescent="0.25">
      <c r="A1208" s="13">
        <v>43071</v>
      </c>
      <c r="B1208" s="54">
        <v>0.89763888888888888</v>
      </c>
      <c r="C1208" s="16" t="s">
        <v>760</v>
      </c>
      <c r="D1208" s="16" t="s">
        <v>761</v>
      </c>
      <c r="E1208" s="16" t="s">
        <v>762</v>
      </c>
      <c r="F1208" s="16">
        <v>6.8823720000000005E-2</v>
      </c>
      <c r="G1208" s="16">
        <v>1.46751E-3</v>
      </c>
      <c r="H1208" s="16">
        <v>1.0098999999999999E-4</v>
      </c>
      <c r="I1208" s="66">
        <v>2.5000000000000001E-3</v>
      </c>
      <c r="J1208" s="16">
        <v>138152800932</v>
      </c>
      <c r="K1208" s="16">
        <v>1.0074E-4</v>
      </c>
      <c r="L1208" s="16">
        <v>-1.46751E-3</v>
      </c>
      <c r="R1208" s="18"/>
      <c r="S1208" s="78"/>
      <c r="Y1208" s="18"/>
      <c r="Z1208" s="78"/>
    </row>
    <row r="1209" spans="1:26" ht="13.2" x14ac:dyDescent="0.25">
      <c r="A1209" s="13">
        <v>43071</v>
      </c>
      <c r="B1209" s="54">
        <v>0.89763888888888888</v>
      </c>
      <c r="C1209" s="16" t="s">
        <v>760</v>
      </c>
      <c r="D1209" s="16" t="s">
        <v>761</v>
      </c>
      <c r="E1209" s="16" t="s">
        <v>762</v>
      </c>
      <c r="F1209" s="16">
        <v>6.8828929999999997E-2</v>
      </c>
      <c r="G1209" s="16">
        <v>3.6497370000000001E-2</v>
      </c>
      <c r="H1209" s="16">
        <v>2.5120699999999999E-3</v>
      </c>
      <c r="I1209" s="66">
        <v>2.5000000000000001E-3</v>
      </c>
      <c r="J1209" s="16">
        <v>138152800932</v>
      </c>
      <c r="K1209" s="16">
        <v>2.5057899999999999E-3</v>
      </c>
      <c r="L1209" s="16">
        <v>-3.6497370000000001E-2</v>
      </c>
      <c r="R1209" s="18"/>
      <c r="S1209" s="78"/>
      <c r="Y1209" s="18"/>
      <c r="Z1209" s="78"/>
    </row>
    <row r="1210" spans="1:26" ht="13.2" x14ac:dyDescent="0.25">
      <c r="A1210" s="13">
        <v>43071</v>
      </c>
      <c r="B1210" s="54">
        <v>0.89763888888888888</v>
      </c>
      <c r="C1210" s="16" t="s">
        <v>760</v>
      </c>
      <c r="D1210" s="16" t="s">
        <v>761</v>
      </c>
      <c r="E1210" s="16" t="s">
        <v>762</v>
      </c>
      <c r="F1210" s="16">
        <v>6.8833829999999999E-2</v>
      </c>
      <c r="G1210" s="16">
        <v>2.1345800000000001E-3</v>
      </c>
      <c r="H1210" s="16">
        <v>1.4693E-4</v>
      </c>
      <c r="I1210" s="66">
        <v>2.5000000000000001E-3</v>
      </c>
      <c r="J1210" s="16">
        <v>138152800932</v>
      </c>
      <c r="K1210" s="16">
        <v>1.4657E-4</v>
      </c>
      <c r="L1210" s="16">
        <v>-2.1345800000000001E-3</v>
      </c>
      <c r="R1210" s="18"/>
      <c r="S1210" s="78"/>
      <c r="Y1210" s="18"/>
      <c r="Z1210" s="78"/>
    </row>
    <row r="1211" spans="1:26" ht="13.2" x14ac:dyDescent="0.25">
      <c r="A1211" s="13">
        <v>43071</v>
      </c>
      <c r="B1211" s="54">
        <v>0.89763888888888888</v>
      </c>
      <c r="C1211" s="16" t="s">
        <v>760</v>
      </c>
      <c r="D1211" s="16" t="s">
        <v>761</v>
      </c>
      <c r="E1211" s="16" t="s">
        <v>762</v>
      </c>
      <c r="F1211" s="16">
        <v>6.8860000000000005E-2</v>
      </c>
      <c r="G1211" s="16">
        <v>5.8592699999999998E-3</v>
      </c>
      <c r="H1211" s="16">
        <v>4.0346000000000002E-4</v>
      </c>
      <c r="I1211" s="66">
        <v>2.5000000000000001E-3</v>
      </c>
      <c r="J1211" s="16">
        <v>138152800932</v>
      </c>
      <c r="K1211" s="16">
        <v>4.0245999999999999E-4</v>
      </c>
      <c r="L1211" s="16">
        <v>-5.8592699999999998E-3</v>
      </c>
      <c r="R1211" s="18"/>
      <c r="S1211" s="78"/>
      <c r="Y1211" s="18"/>
      <c r="Z1211" s="78"/>
    </row>
    <row r="1212" spans="1:26" ht="13.2" x14ac:dyDescent="0.25">
      <c r="A1212" s="13">
        <v>43071</v>
      </c>
      <c r="B1212" s="54">
        <v>0.89763888888888888</v>
      </c>
      <c r="C1212" s="16" t="s">
        <v>760</v>
      </c>
      <c r="D1212" s="16" t="s">
        <v>761</v>
      </c>
      <c r="E1212" s="16" t="s">
        <v>762</v>
      </c>
      <c r="F1212" s="16">
        <v>6.8867670000000006E-2</v>
      </c>
      <c r="G1212" s="16">
        <v>2.3232999999999999E-3</v>
      </c>
      <c r="H1212" s="16">
        <v>1.6000000000000001E-4</v>
      </c>
      <c r="I1212" s="66">
        <v>2.5000000000000001E-3</v>
      </c>
      <c r="J1212" s="16">
        <v>138152800932</v>
      </c>
      <c r="K1212" s="16">
        <v>1.596E-4</v>
      </c>
      <c r="L1212" s="16">
        <v>-2.3232999999999999E-3</v>
      </c>
      <c r="R1212" s="18"/>
      <c r="S1212" s="78"/>
      <c r="Y1212" s="18"/>
      <c r="Z1212" s="78"/>
    </row>
    <row r="1213" spans="1:26" ht="13.2" x14ac:dyDescent="0.25">
      <c r="A1213" s="13">
        <v>43071</v>
      </c>
      <c r="B1213" s="54">
        <v>0.89763888888888888</v>
      </c>
      <c r="C1213" s="16" t="s">
        <v>760</v>
      </c>
      <c r="D1213" s="16" t="s">
        <v>761</v>
      </c>
      <c r="E1213" s="16" t="s">
        <v>762</v>
      </c>
      <c r="F1213" s="16">
        <v>6.8900000000000003E-2</v>
      </c>
      <c r="G1213" s="16">
        <v>2.9027499999999999E-3</v>
      </c>
      <c r="H1213" s="16">
        <v>1.9998999999999999E-4</v>
      </c>
      <c r="I1213" s="66">
        <v>2.5000000000000001E-3</v>
      </c>
      <c r="J1213" s="16">
        <v>138152800932</v>
      </c>
      <c r="K1213" s="16">
        <v>1.995E-4</v>
      </c>
      <c r="L1213" s="16">
        <v>-2.9027499999999999E-3</v>
      </c>
      <c r="R1213" s="18"/>
      <c r="S1213" s="78"/>
      <c r="Y1213" s="18"/>
      <c r="Z1213" s="78"/>
    </row>
    <row r="1214" spans="1:26" ht="13.2" x14ac:dyDescent="0.25">
      <c r="A1214" s="13">
        <v>43071</v>
      </c>
      <c r="B1214" s="54">
        <v>0.89763888888888888</v>
      </c>
      <c r="C1214" s="16" t="s">
        <v>760</v>
      </c>
      <c r="D1214" s="16" t="s">
        <v>761</v>
      </c>
      <c r="E1214" s="16" t="s">
        <v>762</v>
      </c>
      <c r="F1214" s="16">
        <v>6.8900149999999993E-2</v>
      </c>
      <c r="G1214" s="16">
        <v>0.33381640000000001</v>
      </c>
      <c r="H1214" s="16">
        <v>2.3E-2</v>
      </c>
      <c r="I1214" s="66">
        <v>2.5000000000000001E-3</v>
      </c>
      <c r="J1214" s="16">
        <v>138152800932</v>
      </c>
      <c r="K1214" s="16">
        <v>2.2942500000000001E-2</v>
      </c>
      <c r="L1214" s="16">
        <v>-0.33381640000000001</v>
      </c>
      <c r="R1214" s="18"/>
      <c r="S1214" s="78"/>
      <c r="Y1214" s="18"/>
      <c r="Z1214" s="78"/>
    </row>
    <row r="1215" spans="1:26" ht="13.2" x14ac:dyDescent="0.25">
      <c r="A1215" s="13">
        <v>43071</v>
      </c>
      <c r="B1215" s="54">
        <v>0.89763888888888888</v>
      </c>
      <c r="C1215" s="16" t="s">
        <v>760</v>
      </c>
      <c r="D1215" s="16" t="s">
        <v>761</v>
      </c>
      <c r="E1215" s="16" t="s">
        <v>762</v>
      </c>
      <c r="F1215" s="16">
        <v>6.8900180000000005E-2</v>
      </c>
      <c r="G1215" s="16">
        <v>1.0383153899999999</v>
      </c>
      <c r="H1215" s="16">
        <v>7.1540110000000004E-2</v>
      </c>
      <c r="I1215" s="66">
        <v>2.5000000000000001E-3</v>
      </c>
      <c r="J1215" s="16">
        <v>138152800932</v>
      </c>
      <c r="K1215" s="16">
        <v>7.1361259999999996E-2</v>
      </c>
      <c r="L1215" s="16">
        <v>-1.0383153899999999</v>
      </c>
      <c r="R1215" s="18"/>
      <c r="S1215" s="78"/>
      <c r="Y1215" s="18"/>
      <c r="Z1215" s="78"/>
    </row>
    <row r="1216" spans="1:26" ht="13.2" x14ac:dyDescent="0.25">
      <c r="A1216" s="13">
        <v>43071</v>
      </c>
      <c r="B1216" s="54">
        <v>0.89763888888888888</v>
      </c>
      <c r="C1216" s="16" t="s">
        <v>760</v>
      </c>
      <c r="D1216" s="16" t="s">
        <v>761</v>
      </c>
      <c r="E1216" s="16" t="s">
        <v>762</v>
      </c>
      <c r="F1216" s="16">
        <v>6.9000000000000006E-2</v>
      </c>
      <c r="G1216" s="16">
        <v>4.3308489999999998E-2</v>
      </c>
      <c r="H1216" s="16">
        <v>2.9882799999999998E-3</v>
      </c>
      <c r="I1216" s="66">
        <v>2.5000000000000001E-3</v>
      </c>
      <c r="J1216" s="16">
        <v>138152800932</v>
      </c>
      <c r="K1216" s="16">
        <v>2.98081E-3</v>
      </c>
      <c r="L1216" s="16">
        <v>-4.3308489999999998E-2</v>
      </c>
      <c r="R1216" s="18"/>
      <c r="S1216" s="78"/>
      <c r="Y1216" s="18"/>
      <c r="Z1216" s="78"/>
    </row>
    <row r="1217" spans="1:26" ht="13.2" x14ac:dyDescent="0.25">
      <c r="A1217" s="13">
        <v>43071</v>
      </c>
      <c r="B1217" s="54">
        <v>0.89763888888888888</v>
      </c>
      <c r="C1217" s="16" t="s">
        <v>760</v>
      </c>
      <c r="D1217" s="16" t="s">
        <v>761</v>
      </c>
      <c r="E1217" s="16" t="s">
        <v>762</v>
      </c>
      <c r="F1217" s="16">
        <v>6.9000430000000001E-2</v>
      </c>
      <c r="G1217" s="16">
        <v>6.0335900000000001E-3</v>
      </c>
      <c r="H1217" s="16">
        <v>4.1632000000000003E-4</v>
      </c>
      <c r="I1217" s="66">
        <v>2.5000000000000001E-3</v>
      </c>
      <c r="J1217" s="16">
        <v>138152800932</v>
      </c>
      <c r="K1217" s="16">
        <v>4.1528000000000002E-4</v>
      </c>
      <c r="L1217" s="16">
        <v>-6.0335900000000001E-3</v>
      </c>
      <c r="R1217" s="18"/>
      <c r="S1217" s="78"/>
      <c r="Y1217" s="18"/>
      <c r="Z1217" s="78"/>
    </row>
    <row r="1218" spans="1:26" ht="13.2" x14ac:dyDescent="0.25">
      <c r="A1218" s="13">
        <v>43071</v>
      </c>
      <c r="B1218" s="54">
        <v>0.89763888888888888</v>
      </c>
      <c r="C1218" s="16" t="s">
        <v>760</v>
      </c>
      <c r="D1218" s="16" t="s">
        <v>761</v>
      </c>
      <c r="E1218" s="16" t="s">
        <v>762</v>
      </c>
      <c r="F1218" s="16">
        <v>6.9000430000000001E-2</v>
      </c>
      <c r="G1218" s="16">
        <v>2.2413490000000001E-2</v>
      </c>
      <c r="H1218" s="16">
        <v>1.5465399999999999E-3</v>
      </c>
      <c r="I1218" s="66">
        <v>2.5000000000000001E-3</v>
      </c>
      <c r="J1218" s="16">
        <v>138152800932</v>
      </c>
      <c r="K1218" s="16">
        <v>1.54268E-3</v>
      </c>
      <c r="L1218" s="16">
        <v>-2.2413490000000001E-2</v>
      </c>
      <c r="R1218" s="18"/>
      <c r="S1218" s="78"/>
      <c r="Y1218" s="18"/>
      <c r="Z1218" s="78"/>
    </row>
    <row r="1219" spans="1:26" ht="13.2" x14ac:dyDescent="0.25">
      <c r="A1219" s="13">
        <v>43071</v>
      </c>
      <c r="B1219" s="54">
        <v>0.89763888888888888</v>
      </c>
      <c r="C1219" s="16" t="s">
        <v>760</v>
      </c>
      <c r="D1219" s="16" t="s">
        <v>761</v>
      </c>
      <c r="E1219" s="16" t="s">
        <v>762</v>
      </c>
      <c r="F1219" s="16">
        <v>6.9000430000000001E-2</v>
      </c>
      <c r="G1219" s="16">
        <v>2.2413490000000001E-2</v>
      </c>
      <c r="H1219" s="16">
        <v>1.5465399999999999E-3</v>
      </c>
      <c r="I1219" s="66">
        <v>2.5000000000000001E-3</v>
      </c>
      <c r="J1219" s="16">
        <v>138152800932</v>
      </c>
      <c r="K1219" s="16">
        <v>1.54268E-3</v>
      </c>
      <c r="L1219" s="16">
        <v>-2.2413490000000001E-2</v>
      </c>
      <c r="R1219" s="18"/>
      <c r="S1219" s="78"/>
      <c r="Y1219" s="18"/>
      <c r="Z1219" s="78"/>
    </row>
    <row r="1220" spans="1:26" ht="13.2" x14ac:dyDescent="0.25">
      <c r="A1220" s="13">
        <v>43071</v>
      </c>
      <c r="B1220" s="54">
        <v>0.89763888888888888</v>
      </c>
      <c r="C1220" s="16" t="s">
        <v>760</v>
      </c>
      <c r="D1220" s="16" t="s">
        <v>761</v>
      </c>
      <c r="E1220" s="16" t="s">
        <v>762</v>
      </c>
      <c r="F1220" s="16">
        <v>6.9000430000000001E-2</v>
      </c>
      <c r="G1220" s="16">
        <v>2.2413490000000001E-2</v>
      </c>
      <c r="H1220" s="16">
        <v>1.5465399999999999E-3</v>
      </c>
      <c r="I1220" s="66">
        <v>2.5000000000000001E-3</v>
      </c>
      <c r="J1220" s="16">
        <v>138152800932</v>
      </c>
      <c r="K1220" s="16">
        <v>1.54268E-3</v>
      </c>
      <c r="L1220" s="16">
        <v>-2.2413490000000001E-2</v>
      </c>
      <c r="R1220" s="18"/>
      <c r="S1220" s="78"/>
      <c r="Y1220" s="18"/>
      <c r="Z1220" s="78"/>
    </row>
    <row r="1221" spans="1:26" ht="13.2" x14ac:dyDescent="0.25">
      <c r="A1221" s="13">
        <v>43071</v>
      </c>
      <c r="B1221" s="54">
        <v>0.89763888888888888</v>
      </c>
      <c r="C1221" s="16" t="s">
        <v>760</v>
      </c>
      <c r="D1221" s="16" t="s">
        <v>761</v>
      </c>
      <c r="E1221" s="16" t="s">
        <v>762</v>
      </c>
      <c r="F1221" s="16">
        <v>6.9000430000000001E-2</v>
      </c>
      <c r="G1221" s="16">
        <v>2.2413490000000001E-2</v>
      </c>
      <c r="H1221" s="16">
        <v>1.5465399999999999E-3</v>
      </c>
      <c r="I1221" s="66">
        <v>2.5000000000000001E-3</v>
      </c>
      <c r="J1221" s="16">
        <v>138152800932</v>
      </c>
      <c r="K1221" s="16">
        <v>1.54268E-3</v>
      </c>
      <c r="L1221" s="16">
        <v>-2.2413490000000001E-2</v>
      </c>
      <c r="R1221" s="18"/>
      <c r="S1221" s="78"/>
      <c r="Y1221" s="18"/>
      <c r="Z1221" s="78"/>
    </row>
    <row r="1222" spans="1:26" ht="13.2" x14ac:dyDescent="0.25">
      <c r="A1222" s="13">
        <v>43071</v>
      </c>
      <c r="B1222" s="54">
        <v>0.89763888888888888</v>
      </c>
      <c r="C1222" s="16" t="s">
        <v>760</v>
      </c>
      <c r="D1222" s="16" t="s">
        <v>761</v>
      </c>
      <c r="E1222" s="16" t="s">
        <v>762</v>
      </c>
      <c r="F1222" s="16">
        <v>6.9000430000000001E-2</v>
      </c>
      <c r="G1222" s="16">
        <v>2.2413490000000001E-2</v>
      </c>
      <c r="H1222" s="16">
        <v>1.5465399999999999E-3</v>
      </c>
      <c r="I1222" s="66">
        <v>2.5000000000000001E-3</v>
      </c>
      <c r="J1222" s="16">
        <v>138152800932</v>
      </c>
      <c r="K1222" s="16">
        <v>1.54268E-3</v>
      </c>
      <c r="L1222" s="16">
        <v>-2.2413490000000001E-2</v>
      </c>
      <c r="R1222" s="18"/>
      <c r="S1222" s="78"/>
      <c r="Y1222" s="18"/>
      <c r="Z1222" s="78"/>
    </row>
    <row r="1223" spans="1:26" ht="13.2" x14ac:dyDescent="0.25">
      <c r="A1223" s="13">
        <v>43071</v>
      </c>
      <c r="B1223" s="54">
        <v>0.89763888888888888</v>
      </c>
      <c r="C1223" s="16" t="s">
        <v>760</v>
      </c>
      <c r="D1223" s="16" t="s">
        <v>761</v>
      </c>
      <c r="E1223" s="16" t="s">
        <v>762</v>
      </c>
      <c r="F1223" s="16">
        <v>6.9000430000000001E-2</v>
      </c>
      <c r="G1223" s="16">
        <v>4.2327400000000001E-2</v>
      </c>
      <c r="H1223" s="16">
        <v>2.9206000000000002E-3</v>
      </c>
      <c r="I1223" s="66">
        <v>2.5000000000000001E-3</v>
      </c>
      <c r="J1223" s="16">
        <v>138152800932</v>
      </c>
      <c r="K1223" s="16">
        <v>2.9133000000000002E-3</v>
      </c>
      <c r="L1223" s="16">
        <v>-4.2327400000000001E-2</v>
      </c>
      <c r="R1223" s="18"/>
      <c r="S1223" s="78"/>
      <c r="Y1223" s="18"/>
      <c r="Z1223" s="78"/>
    </row>
    <row r="1224" spans="1:26" ht="13.2" x14ac:dyDescent="0.25">
      <c r="A1224" s="13">
        <v>43071</v>
      </c>
      <c r="B1224" s="54">
        <v>0.89763888888888888</v>
      </c>
      <c r="C1224" s="16" t="s">
        <v>760</v>
      </c>
      <c r="D1224" s="16" t="s">
        <v>761</v>
      </c>
      <c r="E1224" s="16" t="s">
        <v>762</v>
      </c>
      <c r="F1224" s="16">
        <v>6.9000430000000001E-2</v>
      </c>
      <c r="G1224" s="16">
        <v>4.2327379999999998E-2</v>
      </c>
      <c r="H1224" s="16">
        <v>2.9206000000000002E-3</v>
      </c>
      <c r="I1224" s="66">
        <v>2.5000000000000001E-3</v>
      </c>
      <c r="J1224" s="16">
        <v>138152800932</v>
      </c>
      <c r="K1224" s="16">
        <v>2.9133000000000002E-3</v>
      </c>
      <c r="L1224" s="16">
        <v>-4.2327379999999998E-2</v>
      </c>
      <c r="R1224" s="18"/>
      <c r="S1224" s="78"/>
      <c r="Y1224" s="18"/>
      <c r="Z1224" s="78"/>
    </row>
    <row r="1225" spans="1:26" ht="13.2" x14ac:dyDescent="0.25">
      <c r="A1225" s="13">
        <v>43071</v>
      </c>
      <c r="B1225" s="54">
        <v>0.89763888888888888</v>
      </c>
      <c r="C1225" s="16" t="s">
        <v>760</v>
      </c>
      <c r="D1225" s="16" t="s">
        <v>761</v>
      </c>
      <c r="E1225" s="16" t="s">
        <v>762</v>
      </c>
      <c r="F1225" s="16">
        <v>6.9000430000000001E-2</v>
      </c>
      <c r="G1225" s="16">
        <v>4.2327379999999998E-2</v>
      </c>
      <c r="H1225" s="16">
        <v>2.9206000000000002E-3</v>
      </c>
      <c r="I1225" s="66">
        <v>2.5000000000000001E-3</v>
      </c>
      <c r="J1225" s="16">
        <v>138152800932</v>
      </c>
      <c r="K1225" s="16">
        <v>2.9133000000000002E-3</v>
      </c>
      <c r="L1225" s="16">
        <v>-4.2327379999999998E-2</v>
      </c>
      <c r="R1225" s="18"/>
      <c r="S1225" s="78"/>
      <c r="Y1225" s="18"/>
      <c r="Z1225" s="78"/>
    </row>
    <row r="1226" spans="1:26" ht="13.2" x14ac:dyDescent="0.25">
      <c r="A1226" s="13">
        <v>43071</v>
      </c>
      <c r="B1226" s="54">
        <v>0.89763888888888888</v>
      </c>
      <c r="C1226" s="16" t="s">
        <v>760</v>
      </c>
      <c r="D1226" s="16" t="s">
        <v>761</v>
      </c>
      <c r="E1226" s="16" t="s">
        <v>762</v>
      </c>
      <c r="F1226" s="16">
        <v>6.9000430000000001E-2</v>
      </c>
      <c r="G1226" s="16">
        <v>4.2327379999999998E-2</v>
      </c>
      <c r="H1226" s="16">
        <v>2.9206000000000002E-3</v>
      </c>
      <c r="I1226" s="66">
        <v>2.5000000000000001E-3</v>
      </c>
      <c r="J1226" s="16">
        <v>138152800932</v>
      </c>
      <c r="K1226" s="16">
        <v>2.9133000000000002E-3</v>
      </c>
      <c r="L1226" s="16">
        <v>-4.2327379999999998E-2</v>
      </c>
      <c r="R1226" s="18"/>
      <c r="S1226" s="78"/>
      <c r="Y1226" s="18"/>
      <c r="Z1226" s="78"/>
    </row>
    <row r="1227" spans="1:26" ht="13.2" x14ac:dyDescent="0.25">
      <c r="A1227" s="13">
        <v>43071</v>
      </c>
      <c r="B1227" s="54">
        <v>0.89763888888888888</v>
      </c>
      <c r="C1227" s="16" t="s">
        <v>760</v>
      </c>
      <c r="D1227" s="16" t="s">
        <v>761</v>
      </c>
      <c r="E1227" s="16" t="s">
        <v>762</v>
      </c>
      <c r="F1227" s="16">
        <v>6.9000430000000001E-2</v>
      </c>
      <c r="G1227" s="16">
        <v>4.2253039999999999E-2</v>
      </c>
      <c r="H1227" s="16">
        <v>2.9154699999999999E-3</v>
      </c>
      <c r="I1227" s="66">
        <v>2.5000000000000001E-3</v>
      </c>
      <c r="J1227" s="16">
        <v>138152800932</v>
      </c>
      <c r="K1227" s="16">
        <v>2.9081900000000002E-3</v>
      </c>
      <c r="L1227" s="16">
        <v>-4.2253039999999999E-2</v>
      </c>
      <c r="R1227" s="18"/>
      <c r="S1227" s="78"/>
      <c r="Y1227" s="18"/>
      <c r="Z1227" s="78"/>
    </row>
    <row r="1228" spans="1:26" ht="13.2" x14ac:dyDescent="0.25">
      <c r="A1228" s="13"/>
      <c r="B1228" s="54"/>
      <c r="R1228" s="18"/>
      <c r="S1228" s="78"/>
      <c r="Y1228" s="18"/>
      <c r="Z1228" s="78"/>
    </row>
    <row r="1229" spans="1:26" ht="13.2" x14ac:dyDescent="0.25">
      <c r="A1229" s="13"/>
      <c r="B1229" s="54"/>
      <c r="F1229" s="16" t="s">
        <v>774</v>
      </c>
      <c r="G1229" s="16">
        <v>0</v>
      </c>
      <c r="H1229" s="16">
        <v>0</v>
      </c>
      <c r="R1229" s="18"/>
      <c r="S1229" s="78"/>
      <c r="Y1229" s="18"/>
      <c r="Z1229" s="78"/>
    </row>
    <row r="1230" spans="1:26" ht="13.2" x14ac:dyDescent="0.25">
      <c r="A1230" s="13"/>
      <c r="B1230" s="54"/>
      <c r="F1230" s="16" t="s">
        <v>775</v>
      </c>
      <c r="G1230" s="16">
        <f t="shared" ref="G1230:H1230" si="108">SUM(G1205:G1227)</f>
        <v>24.70000000000001</v>
      </c>
      <c r="H1230" s="16">
        <f t="shared" si="108"/>
        <v>1.6998050200000006</v>
      </c>
      <c r="R1230" s="18"/>
      <c r="S1230" s="78"/>
      <c r="Y1230" s="18"/>
      <c r="Z1230" s="78"/>
    </row>
    <row r="1231" spans="1:26" ht="13.2" x14ac:dyDescent="0.25">
      <c r="A1231" s="13"/>
      <c r="B1231" s="54"/>
      <c r="G1231" s="7">
        <f t="shared" ref="G1231:H1231" si="109">G1230-G1229</f>
        <v>24.70000000000001</v>
      </c>
      <c r="H1231" s="7">
        <f t="shared" si="109"/>
        <v>1.6998050200000006</v>
      </c>
      <c r="R1231" s="18"/>
      <c r="S1231" s="78"/>
      <c r="Y1231" s="18"/>
      <c r="Z1231" s="78"/>
    </row>
    <row r="1232" spans="1:26" ht="13.2" x14ac:dyDescent="0.25">
      <c r="A1232" s="13"/>
      <c r="B1232" s="54"/>
      <c r="R1232" s="18"/>
      <c r="S1232" s="78"/>
      <c r="Y1232" s="18"/>
      <c r="Z1232" s="78"/>
    </row>
    <row r="1233" spans="1:26" ht="13.2" x14ac:dyDescent="0.25">
      <c r="A1233" s="13"/>
      <c r="B1233" s="54"/>
      <c r="R1233" s="18"/>
      <c r="S1233" s="78"/>
      <c r="Y1233" s="18"/>
      <c r="Z1233" s="78"/>
    </row>
    <row r="1234" spans="1:26" ht="13.2" x14ac:dyDescent="0.25">
      <c r="A1234" s="13">
        <v>43089</v>
      </c>
      <c r="B1234" s="54">
        <v>0.71188657407407407</v>
      </c>
      <c r="C1234" s="16" t="s">
        <v>760</v>
      </c>
      <c r="D1234" s="16" t="s">
        <v>761</v>
      </c>
      <c r="E1234" s="16" t="s">
        <v>762</v>
      </c>
      <c r="F1234" s="16">
        <v>8.6223110000000006E-2</v>
      </c>
      <c r="G1234" s="16">
        <v>4.5226590299999998</v>
      </c>
      <c r="H1234" s="16">
        <v>0.38995772000000001</v>
      </c>
      <c r="I1234" s="66">
        <v>2.5000000000000001E-3</v>
      </c>
      <c r="J1234" s="16">
        <v>142652907321</v>
      </c>
      <c r="K1234" s="16">
        <v>0.38898283</v>
      </c>
      <c r="L1234" s="16">
        <v>-4.5226590299999998</v>
      </c>
      <c r="R1234" s="18"/>
      <c r="S1234" s="78"/>
      <c r="Y1234" s="18"/>
      <c r="Z1234" s="78"/>
    </row>
    <row r="1235" spans="1:26" ht="13.2" x14ac:dyDescent="0.25">
      <c r="A1235" s="13">
        <v>43089</v>
      </c>
      <c r="B1235" s="54">
        <v>0.71188657407407407</v>
      </c>
      <c r="C1235" s="16" t="s">
        <v>760</v>
      </c>
      <c r="D1235" s="16" t="s">
        <v>761</v>
      </c>
      <c r="E1235" s="16" t="s">
        <v>762</v>
      </c>
      <c r="F1235" s="16">
        <v>8.6223140000000004E-2</v>
      </c>
      <c r="G1235" s="16">
        <v>11.83776087</v>
      </c>
      <c r="H1235" s="16">
        <v>1.0206889100000001</v>
      </c>
      <c r="I1235" s="66">
        <v>2.5000000000000001E-3</v>
      </c>
      <c r="J1235" s="16">
        <v>142652907321</v>
      </c>
      <c r="K1235" s="16">
        <v>1.01813719</v>
      </c>
      <c r="L1235" s="16">
        <v>-11.83776087</v>
      </c>
      <c r="R1235" s="18"/>
      <c r="S1235" s="78"/>
      <c r="Y1235" s="18"/>
      <c r="Z1235" s="78"/>
    </row>
    <row r="1236" spans="1:26" ht="13.2" x14ac:dyDescent="0.25">
      <c r="A1236" s="13">
        <v>43089</v>
      </c>
      <c r="B1236" s="54">
        <v>0.71062499999999995</v>
      </c>
      <c r="C1236" s="16" t="s">
        <v>760</v>
      </c>
      <c r="D1236" s="16" t="s">
        <v>761</v>
      </c>
      <c r="E1236" s="16" t="s">
        <v>762</v>
      </c>
      <c r="F1236" s="16">
        <v>8.6899970000000007E-2</v>
      </c>
      <c r="G1236" s="16">
        <v>7.9999999999999996E-7</v>
      </c>
      <c r="H1236" s="16">
        <v>5.9999999999999995E-8</v>
      </c>
      <c r="I1236" s="66">
        <v>1.5E-3</v>
      </c>
      <c r="J1236" s="16">
        <v>142652723505</v>
      </c>
      <c r="K1236" s="16">
        <v>5.9999999999999995E-8</v>
      </c>
      <c r="L1236" s="16">
        <v>-7.9999999999999996E-7</v>
      </c>
      <c r="R1236" s="18"/>
      <c r="S1236" s="78"/>
      <c r="Y1236" s="18"/>
      <c r="Z1236" s="78"/>
    </row>
    <row r="1237" spans="1:26" ht="13.2" x14ac:dyDescent="0.25">
      <c r="A1237" s="13">
        <v>43089</v>
      </c>
      <c r="B1237" s="54">
        <v>0.71062499999999995</v>
      </c>
      <c r="C1237" s="16" t="s">
        <v>760</v>
      </c>
      <c r="D1237" s="16" t="s">
        <v>761</v>
      </c>
      <c r="E1237" s="16" t="s">
        <v>762</v>
      </c>
      <c r="F1237" s="16">
        <v>8.6899970000000007E-2</v>
      </c>
      <c r="G1237" s="16">
        <v>1.16217032</v>
      </c>
      <c r="H1237" s="16">
        <v>0.10099256</v>
      </c>
      <c r="I1237" s="66">
        <v>1.5E-3</v>
      </c>
      <c r="J1237" s="16">
        <v>142652723505</v>
      </c>
      <c r="K1237" s="16">
        <v>0.10084108</v>
      </c>
      <c r="L1237" s="16">
        <v>-1.16217032</v>
      </c>
      <c r="R1237" s="18"/>
      <c r="S1237" s="78"/>
      <c r="Y1237" s="18"/>
      <c r="Z1237" s="78"/>
    </row>
    <row r="1238" spans="1:26" ht="13.2" x14ac:dyDescent="0.25">
      <c r="A1238" s="13">
        <v>43089</v>
      </c>
      <c r="B1238" s="54">
        <v>0.71046296296296296</v>
      </c>
      <c r="C1238" s="16" t="s">
        <v>760</v>
      </c>
      <c r="D1238" s="16" t="s">
        <v>761</v>
      </c>
      <c r="E1238" s="16" t="s">
        <v>762</v>
      </c>
      <c r="F1238" s="16">
        <v>8.6899970000000007E-2</v>
      </c>
      <c r="G1238" s="16">
        <v>2.4774089799999999</v>
      </c>
      <c r="H1238" s="16">
        <v>0.21528675999999999</v>
      </c>
      <c r="I1238" s="66">
        <v>2.5000000000000001E-3</v>
      </c>
      <c r="J1238" s="16">
        <v>142652723505</v>
      </c>
      <c r="K1238" s="16">
        <v>0.21474855000000001</v>
      </c>
      <c r="L1238" s="16">
        <v>-2.4774089799999999</v>
      </c>
      <c r="R1238" s="18"/>
      <c r="S1238" s="78"/>
      <c r="Y1238" s="18"/>
      <c r="Z1238" s="78"/>
    </row>
    <row r="1239" spans="1:26" ht="13.2" x14ac:dyDescent="0.25">
      <c r="A1239" s="13"/>
      <c r="B1239" s="54"/>
      <c r="R1239" s="18"/>
      <c r="S1239" s="78"/>
      <c r="Y1239" s="18"/>
      <c r="Z1239" s="78"/>
    </row>
    <row r="1240" spans="1:26" ht="13.2" x14ac:dyDescent="0.25">
      <c r="A1240" s="13"/>
      <c r="B1240" s="54"/>
      <c r="F1240" s="16" t="s">
        <v>774</v>
      </c>
      <c r="G1240" s="16">
        <v>0</v>
      </c>
      <c r="H1240" s="16">
        <v>0</v>
      </c>
      <c r="R1240" s="18"/>
      <c r="S1240" s="78"/>
      <c r="Y1240" s="18"/>
      <c r="Z1240" s="78"/>
    </row>
    <row r="1241" spans="1:26" ht="13.2" x14ac:dyDescent="0.25">
      <c r="A1241" s="13"/>
      <c r="B1241" s="54"/>
      <c r="F1241" s="16" t="s">
        <v>775</v>
      </c>
      <c r="G1241" s="16">
        <f t="shared" ref="G1241:H1241" si="110">SUM(G1234:G1238)</f>
        <v>20</v>
      </c>
      <c r="H1241" s="16">
        <f t="shared" si="110"/>
        <v>1.7269260099999999</v>
      </c>
      <c r="R1241" s="18"/>
      <c r="S1241" s="78"/>
      <c r="Y1241" s="18"/>
      <c r="Z1241" s="78"/>
    </row>
    <row r="1242" spans="1:26" ht="13.2" x14ac:dyDescent="0.25">
      <c r="A1242" s="13"/>
      <c r="B1242" s="54"/>
      <c r="G1242" s="7">
        <f t="shared" ref="G1242:H1242" si="111">G1241-G1240</f>
        <v>20</v>
      </c>
      <c r="H1242" s="7">
        <f t="shared" si="111"/>
        <v>1.7269260099999999</v>
      </c>
      <c r="R1242" s="18"/>
      <c r="S1242" s="78"/>
      <c r="Y1242" s="18"/>
      <c r="Z1242" s="78"/>
    </row>
    <row r="1243" spans="1:26" ht="13.2" x14ac:dyDescent="0.25">
      <c r="A1243" s="13"/>
      <c r="B1243" s="54"/>
      <c r="R1243" s="18"/>
      <c r="S1243" s="78"/>
      <c r="Y1243" s="18"/>
      <c r="Z1243" s="78"/>
    </row>
    <row r="1244" spans="1:26" ht="13.2" x14ac:dyDescent="0.25">
      <c r="A1244" s="13"/>
      <c r="B1244" s="54"/>
      <c r="R1244" s="18"/>
      <c r="S1244" s="78"/>
      <c r="Y1244" s="18"/>
      <c r="Z1244" s="78"/>
    </row>
    <row r="1245" spans="1:26" ht="13.2" x14ac:dyDescent="0.25">
      <c r="A1245" s="13">
        <v>43110</v>
      </c>
      <c r="B1245" s="54">
        <v>0.88187499999999996</v>
      </c>
      <c r="C1245" s="16" t="s">
        <v>760</v>
      </c>
      <c r="D1245" s="16" t="s">
        <v>761</v>
      </c>
      <c r="E1245" s="16" t="s">
        <v>762</v>
      </c>
      <c r="F1245" s="16">
        <v>7.4662759999999995E-2</v>
      </c>
      <c r="G1245" s="16">
        <v>12.34896898</v>
      </c>
      <c r="H1245" s="16">
        <v>0.9220081</v>
      </c>
      <c r="I1245" s="66">
        <v>2.5000000000000001E-3</v>
      </c>
      <c r="J1245" s="16">
        <v>147607386882</v>
      </c>
      <c r="K1245" s="16">
        <v>0.91970308000000001</v>
      </c>
      <c r="L1245" s="16">
        <v>-12.34896898</v>
      </c>
      <c r="R1245" s="18"/>
      <c r="S1245" s="78"/>
      <c r="Y1245" s="18"/>
      <c r="Z1245" s="78"/>
    </row>
    <row r="1246" spans="1:26" ht="13.2" x14ac:dyDescent="0.25">
      <c r="A1246" s="13">
        <v>43110</v>
      </c>
      <c r="B1246" s="54">
        <v>0.88187499999999996</v>
      </c>
      <c r="C1246" s="16" t="s">
        <v>760</v>
      </c>
      <c r="D1246" s="16" t="s">
        <v>761</v>
      </c>
      <c r="E1246" s="16" t="s">
        <v>762</v>
      </c>
      <c r="F1246" s="16">
        <v>7.4995560000000003E-2</v>
      </c>
      <c r="G1246" s="16">
        <v>9.1281000000000001E-4</v>
      </c>
      <c r="H1246" s="16">
        <v>6.8449999999999997E-5</v>
      </c>
      <c r="I1246" s="66">
        <v>2.5000000000000001E-3</v>
      </c>
      <c r="J1246" s="16">
        <v>147607386882</v>
      </c>
      <c r="K1246" s="16">
        <v>6.8280000000000004E-5</v>
      </c>
      <c r="L1246" s="16">
        <v>-9.1281000000000001E-4</v>
      </c>
      <c r="R1246" s="18"/>
      <c r="S1246" s="78"/>
      <c r="Y1246" s="18"/>
      <c r="Z1246" s="78"/>
    </row>
    <row r="1247" spans="1:26" ht="13.2" x14ac:dyDescent="0.25">
      <c r="A1247" s="13">
        <v>43110</v>
      </c>
      <c r="B1247" s="54">
        <v>0.88187499999999996</v>
      </c>
      <c r="C1247" s="16" t="s">
        <v>760</v>
      </c>
      <c r="D1247" s="16" t="s">
        <v>761</v>
      </c>
      <c r="E1247" s="16" t="s">
        <v>762</v>
      </c>
      <c r="F1247" s="16">
        <v>7.4995569999999998E-2</v>
      </c>
      <c r="G1247" s="16">
        <v>1.1820999999999999E-4</v>
      </c>
      <c r="H1247" s="16">
        <v>8.8599999999999999E-6</v>
      </c>
      <c r="I1247" s="66">
        <v>2.5000000000000001E-3</v>
      </c>
      <c r="J1247" s="16">
        <v>147607386882</v>
      </c>
      <c r="K1247" s="16">
        <v>8.8400000000000001E-6</v>
      </c>
      <c r="L1247" s="16">
        <v>-1.1820999999999999E-4</v>
      </c>
      <c r="R1247" s="18"/>
      <c r="S1247" s="78"/>
      <c r="Y1247" s="18"/>
      <c r="Z1247" s="78"/>
    </row>
    <row r="1248" spans="1:26" ht="13.2" x14ac:dyDescent="0.25">
      <c r="A1248" s="13"/>
      <c r="B1248" s="54"/>
      <c r="R1248" s="18"/>
      <c r="S1248" s="78"/>
      <c r="Y1248" s="18"/>
      <c r="Z1248" s="78"/>
    </row>
    <row r="1249" spans="1:26" ht="13.2" x14ac:dyDescent="0.25">
      <c r="A1249" s="13"/>
      <c r="B1249" s="54"/>
      <c r="F1249" s="16" t="s">
        <v>774</v>
      </c>
      <c r="G1249" s="16">
        <v>0</v>
      </c>
      <c r="H1249" s="16">
        <v>0</v>
      </c>
      <c r="R1249" s="18"/>
      <c r="S1249" s="78"/>
      <c r="Y1249" s="18"/>
      <c r="Z1249" s="78"/>
    </row>
    <row r="1250" spans="1:26" ht="13.2" x14ac:dyDescent="0.25">
      <c r="A1250" s="13"/>
      <c r="B1250" s="54"/>
      <c r="F1250" s="16" t="s">
        <v>775</v>
      </c>
      <c r="G1250" s="16">
        <f t="shared" ref="G1250:H1250" si="112">SUM(G1245:G1247)</f>
        <v>12.350000000000001</v>
      </c>
      <c r="H1250" s="16">
        <f t="shared" si="112"/>
        <v>0.92208540999999999</v>
      </c>
      <c r="R1250" s="18"/>
      <c r="S1250" s="78"/>
      <c r="Y1250" s="18"/>
      <c r="Z1250" s="78"/>
    </row>
    <row r="1251" spans="1:26" ht="13.2" x14ac:dyDescent="0.25">
      <c r="A1251" s="13"/>
      <c r="B1251" s="54"/>
      <c r="G1251" s="7">
        <f t="shared" ref="G1251:H1251" si="113">G1250-G1249</f>
        <v>12.350000000000001</v>
      </c>
      <c r="H1251" s="7">
        <f t="shared" si="113"/>
        <v>0.92208540999999999</v>
      </c>
      <c r="R1251" s="18"/>
      <c r="S1251" s="78"/>
      <c r="Y1251" s="18"/>
      <c r="Z1251" s="78"/>
    </row>
    <row r="1252" spans="1:26" ht="13.2" x14ac:dyDescent="0.25">
      <c r="A1252" s="13"/>
      <c r="B1252" s="54"/>
      <c r="R1252" s="18"/>
      <c r="S1252" s="78"/>
      <c r="Y1252" s="18"/>
      <c r="Z1252" s="78"/>
    </row>
    <row r="1253" spans="1:26" ht="13.2" x14ac:dyDescent="0.25">
      <c r="A1253" s="13"/>
      <c r="B1253" s="54"/>
      <c r="R1253" s="18"/>
      <c r="S1253" s="78"/>
      <c r="Y1253" s="18"/>
      <c r="Z1253" s="78"/>
    </row>
    <row r="1254" spans="1:26" ht="13.2" x14ac:dyDescent="0.25">
      <c r="A1254" s="13">
        <v>43129</v>
      </c>
      <c r="B1254" s="54">
        <v>0.75586805555555558</v>
      </c>
      <c r="C1254" s="16" t="s">
        <v>760</v>
      </c>
      <c r="D1254" s="16" t="s">
        <v>761</v>
      </c>
      <c r="E1254" s="16" t="s">
        <v>762</v>
      </c>
      <c r="F1254" s="16">
        <v>6.7903749999999999E-2</v>
      </c>
      <c r="G1254" s="16">
        <v>7.8826499400000003</v>
      </c>
      <c r="H1254" s="16">
        <v>0.53526149000000001</v>
      </c>
      <c r="I1254" s="66">
        <v>2.5000000000000001E-3</v>
      </c>
      <c r="J1254" s="16">
        <v>152173893804</v>
      </c>
      <c r="K1254" s="16">
        <v>0.53392333999999997</v>
      </c>
      <c r="L1254" s="16">
        <v>-7.8826499400000003</v>
      </c>
      <c r="R1254" s="18"/>
      <c r="S1254" s="78"/>
      <c r="Y1254" s="18"/>
      <c r="Z1254" s="78"/>
    </row>
    <row r="1255" spans="1:26" ht="13.2" x14ac:dyDescent="0.25">
      <c r="A1255" s="13">
        <v>43129</v>
      </c>
      <c r="B1255" s="54">
        <v>0.75586805555555558</v>
      </c>
      <c r="C1255" s="16" t="s">
        <v>760</v>
      </c>
      <c r="D1255" s="16" t="s">
        <v>761</v>
      </c>
      <c r="E1255" s="16" t="s">
        <v>762</v>
      </c>
      <c r="F1255" s="16">
        <v>6.7906659999999994E-2</v>
      </c>
      <c r="G1255" s="16">
        <v>1.3228220000000001E-2</v>
      </c>
      <c r="H1255" s="16">
        <v>8.9828E-4</v>
      </c>
      <c r="I1255" s="66">
        <v>2.5000000000000001E-3</v>
      </c>
      <c r="J1255" s="16">
        <v>152173893804</v>
      </c>
      <c r="K1255" s="16">
        <v>8.9603999999999997E-4</v>
      </c>
      <c r="L1255" s="16">
        <v>-1.3228220000000001E-2</v>
      </c>
      <c r="R1255" s="18"/>
      <c r="S1255" s="78"/>
      <c r="Y1255" s="18"/>
      <c r="Z1255" s="78"/>
    </row>
    <row r="1256" spans="1:26" ht="13.2" x14ac:dyDescent="0.25">
      <c r="A1256" s="13">
        <v>43129</v>
      </c>
      <c r="B1256" s="54">
        <v>0.75586805555555558</v>
      </c>
      <c r="C1256" s="16" t="s">
        <v>760</v>
      </c>
      <c r="D1256" s="16" t="s">
        <v>761</v>
      </c>
      <c r="E1256" s="16" t="s">
        <v>762</v>
      </c>
      <c r="F1256" s="16">
        <v>6.7930080000000004E-2</v>
      </c>
      <c r="G1256" s="16">
        <v>0.79658260999999997</v>
      </c>
      <c r="H1256" s="16">
        <v>5.4111920000000001E-2</v>
      </c>
      <c r="I1256" s="66">
        <v>2.5000000000000001E-3</v>
      </c>
      <c r="J1256" s="16">
        <v>152173893804</v>
      </c>
      <c r="K1256" s="16">
        <v>5.3976650000000001E-2</v>
      </c>
      <c r="L1256" s="16">
        <v>-0.79658260999999997</v>
      </c>
      <c r="R1256" s="18"/>
      <c r="S1256" s="78"/>
      <c r="Y1256" s="18"/>
      <c r="Z1256" s="78"/>
    </row>
    <row r="1257" spans="1:26" ht="13.2" x14ac:dyDescent="0.25">
      <c r="A1257" s="13">
        <v>43129</v>
      </c>
      <c r="B1257" s="54">
        <v>0.75586805555555558</v>
      </c>
      <c r="C1257" s="16" t="s">
        <v>760</v>
      </c>
      <c r="D1257" s="16" t="s">
        <v>761</v>
      </c>
      <c r="E1257" s="16" t="s">
        <v>762</v>
      </c>
      <c r="F1257" s="16">
        <v>6.7946199999999998E-2</v>
      </c>
      <c r="G1257" s="16">
        <v>1.8134900000000001E-3</v>
      </c>
      <c r="H1257" s="16">
        <v>1.2321000000000001E-4</v>
      </c>
      <c r="I1257" s="66">
        <v>2.5000000000000001E-3</v>
      </c>
      <c r="J1257" s="16">
        <v>152173893804</v>
      </c>
      <c r="K1257" s="16">
        <v>1.2291E-4</v>
      </c>
      <c r="L1257" s="16">
        <v>-1.8134900000000001E-3</v>
      </c>
      <c r="R1257" s="18"/>
      <c r="S1257" s="78"/>
      <c r="Y1257" s="18"/>
      <c r="Z1257" s="78"/>
    </row>
    <row r="1258" spans="1:26" ht="13.2" x14ac:dyDescent="0.25">
      <c r="A1258" s="13">
        <v>43129</v>
      </c>
      <c r="B1258" s="54">
        <v>0.75586805555555558</v>
      </c>
      <c r="C1258" s="16" t="s">
        <v>760</v>
      </c>
      <c r="D1258" s="16" t="s">
        <v>761</v>
      </c>
      <c r="E1258" s="16" t="s">
        <v>762</v>
      </c>
      <c r="F1258" s="16">
        <v>6.8005109999999994E-2</v>
      </c>
      <c r="G1258" s="16">
        <v>1.48261E-2</v>
      </c>
      <c r="H1258" s="16">
        <v>1.00825E-3</v>
      </c>
      <c r="I1258" s="66">
        <v>2.5000000000000001E-3</v>
      </c>
      <c r="J1258" s="16">
        <v>152173893804</v>
      </c>
      <c r="K1258" s="16">
        <v>1.00573E-3</v>
      </c>
      <c r="L1258" s="16">
        <v>-1.48261E-2</v>
      </c>
      <c r="R1258" s="18"/>
      <c r="S1258" s="78"/>
      <c r="Y1258" s="18"/>
      <c r="Z1258" s="78"/>
    </row>
    <row r="1259" spans="1:26" ht="13.2" x14ac:dyDescent="0.25">
      <c r="A1259" s="13">
        <v>43129</v>
      </c>
      <c r="B1259" s="54">
        <v>0.75586805555555558</v>
      </c>
      <c r="C1259" s="16" t="s">
        <v>760</v>
      </c>
      <c r="D1259" s="16" t="s">
        <v>761</v>
      </c>
      <c r="E1259" s="16" t="s">
        <v>762</v>
      </c>
      <c r="F1259" s="16">
        <v>6.8092130000000001E-2</v>
      </c>
      <c r="G1259" s="16">
        <v>7.4680389999999999E-2</v>
      </c>
      <c r="H1259" s="16">
        <v>5.0851400000000001E-3</v>
      </c>
      <c r="I1259" s="66">
        <v>2.5000000000000001E-3</v>
      </c>
      <c r="J1259" s="16">
        <v>152173893804</v>
      </c>
      <c r="K1259" s="16">
        <v>5.0724300000000002E-3</v>
      </c>
      <c r="L1259" s="16">
        <v>-7.4680389999999999E-2</v>
      </c>
      <c r="R1259" s="18"/>
      <c r="S1259" s="78"/>
      <c r="Y1259" s="18"/>
      <c r="Z1259" s="78"/>
    </row>
    <row r="1260" spans="1:26" ht="13.2" x14ac:dyDescent="0.25">
      <c r="A1260" s="13">
        <v>43129</v>
      </c>
      <c r="B1260" s="54">
        <v>0.75586805555555558</v>
      </c>
      <c r="C1260" s="16" t="s">
        <v>760</v>
      </c>
      <c r="D1260" s="16" t="s">
        <v>761</v>
      </c>
      <c r="E1260" s="16" t="s">
        <v>762</v>
      </c>
      <c r="F1260" s="16">
        <v>6.8092239999999998E-2</v>
      </c>
      <c r="G1260" s="16">
        <v>1.7231843899999999</v>
      </c>
      <c r="H1260" s="16">
        <v>0.11733548000000001</v>
      </c>
      <c r="I1260" s="66">
        <v>2.5000000000000001E-3</v>
      </c>
      <c r="J1260" s="16">
        <v>152173893804</v>
      </c>
      <c r="K1260" s="16">
        <v>0.11704215</v>
      </c>
      <c r="L1260" s="16">
        <v>-1.7231843899999999</v>
      </c>
      <c r="R1260" s="18"/>
      <c r="S1260" s="78"/>
      <c r="Y1260" s="18"/>
      <c r="Z1260" s="78"/>
    </row>
    <row r="1261" spans="1:26" ht="13.2" x14ac:dyDescent="0.25">
      <c r="A1261" s="13">
        <v>43129</v>
      </c>
      <c r="B1261" s="54">
        <v>0.75586805555555558</v>
      </c>
      <c r="C1261" s="16" t="s">
        <v>760</v>
      </c>
      <c r="D1261" s="16" t="s">
        <v>761</v>
      </c>
      <c r="E1261" s="16" t="s">
        <v>762</v>
      </c>
      <c r="F1261" s="16">
        <v>6.8092249999999993E-2</v>
      </c>
      <c r="G1261" s="16">
        <v>7.4219999999999997</v>
      </c>
      <c r="H1261" s="16">
        <v>0.50538066999999998</v>
      </c>
      <c r="I1261" s="66">
        <v>2.5000000000000001E-3</v>
      </c>
      <c r="J1261" s="16">
        <v>152173893804</v>
      </c>
      <c r="K1261" s="16">
        <v>0.50411722000000003</v>
      </c>
      <c r="L1261" s="16">
        <v>-7.4219999999999997</v>
      </c>
      <c r="R1261" s="18"/>
      <c r="S1261" s="78"/>
      <c r="Y1261" s="18"/>
      <c r="Z1261" s="78"/>
    </row>
    <row r="1262" spans="1:26" ht="13.2" x14ac:dyDescent="0.25">
      <c r="A1262" s="13">
        <v>43129</v>
      </c>
      <c r="B1262" s="54">
        <v>0.75586805555555558</v>
      </c>
      <c r="C1262" s="16" t="s">
        <v>760</v>
      </c>
      <c r="D1262" s="16" t="s">
        <v>761</v>
      </c>
      <c r="E1262" s="16" t="s">
        <v>762</v>
      </c>
      <c r="F1262" s="16">
        <v>6.8243380000000006E-2</v>
      </c>
      <c r="G1262" s="16">
        <v>6.5796229999999997E-2</v>
      </c>
      <c r="H1262" s="16">
        <v>4.49015E-3</v>
      </c>
      <c r="I1262" s="66">
        <v>2.5000000000000001E-3</v>
      </c>
      <c r="J1262" s="16">
        <v>152173893804</v>
      </c>
      <c r="K1262" s="16">
        <v>4.4789299999999999E-3</v>
      </c>
      <c r="L1262" s="16">
        <v>-6.5796229999999997E-2</v>
      </c>
      <c r="R1262" s="18"/>
      <c r="S1262" s="78"/>
      <c r="Y1262" s="18"/>
      <c r="Z1262" s="78"/>
    </row>
    <row r="1263" spans="1:26" ht="13.2" x14ac:dyDescent="0.25">
      <c r="A1263" s="13">
        <v>43129</v>
      </c>
      <c r="B1263" s="54">
        <v>0.75586805555555558</v>
      </c>
      <c r="C1263" s="16" t="s">
        <v>760</v>
      </c>
      <c r="D1263" s="16" t="s">
        <v>761</v>
      </c>
      <c r="E1263" s="16" t="s">
        <v>762</v>
      </c>
      <c r="F1263" s="16">
        <v>6.8243410000000004E-2</v>
      </c>
      <c r="G1263" s="16">
        <v>1.11075692</v>
      </c>
      <c r="H1263" s="16">
        <v>7.5801830000000001E-2</v>
      </c>
      <c r="I1263" s="66">
        <v>2.5000000000000001E-3</v>
      </c>
      <c r="J1263" s="16">
        <v>152173893804</v>
      </c>
      <c r="K1263" s="16">
        <v>7.5612330000000005E-2</v>
      </c>
      <c r="L1263" s="16">
        <v>-1.11075692</v>
      </c>
      <c r="R1263" s="18"/>
      <c r="S1263" s="78"/>
      <c r="Y1263" s="18"/>
      <c r="Z1263" s="78"/>
    </row>
    <row r="1264" spans="1:26" ht="13.2" x14ac:dyDescent="0.25">
      <c r="A1264" s="13">
        <v>43129</v>
      </c>
      <c r="B1264" s="54">
        <v>0.75586805555555558</v>
      </c>
      <c r="C1264" s="16" t="s">
        <v>760</v>
      </c>
      <c r="D1264" s="16" t="s">
        <v>761</v>
      </c>
      <c r="E1264" s="16" t="s">
        <v>762</v>
      </c>
      <c r="F1264" s="16">
        <v>6.8342169999999994E-2</v>
      </c>
      <c r="G1264" s="16">
        <v>1.4593000000000001E-4</v>
      </c>
      <c r="H1264" s="16">
        <v>9.9699999999999994E-6</v>
      </c>
      <c r="I1264" s="66">
        <v>2.5000000000000001E-3</v>
      </c>
      <c r="J1264" s="16">
        <v>152173893804</v>
      </c>
      <c r="K1264" s="16">
        <v>9.9499999999999996E-6</v>
      </c>
      <c r="L1264" s="16">
        <v>-1.4593000000000001E-4</v>
      </c>
      <c r="R1264" s="18"/>
      <c r="S1264" s="78"/>
      <c r="Y1264" s="18"/>
      <c r="Z1264" s="78"/>
    </row>
    <row r="1265" spans="1:26" ht="13.2" x14ac:dyDescent="0.25">
      <c r="A1265" s="13">
        <v>43129</v>
      </c>
      <c r="B1265" s="54">
        <v>0.75586805555555558</v>
      </c>
      <c r="C1265" s="16" t="s">
        <v>760</v>
      </c>
      <c r="D1265" s="16" t="s">
        <v>761</v>
      </c>
      <c r="E1265" s="16" t="s">
        <v>762</v>
      </c>
      <c r="F1265" s="16">
        <v>6.8365019999999999E-2</v>
      </c>
      <c r="G1265" s="16">
        <v>0.89433578000000002</v>
      </c>
      <c r="H1265" s="16">
        <v>6.1141279999999999E-2</v>
      </c>
      <c r="I1265" s="66">
        <v>2.5000000000000001E-3</v>
      </c>
      <c r="J1265" s="16">
        <v>152173893804</v>
      </c>
      <c r="K1265" s="16">
        <v>6.0988430000000003E-2</v>
      </c>
      <c r="L1265" s="16">
        <v>-0.89433578000000002</v>
      </c>
      <c r="R1265" s="18"/>
      <c r="S1265" s="78"/>
      <c r="Y1265" s="18"/>
      <c r="Z1265" s="78"/>
    </row>
    <row r="1266" spans="1:26" ht="13.2" x14ac:dyDescent="0.25">
      <c r="A1266" s="13"/>
      <c r="B1266" s="54"/>
      <c r="R1266" s="18"/>
      <c r="S1266" s="78"/>
      <c r="Y1266" s="18"/>
      <c r="Z1266" s="78"/>
    </row>
    <row r="1267" spans="1:26" ht="13.2" x14ac:dyDescent="0.25">
      <c r="A1267" s="13"/>
      <c r="B1267" s="54"/>
      <c r="F1267" s="16" t="s">
        <v>774</v>
      </c>
      <c r="G1267" s="16">
        <v>0</v>
      </c>
      <c r="H1267" s="16">
        <v>0</v>
      </c>
      <c r="R1267" s="18"/>
      <c r="S1267" s="78"/>
      <c r="Y1267" s="18"/>
      <c r="Z1267" s="78"/>
    </row>
    <row r="1268" spans="1:26" ht="13.2" x14ac:dyDescent="0.25">
      <c r="A1268" s="13"/>
      <c r="B1268" s="54"/>
      <c r="F1268" s="16" t="s">
        <v>775</v>
      </c>
      <c r="G1268" s="16">
        <f t="shared" ref="G1268:H1268" si="114">SUM(G1254:G1265)</f>
        <v>19.999999999999996</v>
      </c>
      <c r="H1268" s="16">
        <f t="shared" si="114"/>
        <v>1.3606476700000003</v>
      </c>
      <c r="R1268" s="18"/>
      <c r="S1268" s="78"/>
      <c r="Y1268" s="18"/>
      <c r="Z1268" s="78"/>
    </row>
    <row r="1269" spans="1:26" ht="13.2" x14ac:dyDescent="0.25">
      <c r="A1269" s="13"/>
      <c r="B1269" s="54"/>
      <c r="G1269" s="7">
        <f t="shared" ref="G1269:H1269" si="115">G1268-G1267</f>
        <v>19.999999999999996</v>
      </c>
      <c r="H1269" s="7">
        <f t="shared" si="115"/>
        <v>1.3606476700000003</v>
      </c>
      <c r="R1269" s="18"/>
      <c r="S1269" s="78"/>
      <c r="Y1269" s="18"/>
      <c r="Z1269" s="78"/>
    </row>
    <row r="1270" spans="1:26" ht="13.2" x14ac:dyDescent="0.25">
      <c r="A1270" s="13"/>
      <c r="B1270" s="54"/>
      <c r="R1270" s="18"/>
      <c r="S1270" s="78"/>
      <c r="Y1270" s="18"/>
      <c r="Z1270" s="78"/>
    </row>
    <row r="1271" spans="1:26" ht="13.2" x14ac:dyDescent="0.25">
      <c r="A1271" s="13"/>
      <c r="B1271" s="54"/>
      <c r="R1271" s="18"/>
      <c r="S1271" s="78"/>
      <c r="Y1271" s="18"/>
      <c r="Z1271" s="78"/>
    </row>
    <row r="1272" spans="1:26" ht="13.2" x14ac:dyDescent="0.25">
      <c r="A1272" s="13">
        <v>43146</v>
      </c>
      <c r="B1272" s="54">
        <v>0.86353009259259261</v>
      </c>
      <c r="C1272" s="16" t="s">
        <v>760</v>
      </c>
      <c r="D1272" s="16" t="s">
        <v>761</v>
      </c>
      <c r="E1272" s="16" t="s">
        <v>762</v>
      </c>
      <c r="F1272" s="16">
        <v>6.9349949999999994E-2</v>
      </c>
      <c r="G1272" s="16">
        <v>6.87</v>
      </c>
      <c r="H1272" s="16">
        <v>0.47643415</v>
      </c>
      <c r="I1272" s="66">
        <v>1.5E-3</v>
      </c>
      <c r="J1272" s="16">
        <v>156648902316</v>
      </c>
      <c r="K1272" s="16">
        <v>0.47571950000000002</v>
      </c>
      <c r="L1272" s="16">
        <v>-6.87</v>
      </c>
      <c r="R1272" s="18"/>
      <c r="S1272" s="78"/>
      <c r="Y1272" s="18"/>
      <c r="Z1272" s="78"/>
    </row>
    <row r="1273" spans="1:26" ht="13.2" x14ac:dyDescent="0.25">
      <c r="A1273" s="13">
        <v>43146</v>
      </c>
      <c r="B1273" s="54">
        <v>0.86353009259259261</v>
      </c>
      <c r="C1273" s="16" t="s">
        <v>760</v>
      </c>
      <c r="D1273" s="16" t="s">
        <v>761</v>
      </c>
      <c r="E1273" s="16" t="s">
        <v>762</v>
      </c>
      <c r="F1273" s="16">
        <v>6.9120000000000001E-2</v>
      </c>
      <c r="G1273" s="16">
        <v>4</v>
      </c>
      <c r="H1273" s="16">
        <v>0.27648</v>
      </c>
      <c r="I1273" s="66">
        <v>1.5E-3</v>
      </c>
      <c r="J1273" s="16">
        <v>156648564654</v>
      </c>
      <c r="K1273" s="16">
        <v>0.27606528000000002</v>
      </c>
      <c r="L1273" s="16">
        <v>-4</v>
      </c>
      <c r="R1273" s="18"/>
      <c r="S1273" s="78"/>
      <c r="Y1273" s="18"/>
      <c r="Z1273" s="78"/>
    </row>
    <row r="1274" spans="1:26" ht="13.2" x14ac:dyDescent="0.25">
      <c r="A1274" s="13">
        <v>43146</v>
      </c>
      <c r="B1274" s="54">
        <v>0.86353009259259261</v>
      </c>
      <c r="C1274" s="16" t="s">
        <v>760</v>
      </c>
      <c r="D1274" s="16" t="s">
        <v>761</v>
      </c>
      <c r="E1274" s="16" t="s">
        <v>762</v>
      </c>
      <c r="F1274" s="16">
        <v>6.9019999999999998E-2</v>
      </c>
      <c r="G1274" s="16">
        <v>4</v>
      </c>
      <c r="H1274" s="16">
        <v>0.27607999999999999</v>
      </c>
      <c r="I1274" s="66">
        <v>1.5E-3</v>
      </c>
      <c r="J1274" s="16">
        <v>156648522696</v>
      </c>
      <c r="K1274" s="16">
        <v>0.27566587999999997</v>
      </c>
      <c r="L1274" s="16">
        <v>-4</v>
      </c>
      <c r="R1274" s="18"/>
      <c r="S1274" s="78"/>
      <c r="Y1274" s="18"/>
      <c r="Z1274" s="78"/>
    </row>
    <row r="1275" spans="1:26" ht="13.2" x14ac:dyDescent="0.25">
      <c r="A1275" s="13">
        <v>43146</v>
      </c>
      <c r="B1275" s="54">
        <v>0.86341435185185189</v>
      </c>
      <c r="C1275" s="16" t="s">
        <v>760</v>
      </c>
      <c r="D1275" s="16" t="s">
        <v>761</v>
      </c>
      <c r="E1275" s="16" t="s">
        <v>762</v>
      </c>
      <c r="F1275" s="16">
        <v>6.8890000000000007E-2</v>
      </c>
      <c r="G1275" s="16">
        <v>1.63547983</v>
      </c>
      <c r="H1275" s="16">
        <v>0.1126682</v>
      </c>
      <c r="I1275" s="66">
        <v>1.5E-3</v>
      </c>
      <c r="J1275" s="16">
        <v>156648825393</v>
      </c>
      <c r="K1275" s="16">
        <v>0.11249919999999999</v>
      </c>
      <c r="L1275" s="16">
        <v>-1.63547983</v>
      </c>
      <c r="R1275" s="18"/>
      <c r="S1275" s="78"/>
      <c r="Y1275" s="18"/>
      <c r="Z1275" s="78"/>
    </row>
    <row r="1276" spans="1:26" ht="13.2" x14ac:dyDescent="0.25">
      <c r="A1276" s="13">
        <v>43146</v>
      </c>
      <c r="B1276" s="54">
        <v>0.86298611111111112</v>
      </c>
      <c r="C1276" s="16" t="s">
        <v>760</v>
      </c>
      <c r="D1276" s="16" t="s">
        <v>761</v>
      </c>
      <c r="E1276" s="16" t="s">
        <v>762</v>
      </c>
      <c r="F1276" s="16">
        <v>6.8890000000000007E-2</v>
      </c>
      <c r="G1276" s="16">
        <v>2E-8</v>
      </c>
      <c r="H1276" s="16">
        <v>0</v>
      </c>
      <c r="I1276" s="66">
        <v>1.5E-3</v>
      </c>
      <c r="J1276" s="16">
        <v>156648825393</v>
      </c>
      <c r="K1276" s="16">
        <v>0</v>
      </c>
      <c r="L1276" s="16">
        <v>-2E-8</v>
      </c>
      <c r="R1276" s="18"/>
      <c r="S1276" s="78"/>
      <c r="Y1276" s="18"/>
      <c r="Z1276" s="78"/>
    </row>
    <row r="1277" spans="1:26" ht="13.2" x14ac:dyDescent="0.25">
      <c r="A1277" s="13">
        <v>43146</v>
      </c>
      <c r="B1277" s="54">
        <v>0.86297453703703708</v>
      </c>
      <c r="C1277" s="16" t="s">
        <v>760</v>
      </c>
      <c r="D1277" s="16" t="s">
        <v>761</v>
      </c>
      <c r="E1277" s="16" t="s">
        <v>762</v>
      </c>
      <c r="F1277" s="16">
        <v>6.8890000000000007E-2</v>
      </c>
      <c r="G1277" s="16">
        <v>1.7726889999999999E-2</v>
      </c>
      <c r="H1277" s="16">
        <v>1.2212E-3</v>
      </c>
      <c r="I1277" s="66">
        <v>1.5E-3</v>
      </c>
      <c r="J1277" s="16">
        <v>156648825393</v>
      </c>
      <c r="K1277" s="16">
        <v>1.21937E-3</v>
      </c>
      <c r="L1277" s="16">
        <v>-1.7726889999999999E-2</v>
      </c>
      <c r="R1277" s="18"/>
      <c r="S1277" s="78"/>
      <c r="Y1277" s="18"/>
      <c r="Z1277" s="78"/>
    </row>
    <row r="1278" spans="1:26" ht="13.2" x14ac:dyDescent="0.25">
      <c r="A1278" s="13">
        <v>43146</v>
      </c>
      <c r="B1278" s="54">
        <v>0.86289351851851848</v>
      </c>
      <c r="C1278" s="16" t="s">
        <v>760</v>
      </c>
      <c r="D1278" s="16" t="s">
        <v>761</v>
      </c>
      <c r="E1278" s="16" t="s">
        <v>762</v>
      </c>
      <c r="F1278" s="16">
        <v>6.8973729999999997E-2</v>
      </c>
      <c r="G1278" s="16">
        <v>0.34278612000000003</v>
      </c>
      <c r="H1278" s="16">
        <v>2.3643230000000001E-2</v>
      </c>
      <c r="I1278" s="66">
        <v>2.5000000000000001E-3</v>
      </c>
      <c r="J1278" s="16">
        <v>156648825393</v>
      </c>
      <c r="K1278" s="16">
        <v>2.3584129999999998E-2</v>
      </c>
      <c r="L1278" s="16">
        <v>-0.34278612000000003</v>
      </c>
      <c r="R1278" s="18"/>
      <c r="S1278" s="78"/>
      <c r="Y1278" s="18"/>
      <c r="Z1278" s="78"/>
    </row>
    <row r="1279" spans="1:26" ht="13.2" x14ac:dyDescent="0.25">
      <c r="A1279" s="13">
        <v>43146</v>
      </c>
      <c r="B1279" s="54">
        <v>0.86289351851851848</v>
      </c>
      <c r="C1279" s="16" t="s">
        <v>760</v>
      </c>
      <c r="D1279" s="16" t="s">
        <v>761</v>
      </c>
      <c r="E1279" s="16" t="s">
        <v>762</v>
      </c>
      <c r="F1279" s="16">
        <v>6.9019810000000001E-2</v>
      </c>
      <c r="G1279" s="16">
        <v>4.0071400000000002E-3</v>
      </c>
      <c r="H1279" s="16">
        <v>2.7657000000000002E-4</v>
      </c>
      <c r="I1279" s="66">
        <v>2.5000000000000001E-3</v>
      </c>
      <c r="J1279" s="16">
        <v>156648825393</v>
      </c>
      <c r="K1279" s="16">
        <v>2.7587999999999999E-4</v>
      </c>
      <c r="L1279" s="16">
        <v>-4.0071400000000002E-3</v>
      </c>
      <c r="R1279" s="18"/>
      <c r="S1279" s="78"/>
      <c r="Y1279" s="18"/>
      <c r="Z1279" s="78"/>
    </row>
    <row r="1280" spans="1:26" ht="13.2" x14ac:dyDescent="0.25">
      <c r="A1280" s="13"/>
      <c r="B1280" s="54"/>
      <c r="R1280" s="18"/>
      <c r="S1280" s="78"/>
      <c r="Y1280" s="18"/>
      <c r="Z1280" s="78"/>
    </row>
    <row r="1281" spans="1:26" ht="13.2" x14ac:dyDescent="0.25">
      <c r="A1281" s="13"/>
      <c r="B1281" s="54"/>
      <c r="F1281" s="16" t="s">
        <v>774</v>
      </c>
      <c r="G1281" s="16">
        <v>0</v>
      </c>
      <c r="H1281" s="16">
        <v>0</v>
      </c>
      <c r="R1281" s="18"/>
      <c r="S1281" s="78"/>
      <c r="Y1281" s="18"/>
      <c r="Z1281" s="78"/>
    </row>
    <row r="1282" spans="1:26" ht="13.2" x14ac:dyDescent="0.25">
      <c r="A1282" s="13"/>
      <c r="B1282" s="54"/>
      <c r="F1282" s="16" t="s">
        <v>775</v>
      </c>
      <c r="G1282" s="16">
        <f t="shared" ref="G1282:H1282" si="116">SUM(G1272:G1279)</f>
        <v>16.87</v>
      </c>
      <c r="H1282" s="16">
        <f t="shared" si="116"/>
        <v>1.1668033499999999</v>
      </c>
      <c r="R1282" s="18"/>
      <c r="S1282" s="78"/>
      <c r="Y1282" s="18"/>
      <c r="Z1282" s="78"/>
    </row>
    <row r="1283" spans="1:26" ht="13.2" x14ac:dyDescent="0.25">
      <c r="A1283" s="13"/>
      <c r="B1283" s="54"/>
      <c r="G1283" s="7">
        <f t="shared" ref="G1283:H1283" si="117">G1282-G1281</f>
        <v>16.87</v>
      </c>
      <c r="H1283" s="7">
        <f t="shared" si="117"/>
        <v>1.1668033499999999</v>
      </c>
      <c r="R1283" s="18"/>
      <c r="S1283" s="78"/>
      <c r="Y1283" s="18"/>
      <c r="Z1283" s="78"/>
    </row>
    <row r="1284" spans="1:26" ht="13.2" x14ac:dyDescent="0.25">
      <c r="A1284" s="13"/>
      <c r="B1284" s="54"/>
      <c r="R1284" s="18"/>
      <c r="S1284" s="78"/>
      <c r="Y1284" s="18"/>
      <c r="Z1284" s="78"/>
    </row>
    <row r="1285" spans="1:26" ht="13.2" x14ac:dyDescent="0.25">
      <c r="A1285" s="13"/>
      <c r="B1285" s="54"/>
      <c r="R1285" s="18"/>
      <c r="S1285" s="78"/>
      <c r="Y1285" s="18"/>
      <c r="Z1285" s="78"/>
    </row>
    <row r="1286" spans="1:26" ht="13.2" x14ac:dyDescent="0.25">
      <c r="A1286" s="13">
        <v>43168</v>
      </c>
      <c r="B1286" s="54">
        <v>0.70625000000000004</v>
      </c>
      <c r="C1286" s="16" t="s">
        <v>760</v>
      </c>
      <c r="D1286" s="16" t="s">
        <v>761</v>
      </c>
      <c r="E1286" s="16" t="s">
        <v>762</v>
      </c>
      <c r="F1286" s="16">
        <v>5.1710060000000002E-2</v>
      </c>
      <c r="G1286" s="16">
        <v>18.940000000000001</v>
      </c>
      <c r="H1286" s="16">
        <v>0.97938853000000003</v>
      </c>
      <c r="I1286" s="66">
        <v>2.5000000000000001E-3</v>
      </c>
      <c r="J1286" s="16">
        <v>162211608042</v>
      </c>
      <c r="K1286" s="16">
        <v>0.97694006</v>
      </c>
      <c r="L1286" s="16">
        <v>-18.940000000000001</v>
      </c>
      <c r="R1286" s="18"/>
      <c r="S1286" s="78"/>
      <c r="Y1286" s="18"/>
      <c r="Z1286" s="78"/>
    </row>
    <row r="1287" spans="1:26" ht="13.2" x14ac:dyDescent="0.25">
      <c r="A1287" s="13"/>
      <c r="B1287" s="54"/>
      <c r="R1287" s="18"/>
      <c r="S1287" s="78"/>
      <c r="Y1287" s="18"/>
      <c r="Z1287" s="78"/>
    </row>
    <row r="1288" spans="1:26" ht="13.2" x14ac:dyDescent="0.25">
      <c r="A1288" s="13"/>
      <c r="B1288" s="54"/>
      <c r="F1288" s="16" t="s">
        <v>774</v>
      </c>
      <c r="G1288" s="16">
        <v>0</v>
      </c>
      <c r="H1288" s="16">
        <v>0</v>
      </c>
      <c r="R1288" s="18"/>
      <c r="S1288" s="78"/>
      <c r="Y1288" s="18"/>
      <c r="Z1288" s="78"/>
    </row>
    <row r="1289" spans="1:26" ht="13.2" x14ac:dyDescent="0.25">
      <c r="A1289" s="13"/>
      <c r="B1289" s="54"/>
      <c r="F1289" s="16" t="s">
        <v>775</v>
      </c>
      <c r="G1289" s="16">
        <f t="shared" ref="G1289:H1289" si="118">SUM(G1286)</f>
        <v>18.940000000000001</v>
      </c>
      <c r="H1289" s="16">
        <f t="shared" si="118"/>
        <v>0.97938853000000003</v>
      </c>
      <c r="R1289" s="18"/>
      <c r="S1289" s="78"/>
      <c r="Y1289" s="18"/>
      <c r="Z1289" s="78"/>
    </row>
    <row r="1290" spans="1:26" ht="13.2" x14ac:dyDescent="0.25">
      <c r="A1290" s="13"/>
      <c r="B1290" s="54"/>
      <c r="G1290" s="7">
        <f t="shared" ref="G1290:H1290" si="119">G1289-G1288</f>
        <v>18.940000000000001</v>
      </c>
      <c r="H1290" s="7">
        <f t="shared" si="119"/>
        <v>0.97938853000000003</v>
      </c>
      <c r="R1290" s="18"/>
      <c r="S1290" s="78"/>
      <c r="Y1290" s="18"/>
      <c r="Z1290" s="78"/>
    </row>
    <row r="1291" spans="1:26" ht="13.2" x14ac:dyDescent="0.25">
      <c r="A1291" s="13"/>
      <c r="B1291" s="54"/>
      <c r="R1291" s="18"/>
      <c r="S1291" s="78"/>
      <c r="Y1291" s="18"/>
      <c r="Z1291" s="78"/>
    </row>
    <row r="1292" spans="1:26" ht="13.2" x14ac:dyDescent="0.25">
      <c r="A1292" s="13"/>
      <c r="B1292" s="54"/>
      <c r="R1292" s="18"/>
      <c r="S1292" s="78"/>
      <c r="Y1292" s="18"/>
      <c r="Z1292" s="78"/>
    </row>
    <row r="1293" spans="1:26" ht="13.2" x14ac:dyDescent="0.25">
      <c r="A1293" s="13"/>
      <c r="B1293" s="54"/>
      <c r="R1293" s="18"/>
      <c r="S1293" s="78"/>
      <c r="Y1293" s="18"/>
      <c r="Z1293" s="78"/>
    </row>
    <row r="1294" spans="1:26" ht="13.2" x14ac:dyDescent="0.25">
      <c r="A1294" s="13"/>
      <c r="B1294" s="54"/>
      <c r="R1294" s="18"/>
      <c r="S1294" s="78"/>
      <c r="Y1294" s="18"/>
      <c r="Z1294" s="78"/>
    </row>
    <row r="1295" spans="1:26" ht="13.2" x14ac:dyDescent="0.25">
      <c r="A1295" s="13"/>
      <c r="B1295" s="54"/>
      <c r="R1295" s="18"/>
      <c r="S1295" s="78"/>
      <c r="Y1295" s="18"/>
      <c r="Z1295" s="78"/>
    </row>
    <row r="1296" spans="1:26" ht="13.2" x14ac:dyDescent="0.25">
      <c r="A1296" s="13"/>
      <c r="B1296" s="54"/>
      <c r="R1296" s="18"/>
      <c r="S1296" s="78"/>
      <c r="Y1296" s="18"/>
      <c r="Z1296" s="78"/>
    </row>
    <row r="1297" spans="1:26" ht="13.2" x14ac:dyDescent="0.25">
      <c r="A1297" s="13"/>
      <c r="B1297" s="54"/>
      <c r="R1297" s="18"/>
      <c r="S1297" s="78"/>
      <c r="Y1297" s="18"/>
      <c r="Z1297" s="78"/>
    </row>
    <row r="1298" spans="1:26" ht="13.2" x14ac:dyDescent="0.25">
      <c r="A1298" s="13"/>
      <c r="B1298" s="54"/>
      <c r="R1298" s="18"/>
      <c r="S1298" s="78"/>
      <c r="Y1298" s="18"/>
      <c r="Z1298" s="78"/>
    </row>
    <row r="1299" spans="1:26" ht="13.2" x14ac:dyDescent="0.25">
      <c r="A1299" s="13"/>
      <c r="B1299" s="54"/>
      <c r="R1299" s="18"/>
      <c r="S1299" s="78"/>
      <c r="Y1299" s="18"/>
      <c r="Z1299" s="78"/>
    </row>
    <row r="1300" spans="1:26" ht="13.2" x14ac:dyDescent="0.25">
      <c r="A1300" s="13"/>
      <c r="B1300" s="54"/>
      <c r="R1300" s="18"/>
      <c r="S1300" s="78"/>
      <c r="Y1300" s="18"/>
      <c r="Z1300" s="78"/>
    </row>
    <row r="1301" spans="1:26" ht="13.2" x14ac:dyDescent="0.25">
      <c r="A1301" s="13"/>
      <c r="B1301" s="54"/>
      <c r="R1301" s="18"/>
      <c r="S1301" s="78"/>
      <c r="Y1301" s="18"/>
      <c r="Z1301" s="78"/>
    </row>
    <row r="1302" spans="1:26" ht="13.2" x14ac:dyDescent="0.25">
      <c r="A1302" s="13"/>
      <c r="B1302" s="54"/>
      <c r="R1302" s="18"/>
      <c r="S1302" s="78"/>
      <c r="Y1302" s="18"/>
      <c r="Z1302" s="78"/>
    </row>
    <row r="1303" spans="1:26" ht="13.2" x14ac:dyDescent="0.25">
      <c r="A1303" s="13"/>
      <c r="B1303" s="54"/>
      <c r="R1303" s="18"/>
      <c r="S1303" s="78"/>
      <c r="Y1303" s="18"/>
      <c r="Z1303" s="78"/>
    </row>
    <row r="1304" spans="1:26" ht="13.2" x14ac:dyDescent="0.25">
      <c r="A1304" s="13"/>
      <c r="B1304" s="54"/>
      <c r="R1304" s="18"/>
      <c r="S1304" s="78"/>
      <c r="Y1304" s="18"/>
      <c r="Z1304" s="78"/>
    </row>
    <row r="1305" spans="1:26" ht="13.2" x14ac:dyDescent="0.25">
      <c r="A1305" s="13"/>
      <c r="B1305" s="54"/>
      <c r="R1305" s="18"/>
      <c r="S1305" s="78"/>
      <c r="Y1305" s="18"/>
      <c r="Z1305" s="78"/>
    </row>
    <row r="1306" spans="1:26" ht="13.2" x14ac:dyDescent="0.25">
      <c r="A1306" s="13"/>
      <c r="B1306" s="54"/>
      <c r="R1306" s="18"/>
      <c r="S1306" s="78"/>
      <c r="Y1306" s="18"/>
      <c r="Z1306" s="78"/>
    </row>
    <row r="1307" spans="1:26" ht="13.2" x14ac:dyDescent="0.25">
      <c r="A1307" s="13"/>
      <c r="B1307" s="54"/>
      <c r="R1307" s="18"/>
      <c r="S1307" s="78"/>
      <c r="Y1307" s="18"/>
      <c r="Z1307" s="78"/>
    </row>
    <row r="1308" spans="1:26" ht="13.2" x14ac:dyDescent="0.25">
      <c r="A1308" s="13"/>
      <c r="B1308" s="54"/>
      <c r="R1308" s="18"/>
      <c r="S1308" s="78"/>
      <c r="Y1308" s="18"/>
      <c r="Z1308" s="78"/>
    </row>
    <row r="1309" spans="1:26" ht="13.2" x14ac:dyDescent="0.25">
      <c r="A1309" s="13"/>
      <c r="B1309" s="54"/>
      <c r="R1309" s="18"/>
      <c r="S1309" s="78"/>
      <c r="Y1309" s="18"/>
      <c r="Z1309" s="78"/>
    </row>
    <row r="1310" spans="1:26" ht="13.2" x14ac:dyDescent="0.25">
      <c r="A1310" s="13"/>
      <c r="B1310" s="54"/>
      <c r="R1310" s="18"/>
      <c r="S1310" s="78"/>
      <c r="Y1310" s="18"/>
      <c r="Z1310" s="78"/>
    </row>
    <row r="1311" spans="1:26" ht="13.2" x14ac:dyDescent="0.25">
      <c r="A1311" s="13"/>
      <c r="B1311" s="54"/>
      <c r="R1311" s="18"/>
      <c r="S1311" s="78"/>
      <c r="Y1311" s="18"/>
      <c r="Z1311" s="78"/>
    </row>
    <row r="1312" spans="1:26" ht="13.2" x14ac:dyDescent="0.25">
      <c r="A1312" s="13"/>
      <c r="B1312" s="54"/>
      <c r="R1312" s="18"/>
      <c r="S1312" s="78"/>
      <c r="Y1312" s="18"/>
      <c r="Z1312" s="78"/>
    </row>
    <row r="1313" spans="1:26" ht="13.2" x14ac:dyDescent="0.25">
      <c r="A1313" s="13"/>
      <c r="B1313" s="54"/>
      <c r="R1313" s="18"/>
      <c r="S1313" s="78"/>
      <c r="Y1313" s="18"/>
      <c r="Z1313" s="78"/>
    </row>
    <row r="1314" spans="1:26" ht="13.2" x14ac:dyDescent="0.25">
      <c r="A1314" s="13"/>
      <c r="B1314" s="54"/>
      <c r="R1314" s="18"/>
      <c r="S1314" s="78"/>
      <c r="Y1314" s="18"/>
      <c r="Z1314" s="78"/>
    </row>
    <row r="1315" spans="1:26" ht="13.2" x14ac:dyDescent="0.25">
      <c r="A1315" s="13"/>
      <c r="B1315" s="54"/>
      <c r="R1315" s="18"/>
      <c r="S1315" s="78"/>
      <c r="Y1315" s="18"/>
      <c r="Z1315" s="78"/>
    </row>
    <row r="1316" spans="1:26" ht="13.2" x14ac:dyDescent="0.25">
      <c r="A1316" s="13"/>
      <c r="B1316" s="54"/>
      <c r="R1316" s="18"/>
      <c r="S1316" s="78"/>
      <c r="Y1316" s="18"/>
      <c r="Z1316" s="78"/>
    </row>
    <row r="1317" spans="1:26" ht="13.2" x14ac:dyDescent="0.25">
      <c r="A1317" s="13"/>
      <c r="B1317" s="54"/>
      <c r="R1317" s="18"/>
      <c r="S1317" s="78"/>
      <c r="Y1317" s="18"/>
      <c r="Z1317" s="78"/>
    </row>
    <row r="1318" spans="1:26" ht="13.2" x14ac:dyDescent="0.25">
      <c r="A1318" s="13"/>
      <c r="B1318" s="54"/>
      <c r="R1318" s="18"/>
      <c r="S1318" s="78"/>
      <c r="Y1318" s="18"/>
      <c r="Z1318" s="78"/>
    </row>
    <row r="1319" spans="1:26" ht="13.2" x14ac:dyDescent="0.25">
      <c r="A1319" s="13"/>
      <c r="B1319" s="54"/>
      <c r="R1319" s="18"/>
      <c r="S1319" s="78"/>
      <c r="Y1319" s="18"/>
      <c r="Z1319" s="78"/>
    </row>
    <row r="1320" spans="1:26" ht="13.2" x14ac:dyDescent="0.25">
      <c r="A1320" s="13"/>
      <c r="B1320" s="54"/>
      <c r="R1320" s="18"/>
      <c r="S1320" s="78"/>
      <c r="Y1320" s="18"/>
      <c r="Z1320" s="78"/>
    </row>
    <row r="1321" spans="1:26" ht="13.2" x14ac:dyDescent="0.25">
      <c r="A1321" s="13"/>
      <c r="B1321" s="54"/>
      <c r="R1321" s="18"/>
      <c r="S1321" s="78"/>
      <c r="Y1321" s="18"/>
      <c r="Z1321" s="78"/>
    </row>
    <row r="1322" spans="1:26" ht="13.2" x14ac:dyDescent="0.25">
      <c r="A1322" s="13"/>
      <c r="B1322" s="54"/>
      <c r="R1322" s="18"/>
      <c r="S1322" s="78"/>
      <c r="Y1322" s="18"/>
      <c r="Z1322" s="78"/>
    </row>
    <row r="1323" spans="1:26" ht="13.2" x14ac:dyDescent="0.25">
      <c r="A1323" s="13"/>
      <c r="B1323" s="54"/>
      <c r="R1323" s="18"/>
      <c r="S1323" s="78"/>
      <c r="Y1323" s="18"/>
      <c r="Z1323" s="78"/>
    </row>
    <row r="1324" spans="1:26" ht="13.2" x14ac:dyDescent="0.25">
      <c r="A1324" s="13"/>
      <c r="B1324" s="54"/>
      <c r="R1324" s="18"/>
      <c r="S1324" s="78"/>
      <c r="Y1324" s="18"/>
      <c r="Z1324" s="78"/>
    </row>
    <row r="1325" spans="1:26" ht="13.2" x14ac:dyDescent="0.25">
      <c r="A1325" s="13"/>
      <c r="B1325" s="54"/>
      <c r="R1325" s="18"/>
      <c r="S1325" s="78"/>
      <c r="Y1325" s="18"/>
      <c r="Z1325" s="78"/>
    </row>
    <row r="1326" spans="1:26" ht="13.2" x14ac:dyDescent="0.25">
      <c r="A1326" s="13"/>
      <c r="B1326" s="54"/>
      <c r="R1326" s="18"/>
      <c r="S1326" s="78"/>
      <c r="Y1326" s="18"/>
      <c r="Z1326" s="78"/>
    </row>
    <row r="1327" spans="1:26" ht="13.2" x14ac:dyDescent="0.25">
      <c r="A1327" s="13"/>
      <c r="B1327" s="54"/>
      <c r="R1327" s="18"/>
      <c r="S1327" s="78"/>
      <c r="Y1327" s="18"/>
      <c r="Z1327" s="78"/>
    </row>
    <row r="1328" spans="1:26" ht="13.2" x14ac:dyDescent="0.25">
      <c r="A1328" s="13"/>
      <c r="B1328" s="54"/>
      <c r="R1328" s="18"/>
      <c r="S1328" s="78"/>
      <c r="Y1328" s="18"/>
      <c r="Z1328" s="78"/>
    </row>
    <row r="1329" spans="1:26" ht="13.2" x14ac:dyDescent="0.25">
      <c r="A1329" s="13"/>
      <c r="B1329" s="54"/>
      <c r="R1329" s="18"/>
      <c r="S1329" s="78"/>
      <c r="Y1329" s="18"/>
      <c r="Z1329" s="78"/>
    </row>
    <row r="1330" spans="1:26" ht="13.2" x14ac:dyDescent="0.25">
      <c r="A1330" s="13"/>
      <c r="B1330" s="54"/>
      <c r="R1330" s="18"/>
      <c r="S1330" s="78"/>
      <c r="Y1330" s="18"/>
      <c r="Z1330" s="78"/>
    </row>
    <row r="1331" spans="1:26" ht="13.2" x14ac:dyDescent="0.25">
      <c r="A1331" s="13"/>
      <c r="B1331" s="54"/>
      <c r="R1331" s="18"/>
      <c r="S1331" s="78"/>
      <c r="Y1331" s="18"/>
      <c r="Z1331" s="78"/>
    </row>
    <row r="1332" spans="1:26" ht="13.2" x14ac:dyDescent="0.25">
      <c r="A1332" s="13"/>
      <c r="B1332" s="54"/>
      <c r="R1332" s="18"/>
      <c r="S1332" s="78"/>
      <c r="Y1332" s="18"/>
      <c r="Z1332" s="78"/>
    </row>
    <row r="1333" spans="1:26" ht="13.2" x14ac:dyDescent="0.25">
      <c r="A1333" s="13"/>
      <c r="B1333" s="54"/>
      <c r="R1333" s="18"/>
      <c r="S1333" s="78"/>
      <c r="Y1333" s="18"/>
      <c r="Z1333" s="78"/>
    </row>
    <row r="1334" spans="1:26" ht="13.2" x14ac:dyDescent="0.25">
      <c r="A1334" s="13"/>
      <c r="B1334" s="54"/>
      <c r="R1334" s="18"/>
      <c r="S1334" s="78"/>
      <c r="Y1334" s="18"/>
      <c r="Z1334" s="78"/>
    </row>
    <row r="1335" spans="1:26" ht="13.2" x14ac:dyDescent="0.25">
      <c r="A1335" s="13"/>
      <c r="B1335" s="54"/>
      <c r="R1335" s="18"/>
      <c r="S1335" s="78"/>
      <c r="Y1335" s="18"/>
      <c r="Z1335" s="78"/>
    </row>
    <row r="1336" spans="1:26" ht="13.2" x14ac:dyDescent="0.25">
      <c r="A1336" s="13"/>
      <c r="B1336" s="54"/>
      <c r="R1336" s="18"/>
      <c r="S1336" s="78"/>
      <c r="Y1336" s="18"/>
      <c r="Z1336" s="78"/>
    </row>
    <row r="1337" spans="1:26" ht="13.2" x14ac:dyDescent="0.25">
      <c r="A1337" s="13"/>
      <c r="B1337" s="54"/>
      <c r="R1337" s="18"/>
      <c r="S1337" s="78"/>
      <c r="Y1337" s="18"/>
      <c r="Z1337" s="78"/>
    </row>
    <row r="1338" spans="1:26" ht="13.2" x14ac:dyDescent="0.25">
      <c r="A1338" s="13"/>
      <c r="B1338" s="54"/>
      <c r="R1338" s="18"/>
      <c r="S1338" s="78"/>
      <c r="Y1338" s="18"/>
      <c r="Z1338" s="78"/>
    </row>
    <row r="1339" spans="1:26" ht="13.2" x14ac:dyDescent="0.25">
      <c r="A1339" s="13"/>
      <c r="B1339" s="54"/>
      <c r="R1339" s="18"/>
      <c r="S1339" s="78"/>
      <c r="Y1339" s="18"/>
      <c r="Z1339" s="78"/>
    </row>
    <row r="1340" spans="1:26" ht="13.2" x14ac:dyDescent="0.25">
      <c r="A1340" s="13"/>
      <c r="B1340" s="54"/>
      <c r="R1340" s="18"/>
      <c r="S1340" s="78"/>
      <c r="Y1340" s="18"/>
      <c r="Z1340" s="78"/>
    </row>
    <row r="1341" spans="1:26" ht="13.2" x14ac:dyDescent="0.25">
      <c r="A1341" s="13"/>
      <c r="B1341" s="54"/>
      <c r="R1341" s="18"/>
      <c r="S1341" s="78"/>
      <c r="Y1341" s="18"/>
      <c r="Z1341" s="78"/>
    </row>
    <row r="1342" spans="1:26" ht="13.2" x14ac:dyDescent="0.25">
      <c r="A1342" s="13"/>
      <c r="B1342" s="54"/>
      <c r="R1342" s="18"/>
      <c r="S1342" s="78"/>
      <c r="Y1342" s="18"/>
      <c r="Z1342" s="78"/>
    </row>
    <row r="1343" spans="1:26" ht="13.2" x14ac:dyDescent="0.25">
      <c r="A1343" s="13"/>
      <c r="B1343" s="54"/>
      <c r="R1343" s="18"/>
      <c r="S1343" s="78"/>
      <c r="Y1343" s="18"/>
      <c r="Z1343" s="78"/>
    </row>
    <row r="1344" spans="1:26" ht="13.2" x14ac:dyDescent="0.25">
      <c r="A1344" s="13"/>
      <c r="B1344" s="54"/>
      <c r="R1344" s="18"/>
      <c r="S1344" s="78"/>
      <c r="Y1344" s="18"/>
      <c r="Z1344" s="78"/>
    </row>
    <row r="1345" spans="1:26" ht="13.2" x14ac:dyDescent="0.25">
      <c r="A1345" s="13"/>
      <c r="B1345" s="54"/>
      <c r="R1345" s="18"/>
      <c r="S1345" s="78"/>
      <c r="Y1345" s="18"/>
      <c r="Z1345" s="78"/>
    </row>
    <row r="1346" spans="1:26" ht="13.2" x14ac:dyDescent="0.25">
      <c r="A1346" s="13"/>
      <c r="B1346" s="54"/>
      <c r="R1346" s="18"/>
      <c r="S1346" s="78"/>
      <c r="Y1346" s="18"/>
      <c r="Z1346" s="78"/>
    </row>
    <row r="1347" spans="1:26" ht="13.2" x14ac:dyDescent="0.25">
      <c r="A1347" s="13"/>
      <c r="B1347" s="54"/>
      <c r="R1347" s="18"/>
      <c r="S1347" s="78"/>
      <c r="Y1347" s="18"/>
      <c r="Z1347" s="78"/>
    </row>
    <row r="1348" spans="1:26" ht="13.2" x14ac:dyDescent="0.25">
      <c r="A1348" s="13"/>
      <c r="B1348" s="54"/>
      <c r="R1348" s="18"/>
      <c r="S1348" s="78"/>
      <c r="Y1348" s="18"/>
      <c r="Z1348" s="78"/>
    </row>
    <row r="1349" spans="1:26" ht="13.2" x14ac:dyDescent="0.25">
      <c r="A1349" s="13"/>
      <c r="B1349" s="54"/>
      <c r="R1349" s="18"/>
      <c r="S1349" s="78"/>
      <c r="Y1349" s="18"/>
      <c r="Z1349" s="78"/>
    </row>
    <row r="1350" spans="1:26" ht="13.2" x14ac:dyDescent="0.25">
      <c r="A1350" s="13"/>
      <c r="B1350" s="54"/>
      <c r="R1350" s="18"/>
      <c r="S1350" s="78"/>
      <c r="Y1350" s="18"/>
      <c r="Z1350" s="78"/>
    </row>
    <row r="1351" spans="1:26" ht="13.2" x14ac:dyDescent="0.25">
      <c r="A1351" s="13"/>
      <c r="B1351" s="54"/>
      <c r="R1351" s="18"/>
      <c r="S1351" s="78"/>
      <c r="Y1351" s="18"/>
      <c r="Z1351" s="78"/>
    </row>
    <row r="1352" spans="1:26" ht="13.2" x14ac:dyDescent="0.25">
      <c r="A1352" s="13"/>
      <c r="B1352" s="54"/>
      <c r="R1352" s="18"/>
      <c r="S1352" s="78"/>
      <c r="Y1352" s="18"/>
      <c r="Z1352" s="78"/>
    </row>
    <row r="1353" spans="1:26" ht="13.2" x14ac:dyDescent="0.25">
      <c r="A1353" s="13"/>
      <c r="B1353" s="54"/>
      <c r="R1353" s="18"/>
      <c r="S1353" s="78"/>
      <c r="Y1353" s="18"/>
      <c r="Z1353" s="78"/>
    </row>
    <row r="1354" spans="1:26" ht="13.2" x14ac:dyDescent="0.25">
      <c r="A1354" s="13"/>
      <c r="B1354" s="54"/>
      <c r="R1354" s="18"/>
      <c r="S1354" s="78"/>
      <c r="Y1354" s="18"/>
      <c r="Z1354" s="78"/>
    </row>
    <row r="1355" spans="1:26" ht="13.2" x14ac:dyDescent="0.25">
      <c r="A1355" s="13"/>
      <c r="B1355" s="54"/>
      <c r="R1355" s="18"/>
      <c r="S1355" s="78"/>
      <c r="Y1355" s="18"/>
      <c r="Z1355" s="78"/>
    </row>
    <row r="1356" spans="1:26" ht="13.2" x14ac:dyDescent="0.25">
      <c r="A1356" s="13"/>
      <c r="B1356" s="54"/>
      <c r="R1356" s="18"/>
      <c r="S1356" s="78"/>
      <c r="Y1356" s="18"/>
      <c r="Z1356" s="78"/>
    </row>
    <row r="1357" spans="1:26" ht="13.2" x14ac:dyDescent="0.25">
      <c r="A1357" s="13"/>
      <c r="B1357" s="54"/>
      <c r="R1357" s="18"/>
      <c r="S1357" s="78"/>
      <c r="Y1357" s="18"/>
      <c r="Z1357" s="78"/>
    </row>
    <row r="1358" spans="1:26" ht="13.2" x14ac:dyDescent="0.25">
      <c r="A1358" s="13"/>
      <c r="B1358" s="54"/>
      <c r="R1358" s="18"/>
      <c r="S1358" s="78"/>
      <c r="Y1358" s="18"/>
      <c r="Z1358" s="78"/>
    </row>
    <row r="1359" spans="1:26" ht="13.2" x14ac:dyDescent="0.25">
      <c r="A1359" s="13"/>
      <c r="B1359" s="54"/>
      <c r="R1359" s="18"/>
      <c r="S1359" s="78"/>
      <c r="Y1359" s="18"/>
      <c r="Z1359" s="78"/>
    </row>
    <row r="1360" spans="1:26" ht="13.2" x14ac:dyDescent="0.25">
      <c r="A1360" s="13"/>
      <c r="B1360" s="54"/>
      <c r="R1360" s="18"/>
      <c r="S1360" s="78"/>
      <c r="Y1360" s="18"/>
      <c r="Z1360" s="78"/>
    </row>
    <row r="1361" spans="1:26" ht="13.2" x14ac:dyDescent="0.25">
      <c r="A1361" s="13"/>
      <c r="B1361" s="54"/>
      <c r="R1361" s="18"/>
      <c r="S1361" s="78"/>
      <c r="Y1361" s="18"/>
      <c r="Z1361" s="78"/>
    </row>
    <row r="1362" spans="1:26" ht="13.2" x14ac:dyDescent="0.25">
      <c r="A1362" s="13"/>
      <c r="B1362" s="54"/>
      <c r="R1362" s="18"/>
      <c r="S1362" s="78"/>
      <c r="Y1362" s="18"/>
      <c r="Z1362" s="78"/>
    </row>
    <row r="1363" spans="1:26" ht="13.2" x14ac:dyDescent="0.25">
      <c r="A1363" s="13"/>
      <c r="B1363" s="54"/>
      <c r="R1363" s="18"/>
      <c r="S1363" s="78"/>
      <c r="Y1363" s="18"/>
      <c r="Z1363" s="78"/>
    </row>
    <row r="1364" spans="1:26" ht="13.2" x14ac:dyDescent="0.25">
      <c r="A1364" s="13"/>
      <c r="B1364" s="54"/>
      <c r="R1364" s="18"/>
      <c r="S1364" s="78"/>
      <c r="Y1364" s="18"/>
      <c r="Z1364" s="78"/>
    </row>
    <row r="1365" spans="1:26" ht="13.2" x14ac:dyDescent="0.25">
      <c r="A1365" s="13"/>
      <c r="B1365" s="54"/>
      <c r="R1365" s="18"/>
      <c r="S1365" s="78"/>
      <c r="Y1365" s="18"/>
      <c r="Z1365" s="78"/>
    </row>
    <row r="1366" spans="1:26" ht="13.2" x14ac:dyDescent="0.25">
      <c r="A1366" s="13"/>
      <c r="B1366" s="54"/>
      <c r="R1366" s="18"/>
      <c r="S1366" s="78"/>
      <c r="Y1366" s="18"/>
      <c r="Z1366" s="78"/>
    </row>
    <row r="1367" spans="1:26" ht="13.2" x14ac:dyDescent="0.25">
      <c r="A1367" s="13"/>
      <c r="B1367" s="54"/>
      <c r="R1367" s="18"/>
      <c r="S1367" s="78"/>
      <c r="Y1367" s="18"/>
      <c r="Z1367" s="78"/>
    </row>
    <row r="1368" spans="1:26" ht="13.2" x14ac:dyDescent="0.25">
      <c r="A1368" s="13"/>
      <c r="B1368" s="54"/>
      <c r="R1368" s="18"/>
      <c r="S1368" s="78"/>
      <c r="Y1368" s="18"/>
      <c r="Z1368" s="78"/>
    </row>
    <row r="1369" spans="1:26" ht="13.2" x14ac:dyDescent="0.25">
      <c r="A1369" s="13"/>
      <c r="B1369" s="54"/>
      <c r="R1369" s="18"/>
      <c r="S1369" s="78"/>
      <c r="Y1369" s="18"/>
      <c r="Z1369" s="78"/>
    </row>
    <row r="1370" spans="1:26" ht="13.2" x14ac:dyDescent="0.25">
      <c r="A1370" s="13"/>
      <c r="B1370" s="54"/>
      <c r="R1370" s="18"/>
      <c r="S1370" s="78"/>
      <c r="Y1370" s="18"/>
      <c r="Z1370" s="78"/>
    </row>
    <row r="1371" spans="1:26" ht="13.2" x14ac:dyDescent="0.25">
      <c r="A1371" s="13"/>
      <c r="B1371" s="54"/>
      <c r="R1371" s="18"/>
      <c r="S1371" s="78"/>
      <c r="Y1371" s="18"/>
      <c r="Z1371" s="78"/>
    </row>
    <row r="1372" spans="1:26" ht="13.2" x14ac:dyDescent="0.25">
      <c r="A1372" s="13"/>
      <c r="B1372" s="54"/>
      <c r="R1372" s="18"/>
      <c r="S1372" s="78"/>
      <c r="Y1372" s="18"/>
      <c r="Z1372" s="78"/>
    </row>
    <row r="1373" spans="1:26" ht="13.2" x14ac:dyDescent="0.25">
      <c r="A1373" s="13"/>
      <c r="B1373" s="54"/>
      <c r="R1373" s="18"/>
      <c r="S1373" s="78"/>
      <c r="Y1373" s="18"/>
      <c r="Z1373" s="78"/>
    </row>
    <row r="1374" spans="1:26" ht="13.2" x14ac:dyDescent="0.25">
      <c r="A1374" s="13"/>
      <c r="B1374" s="54"/>
      <c r="R1374" s="18"/>
      <c r="S1374" s="78"/>
      <c r="Y1374" s="18"/>
      <c r="Z1374" s="78"/>
    </row>
    <row r="1375" spans="1:26" ht="13.2" x14ac:dyDescent="0.25">
      <c r="A1375" s="13"/>
      <c r="B1375" s="54"/>
      <c r="R1375" s="18"/>
      <c r="S1375" s="78"/>
      <c r="Y1375" s="18"/>
      <c r="Z1375" s="78"/>
    </row>
    <row r="1376" spans="1:26" ht="13.2" x14ac:dyDescent="0.25">
      <c r="A1376" s="13"/>
      <c r="B1376" s="54"/>
      <c r="R1376" s="18"/>
      <c r="S1376" s="78"/>
      <c r="Y1376" s="18"/>
      <c r="Z1376" s="78"/>
    </row>
    <row r="1377" spans="1:26" ht="13.2" x14ac:dyDescent="0.25">
      <c r="A1377" s="13"/>
      <c r="B1377" s="54"/>
      <c r="R1377" s="18"/>
      <c r="S1377" s="78"/>
      <c r="Y1377" s="18"/>
      <c r="Z1377" s="78"/>
    </row>
    <row r="1378" spans="1:26" ht="13.2" x14ac:dyDescent="0.25">
      <c r="A1378" s="13"/>
      <c r="B1378" s="54"/>
      <c r="R1378" s="18"/>
      <c r="S1378" s="78"/>
      <c r="Y1378" s="18"/>
      <c r="Z1378" s="78"/>
    </row>
    <row r="1379" spans="1:26" ht="13.2" x14ac:dyDescent="0.25">
      <c r="A1379" s="13"/>
      <c r="B1379" s="54"/>
      <c r="R1379" s="18"/>
      <c r="S1379" s="78"/>
      <c r="Y1379" s="18"/>
      <c r="Z1379" s="78"/>
    </row>
    <row r="1380" spans="1:26" ht="13.2" x14ac:dyDescent="0.25">
      <c r="A1380" s="13"/>
      <c r="B1380" s="54"/>
      <c r="R1380" s="18"/>
      <c r="S1380" s="78"/>
      <c r="Y1380" s="18"/>
      <c r="Z1380" s="78"/>
    </row>
    <row r="1381" spans="1:26" ht="13.2" x14ac:dyDescent="0.25">
      <c r="A1381" s="13"/>
      <c r="B1381" s="54"/>
      <c r="R1381" s="18"/>
      <c r="S1381" s="78"/>
      <c r="Y1381" s="18"/>
      <c r="Z1381" s="78"/>
    </row>
    <row r="1382" spans="1:26" ht="13.2" x14ac:dyDescent="0.25">
      <c r="A1382" s="13"/>
      <c r="B1382" s="54"/>
      <c r="R1382" s="18"/>
      <c r="S1382" s="78"/>
      <c r="Y1382" s="18"/>
      <c r="Z1382" s="78"/>
    </row>
    <row r="1383" spans="1:26" ht="13.2" x14ac:dyDescent="0.25">
      <c r="A1383" s="13"/>
      <c r="B1383" s="54"/>
      <c r="R1383" s="18"/>
      <c r="S1383" s="78"/>
      <c r="Y1383" s="18"/>
      <c r="Z1383" s="78"/>
    </row>
    <row r="1384" spans="1:26" ht="13.2" x14ac:dyDescent="0.25">
      <c r="A1384" s="13"/>
      <c r="B1384" s="54"/>
      <c r="R1384" s="18"/>
      <c r="S1384" s="78"/>
      <c r="Y1384" s="18"/>
      <c r="Z1384" s="78"/>
    </row>
    <row r="1385" spans="1:26" ht="13.2" x14ac:dyDescent="0.25">
      <c r="A1385" s="13"/>
      <c r="B1385" s="54"/>
      <c r="R1385" s="18"/>
      <c r="S1385" s="78"/>
      <c r="Y1385" s="18"/>
      <c r="Z1385" s="78"/>
    </row>
    <row r="1386" spans="1:26" ht="13.2" x14ac:dyDescent="0.25">
      <c r="A1386" s="13"/>
      <c r="B1386" s="54"/>
      <c r="R1386" s="18"/>
      <c r="S1386" s="78"/>
      <c r="Y1386" s="18"/>
      <c r="Z1386" s="78"/>
    </row>
    <row r="1387" spans="1:26" ht="13.2" x14ac:dyDescent="0.25">
      <c r="A1387" s="13"/>
      <c r="B1387" s="54"/>
      <c r="R1387" s="18"/>
      <c r="S1387" s="78"/>
      <c r="Y1387" s="18"/>
      <c r="Z1387" s="78"/>
    </row>
    <row r="1388" spans="1:26" ht="13.2" x14ac:dyDescent="0.25">
      <c r="A1388" s="13"/>
      <c r="B1388" s="54"/>
      <c r="R1388" s="18"/>
      <c r="S1388" s="78"/>
      <c r="Y1388" s="18"/>
      <c r="Z1388" s="78"/>
    </row>
    <row r="1389" spans="1:26" ht="13.2" x14ac:dyDescent="0.25">
      <c r="A1389" s="13"/>
      <c r="B1389" s="54"/>
      <c r="R1389" s="18"/>
      <c r="S1389" s="78"/>
      <c r="Y1389" s="18"/>
      <c r="Z1389" s="78"/>
    </row>
    <row r="1390" spans="1:26" ht="13.2" x14ac:dyDescent="0.25">
      <c r="A1390" s="13"/>
      <c r="B1390" s="54"/>
      <c r="R1390" s="18"/>
      <c r="S1390" s="78"/>
      <c r="Y1390" s="18"/>
      <c r="Z1390" s="78"/>
    </row>
    <row r="1391" spans="1:26" ht="13.2" x14ac:dyDescent="0.25">
      <c r="A1391" s="13"/>
      <c r="B1391" s="54"/>
      <c r="R1391" s="18"/>
      <c r="S1391" s="78"/>
      <c r="Y1391" s="18"/>
      <c r="Z1391" s="78"/>
    </row>
    <row r="1392" spans="1:26" ht="13.2" x14ac:dyDescent="0.25">
      <c r="A1392" s="13"/>
      <c r="B1392" s="54"/>
      <c r="R1392" s="18"/>
      <c r="S1392" s="78"/>
      <c r="Y1392" s="18"/>
      <c r="Z1392" s="78"/>
    </row>
    <row r="1393" spans="1:26" ht="13.2" x14ac:dyDescent="0.25">
      <c r="A1393" s="13"/>
      <c r="B1393" s="54"/>
      <c r="R1393" s="18"/>
      <c r="S1393" s="78"/>
      <c r="Y1393" s="18"/>
      <c r="Z1393" s="78"/>
    </row>
    <row r="1394" spans="1:26" ht="13.2" x14ac:dyDescent="0.25">
      <c r="A1394" s="13"/>
      <c r="B1394" s="54"/>
      <c r="R1394" s="18"/>
      <c r="S1394" s="78"/>
      <c r="Y1394" s="18"/>
      <c r="Z1394" s="78"/>
    </row>
    <row r="1395" spans="1:26" ht="13.2" x14ac:dyDescent="0.25">
      <c r="A1395" s="13"/>
      <c r="B1395" s="54"/>
      <c r="R1395" s="18"/>
      <c r="S1395" s="78"/>
      <c r="Y1395" s="18"/>
      <c r="Z1395" s="78"/>
    </row>
    <row r="1396" spans="1:26" ht="13.2" x14ac:dyDescent="0.25">
      <c r="A1396" s="13"/>
      <c r="B1396" s="54"/>
      <c r="R1396" s="18"/>
      <c r="S1396" s="78"/>
      <c r="Y1396" s="18"/>
      <c r="Z1396" s="78"/>
    </row>
    <row r="1397" spans="1:26" ht="13.2" x14ac:dyDescent="0.25">
      <c r="A1397" s="13"/>
      <c r="B1397" s="54"/>
      <c r="R1397" s="18"/>
      <c r="S1397" s="78"/>
      <c r="Y1397" s="18"/>
      <c r="Z1397" s="78"/>
    </row>
    <row r="1398" spans="1:26" ht="13.2" x14ac:dyDescent="0.25">
      <c r="A1398" s="13"/>
      <c r="B1398" s="54"/>
      <c r="R1398" s="18"/>
      <c r="S1398" s="78"/>
      <c r="Y1398" s="18"/>
      <c r="Z1398" s="78"/>
    </row>
    <row r="1399" spans="1:26" ht="13.2" x14ac:dyDescent="0.25">
      <c r="A1399" s="13"/>
      <c r="B1399" s="54"/>
      <c r="R1399" s="18"/>
      <c r="S1399" s="78"/>
      <c r="Y1399" s="18"/>
      <c r="Z1399" s="78"/>
    </row>
    <row r="1400" spans="1:26" ht="13.2" x14ac:dyDescent="0.25">
      <c r="A1400" s="13"/>
      <c r="B1400" s="54"/>
      <c r="R1400" s="18"/>
      <c r="S1400" s="78"/>
      <c r="Y1400" s="18"/>
      <c r="Z1400" s="78"/>
    </row>
    <row r="1401" spans="1:26" ht="13.2" x14ac:dyDescent="0.25">
      <c r="A1401" s="13"/>
      <c r="B1401" s="54"/>
      <c r="R1401" s="18"/>
      <c r="S1401" s="78"/>
      <c r="Y1401" s="18"/>
      <c r="Z1401" s="78"/>
    </row>
    <row r="1402" spans="1:26" ht="13.2" x14ac:dyDescent="0.25">
      <c r="A1402" s="13"/>
      <c r="B1402" s="54"/>
      <c r="R1402" s="18"/>
      <c r="S1402" s="78"/>
      <c r="Y1402" s="18"/>
      <c r="Z1402" s="78"/>
    </row>
    <row r="1403" spans="1:26" ht="13.2" x14ac:dyDescent="0.25">
      <c r="A1403" s="13"/>
      <c r="B1403" s="54"/>
      <c r="R1403" s="18"/>
      <c r="S1403" s="78"/>
      <c r="Y1403" s="18"/>
      <c r="Z1403" s="78"/>
    </row>
    <row r="1404" spans="1:26" ht="13.2" x14ac:dyDescent="0.25">
      <c r="A1404" s="13"/>
      <c r="B1404" s="54"/>
      <c r="R1404" s="18"/>
      <c r="S1404" s="78"/>
      <c r="Y1404" s="18"/>
      <c r="Z1404" s="78"/>
    </row>
    <row r="1405" spans="1:26" ht="13.2" x14ac:dyDescent="0.25">
      <c r="A1405" s="13"/>
      <c r="B1405" s="54"/>
      <c r="R1405" s="18"/>
      <c r="S1405" s="78"/>
      <c r="Y1405" s="18"/>
      <c r="Z1405" s="78"/>
    </row>
    <row r="1406" spans="1:26" ht="13.2" x14ac:dyDescent="0.25">
      <c r="A1406" s="13"/>
      <c r="B1406" s="54"/>
      <c r="R1406" s="18"/>
      <c r="S1406" s="78"/>
      <c r="Y1406" s="18"/>
      <c r="Z1406" s="78"/>
    </row>
    <row r="1407" spans="1:26" ht="13.2" x14ac:dyDescent="0.25">
      <c r="A1407" s="13"/>
      <c r="B1407" s="54"/>
      <c r="R1407" s="18"/>
      <c r="S1407" s="78"/>
      <c r="Y1407" s="18"/>
      <c r="Z1407" s="78"/>
    </row>
    <row r="1408" spans="1:26" ht="13.2" x14ac:dyDescent="0.25">
      <c r="A1408" s="13"/>
      <c r="B1408" s="54"/>
      <c r="R1408" s="18"/>
      <c r="S1408" s="78"/>
      <c r="Y1408" s="18"/>
      <c r="Z1408" s="78"/>
    </row>
    <row r="1409" spans="1:26" ht="13.2" x14ac:dyDescent="0.25">
      <c r="A1409" s="13"/>
      <c r="B1409" s="54"/>
      <c r="R1409" s="18"/>
      <c r="S1409" s="78"/>
      <c r="Y1409" s="18"/>
      <c r="Z1409" s="78"/>
    </row>
    <row r="1410" spans="1:26" ht="13.2" x14ac:dyDescent="0.25">
      <c r="A1410" s="13"/>
      <c r="B1410" s="54"/>
      <c r="R1410" s="18"/>
      <c r="S1410" s="78"/>
      <c r="Y1410" s="18"/>
      <c r="Z1410" s="78"/>
    </row>
    <row r="1411" spans="1:26" ht="13.2" x14ac:dyDescent="0.25">
      <c r="A1411" s="13"/>
      <c r="B1411" s="54"/>
      <c r="R1411" s="18"/>
      <c r="S1411" s="78"/>
      <c r="Y1411" s="18"/>
      <c r="Z1411" s="78"/>
    </row>
    <row r="1412" spans="1:26" ht="13.2" x14ac:dyDescent="0.25">
      <c r="A1412" s="13"/>
      <c r="B1412" s="54"/>
      <c r="R1412" s="18"/>
      <c r="S1412" s="78"/>
      <c r="Y1412" s="18"/>
      <c r="Z1412" s="78"/>
    </row>
    <row r="1413" spans="1:26" ht="13.2" x14ac:dyDescent="0.25">
      <c r="A1413" s="13"/>
      <c r="B1413" s="54"/>
      <c r="R1413" s="18"/>
      <c r="S1413" s="78"/>
      <c r="Y1413" s="18"/>
      <c r="Z1413" s="78"/>
    </row>
    <row r="1414" spans="1:26" ht="13.2" x14ac:dyDescent="0.25">
      <c r="A1414" s="13"/>
      <c r="B1414" s="54"/>
      <c r="R1414" s="18"/>
      <c r="S1414" s="78"/>
      <c r="Y1414" s="18"/>
      <c r="Z1414" s="78"/>
    </row>
    <row r="1415" spans="1:26" ht="13.2" x14ac:dyDescent="0.25">
      <c r="A1415" s="13"/>
      <c r="B1415" s="54"/>
      <c r="R1415" s="18"/>
      <c r="S1415" s="78"/>
      <c r="Y1415" s="18"/>
      <c r="Z1415" s="78"/>
    </row>
    <row r="1416" spans="1:26" ht="13.2" x14ac:dyDescent="0.25">
      <c r="A1416" s="13"/>
      <c r="B1416" s="54"/>
      <c r="R1416" s="18"/>
      <c r="S1416" s="78"/>
      <c r="Y1416" s="18"/>
      <c r="Z1416" s="78"/>
    </row>
    <row r="1417" spans="1:26" ht="13.2" x14ac:dyDescent="0.25">
      <c r="A1417" s="13"/>
      <c r="B1417" s="54"/>
      <c r="R1417" s="18"/>
      <c r="S1417" s="78"/>
      <c r="Y1417" s="18"/>
      <c r="Z1417" s="78"/>
    </row>
    <row r="1418" spans="1:26" ht="13.2" x14ac:dyDescent="0.25">
      <c r="A1418" s="13"/>
      <c r="B1418" s="54"/>
      <c r="R1418" s="18"/>
      <c r="S1418" s="78"/>
      <c r="Y1418" s="18"/>
      <c r="Z1418" s="78"/>
    </row>
    <row r="1419" spans="1:26" ht="13.2" x14ac:dyDescent="0.25">
      <c r="A1419" s="13"/>
      <c r="B1419" s="54"/>
      <c r="R1419" s="18"/>
      <c r="S1419" s="78"/>
      <c r="Y1419" s="18"/>
      <c r="Z1419" s="78"/>
    </row>
    <row r="1420" spans="1:26" ht="13.2" x14ac:dyDescent="0.25">
      <c r="A1420" s="13"/>
      <c r="B1420" s="54"/>
      <c r="R1420" s="18"/>
      <c r="S1420" s="78"/>
      <c r="Y1420" s="18"/>
      <c r="Z1420" s="78"/>
    </row>
    <row r="1421" spans="1:26" ht="13.2" x14ac:dyDescent="0.25">
      <c r="A1421" s="13"/>
      <c r="B1421" s="54"/>
      <c r="R1421" s="18"/>
      <c r="S1421" s="78"/>
      <c r="Y1421" s="18"/>
      <c r="Z1421" s="78"/>
    </row>
    <row r="1422" spans="1:26" ht="13.2" x14ac:dyDescent="0.25">
      <c r="A1422" s="13"/>
      <c r="B1422" s="54"/>
      <c r="R1422" s="18"/>
      <c r="S1422" s="78"/>
      <c r="Y1422" s="18"/>
      <c r="Z1422" s="78"/>
    </row>
    <row r="1423" spans="1:26" ht="13.2" x14ac:dyDescent="0.25">
      <c r="A1423" s="13"/>
      <c r="B1423" s="54"/>
      <c r="R1423" s="18"/>
      <c r="S1423" s="78"/>
      <c r="Y1423" s="18"/>
      <c r="Z1423" s="78"/>
    </row>
    <row r="1424" spans="1:26" ht="13.2" x14ac:dyDescent="0.25">
      <c r="A1424" s="13"/>
      <c r="B1424" s="54"/>
      <c r="R1424" s="18"/>
      <c r="S1424" s="78"/>
      <c r="Y1424" s="18"/>
      <c r="Z1424" s="78"/>
    </row>
    <row r="1425" spans="1:26" ht="13.2" x14ac:dyDescent="0.25">
      <c r="A1425" s="13"/>
      <c r="B1425" s="54"/>
      <c r="R1425" s="18"/>
      <c r="S1425" s="78"/>
      <c r="Y1425" s="18"/>
      <c r="Z1425" s="78"/>
    </row>
    <row r="1426" spans="1:26" ht="13.2" x14ac:dyDescent="0.25">
      <c r="A1426" s="13"/>
      <c r="B1426" s="54"/>
      <c r="R1426" s="18"/>
      <c r="S1426" s="78"/>
      <c r="Y1426" s="18"/>
      <c r="Z1426" s="78"/>
    </row>
    <row r="1427" spans="1:26" ht="13.2" x14ac:dyDescent="0.25">
      <c r="A1427" s="13"/>
      <c r="B1427" s="54"/>
      <c r="R1427" s="18"/>
      <c r="S1427" s="78"/>
      <c r="Y1427" s="18"/>
      <c r="Z1427" s="78"/>
    </row>
    <row r="1428" spans="1:26" ht="13.2" x14ac:dyDescent="0.25">
      <c r="A1428" s="13"/>
      <c r="B1428" s="54"/>
      <c r="R1428" s="18"/>
      <c r="S1428" s="78"/>
      <c r="Y1428" s="18"/>
      <c r="Z1428" s="78"/>
    </row>
    <row r="1429" spans="1:26" ht="13.2" x14ac:dyDescent="0.25">
      <c r="A1429" s="13"/>
      <c r="B1429" s="54"/>
      <c r="R1429" s="18"/>
      <c r="S1429" s="78"/>
      <c r="Y1429" s="18"/>
      <c r="Z1429" s="78"/>
    </row>
    <row r="1430" spans="1:26" ht="13.2" x14ac:dyDescent="0.25">
      <c r="A1430" s="13"/>
      <c r="B1430" s="54"/>
      <c r="R1430" s="18"/>
      <c r="S1430" s="78"/>
      <c r="Y1430" s="18"/>
      <c r="Z1430" s="78"/>
    </row>
    <row r="1431" spans="1:26" ht="13.2" x14ac:dyDescent="0.25">
      <c r="A1431" s="13"/>
      <c r="B1431" s="54"/>
      <c r="R1431" s="18"/>
      <c r="S1431" s="78"/>
      <c r="Y1431" s="18"/>
      <c r="Z1431" s="78"/>
    </row>
    <row r="1432" spans="1:26" ht="13.2" x14ac:dyDescent="0.25">
      <c r="A1432" s="13"/>
      <c r="B1432" s="54"/>
      <c r="R1432" s="18"/>
      <c r="S1432" s="78"/>
      <c r="Y1432" s="18"/>
      <c r="Z1432" s="78"/>
    </row>
    <row r="1433" spans="1:26" ht="13.2" x14ac:dyDescent="0.25">
      <c r="A1433" s="13"/>
      <c r="B1433" s="54"/>
      <c r="R1433" s="18"/>
      <c r="S1433" s="78"/>
      <c r="Y1433" s="18"/>
      <c r="Z1433" s="78"/>
    </row>
    <row r="1434" spans="1:26" ht="13.2" x14ac:dyDescent="0.25">
      <c r="A1434" s="13"/>
      <c r="B1434" s="54"/>
      <c r="R1434" s="18"/>
      <c r="S1434" s="78"/>
      <c r="Y1434" s="18"/>
      <c r="Z1434" s="78"/>
    </row>
    <row r="1435" spans="1:26" ht="13.2" x14ac:dyDescent="0.25">
      <c r="A1435" s="13"/>
      <c r="B1435" s="54"/>
      <c r="R1435" s="18"/>
      <c r="S1435" s="78"/>
      <c r="Y1435" s="18"/>
      <c r="Z1435" s="78"/>
    </row>
    <row r="1436" spans="1:26" ht="13.2" x14ac:dyDescent="0.25">
      <c r="A1436" s="13"/>
      <c r="B1436" s="54"/>
      <c r="R1436" s="18"/>
      <c r="S1436" s="78"/>
      <c r="Y1436" s="18"/>
      <c r="Z1436" s="78"/>
    </row>
    <row r="1437" spans="1:26" ht="13.2" x14ac:dyDescent="0.25">
      <c r="A1437" s="13"/>
      <c r="B1437" s="54"/>
      <c r="R1437" s="18"/>
      <c r="S1437" s="78"/>
      <c r="Y1437" s="18"/>
      <c r="Z1437" s="78"/>
    </row>
    <row r="1438" spans="1:26" ht="13.2" x14ac:dyDescent="0.25">
      <c r="A1438" s="13"/>
      <c r="B1438" s="54"/>
      <c r="R1438" s="18"/>
      <c r="S1438" s="78"/>
      <c r="Y1438" s="18"/>
      <c r="Z1438" s="78"/>
    </row>
    <row r="1439" spans="1:26" ht="13.2" x14ac:dyDescent="0.25">
      <c r="A1439" s="13"/>
      <c r="B1439" s="54"/>
      <c r="R1439" s="18"/>
      <c r="S1439" s="78"/>
      <c r="Y1439" s="18"/>
      <c r="Z1439" s="78"/>
    </row>
    <row r="1440" spans="1:26" ht="13.2" x14ac:dyDescent="0.25">
      <c r="A1440" s="13"/>
      <c r="B1440" s="54"/>
      <c r="R1440" s="18"/>
      <c r="S1440" s="78"/>
      <c r="Y1440" s="18"/>
      <c r="Z1440" s="78"/>
    </row>
    <row r="1441" spans="1:26" ht="13.2" x14ac:dyDescent="0.25">
      <c r="A1441" s="13"/>
      <c r="B1441" s="54"/>
      <c r="R1441" s="18"/>
      <c r="S1441" s="78"/>
      <c r="Y1441" s="18"/>
      <c r="Z1441" s="78"/>
    </row>
    <row r="1442" spans="1:26" ht="13.2" x14ac:dyDescent="0.25">
      <c r="A1442" s="13"/>
      <c r="B1442" s="54"/>
      <c r="R1442" s="18"/>
      <c r="S1442" s="78"/>
      <c r="Y1442" s="18"/>
      <c r="Z1442" s="78"/>
    </row>
    <row r="1443" spans="1:26" ht="13.2" x14ac:dyDescent="0.25">
      <c r="A1443" s="13"/>
      <c r="B1443" s="54"/>
      <c r="R1443" s="18"/>
      <c r="S1443" s="78"/>
      <c r="Y1443" s="18"/>
      <c r="Z1443" s="78"/>
    </row>
    <row r="1444" spans="1:26" ht="13.2" x14ac:dyDescent="0.25">
      <c r="A1444" s="13"/>
      <c r="B1444" s="54"/>
      <c r="R1444" s="18"/>
      <c r="S1444" s="78"/>
      <c r="Y1444" s="18"/>
      <c r="Z1444" s="78"/>
    </row>
    <row r="1445" spans="1:26" ht="13.2" x14ac:dyDescent="0.25">
      <c r="A1445" s="13"/>
      <c r="B1445" s="54"/>
      <c r="R1445" s="18"/>
      <c r="S1445" s="78"/>
      <c r="Y1445" s="18"/>
      <c r="Z1445" s="78"/>
    </row>
    <row r="1446" spans="1:26" ht="13.2" x14ac:dyDescent="0.25">
      <c r="A1446" s="13"/>
      <c r="B1446" s="54"/>
      <c r="R1446" s="18"/>
      <c r="S1446" s="78"/>
      <c r="Y1446" s="18"/>
      <c r="Z1446" s="78"/>
    </row>
    <row r="1447" spans="1:26" ht="13.2" x14ac:dyDescent="0.25">
      <c r="A1447" s="13"/>
      <c r="B1447" s="54"/>
      <c r="R1447" s="18"/>
      <c r="S1447" s="78"/>
      <c r="Y1447" s="18"/>
      <c r="Z1447" s="78"/>
    </row>
    <row r="1448" spans="1:26" ht="13.2" x14ac:dyDescent="0.25">
      <c r="A1448" s="13"/>
      <c r="B1448" s="54"/>
      <c r="R1448" s="18"/>
      <c r="S1448" s="78"/>
      <c r="Y1448" s="18"/>
      <c r="Z1448" s="78"/>
    </row>
    <row r="1449" spans="1:26" ht="13.2" x14ac:dyDescent="0.25">
      <c r="A1449" s="13"/>
      <c r="B1449" s="54"/>
      <c r="R1449" s="18"/>
      <c r="S1449" s="78"/>
      <c r="Y1449" s="18"/>
      <c r="Z1449" s="78"/>
    </row>
    <row r="1450" spans="1:26" ht="13.2" x14ac:dyDescent="0.25">
      <c r="A1450" s="13"/>
      <c r="B1450" s="54"/>
      <c r="R1450" s="18"/>
      <c r="S1450" s="78"/>
      <c r="Y1450" s="18"/>
      <c r="Z1450" s="78"/>
    </row>
    <row r="1451" spans="1:26" ht="13.2" x14ac:dyDescent="0.25">
      <c r="A1451" s="13"/>
      <c r="B1451" s="54"/>
      <c r="R1451" s="18"/>
      <c r="S1451" s="78"/>
      <c r="Y1451" s="18"/>
      <c r="Z1451" s="78"/>
    </row>
    <row r="1452" spans="1:26" ht="13.2" x14ac:dyDescent="0.25">
      <c r="A1452" s="13"/>
      <c r="B1452" s="54"/>
      <c r="R1452" s="18"/>
      <c r="S1452" s="78"/>
      <c r="Y1452" s="18"/>
      <c r="Z1452" s="78"/>
    </row>
    <row r="1453" spans="1:26" ht="13.2" x14ac:dyDescent="0.25">
      <c r="A1453" s="13"/>
      <c r="B1453" s="54"/>
      <c r="R1453" s="18"/>
      <c r="S1453" s="78"/>
      <c r="Y1453" s="18"/>
      <c r="Z1453" s="78"/>
    </row>
    <row r="1454" spans="1:26" ht="13.2" x14ac:dyDescent="0.25">
      <c r="A1454" s="13"/>
      <c r="B1454" s="54"/>
      <c r="R1454" s="18"/>
      <c r="S1454" s="78"/>
      <c r="Y1454" s="18"/>
      <c r="Z1454" s="78"/>
    </row>
    <row r="1455" spans="1:26" ht="13.2" x14ac:dyDescent="0.25">
      <c r="A1455" s="13"/>
      <c r="B1455" s="54"/>
      <c r="R1455" s="18"/>
      <c r="S1455" s="78"/>
      <c r="Y1455" s="18"/>
      <c r="Z1455" s="78"/>
    </row>
    <row r="1456" spans="1:26" ht="13.2" x14ac:dyDescent="0.25">
      <c r="A1456" s="13"/>
      <c r="B1456" s="54"/>
      <c r="R1456" s="18"/>
      <c r="S1456" s="78"/>
      <c r="Y1456" s="18"/>
      <c r="Z1456" s="78"/>
    </row>
    <row r="1457" spans="1:26" ht="13.2" x14ac:dyDescent="0.25">
      <c r="A1457" s="13"/>
      <c r="B1457" s="54"/>
      <c r="R1457" s="18"/>
      <c r="S1457" s="78"/>
      <c r="Y1457" s="18"/>
      <c r="Z1457" s="78"/>
    </row>
    <row r="1458" spans="1:26" ht="13.2" x14ac:dyDescent="0.25">
      <c r="A1458" s="13"/>
      <c r="B1458" s="54"/>
      <c r="R1458" s="18"/>
      <c r="S1458" s="78"/>
      <c r="Y1458" s="18"/>
      <c r="Z1458" s="78"/>
    </row>
    <row r="1459" spans="1:26" ht="13.2" x14ac:dyDescent="0.25">
      <c r="A1459" s="13"/>
      <c r="B1459" s="54"/>
      <c r="R1459" s="18"/>
      <c r="S1459" s="78"/>
      <c r="Y1459" s="18"/>
      <c r="Z1459" s="78"/>
    </row>
    <row r="1460" spans="1:26" ht="13.2" x14ac:dyDescent="0.25">
      <c r="A1460" s="13"/>
      <c r="B1460" s="54"/>
      <c r="R1460" s="18"/>
      <c r="S1460" s="78"/>
      <c r="Y1460" s="18"/>
      <c r="Z1460" s="78"/>
    </row>
    <row r="1461" spans="1:26" ht="13.2" x14ac:dyDescent="0.25">
      <c r="A1461" s="13"/>
      <c r="B1461" s="54"/>
      <c r="R1461" s="18"/>
      <c r="S1461" s="78"/>
      <c r="Y1461" s="18"/>
      <c r="Z1461" s="78"/>
    </row>
    <row r="1462" spans="1:26" ht="13.2" x14ac:dyDescent="0.25">
      <c r="A1462" s="13"/>
      <c r="B1462" s="54"/>
      <c r="R1462" s="18"/>
      <c r="S1462" s="78"/>
      <c r="Y1462" s="18"/>
      <c r="Z1462" s="78"/>
    </row>
    <row r="1463" spans="1:26" ht="13.2" x14ac:dyDescent="0.25">
      <c r="A1463" s="13"/>
      <c r="B1463" s="54"/>
      <c r="R1463" s="18"/>
      <c r="S1463" s="78"/>
      <c r="Y1463" s="18"/>
      <c r="Z1463" s="78"/>
    </row>
    <row r="1464" spans="1:26" ht="13.2" x14ac:dyDescent="0.25">
      <c r="A1464" s="13"/>
      <c r="B1464" s="54"/>
      <c r="R1464" s="18"/>
      <c r="S1464" s="78"/>
      <c r="Y1464" s="18"/>
      <c r="Z1464" s="78"/>
    </row>
    <row r="1465" spans="1:26" ht="13.2" x14ac:dyDescent="0.25">
      <c r="A1465" s="13"/>
      <c r="B1465" s="54"/>
      <c r="R1465" s="18"/>
      <c r="S1465" s="78"/>
      <c r="Y1465" s="18"/>
      <c r="Z1465" s="78"/>
    </row>
    <row r="1466" spans="1:26" ht="13.2" x14ac:dyDescent="0.25">
      <c r="A1466" s="13"/>
      <c r="B1466" s="54"/>
      <c r="R1466" s="18"/>
      <c r="S1466" s="78"/>
      <c r="Y1466" s="18"/>
      <c r="Z1466" s="78"/>
    </row>
    <row r="1467" spans="1:26" ht="13.2" x14ac:dyDescent="0.25">
      <c r="A1467" s="13"/>
      <c r="B1467" s="54"/>
      <c r="R1467" s="18"/>
      <c r="S1467" s="78"/>
      <c r="Y1467" s="18"/>
      <c r="Z1467" s="78"/>
    </row>
    <row r="1468" spans="1:26" ht="13.2" x14ac:dyDescent="0.25">
      <c r="A1468" s="13"/>
      <c r="B1468" s="54"/>
      <c r="R1468" s="18"/>
      <c r="S1468" s="78"/>
      <c r="Y1468" s="18"/>
      <c r="Z1468" s="78"/>
    </row>
    <row r="1469" spans="1:26" ht="13.2" x14ac:dyDescent="0.25">
      <c r="A1469" s="13"/>
      <c r="B1469" s="54"/>
      <c r="R1469" s="18"/>
      <c r="S1469" s="78"/>
      <c r="Y1469" s="18"/>
      <c r="Z1469" s="78"/>
    </row>
    <row r="1470" spans="1:26" ht="13.2" x14ac:dyDescent="0.25">
      <c r="A1470" s="13"/>
      <c r="B1470" s="54"/>
      <c r="R1470" s="18"/>
      <c r="S1470" s="78"/>
      <c r="Y1470" s="18"/>
      <c r="Z1470" s="78"/>
    </row>
    <row r="1471" spans="1:26" ht="13.2" x14ac:dyDescent="0.25">
      <c r="A1471" s="13"/>
      <c r="B1471" s="54"/>
      <c r="R1471" s="18"/>
      <c r="S1471" s="78"/>
      <c r="Y1471" s="18"/>
      <c r="Z1471" s="78"/>
    </row>
    <row r="1472" spans="1:26" ht="13.2" x14ac:dyDescent="0.25">
      <c r="A1472" s="13"/>
      <c r="B1472" s="54"/>
      <c r="R1472" s="18"/>
      <c r="S1472" s="78"/>
      <c r="Y1472" s="18"/>
      <c r="Z1472" s="78"/>
    </row>
    <row r="1473" spans="1:26" ht="13.2" x14ac:dyDescent="0.25">
      <c r="A1473" s="13"/>
      <c r="B1473" s="54"/>
      <c r="R1473" s="18"/>
      <c r="S1473" s="78"/>
      <c r="Y1473" s="18"/>
      <c r="Z1473" s="78"/>
    </row>
    <row r="1474" spans="1:26" ht="13.2" x14ac:dyDescent="0.25">
      <c r="A1474" s="13"/>
      <c r="B1474" s="54"/>
      <c r="R1474" s="18"/>
      <c r="S1474" s="78"/>
      <c r="Y1474" s="18"/>
      <c r="Z1474" s="78"/>
    </row>
    <row r="1475" spans="1:26" ht="13.2" x14ac:dyDescent="0.25">
      <c r="A1475" s="13"/>
      <c r="B1475" s="54"/>
      <c r="R1475" s="18"/>
      <c r="S1475" s="78"/>
      <c r="Y1475" s="18"/>
      <c r="Z1475" s="78"/>
    </row>
    <row r="1476" spans="1:26" ht="13.2" x14ac:dyDescent="0.25">
      <c r="A1476" s="13"/>
      <c r="B1476" s="54"/>
      <c r="R1476" s="18"/>
      <c r="S1476" s="78"/>
      <c r="Y1476" s="18"/>
      <c r="Z1476" s="78"/>
    </row>
    <row r="1477" spans="1:26" ht="13.2" x14ac:dyDescent="0.25">
      <c r="A1477" s="13"/>
      <c r="B1477" s="54"/>
      <c r="R1477" s="18"/>
      <c r="S1477" s="78"/>
      <c r="Y1477" s="18"/>
      <c r="Z1477" s="78"/>
    </row>
    <row r="1478" spans="1:26" ht="13.2" x14ac:dyDescent="0.25">
      <c r="A1478" s="13"/>
      <c r="B1478" s="54"/>
      <c r="R1478" s="18"/>
      <c r="S1478" s="78"/>
      <c r="Y1478" s="18"/>
      <c r="Z1478" s="78"/>
    </row>
    <row r="1479" spans="1:26" ht="13.2" x14ac:dyDescent="0.25">
      <c r="A1479" s="13"/>
      <c r="B1479" s="54"/>
      <c r="R1479" s="18"/>
      <c r="S1479" s="78"/>
      <c r="Y1479" s="18"/>
      <c r="Z1479" s="78"/>
    </row>
    <row r="1480" spans="1:26" ht="13.2" x14ac:dyDescent="0.25">
      <c r="A1480" s="13"/>
      <c r="B1480" s="54"/>
      <c r="R1480" s="18"/>
      <c r="S1480" s="78"/>
      <c r="Y1480" s="18"/>
      <c r="Z1480" s="78"/>
    </row>
    <row r="1481" spans="1:26" ht="13.2" x14ac:dyDescent="0.25">
      <c r="A1481" s="13"/>
      <c r="B1481" s="54"/>
      <c r="R1481" s="18"/>
      <c r="S1481" s="78"/>
      <c r="Y1481" s="18"/>
      <c r="Z1481" s="78"/>
    </row>
    <row r="1482" spans="1:26" ht="13.2" x14ac:dyDescent="0.25">
      <c r="A1482" s="13"/>
      <c r="B1482" s="54"/>
      <c r="R1482" s="18"/>
      <c r="S1482" s="78"/>
      <c r="Y1482" s="18"/>
      <c r="Z1482" s="78"/>
    </row>
    <row r="1483" spans="1:26" ht="13.2" x14ac:dyDescent="0.25">
      <c r="A1483" s="13"/>
      <c r="B1483" s="54"/>
      <c r="R1483" s="18"/>
      <c r="S1483" s="78"/>
      <c r="Y1483" s="18"/>
      <c r="Z1483" s="78"/>
    </row>
    <row r="1484" spans="1:26" ht="13.2" x14ac:dyDescent="0.25">
      <c r="A1484" s="13"/>
      <c r="B1484" s="54"/>
      <c r="R1484" s="18"/>
      <c r="S1484" s="78"/>
      <c r="Y1484" s="18"/>
      <c r="Z1484" s="78"/>
    </row>
    <row r="1485" spans="1:26" ht="13.2" x14ac:dyDescent="0.25">
      <c r="A1485" s="13"/>
      <c r="B1485" s="54"/>
      <c r="R1485" s="18"/>
      <c r="S1485" s="78"/>
      <c r="Y1485" s="18"/>
      <c r="Z1485" s="78"/>
    </row>
    <row r="1486" spans="1:26" ht="13.2" x14ac:dyDescent="0.25">
      <c r="A1486" s="13"/>
      <c r="B1486" s="54"/>
      <c r="R1486" s="18"/>
      <c r="S1486" s="78"/>
      <c r="Y1486" s="18"/>
      <c r="Z1486" s="78"/>
    </row>
    <row r="1487" spans="1:26" ht="13.2" x14ac:dyDescent="0.25">
      <c r="A1487" s="13"/>
      <c r="B1487" s="54"/>
      <c r="R1487" s="18"/>
      <c r="S1487" s="78"/>
      <c r="Y1487" s="18"/>
      <c r="Z1487" s="78"/>
    </row>
    <row r="1488" spans="1:26" ht="13.2" x14ac:dyDescent="0.25">
      <c r="A1488" s="13"/>
      <c r="B1488" s="54"/>
      <c r="R1488" s="18"/>
      <c r="S1488" s="78"/>
      <c r="Y1488" s="18"/>
      <c r="Z1488" s="78"/>
    </row>
    <row r="1489" spans="1:26" ht="13.2" x14ac:dyDescent="0.25">
      <c r="A1489" s="13"/>
      <c r="B1489" s="54"/>
      <c r="R1489" s="18"/>
      <c r="S1489" s="78"/>
      <c r="Y1489" s="18"/>
      <c r="Z1489" s="78"/>
    </row>
    <row r="1490" spans="1:26" ht="13.2" x14ac:dyDescent="0.25">
      <c r="A1490" s="13"/>
      <c r="B1490" s="54"/>
      <c r="R1490" s="18"/>
      <c r="S1490" s="78"/>
      <c r="Y1490" s="18"/>
      <c r="Z1490" s="78"/>
    </row>
    <row r="1491" spans="1:26" ht="13.2" x14ac:dyDescent="0.25">
      <c r="A1491" s="13"/>
      <c r="B1491" s="54"/>
      <c r="R1491" s="18"/>
      <c r="S1491" s="78"/>
      <c r="Y1491" s="18"/>
      <c r="Z1491" s="78"/>
    </row>
    <row r="1492" spans="1:26" ht="13.2" x14ac:dyDescent="0.25">
      <c r="A1492" s="13"/>
      <c r="B1492" s="54"/>
      <c r="R1492" s="18"/>
      <c r="S1492" s="78"/>
      <c r="Y1492" s="18"/>
      <c r="Z1492" s="78"/>
    </row>
    <row r="1493" spans="1:26" ht="13.2" x14ac:dyDescent="0.25">
      <c r="A1493" s="13"/>
      <c r="B1493" s="54"/>
      <c r="R1493" s="18"/>
      <c r="S1493" s="78"/>
      <c r="Y1493" s="18"/>
      <c r="Z1493" s="78"/>
    </row>
    <row r="1494" spans="1:26" ht="13.2" x14ac:dyDescent="0.25">
      <c r="A1494" s="13"/>
      <c r="B1494" s="54"/>
      <c r="R1494" s="18"/>
      <c r="S1494" s="78"/>
      <c r="Y1494" s="18"/>
      <c r="Z1494" s="78"/>
    </row>
    <row r="1495" spans="1:26" ht="13.2" x14ac:dyDescent="0.25">
      <c r="A1495" s="13"/>
      <c r="B1495" s="54"/>
      <c r="R1495" s="18"/>
      <c r="S1495" s="78"/>
      <c r="Y1495" s="18"/>
      <c r="Z1495" s="78"/>
    </row>
    <row r="1496" spans="1:26" ht="13.2" x14ac:dyDescent="0.25">
      <c r="A1496" s="13"/>
      <c r="B1496" s="54"/>
      <c r="R1496" s="18"/>
      <c r="S1496" s="78"/>
      <c r="Y1496" s="18"/>
      <c r="Z1496" s="78"/>
    </row>
    <row r="1497" spans="1:26" ht="13.2" x14ac:dyDescent="0.25">
      <c r="A1497" s="13"/>
      <c r="B1497" s="54"/>
      <c r="R1497" s="18"/>
      <c r="S1497" s="78"/>
      <c r="Y1497" s="18"/>
      <c r="Z1497" s="78"/>
    </row>
    <row r="1498" spans="1:26" ht="13.2" x14ac:dyDescent="0.25">
      <c r="A1498" s="13"/>
      <c r="B1498" s="54"/>
      <c r="R1498" s="18"/>
      <c r="S1498" s="78"/>
      <c r="Y1498" s="18"/>
      <c r="Z1498" s="78"/>
    </row>
    <row r="1499" spans="1:26" ht="13.2" x14ac:dyDescent="0.25">
      <c r="A1499" s="13"/>
      <c r="B1499" s="54"/>
      <c r="R1499" s="18"/>
      <c r="S1499" s="78"/>
      <c r="Y1499" s="18"/>
      <c r="Z1499" s="78"/>
    </row>
    <row r="1500" spans="1:26" ht="13.2" x14ac:dyDescent="0.25">
      <c r="A1500" s="13"/>
      <c r="B1500" s="54"/>
      <c r="R1500" s="18"/>
      <c r="S1500" s="78"/>
      <c r="Y1500" s="18"/>
      <c r="Z1500" s="78"/>
    </row>
    <row r="1501" spans="1:26" ht="13.2" x14ac:dyDescent="0.25">
      <c r="A1501" s="13"/>
      <c r="B1501" s="54"/>
      <c r="R1501" s="18"/>
      <c r="S1501" s="78"/>
      <c r="Y1501" s="18"/>
      <c r="Z1501" s="78"/>
    </row>
    <row r="1502" spans="1:26" ht="13.2" x14ac:dyDescent="0.25">
      <c r="A1502" s="13"/>
      <c r="B1502" s="54"/>
      <c r="R1502" s="18"/>
      <c r="S1502" s="78"/>
      <c r="Y1502" s="18"/>
      <c r="Z1502" s="78"/>
    </row>
    <row r="1503" spans="1:26" ht="13.2" x14ac:dyDescent="0.25">
      <c r="A1503" s="13"/>
      <c r="B1503" s="54"/>
      <c r="R1503" s="18"/>
      <c r="S1503" s="78"/>
      <c r="Y1503" s="18"/>
      <c r="Z1503" s="78"/>
    </row>
    <row r="1504" spans="1:26" ht="13.2" x14ac:dyDescent="0.25">
      <c r="A1504" s="13"/>
      <c r="B1504" s="54"/>
      <c r="R1504" s="18"/>
      <c r="S1504" s="78"/>
      <c r="Y1504" s="18"/>
      <c r="Z1504" s="78"/>
    </row>
    <row r="1505" spans="1:26" ht="13.2" x14ac:dyDescent="0.25">
      <c r="A1505" s="13"/>
      <c r="B1505" s="54"/>
      <c r="R1505" s="18"/>
      <c r="S1505" s="78"/>
      <c r="Y1505" s="18"/>
      <c r="Z1505" s="78"/>
    </row>
    <row r="1506" spans="1:26" ht="13.2" x14ac:dyDescent="0.25">
      <c r="A1506" s="13"/>
      <c r="B1506" s="54"/>
      <c r="R1506" s="18"/>
      <c r="S1506" s="78"/>
      <c r="Y1506" s="18"/>
      <c r="Z1506" s="78"/>
    </row>
    <row r="1507" spans="1:26" ht="13.2" x14ac:dyDescent="0.25">
      <c r="A1507" s="13"/>
      <c r="B1507" s="54"/>
      <c r="R1507" s="18"/>
      <c r="S1507" s="78"/>
      <c r="Y1507" s="18"/>
      <c r="Z1507" s="78"/>
    </row>
    <row r="1508" spans="1:26" ht="13.2" x14ac:dyDescent="0.25">
      <c r="A1508" s="13"/>
      <c r="B1508" s="54"/>
      <c r="R1508" s="18"/>
      <c r="S1508" s="78"/>
      <c r="Y1508" s="18"/>
      <c r="Z1508" s="78"/>
    </row>
    <row r="1509" spans="1:26" ht="13.2" x14ac:dyDescent="0.25">
      <c r="A1509" s="13"/>
      <c r="B1509" s="54"/>
      <c r="R1509" s="18"/>
      <c r="S1509" s="78"/>
      <c r="Y1509" s="18"/>
      <c r="Z1509" s="78"/>
    </row>
    <row r="1510" spans="1:26" ht="13.2" x14ac:dyDescent="0.25">
      <c r="A1510" s="13"/>
      <c r="B1510" s="54"/>
      <c r="R1510" s="18"/>
      <c r="S1510" s="78"/>
      <c r="Y1510" s="18"/>
      <c r="Z1510" s="78"/>
    </row>
    <row r="1511" spans="1:26" ht="13.2" x14ac:dyDescent="0.25">
      <c r="A1511" s="13"/>
      <c r="B1511" s="54"/>
      <c r="R1511" s="18"/>
      <c r="S1511" s="78"/>
      <c r="Y1511" s="18"/>
      <c r="Z1511" s="78"/>
    </row>
    <row r="1512" spans="1:26" ht="13.2" x14ac:dyDescent="0.25">
      <c r="A1512" s="13"/>
      <c r="B1512" s="54"/>
      <c r="R1512" s="18"/>
      <c r="S1512" s="78"/>
      <c r="Y1512" s="18"/>
      <c r="Z1512" s="78"/>
    </row>
    <row r="1513" spans="1:26" ht="13.2" x14ac:dyDescent="0.25">
      <c r="A1513" s="13"/>
      <c r="B1513" s="54"/>
      <c r="R1513" s="18"/>
      <c r="S1513" s="78"/>
      <c r="Y1513" s="18"/>
      <c r="Z1513" s="78"/>
    </row>
    <row r="1514" spans="1:26" ht="13.2" x14ac:dyDescent="0.25">
      <c r="A1514" s="13"/>
      <c r="B1514" s="54"/>
      <c r="R1514" s="18"/>
      <c r="S1514" s="78"/>
      <c r="Y1514" s="18"/>
      <c r="Z1514" s="78"/>
    </row>
    <row r="1515" spans="1:26" ht="13.2" x14ac:dyDescent="0.25">
      <c r="A1515" s="13"/>
      <c r="B1515" s="54"/>
      <c r="R1515" s="18"/>
      <c r="S1515" s="78"/>
      <c r="Y1515" s="18"/>
      <c r="Z1515" s="78"/>
    </row>
    <row r="1516" spans="1:26" ht="13.2" x14ac:dyDescent="0.25">
      <c r="A1516" s="13"/>
      <c r="B1516" s="54"/>
      <c r="R1516" s="18"/>
      <c r="S1516" s="78"/>
      <c r="Y1516" s="18"/>
      <c r="Z1516" s="78"/>
    </row>
    <row r="1517" spans="1:26" ht="13.2" x14ac:dyDescent="0.25">
      <c r="A1517" s="13"/>
      <c r="B1517" s="54"/>
      <c r="R1517" s="18"/>
      <c r="S1517" s="78"/>
      <c r="Y1517" s="18"/>
      <c r="Z1517" s="78"/>
    </row>
    <row r="1518" spans="1:26" ht="13.2" x14ac:dyDescent="0.25">
      <c r="A1518" s="13"/>
      <c r="B1518" s="54"/>
      <c r="R1518" s="18"/>
      <c r="S1518" s="78"/>
      <c r="Y1518" s="18"/>
      <c r="Z1518" s="78"/>
    </row>
    <row r="1519" spans="1:26" ht="13.2" x14ac:dyDescent="0.25">
      <c r="A1519" s="13"/>
      <c r="B1519" s="54"/>
      <c r="R1519" s="18"/>
      <c r="S1519" s="78"/>
      <c r="Y1519" s="18"/>
      <c r="Z1519" s="78"/>
    </row>
    <row r="1520" spans="1:26" ht="13.2" x14ac:dyDescent="0.25">
      <c r="A1520" s="13"/>
      <c r="B1520" s="54"/>
      <c r="R1520" s="18"/>
      <c r="S1520" s="78"/>
      <c r="Y1520" s="18"/>
      <c r="Z1520" s="78"/>
    </row>
    <row r="1521" spans="1:26" ht="13.2" x14ac:dyDescent="0.25">
      <c r="A1521" s="13"/>
      <c r="B1521" s="54"/>
      <c r="R1521" s="18"/>
      <c r="S1521" s="78"/>
      <c r="Y1521" s="18"/>
      <c r="Z1521" s="78"/>
    </row>
    <row r="1522" spans="1:26" ht="13.2" x14ac:dyDescent="0.25">
      <c r="A1522" s="13"/>
      <c r="B1522" s="54"/>
      <c r="R1522" s="18"/>
      <c r="S1522" s="78"/>
      <c r="Y1522" s="18"/>
      <c r="Z1522" s="78"/>
    </row>
    <row r="1523" spans="1:26" ht="13.2" x14ac:dyDescent="0.25">
      <c r="A1523" s="13"/>
      <c r="B1523" s="54"/>
      <c r="R1523" s="18"/>
      <c r="S1523" s="78"/>
      <c r="Y1523" s="18"/>
      <c r="Z1523" s="78"/>
    </row>
    <row r="1524" spans="1:26" ht="13.2" x14ac:dyDescent="0.25">
      <c r="A1524" s="13"/>
      <c r="B1524" s="54"/>
      <c r="R1524" s="18"/>
      <c r="S1524" s="78"/>
      <c r="Y1524" s="18"/>
      <c r="Z1524" s="78"/>
    </row>
    <row r="1525" spans="1:26" ht="13.2" x14ac:dyDescent="0.25">
      <c r="A1525" s="13"/>
      <c r="B1525" s="54"/>
      <c r="R1525" s="18"/>
      <c r="S1525" s="78"/>
      <c r="Y1525" s="18"/>
      <c r="Z1525" s="78"/>
    </row>
    <row r="1526" spans="1:26" ht="13.2" x14ac:dyDescent="0.25">
      <c r="A1526" s="13"/>
      <c r="B1526" s="54"/>
      <c r="R1526" s="18"/>
      <c r="S1526" s="78"/>
      <c r="Y1526" s="18"/>
      <c r="Z1526" s="78"/>
    </row>
    <row r="1527" spans="1:26" ht="13.2" x14ac:dyDescent="0.25">
      <c r="A1527" s="13"/>
      <c r="B1527" s="54"/>
      <c r="R1527" s="18"/>
      <c r="S1527" s="78"/>
      <c r="Y1527" s="18"/>
      <c r="Z1527" s="78"/>
    </row>
    <row r="1528" spans="1:26" ht="13.2" x14ac:dyDescent="0.25">
      <c r="A1528" s="13"/>
      <c r="B1528" s="54"/>
      <c r="R1528" s="18"/>
      <c r="S1528" s="78"/>
      <c r="Y1528" s="18"/>
      <c r="Z1528" s="78"/>
    </row>
    <row r="1529" spans="1:26" ht="13.2" x14ac:dyDescent="0.25">
      <c r="A1529" s="13"/>
      <c r="B1529" s="54"/>
      <c r="R1529" s="18"/>
      <c r="S1529" s="78"/>
      <c r="Y1529" s="18"/>
      <c r="Z1529" s="78"/>
    </row>
    <row r="1530" spans="1:26" ht="13.2" x14ac:dyDescent="0.25">
      <c r="A1530" s="13"/>
      <c r="B1530" s="54"/>
      <c r="R1530" s="18"/>
      <c r="S1530" s="78"/>
      <c r="Y1530" s="18"/>
      <c r="Z1530" s="78"/>
    </row>
    <row r="1531" spans="1:26" ht="13.2" x14ac:dyDescent="0.25">
      <c r="A1531" s="13"/>
      <c r="B1531" s="54"/>
      <c r="R1531" s="18"/>
      <c r="S1531" s="78"/>
      <c r="Y1531" s="18"/>
      <c r="Z1531" s="78"/>
    </row>
    <row r="1532" spans="1:26" ht="13.2" x14ac:dyDescent="0.25">
      <c r="A1532" s="13"/>
      <c r="B1532" s="54"/>
      <c r="R1532" s="18"/>
      <c r="S1532" s="78"/>
      <c r="Y1532" s="18"/>
      <c r="Z1532" s="78"/>
    </row>
    <row r="1533" spans="1:26" ht="13.2" x14ac:dyDescent="0.25">
      <c r="A1533" s="13"/>
      <c r="B1533" s="54"/>
      <c r="R1533" s="18"/>
      <c r="S1533" s="78"/>
      <c r="Y1533" s="18"/>
      <c r="Z1533" s="78"/>
    </row>
    <row r="1534" spans="1:26" ht="13.2" x14ac:dyDescent="0.25">
      <c r="A1534" s="13"/>
      <c r="B1534" s="54"/>
      <c r="R1534" s="18"/>
      <c r="S1534" s="78"/>
      <c r="Y1534" s="18"/>
      <c r="Z1534" s="78"/>
    </row>
    <row r="1535" spans="1:26" ht="13.2" x14ac:dyDescent="0.25">
      <c r="A1535" s="13"/>
      <c r="B1535" s="54"/>
      <c r="R1535" s="18"/>
      <c r="S1535" s="78"/>
      <c r="Y1535" s="18"/>
      <c r="Z1535" s="78"/>
    </row>
    <row r="1536" spans="1:26" ht="13.2" x14ac:dyDescent="0.25">
      <c r="A1536" s="13"/>
      <c r="B1536" s="54"/>
      <c r="R1536" s="18"/>
      <c r="S1536" s="78"/>
      <c r="Y1536" s="18"/>
      <c r="Z1536" s="78"/>
    </row>
    <row r="1537" spans="1:26" ht="13.2" x14ac:dyDescent="0.25">
      <c r="A1537" s="13"/>
      <c r="B1537" s="54"/>
      <c r="R1537" s="18"/>
      <c r="S1537" s="78"/>
      <c r="Y1537" s="18"/>
      <c r="Z1537" s="78"/>
    </row>
    <row r="1538" spans="1:26" ht="13.2" x14ac:dyDescent="0.25">
      <c r="A1538" s="13"/>
      <c r="B1538" s="54"/>
      <c r="R1538" s="18"/>
      <c r="S1538" s="78"/>
      <c r="Y1538" s="18"/>
      <c r="Z1538" s="78"/>
    </row>
    <row r="1539" spans="1:26" ht="13.2" x14ac:dyDescent="0.25">
      <c r="A1539" s="13"/>
      <c r="B1539" s="54"/>
      <c r="R1539" s="18"/>
      <c r="S1539" s="78"/>
      <c r="Y1539" s="18"/>
      <c r="Z1539" s="78"/>
    </row>
    <row r="1540" spans="1:26" ht="13.2" x14ac:dyDescent="0.25">
      <c r="A1540" s="13"/>
      <c r="B1540" s="54"/>
      <c r="R1540" s="18"/>
      <c r="S1540" s="78"/>
      <c r="Y1540" s="18"/>
      <c r="Z1540" s="78"/>
    </row>
    <row r="1541" spans="1:26" ht="13.2" x14ac:dyDescent="0.25">
      <c r="A1541" s="13"/>
      <c r="B1541" s="54"/>
      <c r="R1541" s="18"/>
      <c r="S1541" s="78"/>
      <c r="Y1541" s="18"/>
      <c r="Z1541" s="78"/>
    </row>
    <row r="1542" spans="1:26" ht="13.2" x14ac:dyDescent="0.25">
      <c r="A1542" s="13"/>
      <c r="B1542" s="54"/>
      <c r="R1542" s="18"/>
      <c r="S1542" s="78"/>
      <c r="Y1542" s="18"/>
      <c r="Z1542" s="78"/>
    </row>
    <row r="1543" spans="1:26" ht="13.2" x14ac:dyDescent="0.25">
      <c r="A1543" s="13"/>
      <c r="B1543" s="54"/>
      <c r="R1543" s="18"/>
      <c r="S1543" s="78"/>
      <c r="Y1543" s="18"/>
      <c r="Z1543" s="78"/>
    </row>
    <row r="1544" spans="1:26" ht="13.2" x14ac:dyDescent="0.25">
      <c r="A1544" s="13"/>
      <c r="B1544" s="54"/>
      <c r="R1544" s="18"/>
      <c r="S1544" s="78"/>
      <c r="Y1544" s="18"/>
      <c r="Z1544" s="78"/>
    </row>
    <row r="1545" spans="1:26" ht="13.2" x14ac:dyDescent="0.25">
      <c r="A1545" s="13"/>
      <c r="B1545" s="54"/>
      <c r="R1545" s="18"/>
      <c r="S1545" s="78"/>
      <c r="Y1545" s="18"/>
      <c r="Z1545" s="78"/>
    </row>
    <row r="1546" spans="1:26" ht="13.2" x14ac:dyDescent="0.25">
      <c r="A1546" s="13"/>
      <c r="B1546" s="54"/>
      <c r="R1546" s="18"/>
      <c r="S1546" s="78"/>
      <c r="Y1546" s="18"/>
      <c r="Z1546" s="78"/>
    </row>
    <row r="1547" spans="1:26" ht="13.2" x14ac:dyDescent="0.25">
      <c r="A1547" s="13"/>
      <c r="B1547" s="54"/>
      <c r="R1547" s="18"/>
      <c r="S1547" s="78"/>
      <c r="Y1547" s="18"/>
      <c r="Z1547" s="78"/>
    </row>
    <row r="1548" spans="1:26" ht="13.2" x14ac:dyDescent="0.25">
      <c r="A1548" s="13"/>
      <c r="B1548" s="54"/>
      <c r="R1548" s="18"/>
      <c r="S1548" s="78"/>
      <c r="Y1548" s="18"/>
      <c r="Z1548" s="78"/>
    </row>
    <row r="1549" spans="1:26" ht="13.2" x14ac:dyDescent="0.25">
      <c r="A1549" s="13"/>
      <c r="B1549" s="54"/>
      <c r="R1549" s="18"/>
      <c r="S1549" s="78"/>
      <c r="Y1549" s="18"/>
      <c r="Z1549" s="78"/>
    </row>
    <row r="1550" spans="1:26" ht="13.2" x14ac:dyDescent="0.25">
      <c r="A1550" s="13"/>
      <c r="B1550" s="54"/>
      <c r="R1550" s="18"/>
      <c r="S1550" s="78"/>
      <c r="Y1550" s="18"/>
      <c r="Z1550" s="78"/>
    </row>
    <row r="1551" spans="1:26" ht="13.2" x14ac:dyDescent="0.25">
      <c r="A1551" s="13"/>
      <c r="B1551" s="54"/>
      <c r="R1551" s="18"/>
      <c r="S1551" s="78"/>
      <c r="Y1551" s="18"/>
      <c r="Z1551" s="78"/>
    </row>
    <row r="1552" spans="1:26" ht="13.2" x14ac:dyDescent="0.25">
      <c r="A1552" s="13"/>
      <c r="B1552" s="54"/>
      <c r="R1552" s="18"/>
      <c r="S1552" s="78"/>
      <c r="Y1552" s="18"/>
      <c r="Z1552" s="78"/>
    </row>
    <row r="1553" spans="1:26" ht="13.2" x14ac:dyDescent="0.25">
      <c r="A1553" s="13"/>
      <c r="B1553" s="54"/>
      <c r="R1553" s="18"/>
      <c r="S1553" s="78"/>
      <c r="Y1553" s="18"/>
      <c r="Z1553" s="78"/>
    </row>
    <row r="1554" spans="1:26" ht="13.2" x14ac:dyDescent="0.25">
      <c r="A1554" s="13"/>
      <c r="B1554" s="54"/>
      <c r="R1554" s="18"/>
      <c r="S1554" s="78"/>
      <c r="Y1554" s="18"/>
      <c r="Z1554" s="78"/>
    </row>
    <row r="1555" spans="1:26" ht="13.2" x14ac:dyDescent="0.25">
      <c r="A1555" s="13"/>
      <c r="B1555" s="54"/>
      <c r="R1555" s="18"/>
      <c r="S1555" s="78"/>
      <c r="Y1555" s="18"/>
      <c r="Z1555" s="78"/>
    </row>
    <row r="1556" spans="1:26" ht="13.2" x14ac:dyDescent="0.25">
      <c r="A1556" s="13"/>
      <c r="B1556" s="54"/>
      <c r="R1556" s="18"/>
      <c r="S1556" s="78"/>
      <c r="Y1556" s="18"/>
      <c r="Z1556" s="78"/>
    </row>
    <row r="1557" spans="1:26" ht="13.2" x14ac:dyDescent="0.25">
      <c r="A1557" s="13"/>
      <c r="B1557" s="54"/>
      <c r="R1557" s="18"/>
      <c r="S1557" s="78"/>
      <c r="Y1557" s="18"/>
      <c r="Z1557" s="78"/>
    </row>
    <row r="1558" spans="1:26" ht="13.2" x14ac:dyDescent="0.25">
      <c r="A1558" s="13"/>
      <c r="B1558" s="54"/>
      <c r="R1558" s="18"/>
      <c r="S1558" s="78"/>
      <c r="Y1558" s="18"/>
      <c r="Z1558" s="78"/>
    </row>
    <row r="1559" spans="1:26" ht="13.2" x14ac:dyDescent="0.25">
      <c r="A1559" s="13"/>
      <c r="B1559" s="54"/>
      <c r="R1559" s="18"/>
      <c r="S1559" s="78"/>
      <c r="Y1559" s="18"/>
      <c r="Z1559" s="78"/>
    </row>
    <row r="1560" spans="1:26" ht="13.2" x14ac:dyDescent="0.25">
      <c r="A1560" s="13"/>
      <c r="B1560" s="54"/>
      <c r="R1560" s="18"/>
      <c r="S1560" s="78"/>
      <c r="Y1560" s="18"/>
      <c r="Z1560" s="78"/>
    </row>
    <row r="1561" spans="1:26" ht="13.2" x14ac:dyDescent="0.25">
      <c r="A1561" s="13"/>
      <c r="B1561" s="54"/>
      <c r="R1561" s="18"/>
      <c r="S1561" s="78"/>
      <c r="Y1561" s="18"/>
      <c r="Z1561" s="78"/>
    </row>
    <row r="1562" spans="1:26" ht="13.2" x14ac:dyDescent="0.25">
      <c r="A1562" s="13"/>
      <c r="B1562" s="54"/>
      <c r="R1562" s="18"/>
      <c r="S1562" s="78"/>
      <c r="Y1562" s="18"/>
      <c r="Z1562" s="78"/>
    </row>
    <row r="1563" spans="1:26" ht="13.2" x14ac:dyDescent="0.25">
      <c r="A1563" s="13"/>
      <c r="B1563" s="54"/>
      <c r="R1563" s="18"/>
      <c r="S1563" s="78"/>
      <c r="Y1563" s="18"/>
      <c r="Z1563" s="78"/>
    </row>
    <row r="1564" spans="1:26" ht="13.2" x14ac:dyDescent="0.25">
      <c r="A1564" s="13"/>
      <c r="B1564" s="54"/>
      <c r="R1564" s="18"/>
      <c r="S1564" s="78"/>
      <c r="Y1564" s="18"/>
      <c r="Z1564" s="78"/>
    </row>
    <row r="1565" spans="1:26" ht="13.2" x14ac:dyDescent="0.25">
      <c r="A1565" s="13"/>
      <c r="B1565" s="54"/>
      <c r="R1565" s="18"/>
      <c r="S1565" s="78"/>
      <c r="Y1565" s="18"/>
      <c r="Z1565" s="78"/>
    </row>
    <row r="1566" spans="1:26" ht="13.2" x14ac:dyDescent="0.25">
      <c r="A1566" s="13"/>
      <c r="B1566" s="54"/>
      <c r="R1566" s="18"/>
      <c r="S1566" s="78"/>
      <c r="Y1566" s="18"/>
      <c r="Z1566" s="78"/>
    </row>
    <row r="1567" spans="1:26" ht="13.2" x14ac:dyDescent="0.25">
      <c r="A1567" s="13"/>
      <c r="B1567" s="54"/>
      <c r="R1567" s="18"/>
      <c r="S1567" s="78"/>
      <c r="Y1567" s="18"/>
      <c r="Z1567" s="78"/>
    </row>
    <row r="1568" spans="1:26" ht="13.2" x14ac:dyDescent="0.25">
      <c r="A1568" s="13"/>
      <c r="B1568" s="54"/>
      <c r="R1568" s="18"/>
      <c r="S1568" s="78"/>
      <c r="Y1568" s="18"/>
      <c r="Z1568" s="78"/>
    </row>
    <row r="1569" spans="1:26" ht="13.2" x14ac:dyDescent="0.25">
      <c r="A1569" s="13"/>
      <c r="B1569" s="54"/>
      <c r="R1569" s="18"/>
      <c r="S1569" s="78"/>
      <c r="Y1569" s="18"/>
      <c r="Z1569" s="78"/>
    </row>
    <row r="1570" spans="1:26" ht="13.2" x14ac:dyDescent="0.25">
      <c r="A1570" s="13"/>
      <c r="B1570" s="54"/>
      <c r="R1570" s="18"/>
      <c r="S1570" s="78"/>
      <c r="Y1570" s="18"/>
      <c r="Z1570" s="78"/>
    </row>
    <row r="1571" spans="1:26" ht="13.2" x14ac:dyDescent="0.25">
      <c r="A1571" s="13"/>
      <c r="B1571" s="54"/>
      <c r="R1571" s="18"/>
      <c r="S1571" s="78"/>
      <c r="Y1571" s="18"/>
      <c r="Z1571" s="78"/>
    </row>
    <row r="1572" spans="1:26" ht="13.2" x14ac:dyDescent="0.25">
      <c r="A1572" s="13"/>
      <c r="B1572" s="54"/>
      <c r="R1572" s="18"/>
      <c r="S1572" s="78"/>
      <c r="Y1572" s="18"/>
      <c r="Z1572" s="78"/>
    </row>
    <row r="1573" spans="1:26" ht="13.2" x14ac:dyDescent="0.25">
      <c r="A1573" s="13"/>
      <c r="B1573" s="54"/>
      <c r="R1573" s="18"/>
      <c r="S1573" s="78"/>
      <c r="Y1573" s="18"/>
      <c r="Z1573" s="78"/>
    </row>
    <row r="1574" spans="1:26" ht="13.2" x14ac:dyDescent="0.25">
      <c r="A1574" s="13"/>
      <c r="B1574" s="54"/>
      <c r="R1574" s="18"/>
      <c r="S1574" s="78"/>
      <c r="Y1574" s="18"/>
      <c r="Z1574" s="78"/>
    </row>
    <row r="1575" spans="1:26" ht="13.2" x14ac:dyDescent="0.25">
      <c r="A1575" s="13"/>
      <c r="B1575" s="54"/>
      <c r="R1575" s="18"/>
      <c r="S1575" s="78"/>
      <c r="Y1575" s="18"/>
      <c r="Z1575" s="78"/>
    </row>
    <row r="1576" spans="1:26" ht="13.2" x14ac:dyDescent="0.25">
      <c r="A1576" s="13"/>
      <c r="B1576" s="54"/>
      <c r="R1576" s="18"/>
      <c r="S1576" s="78"/>
      <c r="Y1576" s="18"/>
      <c r="Z1576" s="78"/>
    </row>
    <row r="1577" spans="1:26" ht="13.2" x14ac:dyDescent="0.25">
      <c r="A1577" s="13"/>
      <c r="B1577" s="54"/>
      <c r="R1577" s="18"/>
      <c r="S1577" s="78"/>
      <c r="Y1577" s="18"/>
      <c r="Z1577" s="78"/>
    </row>
    <row r="1578" spans="1:26" ht="13.2" x14ac:dyDescent="0.25">
      <c r="A1578" s="13"/>
      <c r="B1578" s="54"/>
      <c r="R1578" s="18"/>
      <c r="S1578" s="78"/>
      <c r="Y1578" s="18"/>
      <c r="Z1578" s="78"/>
    </row>
    <row r="1579" spans="1:26" ht="13.2" x14ac:dyDescent="0.25">
      <c r="A1579" s="13"/>
      <c r="B1579" s="54"/>
      <c r="R1579" s="18"/>
      <c r="S1579" s="78"/>
      <c r="Y1579" s="18"/>
      <c r="Z1579" s="78"/>
    </row>
    <row r="1580" spans="1:26" ht="13.2" x14ac:dyDescent="0.25">
      <c r="A1580" s="13"/>
      <c r="B1580" s="54"/>
      <c r="R1580" s="18"/>
      <c r="S1580" s="78"/>
      <c r="Y1580" s="18"/>
      <c r="Z1580" s="78"/>
    </row>
    <row r="1581" spans="1:26" ht="13.2" x14ac:dyDescent="0.25">
      <c r="A1581" s="13"/>
      <c r="B1581" s="54"/>
      <c r="R1581" s="18"/>
      <c r="S1581" s="78"/>
      <c r="Y1581" s="18"/>
      <c r="Z1581" s="78"/>
    </row>
    <row r="1582" spans="1:26" ht="13.2" x14ac:dyDescent="0.25">
      <c r="A1582" s="13"/>
      <c r="B1582" s="54"/>
      <c r="R1582" s="18"/>
      <c r="S1582" s="78"/>
      <c r="Y1582" s="18"/>
      <c r="Z1582" s="78"/>
    </row>
    <row r="1583" spans="1:26" ht="13.2" x14ac:dyDescent="0.25">
      <c r="A1583" s="13"/>
      <c r="B1583" s="54"/>
      <c r="R1583" s="18"/>
      <c r="S1583" s="78"/>
      <c r="Y1583" s="18"/>
      <c r="Z1583" s="78"/>
    </row>
    <row r="1584" spans="1:26" ht="13.2" x14ac:dyDescent="0.25">
      <c r="A1584" s="13"/>
      <c r="B1584" s="54"/>
      <c r="R1584" s="18"/>
      <c r="S1584" s="78"/>
      <c r="Y1584" s="18"/>
      <c r="Z1584" s="78"/>
    </row>
    <row r="1585" spans="1:26" ht="13.2" x14ac:dyDescent="0.25">
      <c r="A1585" s="13"/>
      <c r="B1585" s="54"/>
      <c r="R1585" s="18"/>
      <c r="S1585" s="78"/>
      <c r="Y1585" s="18"/>
      <c r="Z1585" s="78"/>
    </row>
    <row r="1586" spans="1:26" ht="13.2" x14ac:dyDescent="0.25">
      <c r="A1586" s="13"/>
      <c r="B1586" s="54"/>
      <c r="R1586" s="18"/>
      <c r="S1586" s="78"/>
      <c r="Y1586" s="18"/>
      <c r="Z1586" s="78"/>
    </row>
    <row r="1587" spans="1:26" ht="13.2" x14ac:dyDescent="0.25">
      <c r="A1587" s="13"/>
      <c r="B1587" s="54"/>
      <c r="R1587" s="18"/>
      <c r="S1587" s="78"/>
      <c r="Y1587" s="18"/>
      <c r="Z1587" s="78"/>
    </row>
    <row r="1588" spans="1:26" ht="13.2" x14ac:dyDescent="0.25">
      <c r="A1588" s="13"/>
      <c r="B1588" s="54"/>
      <c r="R1588" s="18"/>
      <c r="S1588" s="78"/>
      <c r="Y1588" s="18"/>
      <c r="Z1588" s="78"/>
    </row>
    <row r="1589" spans="1:26" ht="13.2" x14ac:dyDescent="0.25">
      <c r="A1589" s="13"/>
      <c r="B1589" s="54"/>
      <c r="R1589" s="18"/>
      <c r="S1589" s="78"/>
      <c r="Y1589" s="18"/>
      <c r="Z1589" s="78"/>
    </row>
    <row r="1590" spans="1:26" ht="13.2" x14ac:dyDescent="0.25">
      <c r="A1590" s="13"/>
      <c r="B1590" s="54"/>
      <c r="R1590" s="18"/>
      <c r="S1590" s="78"/>
      <c r="Y1590" s="18"/>
      <c r="Z1590" s="78"/>
    </row>
    <row r="1591" spans="1:26" ht="13.2" x14ac:dyDescent="0.25">
      <c r="A1591" s="13"/>
      <c r="B1591" s="54"/>
      <c r="R1591" s="18"/>
      <c r="S1591" s="78"/>
      <c r="Y1591" s="18"/>
      <c r="Z1591" s="78"/>
    </row>
    <row r="1592" spans="1:26" ht="13.2" x14ac:dyDescent="0.25">
      <c r="A1592" s="13"/>
      <c r="B1592" s="54"/>
      <c r="R1592" s="18"/>
      <c r="S1592" s="78"/>
      <c r="Y1592" s="18"/>
      <c r="Z1592" s="78"/>
    </row>
    <row r="1593" spans="1:26" ht="13.2" x14ac:dyDescent="0.25">
      <c r="A1593" s="13"/>
      <c r="B1593" s="54"/>
      <c r="R1593" s="18"/>
      <c r="S1593" s="78"/>
      <c r="Y1593" s="18"/>
      <c r="Z1593" s="78"/>
    </row>
    <row r="1594" spans="1:26" ht="13.2" x14ac:dyDescent="0.25">
      <c r="A1594" s="13"/>
      <c r="B1594" s="54"/>
      <c r="R1594" s="18"/>
      <c r="S1594" s="78"/>
      <c r="Y1594" s="18"/>
      <c r="Z1594" s="78"/>
    </row>
    <row r="1595" spans="1:26" ht="13.2" x14ac:dyDescent="0.25">
      <c r="A1595" s="13"/>
      <c r="B1595" s="54"/>
      <c r="R1595" s="18"/>
      <c r="S1595" s="78"/>
      <c r="Y1595" s="18"/>
      <c r="Z1595" s="78"/>
    </row>
    <row r="1596" spans="1:26" ht="13.2" x14ac:dyDescent="0.25">
      <c r="A1596" s="13"/>
      <c r="B1596" s="54"/>
      <c r="R1596" s="18"/>
      <c r="S1596" s="78"/>
      <c r="Y1596" s="18"/>
      <c r="Z1596" s="78"/>
    </row>
    <row r="1597" spans="1:26" ht="13.2" x14ac:dyDescent="0.25">
      <c r="A1597" s="13"/>
      <c r="B1597" s="54"/>
      <c r="R1597" s="18"/>
      <c r="S1597" s="78"/>
      <c r="Y1597" s="18"/>
      <c r="Z1597" s="78"/>
    </row>
    <row r="1598" spans="1:26" ht="13.2" x14ac:dyDescent="0.25">
      <c r="A1598" s="13"/>
      <c r="B1598" s="54"/>
      <c r="R1598" s="18"/>
      <c r="S1598" s="78"/>
      <c r="Y1598" s="18"/>
      <c r="Z1598" s="78"/>
    </row>
    <row r="1599" spans="1:26" ht="13.2" x14ac:dyDescent="0.25">
      <c r="A1599" s="13"/>
      <c r="B1599" s="54"/>
      <c r="R1599" s="18"/>
      <c r="S1599" s="78"/>
      <c r="Y1599" s="18"/>
      <c r="Z1599" s="78"/>
    </row>
    <row r="1600" spans="1:26" ht="13.2" x14ac:dyDescent="0.25">
      <c r="A1600" s="13"/>
      <c r="B1600" s="54"/>
      <c r="R1600" s="18"/>
      <c r="S1600" s="78"/>
      <c r="Y1600" s="18"/>
      <c r="Z1600" s="78"/>
    </row>
    <row r="1601" spans="1:26" ht="13.2" x14ac:dyDescent="0.25">
      <c r="A1601" s="13"/>
      <c r="B1601" s="54"/>
      <c r="R1601" s="18"/>
      <c r="S1601" s="78"/>
      <c r="Y1601" s="18"/>
      <c r="Z1601" s="78"/>
    </row>
    <row r="1602" spans="1:26" ht="13.2" x14ac:dyDescent="0.25">
      <c r="A1602" s="13"/>
      <c r="B1602" s="54"/>
      <c r="R1602" s="18"/>
      <c r="S1602" s="78"/>
      <c r="Y1602" s="18"/>
      <c r="Z1602" s="78"/>
    </row>
    <row r="1603" spans="1:26" ht="13.2" x14ac:dyDescent="0.25">
      <c r="A1603" s="13"/>
      <c r="B1603" s="54"/>
      <c r="R1603" s="18"/>
      <c r="S1603" s="78"/>
      <c r="Y1603" s="18"/>
      <c r="Z1603" s="78"/>
    </row>
    <row r="1604" spans="1:26" ht="13.2" x14ac:dyDescent="0.25">
      <c r="A1604" s="13"/>
      <c r="B1604" s="54"/>
      <c r="R1604" s="18"/>
      <c r="S1604" s="78"/>
      <c r="Y1604" s="18"/>
      <c r="Z1604" s="78"/>
    </row>
    <row r="1605" spans="1:26" ht="13.2" x14ac:dyDescent="0.25">
      <c r="A1605" s="13"/>
      <c r="B1605" s="54"/>
      <c r="R1605" s="18"/>
      <c r="S1605" s="78"/>
      <c r="Y1605" s="18"/>
      <c r="Z1605" s="78"/>
    </row>
    <row r="1606" spans="1:26" ht="13.2" x14ac:dyDescent="0.25">
      <c r="A1606" s="13"/>
      <c r="B1606" s="54"/>
      <c r="R1606" s="18"/>
      <c r="S1606" s="78"/>
      <c r="Y1606" s="18"/>
      <c r="Z1606" s="78"/>
    </row>
    <row r="1607" spans="1:26" ht="13.2" x14ac:dyDescent="0.25">
      <c r="A1607" s="13"/>
      <c r="B1607" s="54"/>
      <c r="R1607" s="18"/>
      <c r="S1607" s="78"/>
      <c r="Y1607" s="18"/>
      <c r="Z1607" s="78"/>
    </row>
    <row r="1608" spans="1:26" ht="13.2" x14ac:dyDescent="0.25">
      <c r="A1608" s="13"/>
      <c r="B1608" s="54"/>
      <c r="R1608" s="18"/>
      <c r="S1608" s="78"/>
      <c r="Y1608" s="18"/>
      <c r="Z1608" s="78"/>
    </row>
    <row r="1609" spans="1:26" ht="13.2" x14ac:dyDescent="0.25">
      <c r="A1609" s="13"/>
      <c r="B1609" s="54"/>
      <c r="R1609" s="18"/>
      <c r="S1609" s="78"/>
      <c r="Y1609" s="18"/>
      <c r="Z1609" s="78"/>
    </row>
    <row r="1610" spans="1:26" ht="13.2" x14ac:dyDescent="0.25">
      <c r="A1610" s="13"/>
      <c r="B1610" s="54"/>
      <c r="R1610" s="18"/>
      <c r="S1610" s="78"/>
      <c r="Y1610" s="18"/>
      <c r="Z1610" s="78"/>
    </row>
    <row r="1611" spans="1:26" ht="13.2" x14ac:dyDescent="0.25">
      <c r="A1611" s="13"/>
      <c r="B1611" s="54"/>
      <c r="R1611" s="18"/>
      <c r="S1611" s="78"/>
      <c r="Y1611" s="18"/>
      <c r="Z1611" s="78"/>
    </row>
    <row r="1612" spans="1:26" ht="13.2" x14ac:dyDescent="0.25">
      <c r="A1612" s="13"/>
      <c r="B1612" s="54"/>
      <c r="R1612" s="18"/>
      <c r="S1612" s="78"/>
      <c r="Y1612" s="18"/>
      <c r="Z1612" s="78"/>
    </row>
    <row r="1613" spans="1:26" ht="13.2" x14ac:dyDescent="0.25">
      <c r="A1613" s="13"/>
      <c r="B1613" s="54"/>
      <c r="R1613" s="18"/>
      <c r="S1613" s="78"/>
      <c r="Y1613" s="18"/>
      <c r="Z1613" s="78"/>
    </row>
    <row r="1614" spans="1:26" ht="13.2" x14ac:dyDescent="0.25">
      <c r="A1614" s="13"/>
      <c r="B1614" s="54"/>
      <c r="R1614" s="18"/>
      <c r="S1614" s="78"/>
      <c r="Y1614" s="18"/>
      <c r="Z1614" s="78"/>
    </row>
    <row r="1615" spans="1:26" ht="13.2" x14ac:dyDescent="0.25">
      <c r="A1615" s="13"/>
      <c r="B1615" s="54"/>
      <c r="R1615" s="18"/>
      <c r="S1615" s="78"/>
      <c r="Y1615" s="18"/>
      <c r="Z1615" s="78"/>
    </row>
    <row r="1616" spans="1:26" ht="13.2" x14ac:dyDescent="0.25">
      <c r="A1616" s="13"/>
      <c r="B1616" s="54"/>
      <c r="R1616" s="18"/>
      <c r="S1616" s="78"/>
      <c r="Y1616" s="18"/>
      <c r="Z1616" s="78"/>
    </row>
    <row r="1617" spans="1:26" ht="13.2" x14ac:dyDescent="0.25">
      <c r="A1617" s="13"/>
      <c r="B1617" s="54"/>
      <c r="R1617" s="18"/>
      <c r="S1617" s="78"/>
      <c r="Y1617" s="18"/>
      <c r="Z1617" s="78"/>
    </row>
    <row r="1618" spans="1:26" ht="13.2" x14ac:dyDescent="0.25">
      <c r="A1618" s="13"/>
      <c r="B1618" s="54"/>
      <c r="R1618" s="18"/>
      <c r="S1618" s="78"/>
      <c r="Y1618" s="18"/>
      <c r="Z1618" s="78"/>
    </row>
    <row r="1619" spans="1:26" ht="13.2" x14ac:dyDescent="0.25">
      <c r="A1619" s="13"/>
      <c r="B1619" s="54"/>
      <c r="R1619" s="18"/>
      <c r="S1619" s="78"/>
      <c r="Y1619" s="18"/>
      <c r="Z1619" s="78"/>
    </row>
    <row r="1620" spans="1:26" ht="13.2" x14ac:dyDescent="0.25">
      <c r="A1620" s="13"/>
      <c r="B1620" s="54"/>
      <c r="R1620" s="18"/>
      <c r="S1620" s="78"/>
      <c r="Y1620" s="18"/>
      <c r="Z1620" s="78"/>
    </row>
    <row r="1621" spans="1:26" ht="13.2" x14ac:dyDescent="0.25">
      <c r="A1621" s="13"/>
      <c r="B1621" s="54"/>
      <c r="R1621" s="18"/>
      <c r="S1621" s="78"/>
      <c r="Y1621" s="18"/>
      <c r="Z1621" s="78"/>
    </row>
    <row r="1622" spans="1:26" ht="13.2" x14ac:dyDescent="0.25">
      <c r="A1622" s="13"/>
      <c r="B1622" s="54"/>
      <c r="R1622" s="18"/>
      <c r="S1622" s="78"/>
      <c r="Y1622" s="18"/>
      <c r="Z1622" s="78"/>
    </row>
    <row r="1623" spans="1:26" ht="13.2" x14ac:dyDescent="0.25">
      <c r="A1623" s="13"/>
      <c r="B1623" s="54"/>
      <c r="R1623" s="18"/>
      <c r="S1623" s="78"/>
      <c r="Y1623" s="18"/>
      <c r="Z1623" s="78"/>
    </row>
    <row r="1624" spans="1:26" ht="13.2" x14ac:dyDescent="0.25">
      <c r="A1624" s="13"/>
      <c r="B1624" s="54"/>
      <c r="R1624" s="18"/>
      <c r="S1624" s="78"/>
      <c r="Y1624" s="18"/>
      <c r="Z1624" s="78"/>
    </row>
    <row r="1625" spans="1:26" ht="13.2" x14ac:dyDescent="0.25">
      <c r="A1625" s="13"/>
      <c r="B1625" s="54"/>
      <c r="R1625" s="18"/>
      <c r="S1625" s="78"/>
      <c r="Y1625" s="18"/>
      <c r="Z1625" s="78"/>
    </row>
    <row r="1626" spans="1:26" ht="13.2" x14ac:dyDescent="0.25">
      <c r="A1626" s="13"/>
      <c r="B1626" s="54"/>
      <c r="R1626" s="18"/>
      <c r="S1626" s="78"/>
      <c r="Y1626" s="18"/>
      <c r="Z1626" s="78"/>
    </row>
    <row r="1627" spans="1:26" ht="13.2" x14ac:dyDescent="0.25">
      <c r="A1627" s="13"/>
      <c r="B1627" s="54"/>
      <c r="R1627" s="18"/>
      <c r="S1627" s="78"/>
      <c r="Y1627" s="18"/>
      <c r="Z1627" s="78"/>
    </row>
    <row r="1628" spans="1:26" ht="13.2" x14ac:dyDescent="0.25">
      <c r="A1628" s="13"/>
      <c r="B1628" s="54"/>
      <c r="R1628" s="18"/>
      <c r="S1628" s="78"/>
      <c r="Y1628" s="18"/>
      <c r="Z1628" s="78"/>
    </row>
    <row r="1629" spans="1:26" ht="13.2" x14ac:dyDescent="0.25">
      <c r="A1629" s="13"/>
      <c r="B1629" s="54"/>
      <c r="R1629" s="18"/>
      <c r="S1629" s="78"/>
      <c r="Y1629" s="18"/>
      <c r="Z1629" s="78"/>
    </row>
    <row r="1630" spans="1:26" ht="13.2" x14ac:dyDescent="0.25">
      <c r="A1630" s="13"/>
      <c r="B1630" s="54"/>
      <c r="R1630" s="18"/>
      <c r="S1630" s="78"/>
      <c r="Y1630" s="18"/>
      <c r="Z1630" s="78"/>
    </row>
    <row r="1631" spans="1:26" ht="13.2" x14ac:dyDescent="0.25">
      <c r="A1631" s="13"/>
      <c r="B1631" s="54"/>
      <c r="R1631" s="18"/>
      <c r="S1631" s="78"/>
      <c r="Y1631" s="18"/>
      <c r="Z1631" s="78"/>
    </row>
    <row r="1632" spans="1:26" ht="13.2" x14ac:dyDescent="0.25">
      <c r="A1632" s="13"/>
      <c r="B1632" s="54"/>
      <c r="R1632" s="18"/>
      <c r="S1632" s="78"/>
      <c r="Y1632" s="18"/>
      <c r="Z1632" s="78"/>
    </row>
    <row r="1633" spans="1:26" ht="13.2" x14ac:dyDescent="0.25">
      <c r="A1633" s="13"/>
      <c r="B1633" s="54"/>
      <c r="R1633" s="18"/>
      <c r="S1633" s="78"/>
      <c r="Y1633" s="18"/>
      <c r="Z1633" s="78"/>
    </row>
    <row r="1634" spans="1:26" ht="13.2" x14ac:dyDescent="0.25">
      <c r="A1634" s="13"/>
      <c r="B1634" s="54"/>
      <c r="R1634" s="18"/>
      <c r="S1634" s="78"/>
      <c r="Y1634" s="18"/>
      <c r="Z1634" s="78"/>
    </row>
    <row r="1635" spans="1:26" ht="13.2" x14ac:dyDescent="0.25">
      <c r="A1635" s="13"/>
      <c r="B1635" s="54"/>
      <c r="R1635" s="18"/>
      <c r="S1635" s="78"/>
      <c r="Y1635" s="18"/>
      <c r="Z1635" s="78"/>
    </row>
    <row r="1636" spans="1:26" ht="13.2" x14ac:dyDescent="0.25">
      <c r="A1636" s="13"/>
      <c r="B1636" s="54"/>
      <c r="R1636" s="18"/>
      <c r="S1636" s="78"/>
      <c r="Y1636" s="18"/>
      <c r="Z1636" s="78"/>
    </row>
    <row r="1637" spans="1:26" ht="13.2" x14ac:dyDescent="0.25">
      <c r="A1637" s="13"/>
      <c r="B1637" s="54"/>
      <c r="R1637" s="18"/>
      <c r="S1637" s="78"/>
      <c r="Y1637" s="18"/>
      <c r="Z1637" s="78"/>
    </row>
    <row r="1638" spans="1:26" ht="13.2" x14ac:dyDescent="0.25">
      <c r="A1638" s="13"/>
      <c r="B1638" s="54"/>
      <c r="R1638" s="18"/>
      <c r="S1638" s="78"/>
      <c r="Y1638" s="18"/>
      <c r="Z1638" s="78"/>
    </row>
    <row r="1639" spans="1:26" ht="13.2" x14ac:dyDescent="0.25">
      <c r="A1639" s="13"/>
      <c r="B1639" s="54"/>
      <c r="R1639" s="18"/>
      <c r="S1639" s="78"/>
      <c r="Y1639" s="18"/>
      <c r="Z1639" s="78"/>
    </row>
    <row r="1640" spans="1:26" ht="13.2" x14ac:dyDescent="0.25">
      <c r="A1640" s="13"/>
      <c r="B1640" s="54"/>
      <c r="R1640" s="18"/>
      <c r="S1640" s="78"/>
      <c r="Y1640" s="18"/>
      <c r="Z1640" s="78"/>
    </row>
    <row r="1641" spans="1:26" ht="13.2" x14ac:dyDescent="0.25">
      <c r="A1641" s="13"/>
      <c r="B1641" s="54"/>
      <c r="R1641" s="18"/>
      <c r="S1641" s="78"/>
      <c r="Y1641" s="18"/>
      <c r="Z1641" s="78"/>
    </row>
    <row r="1642" spans="1:26" ht="13.2" x14ac:dyDescent="0.25">
      <c r="A1642" s="13"/>
      <c r="B1642" s="54"/>
      <c r="R1642" s="18"/>
      <c r="S1642" s="78"/>
      <c r="Y1642" s="18"/>
      <c r="Z1642" s="78"/>
    </row>
    <row r="1643" spans="1:26" ht="13.2" x14ac:dyDescent="0.25">
      <c r="A1643" s="13"/>
      <c r="B1643" s="54"/>
      <c r="R1643" s="18"/>
      <c r="S1643" s="78"/>
      <c r="Y1643" s="18"/>
      <c r="Z1643" s="78"/>
    </row>
    <row r="1644" spans="1:26" ht="13.2" x14ac:dyDescent="0.25">
      <c r="A1644" s="13"/>
      <c r="B1644" s="54"/>
      <c r="R1644" s="18"/>
      <c r="S1644" s="78"/>
      <c r="Y1644" s="18"/>
      <c r="Z1644" s="78"/>
    </row>
    <row r="1645" spans="1:26" ht="13.2" x14ac:dyDescent="0.25">
      <c r="A1645" s="13"/>
      <c r="B1645" s="54"/>
      <c r="R1645" s="18"/>
      <c r="S1645" s="78"/>
      <c r="Y1645" s="18"/>
      <c r="Z1645" s="78"/>
    </row>
    <row r="1646" spans="1:26" ht="13.2" x14ac:dyDescent="0.25">
      <c r="A1646" s="13"/>
      <c r="B1646" s="54"/>
      <c r="R1646" s="18"/>
      <c r="S1646" s="78"/>
      <c r="Y1646" s="18"/>
      <c r="Z1646" s="78"/>
    </row>
    <row r="1647" spans="1:26" ht="13.2" x14ac:dyDescent="0.25">
      <c r="A1647" s="13"/>
      <c r="B1647" s="54"/>
      <c r="R1647" s="18"/>
      <c r="S1647" s="78"/>
      <c r="Y1647" s="18"/>
      <c r="Z1647" s="78"/>
    </row>
    <row r="1648" spans="1:26" ht="13.2" x14ac:dyDescent="0.25">
      <c r="A1648" s="13"/>
      <c r="B1648" s="54"/>
      <c r="R1648" s="18"/>
      <c r="S1648" s="78"/>
      <c r="Y1648" s="18"/>
      <c r="Z1648" s="78"/>
    </row>
    <row r="1649" spans="1:26" ht="13.2" x14ac:dyDescent="0.25">
      <c r="A1649" s="13"/>
      <c r="B1649" s="54"/>
      <c r="R1649" s="18"/>
      <c r="S1649" s="78"/>
      <c r="Y1649" s="18"/>
      <c r="Z1649" s="78"/>
    </row>
    <row r="1650" spans="1:26" ht="13.2" x14ac:dyDescent="0.25">
      <c r="A1650" s="13"/>
      <c r="B1650" s="54"/>
      <c r="R1650" s="18"/>
      <c r="S1650" s="78"/>
      <c r="Y1650" s="18"/>
      <c r="Z1650" s="78"/>
    </row>
    <row r="1651" spans="1:26" ht="13.2" x14ac:dyDescent="0.25">
      <c r="A1651" s="13"/>
      <c r="B1651" s="54"/>
      <c r="R1651" s="18"/>
      <c r="S1651" s="78"/>
      <c r="Y1651" s="18"/>
      <c r="Z1651" s="78"/>
    </row>
    <row r="1652" spans="1:26" ht="13.2" x14ac:dyDescent="0.25">
      <c r="A1652" s="13"/>
      <c r="B1652" s="54"/>
      <c r="R1652" s="18"/>
      <c r="S1652" s="78"/>
      <c r="Y1652" s="18"/>
      <c r="Z1652" s="78"/>
    </row>
    <row r="1653" spans="1:26" ht="13.2" x14ac:dyDescent="0.25">
      <c r="A1653" s="13"/>
      <c r="B1653" s="54"/>
      <c r="R1653" s="18"/>
      <c r="S1653" s="78"/>
      <c r="Y1653" s="18"/>
      <c r="Z1653" s="78"/>
    </row>
    <row r="1654" spans="1:26" ht="13.2" x14ac:dyDescent="0.25">
      <c r="A1654" s="13"/>
      <c r="B1654" s="54"/>
      <c r="R1654" s="18"/>
      <c r="S1654" s="78"/>
      <c r="Y1654" s="18"/>
      <c r="Z1654" s="78"/>
    </row>
    <row r="1655" spans="1:26" ht="13.2" x14ac:dyDescent="0.25">
      <c r="A1655" s="13"/>
      <c r="B1655" s="54"/>
      <c r="R1655" s="18"/>
      <c r="S1655" s="78"/>
      <c r="Y1655" s="18"/>
      <c r="Z1655" s="78"/>
    </row>
    <row r="1656" spans="1:26" ht="13.2" x14ac:dyDescent="0.25">
      <c r="A1656" s="13"/>
      <c r="B1656" s="54"/>
      <c r="R1656" s="18"/>
      <c r="S1656" s="78"/>
      <c r="Y1656" s="18"/>
      <c r="Z1656" s="78"/>
    </row>
    <row r="1657" spans="1:26" ht="13.2" x14ac:dyDescent="0.25">
      <c r="A1657" s="13"/>
      <c r="B1657" s="54"/>
      <c r="R1657" s="18"/>
      <c r="S1657" s="78"/>
      <c r="Y1657" s="18"/>
      <c r="Z1657" s="78"/>
    </row>
    <row r="1658" spans="1:26" ht="13.2" x14ac:dyDescent="0.25">
      <c r="A1658" s="13"/>
      <c r="B1658" s="54"/>
      <c r="R1658" s="18"/>
      <c r="S1658" s="78"/>
      <c r="Y1658" s="18"/>
      <c r="Z1658" s="78"/>
    </row>
    <row r="1659" spans="1:26" ht="13.2" x14ac:dyDescent="0.25">
      <c r="A1659" s="13"/>
      <c r="B1659" s="54"/>
      <c r="R1659" s="18"/>
      <c r="S1659" s="78"/>
      <c r="Y1659" s="18"/>
      <c r="Z1659" s="78"/>
    </row>
    <row r="1660" spans="1:26" ht="13.2" x14ac:dyDescent="0.25">
      <c r="A1660" s="13"/>
      <c r="B1660" s="54"/>
      <c r="R1660" s="18"/>
      <c r="S1660" s="78"/>
      <c r="Y1660" s="18"/>
      <c r="Z1660" s="78"/>
    </row>
    <row r="1661" spans="1:26" ht="13.2" x14ac:dyDescent="0.25">
      <c r="A1661" s="13"/>
      <c r="B1661" s="54"/>
      <c r="R1661" s="18"/>
      <c r="S1661" s="78"/>
      <c r="Y1661" s="18"/>
      <c r="Z1661" s="78"/>
    </row>
    <row r="1662" spans="1:26" ht="13.2" x14ac:dyDescent="0.25">
      <c r="A1662" s="13"/>
      <c r="B1662" s="54"/>
      <c r="R1662" s="18"/>
      <c r="S1662" s="78"/>
      <c r="Y1662" s="18"/>
      <c r="Z1662" s="78"/>
    </row>
    <row r="1663" spans="1:26" ht="13.2" x14ac:dyDescent="0.25">
      <c r="A1663" s="13"/>
      <c r="B1663" s="54"/>
      <c r="R1663" s="18"/>
      <c r="S1663" s="78"/>
      <c r="Y1663" s="18"/>
      <c r="Z1663" s="78"/>
    </row>
    <row r="1664" spans="1:26" ht="13.2" x14ac:dyDescent="0.25">
      <c r="A1664" s="13"/>
      <c r="B1664" s="54"/>
      <c r="R1664" s="18"/>
      <c r="S1664" s="78"/>
      <c r="Y1664" s="18"/>
      <c r="Z1664" s="78"/>
    </row>
    <row r="1665" spans="1:26" ht="13.2" x14ac:dyDescent="0.25">
      <c r="A1665" s="13"/>
      <c r="B1665" s="54"/>
      <c r="R1665" s="18"/>
      <c r="S1665" s="78"/>
      <c r="Y1665" s="18"/>
      <c r="Z1665" s="78"/>
    </row>
    <row r="1666" spans="1:26" ht="13.2" x14ac:dyDescent="0.25">
      <c r="A1666" s="13"/>
      <c r="B1666" s="54"/>
      <c r="R1666" s="18"/>
      <c r="S1666" s="78"/>
      <c r="Y1666" s="18"/>
      <c r="Z1666" s="78"/>
    </row>
    <row r="1667" spans="1:26" ht="13.2" x14ac:dyDescent="0.25">
      <c r="A1667" s="13"/>
      <c r="B1667" s="54"/>
      <c r="R1667" s="18"/>
      <c r="S1667" s="78"/>
      <c r="Y1667" s="18"/>
      <c r="Z1667" s="78"/>
    </row>
    <row r="1668" spans="1:26" ht="13.2" x14ac:dyDescent="0.25">
      <c r="A1668" s="13"/>
      <c r="B1668" s="54"/>
      <c r="R1668" s="18"/>
      <c r="S1668" s="78"/>
      <c r="Y1668" s="18"/>
      <c r="Z1668" s="78"/>
    </row>
    <row r="1669" spans="1:26" ht="13.2" x14ac:dyDescent="0.25">
      <c r="A1669" s="13"/>
      <c r="B1669" s="54"/>
      <c r="R1669" s="18"/>
      <c r="S1669" s="78"/>
      <c r="Y1669" s="18"/>
      <c r="Z1669" s="78"/>
    </row>
    <row r="1670" spans="1:26" ht="13.2" x14ac:dyDescent="0.25">
      <c r="A1670" s="13"/>
      <c r="B1670" s="54"/>
      <c r="R1670" s="18"/>
      <c r="S1670" s="78"/>
      <c r="Y1670" s="18"/>
      <c r="Z1670" s="78"/>
    </row>
    <row r="1671" spans="1:26" ht="13.2" x14ac:dyDescent="0.25">
      <c r="A1671" s="13"/>
      <c r="B1671" s="54"/>
      <c r="R1671" s="18"/>
      <c r="S1671" s="78"/>
      <c r="Y1671" s="18"/>
      <c r="Z1671" s="78"/>
    </row>
    <row r="1672" spans="1:26" ht="13.2" x14ac:dyDescent="0.25">
      <c r="A1672" s="13"/>
      <c r="B1672" s="54"/>
      <c r="R1672" s="18"/>
      <c r="S1672" s="78"/>
      <c r="Y1672" s="18"/>
      <c r="Z1672" s="78"/>
    </row>
    <row r="1673" spans="1:26" ht="13.2" x14ac:dyDescent="0.25">
      <c r="A1673" s="13"/>
      <c r="B1673" s="54"/>
      <c r="R1673" s="18"/>
      <c r="S1673" s="78"/>
      <c r="Y1673" s="18"/>
      <c r="Z1673" s="78"/>
    </row>
    <row r="1674" spans="1:26" ht="13.2" x14ac:dyDescent="0.25">
      <c r="A1674" s="13"/>
      <c r="B1674" s="54"/>
      <c r="R1674" s="18"/>
      <c r="S1674" s="78"/>
      <c r="Y1674" s="18"/>
      <c r="Z1674" s="78"/>
    </row>
    <row r="1675" spans="1:26" ht="13.2" x14ac:dyDescent="0.25">
      <c r="A1675" s="13"/>
      <c r="B1675" s="54"/>
      <c r="R1675" s="18"/>
      <c r="S1675" s="78"/>
      <c r="Y1675" s="18"/>
      <c r="Z1675" s="78"/>
    </row>
    <row r="1676" spans="1:26" ht="13.2" x14ac:dyDescent="0.25">
      <c r="A1676" s="13"/>
      <c r="B1676" s="54"/>
      <c r="R1676" s="18"/>
      <c r="S1676" s="78"/>
      <c r="Y1676" s="18"/>
      <c r="Z1676" s="78"/>
    </row>
    <row r="1677" spans="1:26" ht="13.2" x14ac:dyDescent="0.25">
      <c r="A1677" s="13"/>
      <c r="B1677" s="54"/>
      <c r="R1677" s="18"/>
      <c r="S1677" s="78"/>
      <c r="Y1677" s="18"/>
      <c r="Z1677" s="78"/>
    </row>
    <row r="1678" spans="1:26" ht="13.2" x14ac:dyDescent="0.25">
      <c r="A1678" s="13"/>
      <c r="B1678" s="54"/>
      <c r="R1678" s="18"/>
      <c r="S1678" s="78"/>
      <c r="Y1678" s="18"/>
      <c r="Z1678" s="78"/>
    </row>
    <row r="1679" spans="1:26" ht="13.2" x14ac:dyDescent="0.25">
      <c r="A1679" s="13"/>
      <c r="B1679" s="54"/>
      <c r="R1679" s="18"/>
      <c r="S1679" s="78"/>
      <c r="Y1679" s="18"/>
      <c r="Z1679" s="78"/>
    </row>
    <row r="1680" spans="1:26" ht="13.2" x14ac:dyDescent="0.25">
      <c r="A1680" s="13"/>
      <c r="B1680" s="54"/>
      <c r="R1680" s="18"/>
      <c r="S1680" s="78"/>
      <c r="Y1680" s="18"/>
      <c r="Z1680" s="78"/>
    </row>
    <row r="1681" spans="1:26" ht="13.2" x14ac:dyDescent="0.25">
      <c r="A1681" s="13"/>
      <c r="B1681" s="54"/>
      <c r="R1681" s="18"/>
      <c r="S1681" s="78"/>
      <c r="Y1681" s="18"/>
      <c r="Z1681" s="78"/>
    </row>
    <row r="1682" spans="1:26" ht="13.2" x14ac:dyDescent="0.25">
      <c r="A1682" s="13"/>
      <c r="B1682" s="54"/>
      <c r="R1682" s="18"/>
      <c r="S1682" s="78"/>
      <c r="Y1682" s="18"/>
      <c r="Z1682" s="78"/>
    </row>
    <row r="1683" spans="1:26" ht="13.2" x14ac:dyDescent="0.25">
      <c r="A1683" s="13"/>
      <c r="B1683" s="54"/>
      <c r="R1683" s="18"/>
      <c r="S1683" s="78"/>
      <c r="Y1683" s="18"/>
      <c r="Z1683" s="78"/>
    </row>
    <row r="1684" spans="1:26" ht="13.2" x14ac:dyDescent="0.25">
      <c r="A1684" s="13"/>
      <c r="B1684" s="54"/>
      <c r="R1684" s="18"/>
      <c r="S1684" s="78"/>
      <c r="Y1684" s="18"/>
      <c r="Z1684" s="78"/>
    </row>
    <row r="1685" spans="1:26" ht="13.2" x14ac:dyDescent="0.25">
      <c r="A1685" s="13"/>
      <c r="B1685" s="54"/>
      <c r="R1685" s="18"/>
      <c r="S1685" s="78"/>
      <c r="Y1685" s="18"/>
      <c r="Z1685" s="78"/>
    </row>
    <row r="1686" spans="1:26" ht="13.2" x14ac:dyDescent="0.25">
      <c r="A1686" s="13"/>
      <c r="B1686" s="54"/>
      <c r="R1686" s="18"/>
      <c r="S1686" s="78"/>
      <c r="Y1686" s="18"/>
      <c r="Z1686" s="78"/>
    </row>
    <row r="1687" spans="1:26" ht="13.2" x14ac:dyDescent="0.25">
      <c r="A1687" s="13"/>
      <c r="B1687" s="54"/>
      <c r="R1687" s="18"/>
      <c r="S1687" s="78"/>
      <c r="Y1687" s="18"/>
      <c r="Z1687" s="78"/>
    </row>
    <row r="1688" spans="1:26" ht="13.2" x14ac:dyDescent="0.25">
      <c r="A1688" s="13"/>
      <c r="B1688" s="54"/>
      <c r="R1688" s="18"/>
      <c r="S1688" s="78"/>
      <c r="Y1688" s="18"/>
      <c r="Z1688" s="78"/>
    </row>
    <row r="1689" spans="1:26" ht="13.2" x14ac:dyDescent="0.25">
      <c r="A1689" s="13"/>
      <c r="B1689" s="54"/>
      <c r="R1689" s="18"/>
      <c r="S1689" s="78"/>
      <c r="Y1689" s="18"/>
      <c r="Z1689" s="78"/>
    </row>
    <row r="1690" spans="1:26" ht="13.2" x14ac:dyDescent="0.25">
      <c r="A1690" s="13"/>
      <c r="B1690" s="54"/>
      <c r="R1690" s="18"/>
      <c r="S1690" s="78"/>
      <c r="Y1690" s="18"/>
      <c r="Z1690" s="78"/>
    </row>
    <row r="1691" spans="1:26" ht="13.2" x14ac:dyDescent="0.25">
      <c r="A1691" s="13"/>
      <c r="B1691" s="54"/>
      <c r="R1691" s="18"/>
      <c r="S1691" s="78"/>
      <c r="Y1691" s="18"/>
      <c r="Z1691" s="78"/>
    </row>
    <row r="1692" spans="1:26" ht="13.2" x14ac:dyDescent="0.25">
      <c r="A1692" s="13"/>
      <c r="B1692" s="54"/>
      <c r="R1692" s="18"/>
      <c r="S1692" s="78"/>
      <c r="Y1692" s="18"/>
      <c r="Z1692" s="78"/>
    </row>
    <row r="1693" spans="1:26" ht="13.2" x14ac:dyDescent="0.25">
      <c r="A1693" s="13"/>
      <c r="B1693" s="54"/>
      <c r="R1693" s="18"/>
      <c r="S1693" s="78"/>
      <c r="Y1693" s="18"/>
      <c r="Z1693" s="78"/>
    </row>
    <row r="1694" spans="1:26" ht="13.2" x14ac:dyDescent="0.25">
      <c r="A1694" s="13"/>
      <c r="B1694" s="54"/>
      <c r="R1694" s="18"/>
      <c r="S1694" s="78"/>
      <c r="Y1694" s="18"/>
      <c r="Z1694" s="78"/>
    </row>
    <row r="1695" spans="1:26" ht="13.2" x14ac:dyDescent="0.25">
      <c r="A1695" s="13"/>
      <c r="B1695" s="54"/>
      <c r="R1695" s="18"/>
      <c r="S1695" s="78"/>
      <c r="Y1695" s="18"/>
      <c r="Z1695" s="78"/>
    </row>
    <row r="1696" spans="1:26" ht="13.2" x14ac:dyDescent="0.25">
      <c r="A1696" s="13"/>
      <c r="B1696" s="54"/>
      <c r="R1696" s="18"/>
      <c r="S1696" s="78"/>
      <c r="Y1696" s="18"/>
      <c r="Z1696" s="78"/>
    </row>
    <row r="1697" spans="1:26" ht="13.2" x14ac:dyDescent="0.25">
      <c r="A1697" s="13"/>
      <c r="B1697" s="54"/>
      <c r="R1697" s="18"/>
      <c r="S1697" s="78"/>
      <c r="Y1697" s="18"/>
      <c r="Z1697" s="78"/>
    </row>
    <row r="1698" spans="1:26" ht="13.2" x14ac:dyDescent="0.25">
      <c r="A1698" s="13"/>
      <c r="B1698" s="54"/>
      <c r="R1698" s="18"/>
      <c r="S1698" s="78"/>
      <c r="Y1698" s="18"/>
      <c r="Z1698" s="78"/>
    </row>
    <row r="1699" spans="1:26" ht="13.2" x14ac:dyDescent="0.25">
      <c r="A1699" s="13"/>
      <c r="B1699" s="54"/>
      <c r="R1699" s="18"/>
      <c r="S1699" s="78"/>
      <c r="Y1699" s="18"/>
      <c r="Z1699" s="78"/>
    </row>
    <row r="1700" spans="1:26" ht="13.2" x14ac:dyDescent="0.25">
      <c r="A1700" s="13"/>
      <c r="B1700" s="54"/>
      <c r="R1700" s="18"/>
      <c r="S1700" s="78"/>
      <c r="Y1700" s="18"/>
      <c r="Z1700" s="78"/>
    </row>
    <row r="1701" spans="1:26" ht="13.2" x14ac:dyDescent="0.25">
      <c r="A1701" s="13"/>
      <c r="B1701" s="54"/>
      <c r="R1701" s="18"/>
      <c r="S1701" s="78"/>
      <c r="Y1701" s="18"/>
      <c r="Z1701" s="78"/>
    </row>
    <row r="1702" spans="1:26" ht="13.2" x14ac:dyDescent="0.25">
      <c r="A1702" s="13"/>
      <c r="B1702" s="54"/>
      <c r="R1702" s="18"/>
      <c r="S1702" s="78"/>
      <c r="Y1702" s="18"/>
      <c r="Z1702" s="78"/>
    </row>
    <row r="1703" spans="1:26" ht="13.2" x14ac:dyDescent="0.25">
      <c r="A1703" s="13"/>
      <c r="B1703" s="54"/>
      <c r="R1703" s="18"/>
      <c r="S1703" s="78"/>
      <c r="Y1703" s="18"/>
      <c r="Z1703" s="78"/>
    </row>
    <row r="1704" spans="1:26" ht="13.2" x14ac:dyDescent="0.25">
      <c r="A1704" s="13"/>
      <c r="B1704" s="54"/>
      <c r="R1704" s="18"/>
      <c r="S1704" s="78"/>
      <c r="Y1704" s="18"/>
      <c r="Z1704" s="78"/>
    </row>
    <row r="1705" spans="1:26" ht="13.2" x14ac:dyDescent="0.25">
      <c r="A1705" s="13"/>
      <c r="B1705" s="54"/>
      <c r="R1705" s="18"/>
      <c r="S1705" s="78"/>
      <c r="Y1705" s="18"/>
      <c r="Z1705" s="78"/>
    </row>
    <row r="1706" spans="1:26" ht="13.2" x14ac:dyDescent="0.25">
      <c r="A1706" s="13"/>
      <c r="B1706" s="54"/>
      <c r="R1706" s="18"/>
      <c r="S1706" s="78"/>
      <c r="Y1706" s="18"/>
      <c r="Z1706" s="78"/>
    </row>
    <row r="1707" spans="1:26" ht="13.2" x14ac:dyDescent="0.25">
      <c r="A1707" s="13"/>
      <c r="B1707" s="54"/>
      <c r="R1707" s="18"/>
      <c r="S1707" s="78"/>
      <c r="Y1707" s="18"/>
      <c r="Z1707" s="78"/>
    </row>
    <row r="1708" spans="1:26" ht="13.2" x14ac:dyDescent="0.25">
      <c r="A1708" s="13"/>
      <c r="B1708" s="54"/>
      <c r="R1708" s="18"/>
      <c r="S1708" s="78"/>
      <c r="Y1708" s="18"/>
      <c r="Z1708" s="78"/>
    </row>
    <row r="1709" spans="1:26" ht="13.2" x14ac:dyDescent="0.25">
      <c r="A1709" s="13"/>
      <c r="B1709" s="54"/>
      <c r="R1709" s="18"/>
      <c r="S1709" s="78"/>
      <c r="Y1709" s="18"/>
      <c r="Z1709" s="78"/>
    </row>
    <row r="1710" spans="1:26" ht="13.2" x14ac:dyDescent="0.25">
      <c r="A1710" s="13"/>
      <c r="B1710" s="54"/>
      <c r="R1710" s="18"/>
      <c r="S1710" s="78"/>
      <c r="Y1710" s="18"/>
      <c r="Z1710" s="78"/>
    </row>
    <row r="1711" spans="1:26" ht="13.2" x14ac:dyDescent="0.25">
      <c r="A1711" s="13"/>
      <c r="B1711" s="54"/>
      <c r="R1711" s="18"/>
      <c r="S1711" s="78"/>
      <c r="Y1711" s="18"/>
      <c r="Z1711" s="78"/>
    </row>
    <row r="1712" spans="1:26" ht="13.2" x14ac:dyDescent="0.25">
      <c r="A1712" s="13"/>
      <c r="B1712" s="54"/>
      <c r="R1712" s="18"/>
      <c r="S1712" s="78"/>
      <c r="Y1712" s="18"/>
      <c r="Z1712" s="78"/>
    </row>
    <row r="1713" spans="1:26" ht="13.2" x14ac:dyDescent="0.25">
      <c r="A1713" s="13"/>
      <c r="B1713" s="54"/>
      <c r="R1713" s="18"/>
      <c r="S1713" s="78"/>
      <c r="Y1713" s="18"/>
      <c r="Z1713" s="78"/>
    </row>
    <row r="1714" spans="1:26" ht="13.2" x14ac:dyDescent="0.25">
      <c r="A1714" s="13"/>
      <c r="B1714" s="54"/>
      <c r="R1714" s="18"/>
      <c r="S1714" s="78"/>
      <c r="Y1714" s="18"/>
      <c r="Z1714" s="78"/>
    </row>
    <row r="1715" spans="1:26" ht="13.2" x14ac:dyDescent="0.25">
      <c r="A1715" s="13"/>
      <c r="B1715" s="54"/>
      <c r="R1715" s="18"/>
      <c r="S1715" s="78"/>
      <c r="Y1715" s="18"/>
      <c r="Z1715" s="78"/>
    </row>
    <row r="1716" spans="1:26" ht="13.2" x14ac:dyDescent="0.25">
      <c r="A1716" s="13"/>
      <c r="B1716" s="54"/>
      <c r="R1716" s="18"/>
      <c r="S1716" s="78"/>
      <c r="Y1716" s="18"/>
      <c r="Z1716" s="78"/>
    </row>
    <row r="1717" spans="1:26" ht="13.2" x14ac:dyDescent="0.25">
      <c r="A1717" s="13"/>
      <c r="B1717" s="54"/>
      <c r="R1717" s="18"/>
      <c r="S1717" s="78"/>
      <c r="Y1717" s="18"/>
      <c r="Z1717" s="78"/>
    </row>
    <row r="1718" spans="1:26" ht="13.2" x14ac:dyDescent="0.25">
      <c r="A1718" s="13"/>
      <c r="B1718" s="54"/>
      <c r="R1718" s="18"/>
      <c r="S1718" s="78"/>
      <c r="Y1718" s="18"/>
      <c r="Z1718" s="78"/>
    </row>
    <row r="1719" spans="1:26" ht="13.2" x14ac:dyDescent="0.25">
      <c r="A1719" s="13"/>
      <c r="B1719" s="54"/>
      <c r="R1719" s="18"/>
      <c r="S1719" s="78"/>
      <c r="Y1719" s="18"/>
      <c r="Z1719" s="78"/>
    </row>
    <row r="1720" spans="1:26" ht="13.2" x14ac:dyDescent="0.25">
      <c r="A1720" s="13"/>
      <c r="B1720" s="54"/>
      <c r="R1720" s="18"/>
      <c r="S1720" s="78"/>
      <c r="Y1720" s="18"/>
      <c r="Z1720" s="78"/>
    </row>
    <row r="1721" spans="1:26" ht="13.2" x14ac:dyDescent="0.25">
      <c r="A1721" s="13"/>
      <c r="B1721" s="54"/>
      <c r="R1721" s="18"/>
      <c r="S1721" s="78"/>
      <c r="Y1721" s="18"/>
      <c r="Z1721" s="78"/>
    </row>
    <row r="1722" spans="1:26" ht="13.2" x14ac:dyDescent="0.25">
      <c r="A1722" s="13"/>
      <c r="B1722" s="54"/>
      <c r="R1722" s="18"/>
      <c r="S1722" s="78"/>
      <c r="Y1722" s="18"/>
      <c r="Z1722" s="78"/>
    </row>
    <row r="1723" spans="1:26" ht="13.2" x14ac:dyDescent="0.25">
      <c r="A1723" s="13"/>
      <c r="B1723" s="54"/>
      <c r="R1723" s="18"/>
      <c r="S1723" s="78"/>
      <c r="Y1723" s="18"/>
      <c r="Z1723" s="78"/>
    </row>
    <row r="1724" spans="1:26" ht="13.2" x14ac:dyDescent="0.25">
      <c r="A1724" s="13"/>
      <c r="B1724" s="54"/>
      <c r="R1724" s="18"/>
      <c r="S1724" s="78"/>
      <c r="Y1724" s="18"/>
      <c r="Z1724" s="78"/>
    </row>
    <row r="1725" spans="1:26" ht="13.2" x14ac:dyDescent="0.25">
      <c r="A1725" s="13"/>
      <c r="B1725" s="54"/>
      <c r="R1725" s="18"/>
      <c r="S1725" s="78"/>
      <c r="Y1725" s="18"/>
      <c r="Z1725" s="78"/>
    </row>
    <row r="1726" spans="1:26" ht="13.2" x14ac:dyDescent="0.25">
      <c r="A1726" s="13"/>
      <c r="B1726" s="54"/>
      <c r="R1726" s="18"/>
      <c r="S1726" s="78"/>
      <c r="Y1726" s="18"/>
      <c r="Z1726" s="78"/>
    </row>
    <row r="1727" spans="1:26" ht="13.2" x14ac:dyDescent="0.25">
      <c r="A1727" s="13"/>
      <c r="B1727" s="54"/>
      <c r="R1727" s="18"/>
      <c r="S1727" s="78"/>
      <c r="Y1727" s="18"/>
      <c r="Z1727" s="78"/>
    </row>
    <row r="1728" spans="1:26" ht="13.2" x14ac:dyDescent="0.25">
      <c r="A1728" s="13"/>
      <c r="B1728" s="54"/>
      <c r="R1728" s="18"/>
      <c r="S1728" s="78"/>
      <c r="Y1728" s="18"/>
      <c r="Z1728" s="78"/>
    </row>
    <row r="1729" spans="1:26" ht="13.2" x14ac:dyDescent="0.25">
      <c r="A1729" s="13"/>
      <c r="B1729" s="54"/>
      <c r="R1729" s="18"/>
      <c r="S1729" s="78"/>
      <c r="Y1729" s="18"/>
      <c r="Z1729" s="78"/>
    </row>
    <row r="1730" spans="1:26" ht="13.2" x14ac:dyDescent="0.25">
      <c r="A1730" s="13"/>
      <c r="B1730" s="54"/>
      <c r="R1730" s="18"/>
      <c r="S1730" s="78"/>
      <c r="Y1730" s="18"/>
      <c r="Z1730" s="78"/>
    </row>
    <row r="1731" spans="1:26" ht="13.2" x14ac:dyDescent="0.25">
      <c r="A1731" s="13"/>
      <c r="B1731" s="54"/>
      <c r="R1731" s="18"/>
      <c r="S1731" s="78"/>
      <c r="Y1731" s="18"/>
      <c r="Z1731" s="78"/>
    </row>
    <row r="1732" spans="1:26" ht="13.2" x14ac:dyDescent="0.25">
      <c r="A1732" s="13"/>
      <c r="B1732" s="54"/>
      <c r="R1732" s="18"/>
      <c r="S1732" s="78"/>
      <c r="Y1732" s="18"/>
      <c r="Z1732" s="78"/>
    </row>
    <row r="1733" spans="1:26" ht="13.2" x14ac:dyDescent="0.25">
      <c r="A1733" s="13"/>
      <c r="B1733" s="54"/>
      <c r="R1733" s="18"/>
      <c r="S1733" s="78"/>
      <c r="Y1733" s="18"/>
      <c r="Z1733" s="78"/>
    </row>
    <row r="1734" spans="1:26" ht="13.2" x14ac:dyDescent="0.25">
      <c r="A1734" s="13"/>
      <c r="B1734" s="54"/>
      <c r="R1734" s="18"/>
      <c r="S1734" s="78"/>
      <c r="Y1734" s="18"/>
      <c r="Z1734" s="78"/>
    </row>
    <row r="1735" spans="1:26" ht="13.2" x14ac:dyDescent="0.25">
      <c r="A1735" s="13"/>
      <c r="B1735" s="54"/>
      <c r="R1735" s="18"/>
      <c r="S1735" s="78"/>
      <c r="Y1735" s="18"/>
      <c r="Z1735" s="78"/>
    </row>
    <row r="1736" spans="1:26" ht="13.2" x14ac:dyDescent="0.25">
      <c r="A1736" s="13"/>
      <c r="B1736" s="54"/>
      <c r="R1736" s="18"/>
      <c r="S1736" s="78"/>
      <c r="Y1736" s="18"/>
      <c r="Z1736" s="78"/>
    </row>
    <row r="1737" spans="1:26" ht="13.2" x14ac:dyDescent="0.25">
      <c r="A1737" s="13"/>
      <c r="B1737" s="54"/>
      <c r="R1737" s="18"/>
      <c r="S1737" s="78"/>
      <c r="Y1737" s="18"/>
      <c r="Z1737" s="78"/>
    </row>
    <row r="1738" spans="1:26" ht="13.2" x14ac:dyDescent="0.25">
      <c r="A1738" s="13"/>
      <c r="B1738" s="54"/>
      <c r="R1738" s="18"/>
      <c r="S1738" s="78"/>
      <c r="Y1738" s="18"/>
      <c r="Z1738" s="78"/>
    </row>
    <row r="1739" spans="1:26" ht="13.2" x14ac:dyDescent="0.25">
      <c r="A1739" s="13"/>
      <c r="B1739" s="54"/>
      <c r="R1739" s="18"/>
      <c r="S1739" s="78"/>
      <c r="Y1739" s="18"/>
      <c r="Z1739" s="78"/>
    </row>
    <row r="1740" spans="1:26" ht="13.2" x14ac:dyDescent="0.25">
      <c r="A1740" s="13"/>
      <c r="B1740" s="54"/>
      <c r="R1740" s="18"/>
      <c r="S1740" s="78"/>
      <c r="Y1740" s="18"/>
      <c r="Z1740" s="78"/>
    </row>
    <row r="1741" spans="1:26" ht="13.2" x14ac:dyDescent="0.25">
      <c r="A1741" s="13"/>
      <c r="B1741" s="54"/>
      <c r="R1741" s="18"/>
      <c r="S1741" s="78"/>
      <c r="Y1741" s="18"/>
      <c r="Z1741" s="78"/>
    </row>
    <row r="1742" spans="1:26" ht="13.2" x14ac:dyDescent="0.25">
      <c r="A1742" s="13"/>
      <c r="B1742" s="54"/>
      <c r="R1742" s="18"/>
      <c r="S1742" s="78"/>
      <c r="Y1742" s="18"/>
      <c r="Z1742" s="78"/>
    </row>
    <row r="1743" spans="1:26" ht="13.2" x14ac:dyDescent="0.25">
      <c r="A1743" s="13"/>
      <c r="B1743" s="54"/>
      <c r="R1743" s="18"/>
      <c r="S1743" s="78"/>
      <c r="Y1743" s="18"/>
      <c r="Z1743" s="78"/>
    </row>
    <row r="1744" spans="1:26" ht="13.2" x14ac:dyDescent="0.25">
      <c r="A1744" s="13"/>
      <c r="B1744" s="54"/>
      <c r="R1744" s="18"/>
      <c r="S1744" s="78"/>
      <c r="Y1744" s="18"/>
      <c r="Z1744" s="78"/>
    </row>
    <row r="1745" spans="1:26" ht="13.2" x14ac:dyDescent="0.25">
      <c r="A1745" s="13"/>
      <c r="B1745" s="54"/>
      <c r="R1745" s="18"/>
      <c r="S1745" s="78"/>
      <c r="Y1745" s="18"/>
      <c r="Z1745" s="78"/>
    </row>
    <row r="1746" spans="1:26" ht="13.2" x14ac:dyDescent="0.25">
      <c r="A1746" s="13"/>
      <c r="B1746" s="54"/>
      <c r="R1746" s="18"/>
      <c r="S1746" s="78"/>
      <c r="Y1746" s="18"/>
      <c r="Z1746" s="78"/>
    </row>
    <row r="1747" spans="1:26" ht="13.2" x14ac:dyDescent="0.25">
      <c r="A1747" s="13"/>
      <c r="B1747" s="54"/>
      <c r="R1747" s="18"/>
      <c r="S1747" s="78"/>
      <c r="Y1747" s="18"/>
      <c r="Z1747" s="78"/>
    </row>
    <row r="1748" spans="1:26" ht="13.2" x14ac:dyDescent="0.25">
      <c r="A1748" s="13"/>
      <c r="B1748" s="54"/>
      <c r="R1748" s="18"/>
      <c r="S1748" s="78"/>
      <c r="Y1748" s="18"/>
      <c r="Z1748" s="78"/>
    </row>
    <row r="1749" spans="1:26" ht="13.2" x14ac:dyDescent="0.25">
      <c r="A1749" s="13"/>
      <c r="B1749" s="54"/>
      <c r="R1749" s="18"/>
      <c r="S1749" s="78"/>
      <c r="Y1749" s="18"/>
      <c r="Z1749" s="78"/>
    </row>
    <row r="1750" spans="1:26" ht="13.2" x14ac:dyDescent="0.25">
      <c r="A1750" s="13"/>
      <c r="B1750" s="54"/>
      <c r="R1750" s="18"/>
      <c r="S1750" s="78"/>
      <c r="Y1750" s="18"/>
      <c r="Z1750" s="78"/>
    </row>
    <row r="1751" spans="1:26" ht="13.2" x14ac:dyDescent="0.25">
      <c r="A1751" s="13"/>
      <c r="B1751" s="54"/>
      <c r="R1751" s="18"/>
      <c r="S1751" s="78"/>
      <c r="Y1751" s="18"/>
      <c r="Z1751" s="78"/>
    </row>
    <row r="1752" spans="1:26" ht="13.2" x14ac:dyDescent="0.25">
      <c r="A1752" s="13"/>
      <c r="B1752" s="54"/>
      <c r="R1752" s="18"/>
      <c r="S1752" s="78"/>
      <c r="Y1752" s="18"/>
      <c r="Z1752" s="78"/>
    </row>
    <row r="1753" spans="1:26" ht="13.2" x14ac:dyDescent="0.25">
      <c r="A1753" s="13"/>
      <c r="B1753" s="54"/>
      <c r="R1753" s="18"/>
      <c r="S1753" s="78"/>
      <c r="Y1753" s="18"/>
      <c r="Z1753" s="78"/>
    </row>
    <row r="1754" spans="1:26" ht="13.2" x14ac:dyDescent="0.25">
      <c r="A1754" s="13"/>
      <c r="B1754" s="54"/>
      <c r="R1754" s="18"/>
      <c r="S1754" s="78"/>
      <c r="Y1754" s="18"/>
      <c r="Z1754" s="78"/>
    </row>
    <row r="1755" spans="1:26" ht="13.2" x14ac:dyDescent="0.25">
      <c r="A1755" s="13"/>
      <c r="B1755" s="54"/>
      <c r="R1755" s="18"/>
      <c r="S1755" s="78"/>
      <c r="Y1755" s="18"/>
      <c r="Z1755" s="78"/>
    </row>
    <row r="1756" spans="1:26" ht="13.2" x14ac:dyDescent="0.25">
      <c r="A1756" s="13"/>
      <c r="B1756" s="54"/>
      <c r="R1756" s="18"/>
      <c r="S1756" s="78"/>
      <c r="Y1756" s="18"/>
      <c r="Z1756" s="78"/>
    </row>
    <row r="1757" spans="1:26" ht="13.2" x14ac:dyDescent="0.25">
      <c r="A1757" s="13"/>
      <c r="B1757" s="54"/>
      <c r="R1757" s="18"/>
      <c r="S1757" s="78"/>
      <c r="Y1757" s="18"/>
      <c r="Z1757" s="78"/>
    </row>
    <row r="1758" spans="1:26" ht="13.2" x14ac:dyDescent="0.25">
      <c r="A1758" s="13"/>
      <c r="B1758" s="54"/>
      <c r="R1758" s="18"/>
      <c r="S1758" s="78"/>
      <c r="Y1758" s="18"/>
      <c r="Z1758" s="78"/>
    </row>
    <row r="1759" spans="1:26" ht="13.2" x14ac:dyDescent="0.25">
      <c r="A1759" s="13"/>
      <c r="B1759" s="54"/>
      <c r="R1759" s="18"/>
      <c r="S1759" s="78"/>
      <c r="Y1759" s="18"/>
      <c r="Z1759" s="78"/>
    </row>
    <row r="1760" spans="1:26" ht="13.2" x14ac:dyDescent="0.25">
      <c r="A1760" s="13"/>
      <c r="B1760" s="54"/>
      <c r="R1760" s="18"/>
      <c r="S1760" s="78"/>
      <c r="Y1760" s="18"/>
      <c r="Z1760" s="78"/>
    </row>
    <row r="1761" spans="1:26" ht="13.2" x14ac:dyDescent="0.25">
      <c r="A1761" s="13"/>
      <c r="B1761" s="54"/>
      <c r="R1761" s="18"/>
      <c r="S1761" s="78"/>
      <c r="Y1761" s="18"/>
      <c r="Z1761" s="78"/>
    </row>
    <row r="1762" spans="1:26" ht="13.2" x14ac:dyDescent="0.25">
      <c r="A1762" s="13"/>
      <c r="B1762" s="54"/>
      <c r="R1762" s="18"/>
      <c r="S1762" s="78"/>
      <c r="Y1762" s="18"/>
      <c r="Z1762" s="78"/>
    </row>
    <row r="1763" spans="1:26" ht="13.2" x14ac:dyDescent="0.25">
      <c r="A1763" s="13"/>
      <c r="B1763" s="54"/>
      <c r="R1763" s="18"/>
      <c r="S1763" s="78"/>
      <c r="Y1763" s="18"/>
      <c r="Z1763" s="78"/>
    </row>
    <row r="1764" spans="1:26" ht="13.2" x14ac:dyDescent="0.25">
      <c r="A1764" s="13"/>
      <c r="B1764" s="54"/>
      <c r="R1764" s="18"/>
      <c r="S1764" s="78"/>
      <c r="Y1764" s="18"/>
      <c r="Z1764" s="78"/>
    </row>
    <row r="1765" spans="1:26" ht="13.2" x14ac:dyDescent="0.25">
      <c r="A1765" s="13"/>
      <c r="B1765" s="54"/>
      <c r="R1765" s="18"/>
      <c r="S1765" s="78"/>
      <c r="Y1765" s="18"/>
      <c r="Z1765" s="78"/>
    </row>
    <row r="1766" spans="1:26" ht="13.2" x14ac:dyDescent="0.25">
      <c r="A1766" s="13"/>
      <c r="B1766" s="54"/>
      <c r="R1766" s="18"/>
      <c r="S1766" s="78"/>
      <c r="Y1766" s="18"/>
      <c r="Z1766" s="78"/>
    </row>
    <row r="1767" spans="1:26" ht="13.2" x14ac:dyDescent="0.25">
      <c r="A1767" s="13"/>
      <c r="B1767" s="54"/>
      <c r="R1767" s="18"/>
      <c r="S1767" s="78"/>
      <c r="Y1767" s="18"/>
      <c r="Z1767" s="78"/>
    </row>
    <row r="1768" spans="1:26" ht="13.2" x14ac:dyDescent="0.25">
      <c r="A1768" s="13"/>
      <c r="B1768" s="54"/>
      <c r="R1768" s="18"/>
      <c r="S1768" s="78"/>
      <c r="Y1768" s="18"/>
      <c r="Z1768" s="78"/>
    </row>
    <row r="1769" spans="1:26" ht="13.2" x14ac:dyDescent="0.25">
      <c r="A1769" s="13"/>
      <c r="B1769" s="54"/>
      <c r="R1769" s="18"/>
      <c r="S1769" s="78"/>
      <c r="Y1769" s="18"/>
      <c r="Z1769" s="78"/>
    </row>
    <row r="1770" spans="1:26" ht="13.2" x14ac:dyDescent="0.25">
      <c r="A1770" s="13"/>
      <c r="B1770" s="54"/>
      <c r="R1770" s="18"/>
      <c r="S1770" s="78"/>
      <c r="Y1770" s="18"/>
      <c r="Z1770" s="78"/>
    </row>
    <row r="1771" spans="1:26" ht="13.2" x14ac:dyDescent="0.25">
      <c r="A1771" s="13"/>
      <c r="B1771" s="54"/>
      <c r="R1771" s="18"/>
      <c r="S1771" s="78"/>
      <c r="Y1771" s="18"/>
      <c r="Z1771" s="78"/>
    </row>
    <row r="1772" spans="1:26" ht="13.2" x14ac:dyDescent="0.25">
      <c r="A1772" s="13"/>
      <c r="B1772" s="54"/>
      <c r="R1772" s="18"/>
      <c r="S1772" s="78"/>
      <c r="Y1772" s="18"/>
      <c r="Z1772" s="78"/>
    </row>
    <row r="1773" spans="1:26" ht="13.2" x14ac:dyDescent="0.25">
      <c r="A1773" s="13"/>
      <c r="B1773" s="54"/>
      <c r="R1773" s="18"/>
      <c r="S1773" s="78"/>
      <c r="Y1773" s="18"/>
      <c r="Z1773" s="78"/>
    </row>
    <row r="1774" spans="1:26" ht="13.2" x14ac:dyDescent="0.25">
      <c r="A1774" s="13"/>
      <c r="B1774" s="54"/>
      <c r="R1774" s="18"/>
      <c r="S1774" s="78"/>
      <c r="Y1774" s="18"/>
      <c r="Z1774" s="78"/>
    </row>
    <row r="1775" spans="1:26" ht="13.2" x14ac:dyDescent="0.25">
      <c r="A1775" s="13"/>
      <c r="B1775" s="54"/>
      <c r="R1775" s="18"/>
      <c r="S1775" s="78"/>
      <c r="Y1775" s="18"/>
      <c r="Z1775" s="78"/>
    </row>
    <row r="1776" spans="1:26" ht="13.2" x14ac:dyDescent="0.25">
      <c r="A1776" s="13"/>
      <c r="B1776" s="54"/>
      <c r="R1776" s="18"/>
      <c r="S1776" s="78"/>
      <c r="Y1776" s="18"/>
      <c r="Z1776" s="78"/>
    </row>
    <row r="1777" spans="1:26" ht="13.2" x14ac:dyDescent="0.25">
      <c r="A1777" s="13"/>
      <c r="B1777" s="54"/>
      <c r="R1777" s="18"/>
      <c r="S1777" s="78"/>
      <c r="Y1777" s="18"/>
      <c r="Z1777" s="78"/>
    </row>
    <row r="1778" spans="1:26" ht="13.2" x14ac:dyDescent="0.25">
      <c r="A1778" s="13"/>
      <c r="B1778" s="54"/>
      <c r="R1778" s="18"/>
      <c r="S1778" s="78"/>
      <c r="Y1778" s="18"/>
      <c r="Z1778" s="78"/>
    </row>
    <row r="1779" spans="1:26" ht="13.2" x14ac:dyDescent="0.25">
      <c r="A1779" s="13"/>
      <c r="B1779" s="54"/>
      <c r="R1779" s="18"/>
      <c r="S1779" s="78"/>
      <c r="Y1779" s="18"/>
      <c r="Z1779" s="78"/>
    </row>
    <row r="1780" spans="1:26" ht="13.2" x14ac:dyDescent="0.25">
      <c r="A1780" s="13"/>
      <c r="B1780" s="54"/>
      <c r="R1780" s="18"/>
      <c r="S1780" s="78"/>
      <c r="Y1780" s="18"/>
      <c r="Z1780" s="78"/>
    </row>
    <row r="1781" spans="1:26" ht="13.2" x14ac:dyDescent="0.25">
      <c r="A1781" s="13"/>
      <c r="B1781" s="54"/>
      <c r="R1781" s="18"/>
      <c r="S1781" s="78"/>
      <c r="Y1781" s="18"/>
      <c r="Z1781" s="78"/>
    </row>
    <row r="1782" spans="1:26" ht="13.2" x14ac:dyDescent="0.25">
      <c r="A1782" s="13"/>
      <c r="B1782" s="54"/>
      <c r="R1782" s="18"/>
      <c r="S1782" s="78"/>
      <c r="Y1782" s="18"/>
      <c r="Z1782" s="78"/>
    </row>
    <row r="1783" spans="1:26" ht="13.2" x14ac:dyDescent="0.25">
      <c r="A1783" s="13"/>
      <c r="B1783" s="54"/>
      <c r="R1783" s="18"/>
      <c r="S1783" s="78"/>
      <c r="Y1783" s="18"/>
      <c r="Z1783" s="78"/>
    </row>
    <row r="1784" spans="1:26" ht="13.2" x14ac:dyDescent="0.25">
      <c r="A1784" s="13"/>
      <c r="B1784" s="54"/>
      <c r="R1784" s="18"/>
      <c r="S1784" s="78"/>
      <c r="Y1784" s="18"/>
      <c r="Z1784" s="78"/>
    </row>
    <row r="1785" spans="1:26" ht="13.2" x14ac:dyDescent="0.25">
      <c r="A1785" s="13"/>
      <c r="B1785" s="54"/>
      <c r="R1785" s="18"/>
      <c r="S1785" s="78"/>
      <c r="Y1785" s="18"/>
      <c r="Z1785" s="78"/>
    </row>
    <row r="1786" spans="1:26" ht="13.2" x14ac:dyDescent="0.25">
      <c r="A1786" s="13"/>
      <c r="B1786" s="54"/>
      <c r="R1786" s="18"/>
      <c r="S1786" s="78"/>
      <c r="Y1786" s="18"/>
      <c r="Z1786" s="78"/>
    </row>
    <row r="1787" spans="1:26" ht="13.2" x14ac:dyDescent="0.25">
      <c r="A1787" s="13"/>
      <c r="B1787" s="54"/>
      <c r="R1787" s="18"/>
      <c r="S1787" s="78"/>
      <c r="Y1787" s="18"/>
      <c r="Z1787" s="78"/>
    </row>
    <row r="1788" spans="1:26" ht="13.2" x14ac:dyDescent="0.25">
      <c r="A1788" s="13"/>
      <c r="B1788" s="54"/>
      <c r="R1788" s="18"/>
      <c r="S1788" s="78"/>
      <c r="Y1788" s="18"/>
      <c r="Z1788" s="78"/>
    </row>
    <row r="1789" spans="1:26" ht="13.2" x14ac:dyDescent="0.25">
      <c r="A1789" s="13"/>
      <c r="B1789" s="54"/>
      <c r="R1789" s="18"/>
      <c r="S1789" s="78"/>
      <c r="Y1789" s="18"/>
      <c r="Z1789" s="78"/>
    </row>
    <row r="1790" spans="1:26" ht="13.2" x14ac:dyDescent="0.25">
      <c r="A1790" s="13"/>
      <c r="B1790" s="54"/>
      <c r="R1790" s="18"/>
      <c r="S1790" s="78"/>
      <c r="Y1790" s="18"/>
      <c r="Z1790" s="78"/>
    </row>
    <row r="1791" spans="1:26" ht="13.2" x14ac:dyDescent="0.25">
      <c r="A1791" s="13"/>
      <c r="B1791" s="54"/>
      <c r="R1791" s="18"/>
      <c r="S1791" s="78"/>
      <c r="Y1791" s="18"/>
      <c r="Z1791" s="78"/>
    </row>
    <row r="1792" spans="1:26" ht="13.2" x14ac:dyDescent="0.25">
      <c r="A1792" s="13"/>
      <c r="B1792" s="54"/>
      <c r="R1792" s="18"/>
      <c r="S1792" s="78"/>
      <c r="Y1792" s="18"/>
      <c r="Z1792" s="78"/>
    </row>
    <row r="1793" spans="1:26" ht="13.2" x14ac:dyDescent="0.25">
      <c r="A1793" s="13"/>
      <c r="B1793" s="54"/>
      <c r="R1793" s="18"/>
      <c r="S1793" s="78"/>
      <c r="Y1793" s="18"/>
      <c r="Z1793" s="78"/>
    </row>
    <row r="1794" spans="1:26" ht="13.2" x14ac:dyDescent="0.25">
      <c r="A1794" s="13"/>
      <c r="B1794" s="54"/>
      <c r="R1794" s="18"/>
      <c r="S1794" s="78"/>
      <c r="Y1794" s="18"/>
      <c r="Z1794" s="78"/>
    </row>
    <row r="1795" spans="1:26" ht="13.2" x14ac:dyDescent="0.25">
      <c r="A1795" s="13"/>
      <c r="B1795" s="54"/>
      <c r="R1795" s="18"/>
      <c r="S1795" s="78"/>
      <c r="Y1795" s="18"/>
      <c r="Z1795" s="78"/>
    </row>
    <row r="1796" spans="1:26" ht="13.2" x14ac:dyDescent="0.25">
      <c r="A1796" s="13"/>
      <c r="B1796" s="54"/>
      <c r="R1796" s="18"/>
      <c r="S1796" s="78"/>
      <c r="Y1796" s="18"/>
      <c r="Z1796" s="78"/>
    </row>
    <row r="1797" spans="1:26" ht="13.2" x14ac:dyDescent="0.25">
      <c r="A1797" s="13"/>
      <c r="B1797" s="54"/>
      <c r="R1797" s="18"/>
      <c r="S1797" s="78"/>
      <c r="Y1797" s="18"/>
      <c r="Z1797" s="78"/>
    </row>
    <row r="1798" spans="1:26" ht="13.2" x14ac:dyDescent="0.25">
      <c r="A1798" s="13"/>
      <c r="B1798" s="54"/>
      <c r="R1798" s="18"/>
      <c r="S1798" s="78"/>
      <c r="Y1798" s="18"/>
      <c r="Z1798" s="78"/>
    </row>
    <row r="1799" spans="1:26" ht="13.2" x14ac:dyDescent="0.25">
      <c r="A1799" s="13"/>
      <c r="B1799" s="54"/>
      <c r="R1799" s="18"/>
      <c r="S1799" s="78"/>
      <c r="Y1799" s="18"/>
      <c r="Z1799" s="78"/>
    </row>
    <row r="1800" spans="1:26" ht="13.2" x14ac:dyDescent="0.25">
      <c r="A1800" s="13"/>
      <c r="B1800" s="54"/>
      <c r="R1800" s="18"/>
      <c r="S1800" s="78"/>
      <c r="Y1800" s="18"/>
      <c r="Z1800" s="78"/>
    </row>
    <row r="1801" spans="1:26" ht="13.2" x14ac:dyDescent="0.25">
      <c r="A1801" s="13"/>
      <c r="B1801" s="54"/>
      <c r="R1801" s="18"/>
      <c r="S1801" s="78"/>
      <c r="Y1801" s="18"/>
      <c r="Z1801" s="78"/>
    </row>
    <row r="1802" spans="1:26" ht="13.2" x14ac:dyDescent="0.25">
      <c r="A1802" s="13"/>
      <c r="B1802" s="54"/>
      <c r="R1802" s="18"/>
      <c r="S1802" s="78"/>
      <c r="Y1802" s="18"/>
      <c r="Z1802" s="78"/>
    </row>
    <row r="1803" spans="1:26" ht="13.2" x14ac:dyDescent="0.25">
      <c r="A1803" s="13"/>
      <c r="B1803" s="54"/>
      <c r="R1803" s="18"/>
      <c r="S1803" s="78"/>
      <c r="Y1803" s="18"/>
      <c r="Z1803" s="78"/>
    </row>
    <row r="1804" spans="1:26" ht="13.2" x14ac:dyDescent="0.25">
      <c r="A1804" s="13"/>
      <c r="B1804" s="54"/>
      <c r="R1804" s="18"/>
      <c r="S1804" s="78"/>
      <c r="Y1804" s="18"/>
      <c r="Z1804" s="78"/>
    </row>
    <row r="1805" spans="1:26" ht="13.2" x14ac:dyDescent="0.25">
      <c r="A1805" s="13"/>
      <c r="B1805" s="54"/>
      <c r="R1805" s="18"/>
      <c r="S1805" s="78"/>
      <c r="Y1805" s="18"/>
      <c r="Z1805" s="78"/>
    </row>
    <row r="1806" spans="1:26" ht="13.2" x14ac:dyDescent="0.25">
      <c r="A1806" s="13"/>
      <c r="B1806" s="54"/>
      <c r="R1806" s="18"/>
      <c r="S1806" s="78"/>
      <c r="Y1806" s="18"/>
      <c r="Z1806" s="78"/>
    </row>
    <row r="1807" spans="1:26" ht="13.2" x14ac:dyDescent="0.25">
      <c r="A1807" s="13"/>
      <c r="B1807" s="54"/>
      <c r="R1807" s="18"/>
      <c r="S1807" s="78"/>
      <c r="Y1807" s="18"/>
      <c r="Z1807" s="78"/>
    </row>
    <row r="1808" spans="1:26" ht="13.2" x14ac:dyDescent="0.25">
      <c r="A1808" s="13"/>
      <c r="B1808" s="54"/>
      <c r="R1808" s="18"/>
      <c r="S1808" s="78"/>
      <c r="Y1808" s="18"/>
      <c r="Z1808" s="78"/>
    </row>
    <row r="1809" spans="1:26" ht="13.2" x14ac:dyDescent="0.25">
      <c r="A1809" s="13"/>
      <c r="B1809" s="54"/>
      <c r="R1809" s="18"/>
      <c r="S1809" s="78"/>
      <c r="Y1809" s="18"/>
      <c r="Z1809" s="78"/>
    </row>
    <row r="1810" spans="1:26" ht="13.2" x14ac:dyDescent="0.25">
      <c r="A1810" s="13"/>
      <c r="B1810" s="54"/>
      <c r="R1810" s="18"/>
      <c r="S1810" s="78"/>
      <c r="Y1810" s="18"/>
      <c r="Z1810" s="78"/>
    </row>
    <row r="1811" spans="1:26" ht="13.2" x14ac:dyDescent="0.25">
      <c r="A1811" s="13"/>
      <c r="B1811" s="54"/>
      <c r="R1811" s="18"/>
      <c r="S1811" s="78"/>
      <c r="Y1811" s="18"/>
      <c r="Z1811" s="78"/>
    </row>
    <row r="1812" spans="1:26" ht="13.2" x14ac:dyDescent="0.25">
      <c r="A1812" s="13"/>
      <c r="B1812" s="54"/>
      <c r="R1812" s="18"/>
      <c r="S1812" s="78"/>
      <c r="Y1812" s="18"/>
      <c r="Z1812" s="78"/>
    </row>
    <row r="1813" spans="1:26" ht="13.2" x14ac:dyDescent="0.25">
      <c r="A1813" s="13"/>
      <c r="B1813" s="54"/>
      <c r="R1813" s="18"/>
      <c r="S1813" s="78"/>
      <c r="Y1813" s="18"/>
      <c r="Z1813" s="78"/>
    </row>
    <row r="1814" spans="1:26" ht="13.2" x14ac:dyDescent="0.25">
      <c r="A1814" s="13"/>
      <c r="B1814" s="54"/>
      <c r="R1814" s="18"/>
      <c r="S1814" s="78"/>
      <c r="Y1814" s="18"/>
      <c r="Z1814" s="78"/>
    </row>
    <row r="1815" spans="1:26" ht="13.2" x14ac:dyDescent="0.25">
      <c r="A1815" s="13"/>
      <c r="B1815" s="54"/>
      <c r="R1815" s="18"/>
      <c r="S1815" s="78"/>
      <c r="Y1815" s="18"/>
      <c r="Z1815" s="78"/>
    </row>
    <row r="1816" spans="1:26" ht="13.2" x14ac:dyDescent="0.25">
      <c r="A1816" s="13"/>
      <c r="B1816" s="54"/>
      <c r="R1816" s="18"/>
      <c r="S1816" s="78"/>
      <c r="Y1816" s="18"/>
      <c r="Z1816" s="78"/>
    </row>
    <row r="1817" spans="1:26" ht="13.2" x14ac:dyDescent="0.25">
      <c r="A1817" s="13"/>
      <c r="B1817" s="54"/>
      <c r="R1817" s="18"/>
      <c r="S1817" s="78"/>
      <c r="Y1817" s="18"/>
      <c r="Z1817" s="78"/>
    </row>
    <row r="1818" spans="1:26" ht="13.2" x14ac:dyDescent="0.25">
      <c r="A1818" s="13"/>
      <c r="B1818" s="54"/>
      <c r="R1818" s="18"/>
      <c r="S1818" s="78"/>
      <c r="Y1818" s="18"/>
      <c r="Z1818" s="78"/>
    </row>
    <row r="1819" spans="1:26" ht="13.2" x14ac:dyDescent="0.25">
      <c r="A1819" s="13"/>
      <c r="B1819" s="54"/>
      <c r="R1819" s="18"/>
      <c r="S1819" s="78"/>
      <c r="Y1819" s="18"/>
      <c r="Z1819" s="78"/>
    </row>
    <row r="1820" spans="1:26" ht="13.2" x14ac:dyDescent="0.25">
      <c r="A1820" s="13"/>
      <c r="B1820" s="54"/>
      <c r="R1820" s="18"/>
      <c r="S1820" s="78"/>
      <c r="Y1820" s="18"/>
      <c r="Z1820" s="78"/>
    </row>
    <row r="1821" spans="1:26" ht="13.2" x14ac:dyDescent="0.25">
      <c r="A1821" s="13"/>
      <c r="B1821" s="54"/>
      <c r="R1821" s="18"/>
      <c r="S1821" s="78"/>
      <c r="Y1821" s="18"/>
      <c r="Z1821" s="78"/>
    </row>
    <row r="1822" spans="1:26" ht="13.2" x14ac:dyDescent="0.25">
      <c r="A1822" s="13"/>
      <c r="B1822" s="54"/>
      <c r="R1822" s="18"/>
      <c r="S1822" s="78"/>
      <c r="Y1822" s="18"/>
      <c r="Z1822" s="78"/>
    </row>
    <row r="1823" spans="1:26" ht="13.2" x14ac:dyDescent="0.25">
      <c r="A1823" s="13"/>
      <c r="B1823" s="54"/>
      <c r="R1823" s="18"/>
      <c r="S1823" s="78"/>
      <c r="Y1823" s="18"/>
      <c r="Z1823" s="78"/>
    </row>
    <row r="1824" spans="1:26" ht="13.2" x14ac:dyDescent="0.25">
      <c r="A1824" s="13"/>
      <c r="B1824" s="54"/>
      <c r="R1824" s="18"/>
      <c r="S1824" s="78"/>
      <c r="Y1824" s="18"/>
      <c r="Z1824" s="78"/>
    </row>
    <row r="1825" spans="1:26" ht="13.2" x14ac:dyDescent="0.25">
      <c r="A1825" s="13"/>
      <c r="B1825" s="54"/>
      <c r="R1825" s="18"/>
      <c r="S1825" s="78"/>
      <c r="Y1825" s="18"/>
      <c r="Z1825" s="78"/>
    </row>
    <row r="1826" spans="1:26" ht="13.2" x14ac:dyDescent="0.25">
      <c r="A1826" s="13"/>
      <c r="B1826" s="54"/>
      <c r="R1826" s="18"/>
      <c r="S1826" s="78"/>
      <c r="Y1826" s="18"/>
      <c r="Z1826" s="78"/>
    </row>
    <row r="1827" spans="1:26" ht="13.2" x14ac:dyDescent="0.25">
      <c r="A1827" s="13"/>
      <c r="B1827" s="54"/>
      <c r="R1827" s="18"/>
      <c r="S1827" s="78"/>
      <c r="Y1827" s="18"/>
      <c r="Z1827" s="78"/>
    </row>
    <row r="1828" spans="1:26" ht="13.2" x14ac:dyDescent="0.25">
      <c r="A1828" s="13"/>
      <c r="B1828" s="54"/>
      <c r="R1828" s="18"/>
      <c r="S1828" s="78"/>
      <c r="Y1828" s="18"/>
      <c r="Z1828" s="78"/>
    </row>
    <row r="1829" spans="1:26" ht="13.2" x14ac:dyDescent="0.25">
      <c r="A1829" s="13"/>
      <c r="B1829" s="54"/>
      <c r="R1829" s="18"/>
      <c r="S1829" s="78"/>
      <c r="Y1829" s="18"/>
      <c r="Z1829" s="78"/>
    </row>
    <row r="1830" spans="1:26" ht="13.2" x14ac:dyDescent="0.25">
      <c r="A1830" s="13"/>
      <c r="B1830" s="54"/>
      <c r="R1830" s="18"/>
      <c r="S1830" s="78"/>
      <c r="Y1830" s="18"/>
      <c r="Z1830" s="78"/>
    </row>
    <row r="1831" spans="1:26" ht="13.2" x14ac:dyDescent="0.25">
      <c r="A1831" s="13"/>
      <c r="B1831" s="54"/>
      <c r="R1831" s="18"/>
      <c r="S1831" s="78"/>
      <c r="Y1831" s="18"/>
      <c r="Z1831" s="78"/>
    </row>
    <row r="1832" spans="1:26" ht="13.2" x14ac:dyDescent="0.25">
      <c r="A1832" s="13"/>
      <c r="B1832" s="54"/>
      <c r="R1832" s="18"/>
      <c r="S1832" s="78"/>
      <c r="Y1832" s="18"/>
      <c r="Z1832" s="78"/>
    </row>
    <row r="1833" spans="1:26" ht="13.2" x14ac:dyDescent="0.25">
      <c r="A1833" s="13"/>
      <c r="B1833" s="54"/>
      <c r="R1833" s="18"/>
      <c r="S1833" s="78"/>
      <c r="Y1833" s="18"/>
      <c r="Z1833" s="78"/>
    </row>
    <row r="1834" spans="1:26" ht="13.2" x14ac:dyDescent="0.25">
      <c r="A1834" s="13"/>
      <c r="B1834" s="54"/>
      <c r="R1834" s="18"/>
      <c r="S1834" s="78"/>
      <c r="Y1834" s="18"/>
      <c r="Z1834" s="78"/>
    </row>
    <row r="1835" spans="1:26" ht="13.2" x14ac:dyDescent="0.25">
      <c r="A1835" s="13"/>
      <c r="B1835" s="54"/>
      <c r="R1835" s="18"/>
      <c r="S1835" s="78"/>
      <c r="Y1835" s="18"/>
      <c r="Z1835" s="78"/>
    </row>
    <row r="1836" spans="1:26" ht="13.2" x14ac:dyDescent="0.25">
      <c r="A1836" s="13"/>
      <c r="B1836" s="54"/>
      <c r="R1836" s="18"/>
      <c r="S1836" s="78"/>
      <c r="Y1836" s="18"/>
      <c r="Z1836" s="78"/>
    </row>
    <row r="1837" spans="1:26" ht="13.2" x14ac:dyDescent="0.25">
      <c r="A1837" s="13"/>
      <c r="B1837" s="54"/>
      <c r="R1837" s="18"/>
      <c r="S1837" s="78"/>
      <c r="Y1837" s="18"/>
      <c r="Z1837" s="78"/>
    </row>
    <row r="1838" spans="1:26" ht="13.2" x14ac:dyDescent="0.25">
      <c r="A1838" s="13"/>
      <c r="B1838" s="54"/>
      <c r="R1838" s="18"/>
      <c r="S1838" s="78"/>
      <c r="Y1838" s="18"/>
      <c r="Z1838" s="78"/>
    </row>
    <row r="1839" spans="1:26" ht="13.2" x14ac:dyDescent="0.25">
      <c r="A1839" s="13"/>
      <c r="B1839" s="54"/>
      <c r="R1839" s="18"/>
      <c r="S1839" s="78"/>
      <c r="Y1839" s="18"/>
      <c r="Z1839" s="78"/>
    </row>
    <row r="1840" spans="1:26" ht="13.2" x14ac:dyDescent="0.25">
      <c r="A1840" s="13"/>
      <c r="B1840" s="54"/>
      <c r="R1840" s="18"/>
      <c r="S1840" s="78"/>
      <c r="Y1840" s="18"/>
      <c r="Z1840" s="78"/>
    </row>
    <row r="1841" spans="1:26" ht="13.2" x14ac:dyDescent="0.25">
      <c r="A1841" s="13"/>
      <c r="B1841" s="54"/>
      <c r="R1841" s="18"/>
      <c r="S1841" s="78"/>
      <c r="Y1841" s="18"/>
      <c r="Z1841" s="78"/>
    </row>
    <row r="1842" spans="1:26" ht="13.2" x14ac:dyDescent="0.25">
      <c r="A1842" s="13"/>
      <c r="B1842" s="54"/>
      <c r="R1842" s="18"/>
      <c r="S1842" s="78"/>
      <c r="Y1842" s="18"/>
      <c r="Z1842" s="78"/>
    </row>
    <row r="1843" spans="1:26" ht="13.2" x14ac:dyDescent="0.25">
      <c r="A1843" s="13"/>
      <c r="B1843" s="54"/>
      <c r="R1843" s="18"/>
      <c r="S1843" s="78"/>
      <c r="Y1843" s="18"/>
      <c r="Z1843" s="78"/>
    </row>
    <row r="1844" spans="1:26" ht="13.2" x14ac:dyDescent="0.25">
      <c r="A1844" s="13"/>
      <c r="B1844" s="54"/>
      <c r="R1844" s="18"/>
      <c r="S1844" s="78"/>
      <c r="Y1844" s="18"/>
      <c r="Z1844" s="78"/>
    </row>
    <row r="1845" spans="1:26" ht="13.2" x14ac:dyDescent="0.25">
      <c r="A1845" s="13"/>
      <c r="B1845" s="54"/>
      <c r="R1845" s="18"/>
      <c r="S1845" s="78"/>
      <c r="Y1845" s="18"/>
      <c r="Z1845" s="78"/>
    </row>
    <row r="1846" spans="1:26" ht="13.2" x14ac:dyDescent="0.25">
      <c r="A1846" s="13"/>
      <c r="B1846" s="54"/>
      <c r="R1846" s="18"/>
      <c r="S1846" s="78"/>
      <c r="Y1846" s="18"/>
      <c r="Z1846" s="78"/>
    </row>
    <row r="1847" spans="1:26" ht="13.2" x14ac:dyDescent="0.25">
      <c r="A1847" s="13"/>
      <c r="B1847" s="54"/>
      <c r="R1847" s="18"/>
      <c r="S1847" s="78"/>
      <c r="Y1847" s="18"/>
      <c r="Z1847" s="78"/>
    </row>
    <row r="1848" spans="1:26" ht="13.2" x14ac:dyDescent="0.25">
      <c r="A1848" s="13"/>
      <c r="B1848" s="54"/>
      <c r="R1848" s="18"/>
      <c r="S1848" s="78"/>
      <c r="Y1848" s="18"/>
      <c r="Z1848" s="78"/>
    </row>
    <row r="1849" spans="1:26" ht="13.2" x14ac:dyDescent="0.25">
      <c r="A1849" s="13"/>
      <c r="B1849" s="54"/>
      <c r="R1849" s="18"/>
      <c r="S1849" s="78"/>
      <c r="Y1849" s="18"/>
      <c r="Z1849" s="78"/>
    </row>
    <row r="1850" spans="1:26" ht="13.2" x14ac:dyDescent="0.25">
      <c r="A1850" s="13"/>
      <c r="B1850" s="54"/>
      <c r="R1850" s="18"/>
      <c r="S1850" s="78"/>
      <c r="Y1850" s="18"/>
      <c r="Z1850" s="78"/>
    </row>
    <row r="1851" spans="1:26" ht="13.2" x14ac:dyDescent="0.25">
      <c r="A1851" s="13"/>
      <c r="B1851" s="54"/>
      <c r="R1851" s="18"/>
      <c r="S1851" s="78"/>
      <c r="Y1851" s="18"/>
      <c r="Z1851" s="78"/>
    </row>
    <row r="1852" spans="1:26" ht="13.2" x14ac:dyDescent="0.25">
      <c r="A1852" s="13"/>
      <c r="B1852" s="54"/>
      <c r="R1852" s="18"/>
      <c r="S1852" s="78"/>
      <c r="Y1852" s="18"/>
      <c r="Z1852" s="78"/>
    </row>
    <row r="1853" spans="1:26" ht="13.2" x14ac:dyDescent="0.25">
      <c r="A1853" s="13"/>
      <c r="B1853" s="54"/>
      <c r="R1853" s="18"/>
      <c r="S1853" s="78"/>
      <c r="Y1853" s="18"/>
      <c r="Z1853" s="78"/>
    </row>
    <row r="1854" spans="1:26" ht="13.2" x14ac:dyDescent="0.25">
      <c r="A1854" s="13"/>
      <c r="B1854" s="54"/>
      <c r="R1854" s="18"/>
      <c r="S1854" s="78"/>
      <c r="Y1854" s="18"/>
      <c r="Z1854" s="78"/>
    </row>
    <row r="1855" spans="1:26" ht="13.2" x14ac:dyDescent="0.25">
      <c r="A1855" s="13"/>
      <c r="B1855" s="54"/>
      <c r="R1855" s="18"/>
      <c r="S1855" s="78"/>
      <c r="Y1855" s="18"/>
      <c r="Z1855" s="78"/>
    </row>
    <row r="1856" spans="1:26" ht="13.2" x14ac:dyDescent="0.25">
      <c r="A1856" s="13"/>
      <c r="B1856" s="54"/>
      <c r="R1856" s="18"/>
      <c r="S1856" s="78"/>
      <c r="Y1856" s="18"/>
      <c r="Z1856" s="78"/>
    </row>
    <row r="1857" spans="1:26" ht="13.2" x14ac:dyDescent="0.25">
      <c r="A1857" s="13"/>
      <c r="B1857" s="54"/>
      <c r="R1857" s="18"/>
      <c r="S1857" s="78"/>
      <c r="Y1857" s="18"/>
      <c r="Z1857" s="78"/>
    </row>
    <row r="1858" spans="1:26" ht="13.2" x14ac:dyDescent="0.25">
      <c r="A1858" s="13"/>
      <c r="B1858" s="54"/>
      <c r="R1858" s="18"/>
      <c r="S1858" s="78"/>
      <c r="Y1858" s="18"/>
      <c r="Z1858" s="78"/>
    </row>
    <row r="1859" spans="1:26" ht="13.2" x14ac:dyDescent="0.25">
      <c r="A1859" s="13"/>
      <c r="B1859" s="54"/>
      <c r="R1859" s="18"/>
      <c r="S1859" s="78"/>
      <c r="Y1859" s="18"/>
      <c r="Z1859" s="78"/>
    </row>
    <row r="1860" spans="1:26" ht="13.2" x14ac:dyDescent="0.25">
      <c r="A1860" s="13"/>
      <c r="B1860" s="54"/>
      <c r="R1860" s="18"/>
      <c r="S1860" s="78"/>
      <c r="Y1860" s="18"/>
      <c r="Z1860" s="78"/>
    </row>
    <row r="1861" spans="1:26" ht="13.2" x14ac:dyDescent="0.25">
      <c r="A1861" s="13"/>
      <c r="B1861" s="54"/>
      <c r="R1861" s="18"/>
      <c r="S1861" s="78"/>
      <c r="Y1861" s="18"/>
      <c r="Z1861" s="78"/>
    </row>
    <row r="1862" spans="1:26" ht="13.2" x14ac:dyDescent="0.25">
      <c r="A1862" s="13"/>
      <c r="B1862" s="54"/>
      <c r="R1862" s="18"/>
      <c r="S1862" s="78"/>
      <c r="Y1862" s="18"/>
      <c r="Z1862" s="78"/>
    </row>
    <row r="1863" spans="1:26" ht="13.2" x14ac:dyDescent="0.25">
      <c r="A1863" s="13"/>
      <c r="B1863" s="54"/>
      <c r="R1863" s="18"/>
      <c r="S1863" s="78"/>
      <c r="Y1863" s="18"/>
      <c r="Z1863" s="78"/>
    </row>
    <row r="1864" spans="1:26" ht="13.2" x14ac:dyDescent="0.25">
      <c r="A1864" s="13"/>
      <c r="B1864" s="54"/>
      <c r="R1864" s="18"/>
      <c r="S1864" s="78"/>
      <c r="Y1864" s="18"/>
      <c r="Z1864" s="78"/>
    </row>
    <row r="1865" spans="1:26" ht="13.2" x14ac:dyDescent="0.25">
      <c r="A1865" s="13"/>
      <c r="B1865" s="54"/>
      <c r="R1865" s="18"/>
      <c r="S1865" s="78"/>
      <c r="Y1865" s="18"/>
      <c r="Z1865" s="78"/>
    </row>
    <row r="1866" spans="1:26" ht="13.2" x14ac:dyDescent="0.25">
      <c r="A1866" s="13"/>
      <c r="B1866" s="54"/>
      <c r="R1866" s="18"/>
      <c r="S1866" s="78"/>
      <c r="Y1866" s="18"/>
      <c r="Z1866" s="78"/>
    </row>
    <row r="1867" spans="1:26" ht="13.2" x14ac:dyDescent="0.25">
      <c r="A1867" s="13"/>
      <c r="B1867" s="54"/>
      <c r="R1867" s="18"/>
      <c r="S1867" s="78"/>
      <c r="Y1867" s="18"/>
      <c r="Z1867" s="78"/>
    </row>
    <row r="1868" spans="1:26" ht="13.2" x14ac:dyDescent="0.25">
      <c r="A1868" s="13"/>
      <c r="B1868" s="54"/>
      <c r="R1868" s="18"/>
      <c r="S1868" s="78"/>
      <c r="Y1868" s="18"/>
      <c r="Z1868" s="78"/>
    </row>
    <row r="1869" spans="1:26" ht="13.2" x14ac:dyDescent="0.25">
      <c r="A1869" s="13"/>
      <c r="B1869" s="54"/>
      <c r="R1869" s="18"/>
      <c r="S1869" s="78"/>
      <c r="Y1869" s="18"/>
      <c r="Z1869" s="78"/>
    </row>
    <row r="1870" spans="1:26" ht="13.2" x14ac:dyDescent="0.25">
      <c r="A1870" s="13"/>
      <c r="B1870" s="54"/>
      <c r="R1870" s="18"/>
      <c r="S1870" s="78"/>
      <c r="Y1870" s="18"/>
      <c r="Z1870" s="78"/>
    </row>
    <row r="1871" spans="1:26" ht="13.2" x14ac:dyDescent="0.25">
      <c r="A1871" s="13"/>
      <c r="B1871" s="54"/>
      <c r="R1871" s="18"/>
      <c r="S1871" s="78"/>
      <c r="Y1871" s="18"/>
      <c r="Z1871" s="78"/>
    </row>
    <row r="1872" spans="1:26" ht="13.2" x14ac:dyDescent="0.25">
      <c r="A1872" s="13"/>
      <c r="B1872" s="54"/>
      <c r="R1872" s="18"/>
      <c r="S1872" s="78"/>
      <c r="Y1872" s="18"/>
      <c r="Z1872" s="78"/>
    </row>
    <row r="1873" spans="1:26" ht="13.2" x14ac:dyDescent="0.25">
      <c r="A1873" s="13"/>
      <c r="B1873" s="54"/>
      <c r="R1873" s="18"/>
      <c r="S1873" s="78"/>
      <c r="Y1873" s="18"/>
      <c r="Z1873" s="78"/>
    </row>
    <row r="1874" spans="1:26" ht="13.2" x14ac:dyDescent="0.25">
      <c r="A1874" s="13"/>
      <c r="B1874" s="54"/>
      <c r="R1874" s="18"/>
      <c r="S1874" s="78"/>
      <c r="Y1874" s="18"/>
      <c r="Z1874" s="78"/>
    </row>
    <row r="1875" spans="1:26" ht="13.2" x14ac:dyDescent="0.25">
      <c r="A1875" s="13"/>
      <c r="B1875" s="54"/>
      <c r="R1875" s="18"/>
      <c r="S1875" s="78"/>
      <c r="Y1875" s="18"/>
      <c r="Z1875" s="78"/>
    </row>
    <row r="1876" spans="1:26" ht="13.2" x14ac:dyDescent="0.25">
      <c r="A1876" s="13"/>
      <c r="B1876" s="54"/>
      <c r="R1876" s="18"/>
      <c r="S1876" s="78"/>
      <c r="Y1876" s="18"/>
      <c r="Z1876" s="78"/>
    </row>
    <row r="1877" spans="1:26" ht="13.2" x14ac:dyDescent="0.25">
      <c r="A1877" s="13"/>
      <c r="B1877" s="54"/>
      <c r="R1877" s="18"/>
      <c r="S1877" s="78"/>
      <c r="Y1877" s="18"/>
      <c r="Z1877" s="78"/>
    </row>
    <row r="1878" spans="1:26" ht="13.2" x14ac:dyDescent="0.25">
      <c r="A1878" s="13"/>
      <c r="B1878" s="54"/>
      <c r="R1878" s="18"/>
      <c r="S1878" s="78"/>
      <c r="Y1878" s="18"/>
      <c r="Z1878" s="78"/>
    </row>
    <row r="1879" spans="1:26" ht="13.2" x14ac:dyDescent="0.25">
      <c r="A1879" s="13"/>
      <c r="B1879" s="54"/>
      <c r="R1879" s="18"/>
      <c r="S1879" s="78"/>
      <c r="Y1879" s="18"/>
      <c r="Z1879" s="78"/>
    </row>
    <row r="1880" spans="1:26" ht="13.2" x14ac:dyDescent="0.25">
      <c r="A1880" s="13"/>
      <c r="B1880" s="54"/>
      <c r="R1880" s="18"/>
      <c r="S1880" s="78"/>
      <c r="Y1880" s="18"/>
      <c r="Z1880" s="78"/>
    </row>
    <row r="1881" spans="1:26" ht="13.2" x14ac:dyDescent="0.25">
      <c r="A1881" s="13"/>
      <c r="B1881" s="54"/>
      <c r="R1881" s="18"/>
      <c r="S1881" s="78"/>
      <c r="Y1881" s="18"/>
      <c r="Z1881" s="78"/>
    </row>
    <row r="1882" spans="1:26" ht="13.2" x14ac:dyDescent="0.25">
      <c r="A1882" s="13"/>
      <c r="B1882" s="54"/>
      <c r="R1882" s="18"/>
      <c r="S1882" s="78"/>
      <c r="Y1882" s="18"/>
      <c r="Z1882" s="78"/>
    </row>
    <row r="1883" spans="1:26" ht="13.2" x14ac:dyDescent="0.25">
      <c r="A1883" s="13"/>
      <c r="B1883" s="54"/>
      <c r="R1883" s="18"/>
      <c r="S1883" s="78"/>
      <c r="Y1883" s="18"/>
      <c r="Z1883" s="78"/>
    </row>
    <row r="1884" spans="1:26" ht="13.2" x14ac:dyDescent="0.25">
      <c r="A1884" s="13"/>
      <c r="B1884" s="54"/>
      <c r="R1884" s="18"/>
      <c r="S1884" s="78"/>
      <c r="Y1884" s="18"/>
      <c r="Z1884" s="78"/>
    </row>
    <row r="1885" spans="1:26" ht="13.2" x14ac:dyDescent="0.25">
      <c r="A1885" s="13"/>
      <c r="B1885" s="54"/>
      <c r="R1885" s="18"/>
      <c r="S1885" s="78"/>
      <c r="Y1885" s="18"/>
      <c r="Z1885" s="78"/>
    </row>
    <row r="1886" spans="1:26" ht="13.2" x14ac:dyDescent="0.25">
      <c r="A1886" s="13"/>
      <c r="B1886" s="54"/>
      <c r="R1886" s="18"/>
      <c r="S1886" s="78"/>
      <c r="Y1886" s="18"/>
      <c r="Z1886" s="78"/>
    </row>
    <row r="1887" spans="1:26" ht="13.2" x14ac:dyDescent="0.25">
      <c r="A1887" s="13"/>
      <c r="B1887" s="54"/>
      <c r="R1887" s="18"/>
      <c r="S1887" s="78"/>
      <c r="Y1887" s="18"/>
      <c r="Z1887" s="78"/>
    </row>
    <row r="1888" spans="1:26" ht="13.2" x14ac:dyDescent="0.25">
      <c r="A1888" s="13"/>
      <c r="B1888" s="54"/>
      <c r="R1888" s="18"/>
      <c r="S1888" s="78"/>
      <c r="Y1888" s="18"/>
      <c r="Z1888" s="78"/>
    </row>
    <row r="1889" spans="1:26" ht="13.2" x14ac:dyDescent="0.25">
      <c r="A1889" s="13"/>
      <c r="B1889" s="54"/>
      <c r="R1889" s="18"/>
      <c r="S1889" s="78"/>
      <c r="Y1889" s="18"/>
      <c r="Z1889" s="78"/>
    </row>
    <row r="1890" spans="1:26" ht="13.2" x14ac:dyDescent="0.25">
      <c r="A1890" s="13"/>
      <c r="B1890" s="54"/>
      <c r="R1890" s="18"/>
      <c r="S1890" s="78"/>
      <c r="Y1890" s="18"/>
      <c r="Z1890" s="78"/>
    </row>
    <row r="1891" spans="1:26" ht="13.2" x14ac:dyDescent="0.25">
      <c r="A1891" s="13"/>
      <c r="B1891" s="54"/>
      <c r="R1891" s="18"/>
      <c r="S1891" s="78"/>
      <c r="Y1891" s="18"/>
      <c r="Z1891" s="78"/>
    </row>
    <row r="1892" spans="1:26" ht="13.2" x14ac:dyDescent="0.25">
      <c r="A1892" s="13"/>
      <c r="B1892" s="54"/>
      <c r="R1892" s="18"/>
      <c r="S1892" s="78"/>
      <c r="Y1892" s="18"/>
      <c r="Z1892" s="78"/>
    </row>
    <row r="1893" spans="1:26" ht="13.2" x14ac:dyDescent="0.25">
      <c r="A1893" s="13"/>
      <c r="B1893" s="54"/>
      <c r="R1893" s="18"/>
      <c r="S1893" s="78"/>
      <c r="Y1893" s="18"/>
      <c r="Z1893" s="78"/>
    </row>
    <row r="1894" spans="1:26" ht="13.2" x14ac:dyDescent="0.25">
      <c r="A1894" s="13"/>
      <c r="B1894" s="54"/>
      <c r="R1894" s="18"/>
      <c r="S1894" s="78"/>
      <c r="Y1894" s="18"/>
      <c r="Z1894" s="78"/>
    </row>
    <row r="1895" spans="1:26" ht="13.2" x14ac:dyDescent="0.25">
      <c r="A1895" s="13"/>
      <c r="B1895" s="54"/>
      <c r="R1895" s="18"/>
      <c r="S1895" s="78"/>
      <c r="Y1895" s="18"/>
      <c r="Z1895" s="78"/>
    </row>
    <row r="1896" spans="1:26" ht="13.2" x14ac:dyDescent="0.25">
      <c r="A1896" s="13"/>
      <c r="B1896" s="54"/>
      <c r="R1896" s="18"/>
      <c r="S1896" s="78"/>
      <c r="Y1896" s="18"/>
      <c r="Z1896" s="78"/>
    </row>
    <row r="1897" spans="1:26" ht="13.2" x14ac:dyDescent="0.25">
      <c r="A1897" s="13"/>
      <c r="B1897" s="54"/>
      <c r="R1897" s="18"/>
      <c r="S1897" s="78"/>
      <c r="Y1897" s="18"/>
      <c r="Z1897" s="78"/>
    </row>
    <row r="1898" spans="1:26" ht="13.2" x14ac:dyDescent="0.25">
      <c r="A1898" s="13"/>
      <c r="B1898" s="54"/>
      <c r="R1898" s="18"/>
      <c r="S1898" s="78"/>
      <c r="Y1898" s="18"/>
      <c r="Z1898" s="78"/>
    </row>
    <row r="1899" spans="1:26" ht="13.2" x14ac:dyDescent="0.25">
      <c r="A1899" s="13"/>
      <c r="B1899" s="54"/>
      <c r="R1899" s="18"/>
      <c r="S1899" s="78"/>
      <c r="Y1899" s="18"/>
      <c r="Z1899" s="78"/>
    </row>
    <row r="1900" spans="1:26" ht="13.2" x14ac:dyDescent="0.25">
      <c r="A1900" s="13"/>
      <c r="B1900" s="54"/>
      <c r="R1900" s="18"/>
      <c r="S1900" s="78"/>
      <c r="Y1900" s="18"/>
      <c r="Z1900" s="78"/>
    </row>
    <row r="1901" spans="1:26" ht="13.2" x14ac:dyDescent="0.25">
      <c r="A1901" s="13"/>
      <c r="B1901" s="54"/>
      <c r="R1901" s="18"/>
      <c r="S1901" s="78"/>
      <c r="Y1901" s="18"/>
      <c r="Z1901" s="78"/>
    </row>
    <row r="1902" spans="1:26" ht="13.2" x14ac:dyDescent="0.25">
      <c r="A1902" s="13"/>
      <c r="B1902" s="54"/>
      <c r="R1902" s="18"/>
      <c r="S1902" s="78"/>
      <c r="Y1902" s="18"/>
      <c r="Z1902" s="78"/>
    </row>
    <row r="1903" spans="1:26" ht="13.2" x14ac:dyDescent="0.25">
      <c r="A1903" s="13"/>
      <c r="B1903" s="54"/>
      <c r="R1903" s="18"/>
      <c r="S1903" s="78"/>
      <c r="Y1903" s="18"/>
      <c r="Z1903" s="78"/>
    </row>
    <row r="1904" spans="1:26" ht="13.2" x14ac:dyDescent="0.25">
      <c r="A1904" s="13"/>
      <c r="B1904" s="54"/>
      <c r="R1904" s="18"/>
      <c r="S1904" s="78"/>
      <c r="Y1904" s="18"/>
      <c r="Z1904" s="78"/>
    </row>
    <row r="1905" spans="1:26" ht="13.2" x14ac:dyDescent="0.25">
      <c r="A1905" s="13"/>
      <c r="B1905" s="54"/>
      <c r="R1905" s="18"/>
      <c r="S1905" s="78"/>
      <c r="Y1905" s="18"/>
      <c r="Z1905" s="78"/>
    </row>
    <row r="1906" spans="1:26" ht="13.2" x14ac:dyDescent="0.25">
      <c r="A1906" s="13"/>
      <c r="B1906" s="54"/>
      <c r="R1906" s="18"/>
      <c r="S1906" s="78"/>
      <c r="Y1906" s="18"/>
      <c r="Z1906" s="78"/>
    </row>
    <row r="1907" spans="1:26" ht="13.2" x14ac:dyDescent="0.25">
      <c r="A1907" s="13"/>
      <c r="B1907" s="54"/>
      <c r="R1907" s="18"/>
      <c r="S1907" s="78"/>
      <c r="Y1907" s="18"/>
      <c r="Z1907" s="78"/>
    </row>
    <row r="1908" spans="1:26" ht="13.2" x14ac:dyDescent="0.25">
      <c r="A1908" s="13"/>
      <c r="B1908" s="54"/>
      <c r="R1908" s="18"/>
      <c r="S1908" s="78"/>
      <c r="Y1908" s="18"/>
      <c r="Z1908" s="78"/>
    </row>
    <row r="1909" spans="1:26" ht="13.2" x14ac:dyDescent="0.25">
      <c r="A1909" s="13"/>
      <c r="B1909" s="54"/>
      <c r="R1909" s="18"/>
      <c r="S1909" s="78"/>
      <c r="Y1909" s="18"/>
      <c r="Z1909" s="78"/>
    </row>
    <row r="1910" spans="1:26" ht="13.2" x14ac:dyDescent="0.25">
      <c r="A1910" s="13"/>
      <c r="B1910" s="54"/>
      <c r="R1910" s="18"/>
      <c r="S1910" s="78"/>
      <c r="Y1910" s="18"/>
      <c r="Z1910" s="78"/>
    </row>
    <row r="1911" spans="1:26" ht="13.2" x14ac:dyDescent="0.25">
      <c r="A1911" s="13"/>
      <c r="B1911" s="54"/>
      <c r="R1911" s="18"/>
      <c r="S1911" s="78"/>
      <c r="Y1911" s="18"/>
      <c r="Z1911" s="78"/>
    </row>
    <row r="1912" spans="1:26" ht="13.2" x14ac:dyDescent="0.25">
      <c r="A1912" s="13"/>
      <c r="B1912" s="54"/>
      <c r="R1912" s="18"/>
      <c r="S1912" s="78"/>
      <c r="Y1912" s="18"/>
      <c r="Z1912" s="78"/>
    </row>
    <row r="1913" spans="1:26" ht="13.2" x14ac:dyDescent="0.25">
      <c r="A1913" s="13"/>
      <c r="B1913" s="54"/>
      <c r="R1913" s="18"/>
      <c r="S1913" s="78"/>
      <c r="Y1913" s="18"/>
      <c r="Z1913" s="78"/>
    </row>
    <row r="1914" spans="1:26" ht="13.2" x14ac:dyDescent="0.25">
      <c r="A1914" s="13"/>
      <c r="B1914" s="54"/>
      <c r="R1914" s="18"/>
      <c r="S1914" s="78"/>
      <c r="Y1914" s="18"/>
      <c r="Z1914" s="78"/>
    </row>
    <row r="1915" spans="1:26" ht="13.2" x14ac:dyDescent="0.25">
      <c r="A1915" s="13"/>
      <c r="B1915" s="54"/>
      <c r="R1915" s="18"/>
      <c r="S1915" s="78"/>
      <c r="Y1915" s="18"/>
      <c r="Z1915" s="78"/>
    </row>
    <row r="1916" spans="1:26" ht="13.2" x14ac:dyDescent="0.25">
      <c r="A1916" s="13"/>
      <c r="B1916" s="54"/>
      <c r="R1916" s="18"/>
      <c r="S1916" s="78"/>
      <c r="Y1916" s="18"/>
      <c r="Z1916" s="78"/>
    </row>
    <row r="1917" spans="1:26" ht="13.2" x14ac:dyDescent="0.25">
      <c r="A1917" s="13"/>
      <c r="B1917" s="54"/>
      <c r="R1917" s="18"/>
      <c r="S1917" s="78"/>
      <c r="Y1917" s="18"/>
      <c r="Z1917" s="78"/>
    </row>
    <row r="1918" spans="1:26" ht="13.2" x14ac:dyDescent="0.25">
      <c r="A1918" s="13"/>
      <c r="B1918" s="54"/>
      <c r="R1918" s="18"/>
      <c r="S1918" s="78"/>
      <c r="Y1918" s="18"/>
      <c r="Z1918" s="78"/>
    </row>
    <row r="1919" spans="1:26" ht="13.2" x14ac:dyDescent="0.25">
      <c r="A1919" s="13"/>
      <c r="B1919" s="54"/>
      <c r="R1919" s="18"/>
      <c r="S1919" s="78"/>
      <c r="Y1919" s="18"/>
      <c r="Z1919" s="78"/>
    </row>
    <row r="1920" spans="1:26" ht="13.2" x14ac:dyDescent="0.25">
      <c r="A1920" s="13"/>
      <c r="B1920" s="54"/>
      <c r="R1920" s="18"/>
      <c r="S1920" s="78"/>
      <c r="Y1920" s="18"/>
      <c r="Z1920" s="78"/>
    </row>
    <row r="1921" spans="1:26" ht="13.2" x14ac:dyDescent="0.25">
      <c r="A1921" s="13"/>
      <c r="B1921" s="54"/>
      <c r="R1921" s="18"/>
      <c r="S1921" s="78"/>
      <c r="Y1921" s="18"/>
      <c r="Z1921" s="78"/>
    </row>
    <row r="1922" spans="1:26" ht="13.2" x14ac:dyDescent="0.25">
      <c r="A1922" s="13"/>
      <c r="B1922" s="54"/>
      <c r="R1922" s="18"/>
      <c r="S1922" s="78"/>
      <c r="Y1922" s="18"/>
      <c r="Z1922" s="78"/>
    </row>
    <row r="1923" spans="1:26" ht="13.2" x14ac:dyDescent="0.25">
      <c r="A1923" s="13"/>
      <c r="R1923" s="18"/>
      <c r="S1923" s="78"/>
      <c r="Y1923" s="18"/>
      <c r="Z1923" s="78"/>
    </row>
    <row r="1924" spans="1:26" ht="13.2" x14ac:dyDescent="0.25">
      <c r="A1924" s="13"/>
      <c r="R1924" s="18"/>
      <c r="S1924" s="78"/>
      <c r="Y1924" s="18"/>
      <c r="Z1924" s="78"/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O46"/>
  <sheetViews>
    <sheetView workbookViewId="0">
      <selection activeCell="O31" sqref="O31"/>
    </sheetView>
  </sheetViews>
  <sheetFormatPr defaultColWidth="14.33203125" defaultRowHeight="15.75" customHeight="1" x14ac:dyDescent="0.25"/>
  <cols>
    <col min="3" max="3" width="10" customWidth="1"/>
    <col min="4" max="4" width="13" customWidth="1"/>
    <col min="5" max="5" width="14.33203125" customWidth="1"/>
    <col min="6" max="6" width="23.33203125" customWidth="1"/>
    <col min="10" max="10" width="10" customWidth="1"/>
    <col min="11" max="11" width="13" customWidth="1"/>
    <col min="13" max="13" width="23.33203125" customWidth="1"/>
  </cols>
  <sheetData>
    <row r="1" spans="1:15" ht="15.75" customHeight="1" x14ac:dyDescent="0.25">
      <c r="A1" s="16" t="s">
        <v>0</v>
      </c>
      <c r="B1" s="16" t="s">
        <v>5</v>
      </c>
      <c r="C1" s="16" t="s">
        <v>768</v>
      </c>
      <c r="D1" s="16" t="s">
        <v>820</v>
      </c>
      <c r="E1" s="18" t="s">
        <v>821</v>
      </c>
      <c r="F1" s="67" t="s">
        <v>771</v>
      </c>
      <c r="H1" s="16" t="s">
        <v>0</v>
      </c>
      <c r="I1" s="16" t="s">
        <v>5</v>
      </c>
      <c r="J1" s="16" t="s">
        <v>768</v>
      </c>
      <c r="K1" s="16" t="s">
        <v>820</v>
      </c>
      <c r="L1" s="18" t="s">
        <v>821</v>
      </c>
      <c r="M1" s="67" t="s">
        <v>771</v>
      </c>
    </row>
    <row r="2" spans="1:15" ht="15.75" customHeight="1" x14ac:dyDescent="0.25">
      <c r="A2" s="83">
        <v>42770</v>
      </c>
      <c r="B2" s="16" t="s">
        <v>772</v>
      </c>
      <c r="C2" s="16" t="s">
        <v>773</v>
      </c>
      <c r="D2" s="16">
        <v>1.5366444399999999</v>
      </c>
      <c r="E2" s="18">
        <v>1010.55</v>
      </c>
      <c r="F2" s="78">
        <v>1552.86</v>
      </c>
      <c r="H2" s="83">
        <v>42770</v>
      </c>
      <c r="I2" s="16" t="s">
        <v>762</v>
      </c>
      <c r="J2" s="16" t="s">
        <v>773</v>
      </c>
      <c r="K2" s="16">
        <v>3.34644444</v>
      </c>
      <c r="L2" s="18">
        <v>1005.37</v>
      </c>
      <c r="M2" s="78">
        <v>3314.27</v>
      </c>
      <c r="O2" s="108">
        <f>SUM(M2:M35)</f>
        <v>284942.13</v>
      </c>
    </row>
    <row r="3" spans="1:15" ht="15.75" customHeight="1" x14ac:dyDescent="0.25">
      <c r="A3" s="83">
        <v>42787</v>
      </c>
      <c r="B3" s="16" t="s">
        <v>772</v>
      </c>
      <c r="C3" s="16" t="s">
        <v>773</v>
      </c>
      <c r="D3" s="16">
        <v>6.0799000000000003</v>
      </c>
      <c r="E3" s="18">
        <v>1119</v>
      </c>
      <c r="F3" s="78">
        <v>6803.41</v>
      </c>
      <c r="H3" s="83">
        <v>42788</v>
      </c>
      <c r="I3" s="16" t="s">
        <v>762</v>
      </c>
      <c r="J3" s="16" t="s">
        <v>773</v>
      </c>
      <c r="K3" s="16">
        <v>6.0799000000000003</v>
      </c>
      <c r="L3" s="18">
        <v>1119.0899999999999</v>
      </c>
      <c r="M3" s="78">
        <v>6702.55</v>
      </c>
    </row>
    <row r="4" spans="1:15" ht="15.75" customHeight="1" x14ac:dyDescent="0.25">
      <c r="A4" s="83">
        <v>42798</v>
      </c>
      <c r="B4" s="16" t="s">
        <v>772</v>
      </c>
      <c r="C4" s="16" t="s">
        <v>773</v>
      </c>
      <c r="D4" s="16">
        <v>4.2997172399999997</v>
      </c>
      <c r="E4" s="18">
        <v>1266.6500000000001</v>
      </c>
      <c r="F4" s="78">
        <v>5446.24</v>
      </c>
      <c r="H4" s="83">
        <v>42799</v>
      </c>
      <c r="I4" s="16" t="s">
        <v>762</v>
      </c>
      <c r="J4" s="16" t="s">
        <v>773</v>
      </c>
      <c r="K4" s="16">
        <v>2.66895726</v>
      </c>
      <c r="L4" s="18">
        <v>1267.9100000000001</v>
      </c>
      <c r="M4" s="78">
        <v>3333.58</v>
      </c>
    </row>
    <row r="5" spans="1:15" ht="15.75" customHeight="1" x14ac:dyDescent="0.25">
      <c r="A5" s="83">
        <v>42830</v>
      </c>
      <c r="B5" s="16" t="s">
        <v>772</v>
      </c>
      <c r="C5" s="16" t="s">
        <v>773</v>
      </c>
      <c r="D5" s="16">
        <v>2.48</v>
      </c>
      <c r="E5" s="18">
        <v>1149</v>
      </c>
      <c r="F5" s="78">
        <v>2849.52</v>
      </c>
      <c r="H5" s="83">
        <v>42836</v>
      </c>
      <c r="I5" s="16" t="s">
        <v>762</v>
      </c>
      <c r="J5" s="16" t="s">
        <v>773</v>
      </c>
      <c r="K5" s="16">
        <v>4.1107599800000001</v>
      </c>
      <c r="L5" s="18">
        <v>1220.9000000000001</v>
      </c>
      <c r="M5" s="78">
        <v>4944.03</v>
      </c>
    </row>
    <row r="6" spans="1:15" ht="15.75" customHeight="1" x14ac:dyDescent="0.25">
      <c r="A6" s="83">
        <v>42929</v>
      </c>
      <c r="B6" s="16" t="s">
        <v>772</v>
      </c>
      <c r="C6" s="16" t="s">
        <v>773</v>
      </c>
      <c r="D6" s="16">
        <v>1.80669985</v>
      </c>
      <c r="E6" s="18">
        <v>2329.9899999999998</v>
      </c>
      <c r="F6" s="78">
        <v>4209.59</v>
      </c>
      <c r="H6" s="83">
        <v>42929</v>
      </c>
      <c r="I6" s="16" t="s">
        <v>762</v>
      </c>
      <c r="J6" s="16" t="s">
        <v>773</v>
      </c>
      <c r="K6" s="16">
        <v>1.80669985</v>
      </c>
      <c r="L6" s="18">
        <v>2304.38</v>
      </c>
      <c r="M6" s="78">
        <v>4101.29</v>
      </c>
    </row>
    <row r="7" spans="1:15" ht="15.75" customHeight="1" x14ac:dyDescent="0.25">
      <c r="A7" s="83">
        <v>42930</v>
      </c>
      <c r="B7" s="16" t="s">
        <v>772</v>
      </c>
      <c r="C7" s="16" t="s">
        <v>773</v>
      </c>
      <c r="D7" s="16">
        <v>1.0416633500000001</v>
      </c>
      <c r="E7" s="18">
        <v>2192</v>
      </c>
      <c r="F7" s="78">
        <v>2283.33</v>
      </c>
      <c r="H7" s="83">
        <v>42938</v>
      </c>
      <c r="I7" s="16" t="s">
        <v>762</v>
      </c>
      <c r="J7" s="16" t="s">
        <v>773</v>
      </c>
      <c r="K7" s="16">
        <v>3.3841599800000002</v>
      </c>
      <c r="L7" s="18">
        <v>2807.2</v>
      </c>
      <c r="M7" s="78">
        <v>9358.4500000000007</v>
      </c>
    </row>
    <row r="8" spans="1:15" ht="15.75" customHeight="1" x14ac:dyDescent="0.25">
      <c r="A8" s="83">
        <v>42930</v>
      </c>
      <c r="B8" s="16" t="s">
        <v>772</v>
      </c>
      <c r="C8" s="16" t="s">
        <v>773</v>
      </c>
      <c r="D8" s="16">
        <v>2.0004369199999998</v>
      </c>
      <c r="E8" s="18">
        <v>2177.91</v>
      </c>
      <c r="F8" s="78">
        <v>4356.7700000000004</v>
      </c>
      <c r="H8" s="83">
        <v>42946</v>
      </c>
      <c r="I8" s="16" t="s">
        <v>762</v>
      </c>
      <c r="J8" s="16" t="s">
        <v>773</v>
      </c>
      <c r="K8" s="16">
        <v>2.6323325500000001</v>
      </c>
      <c r="L8" s="18">
        <v>2659.28</v>
      </c>
      <c r="M8" s="78">
        <v>6895.82</v>
      </c>
    </row>
    <row r="9" spans="1:15" ht="15.75" customHeight="1" x14ac:dyDescent="0.25">
      <c r="A9" s="83">
        <v>42938</v>
      </c>
      <c r="B9" s="16" t="s">
        <v>772</v>
      </c>
      <c r="C9" s="16" t="s">
        <v>773</v>
      </c>
      <c r="D9" s="16">
        <v>2.1198999999999999</v>
      </c>
      <c r="E9" s="18">
        <v>2759.21</v>
      </c>
      <c r="F9" s="78">
        <v>5849.25</v>
      </c>
      <c r="H9" s="83">
        <v>42946</v>
      </c>
      <c r="I9" s="16" t="s">
        <v>762</v>
      </c>
      <c r="J9" s="16" t="s">
        <v>773</v>
      </c>
      <c r="K9" s="16">
        <v>2.6323325500000001</v>
      </c>
      <c r="L9" s="18">
        <v>2659.28</v>
      </c>
      <c r="M9" s="78">
        <v>6895.82</v>
      </c>
    </row>
    <row r="10" spans="1:15" ht="15.75" customHeight="1" x14ac:dyDescent="0.25">
      <c r="A10" s="83">
        <v>42945</v>
      </c>
      <c r="B10" s="16" t="s">
        <v>772</v>
      </c>
      <c r="C10" s="16" t="s">
        <v>773</v>
      </c>
      <c r="D10" s="16">
        <v>2.4998999999999998</v>
      </c>
      <c r="E10" s="18">
        <v>2722.29</v>
      </c>
      <c r="F10" s="78">
        <v>6805.45</v>
      </c>
      <c r="H10" s="83">
        <v>42946</v>
      </c>
      <c r="I10" s="16" t="s">
        <v>762</v>
      </c>
      <c r="J10" s="16" t="s">
        <v>773</v>
      </c>
      <c r="K10" s="16">
        <v>3.8164945800000001</v>
      </c>
      <c r="L10" s="18">
        <v>2659.84</v>
      </c>
      <c r="M10" s="78">
        <v>10000</v>
      </c>
    </row>
    <row r="11" spans="1:15" ht="15.75" customHeight="1" x14ac:dyDescent="0.25">
      <c r="A11" s="83">
        <v>42959</v>
      </c>
      <c r="B11" s="16" t="s">
        <v>772</v>
      </c>
      <c r="C11" s="16" t="s">
        <v>773</v>
      </c>
      <c r="D11" s="16">
        <v>1.8038357899999999</v>
      </c>
      <c r="E11" s="18">
        <v>3787.31</v>
      </c>
      <c r="F11" s="78">
        <v>6831.69</v>
      </c>
      <c r="H11" s="83">
        <v>42959</v>
      </c>
      <c r="I11" s="16" t="s">
        <v>762</v>
      </c>
      <c r="J11" s="16" t="s">
        <v>773</v>
      </c>
      <c r="K11" s="16">
        <v>1.3186095600000001</v>
      </c>
      <c r="L11" s="18">
        <v>3791.87</v>
      </c>
      <c r="M11" s="78">
        <v>4925.5</v>
      </c>
    </row>
    <row r="12" spans="1:15" ht="15.75" customHeight="1" x14ac:dyDescent="0.25">
      <c r="A12" s="83">
        <v>42962</v>
      </c>
      <c r="B12" s="16" t="s">
        <v>772</v>
      </c>
      <c r="C12" s="16" t="s">
        <v>773</v>
      </c>
      <c r="D12" s="16">
        <v>1.6498999999999999</v>
      </c>
      <c r="E12" s="18">
        <v>3911.03</v>
      </c>
      <c r="F12" s="78">
        <v>6452.81</v>
      </c>
      <c r="H12" s="83">
        <v>42962</v>
      </c>
      <c r="I12" s="16" t="s">
        <v>762</v>
      </c>
      <c r="J12" s="16" t="s">
        <v>773</v>
      </c>
      <c r="K12" s="16">
        <v>0.63482059999999996</v>
      </c>
      <c r="L12" s="18">
        <v>3938.12</v>
      </c>
      <c r="M12" s="78">
        <v>2462.75</v>
      </c>
    </row>
    <row r="13" spans="1:15" ht="15.75" customHeight="1" x14ac:dyDescent="0.25">
      <c r="A13" s="83">
        <v>42963</v>
      </c>
      <c r="B13" s="16" t="s">
        <v>772</v>
      </c>
      <c r="C13" s="16" t="s">
        <v>773</v>
      </c>
      <c r="D13" s="16">
        <v>1.3299000000000001</v>
      </c>
      <c r="E13" s="18">
        <v>4316.1000000000004</v>
      </c>
      <c r="F13" s="78">
        <v>5739.98</v>
      </c>
      <c r="H13" s="83">
        <v>42963</v>
      </c>
      <c r="I13" s="16" t="s">
        <v>762</v>
      </c>
      <c r="J13" s="16" t="s">
        <v>773</v>
      </c>
      <c r="K13" s="16">
        <v>0.82416889000000004</v>
      </c>
      <c r="L13" s="18">
        <v>4246.7</v>
      </c>
      <c r="M13" s="78">
        <v>3447.85</v>
      </c>
    </row>
    <row r="14" spans="1:15" ht="15.75" customHeight="1" x14ac:dyDescent="0.25">
      <c r="A14" s="83">
        <v>42980</v>
      </c>
      <c r="B14" s="16" t="s">
        <v>772</v>
      </c>
      <c r="C14" s="16" t="s">
        <v>773</v>
      </c>
      <c r="D14" s="16">
        <v>1.3998999999999999</v>
      </c>
      <c r="E14" s="18">
        <v>4729.9799999999996</v>
      </c>
      <c r="F14" s="78">
        <v>6621.5</v>
      </c>
      <c r="H14" s="83">
        <v>42968</v>
      </c>
      <c r="I14" s="16" t="s">
        <v>762</v>
      </c>
      <c r="J14" s="16" t="s">
        <v>773</v>
      </c>
      <c r="K14" s="16">
        <v>1.0020165700000001</v>
      </c>
      <c r="L14" s="18">
        <v>3991.95</v>
      </c>
      <c r="M14" s="78">
        <v>3940.4</v>
      </c>
    </row>
    <row r="15" spans="1:15" ht="15.75" customHeight="1" x14ac:dyDescent="0.25">
      <c r="A15" s="83">
        <v>42981</v>
      </c>
      <c r="B15" s="16" t="s">
        <v>772</v>
      </c>
      <c r="C15" s="16" t="s">
        <v>773</v>
      </c>
      <c r="D15" s="16">
        <v>1.4999</v>
      </c>
      <c r="E15" s="18">
        <v>4575.62</v>
      </c>
      <c r="F15" s="78">
        <v>6862.97</v>
      </c>
      <c r="H15" s="83">
        <v>42973</v>
      </c>
      <c r="I15" s="16" t="s">
        <v>762</v>
      </c>
      <c r="J15" s="16" t="s">
        <v>773</v>
      </c>
      <c r="K15" s="16">
        <v>0.81936421999999998</v>
      </c>
      <c r="L15" s="18">
        <v>4271.6000000000004</v>
      </c>
      <c r="M15" s="78">
        <v>3447.85</v>
      </c>
    </row>
    <row r="16" spans="1:15" ht="15.75" customHeight="1" x14ac:dyDescent="0.25">
      <c r="A16" s="83">
        <v>42983</v>
      </c>
      <c r="B16" s="16" t="s">
        <v>772</v>
      </c>
      <c r="C16" s="16" t="s">
        <v>773</v>
      </c>
      <c r="D16" s="16">
        <v>1.4999</v>
      </c>
      <c r="E16" s="18">
        <v>4440.18</v>
      </c>
      <c r="F16" s="78">
        <v>6659.83</v>
      </c>
      <c r="H16" s="83">
        <v>42980</v>
      </c>
      <c r="I16" s="16" t="s">
        <v>762</v>
      </c>
      <c r="J16" s="16" t="s">
        <v>773</v>
      </c>
      <c r="K16" s="16">
        <v>0.64266665999999995</v>
      </c>
      <c r="L16" s="18">
        <v>4668.05</v>
      </c>
      <c r="M16" s="78">
        <v>2955.3</v>
      </c>
    </row>
    <row r="17" spans="1:13" ht="15.75" customHeight="1" x14ac:dyDescent="0.25">
      <c r="A17" s="83">
        <v>42984</v>
      </c>
      <c r="B17" s="16" t="s">
        <v>772</v>
      </c>
      <c r="C17" s="16" t="s">
        <v>773</v>
      </c>
      <c r="D17" s="16">
        <v>1.4999</v>
      </c>
      <c r="E17" s="18">
        <v>4598.01</v>
      </c>
      <c r="F17" s="78">
        <v>6896.56</v>
      </c>
      <c r="H17" s="83">
        <v>42982</v>
      </c>
      <c r="I17" s="16" t="s">
        <v>762</v>
      </c>
      <c r="J17" s="16" t="s">
        <v>773</v>
      </c>
      <c r="K17" s="16">
        <v>0.92498796999999999</v>
      </c>
      <c r="L17" s="18">
        <v>4324.38</v>
      </c>
      <c r="M17" s="78">
        <v>3940.4</v>
      </c>
    </row>
    <row r="18" spans="1:13" ht="15.75" customHeight="1" x14ac:dyDescent="0.25">
      <c r="A18" s="83">
        <v>42985</v>
      </c>
      <c r="B18" s="16" t="s">
        <v>772</v>
      </c>
      <c r="C18" s="16" t="s">
        <v>773</v>
      </c>
      <c r="D18" s="16">
        <v>1.4999</v>
      </c>
      <c r="E18" s="18">
        <v>4657.99</v>
      </c>
      <c r="F18" s="78">
        <v>6986.52</v>
      </c>
      <c r="H18" s="83">
        <v>42983</v>
      </c>
      <c r="I18" s="16" t="s">
        <v>762</v>
      </c>
      <c r="J18" s="16" t="s">
        <v>773</v>
      </c>
      <c r="K18" s="16">
        <v>1.72268665</v>
      </c>
      <c r="L18" s="18">
        <v>4353.66</v>
      </c>
      <c r="M18" s="78">
        <v>7388.25</v>
      </c>
    </row>
    <row r="19" spans="1:13" ht="15.75" customHeight="1" x14ac:dyDescent="0.25">
      <c r="A19" s="83">
        <v>42987</v>
      </c>
      <c r="B19" s="16" t="s">
        <v>772</v>
      </c>
      <c r="C19" s="16" t="s">
        <v>773</v>
      </c>
      <c r="D19" s="16">
        <v>1.4999</v>
      </c>
      <c r="E19" s="18">
        <v>4297.2</v>
      </c>
      <c r="F19" s="78">
        <v>6445.37</v>
      </c>
      <c r="H19" s="83">
        <v>42985</v>
      </c>
      <c r="I19" s="16" t="s">
        <v>762</v>
      </c>
      <c r="J19" s="16" t="s">
        <v>773</v>
      </c>
      <c r="K19" s="16">
        <v>1.6182311700000001</v>
      </c>
      <c r="L19" s="18">
        <v>4634.6899999999996</v>
      </c>
      <c r="M19" s="78">
        <v>7388.25</v>
      </c>
    </row>
    <row r="20" spans="1:13" ht="15.75" customHeight="1" x14ac:dyDescent="0.25">
      <c r="A20" s="83">
        <v>42988</v>
      </c>
      <c r="B20" s="16" t="s">
        <v>772</v>
      </c>
      <c r="C20" s="16" t="s">
        <v>773</v>
      </c>
      <c r="D20" s="16">
        <v>1.4999</v>
      </c>
      <c r="E20" s="18">
        <v>4315</v>
      </c>
      <c r="F20" s="78">
        <v>6472.07</v>
      </c>
      <c r="H20" s="83">
        <v>42987</v>
      </c>
      <c r="I20" s="16" t="s">
        <v>762</v>
      </c>
      <c r="J20" s="16" t="s">
        <v>773</v>
      </c>
      <c r="K20" s="16">
        <v>1.16421526</v>
      </c>
      <c r="L20" s="18">
        <v>4294.74</v>
      </c>
      <c r="M20" s="78">
        <v>4925.5</v>
      </c>
    </row>
    <row r="21" spans="1:13" ht="15.75" customHeight="1" x14ac:dyDescent="0.25">
      <c r="A21" s="83">
        <v>42991</v>
      </c>
      <c r="B21" s="16" t="s">
        <v>772</v>
      </c>
      <c r="C21" s="16" t="s">
        <v>773</v>
      </c>
      <c r="D21" s="16">
        <v>1.4999</v>
      </c>
      <c r="E21" s="18">
        <v>3775.61</v>
      </c>
      <c r="F21" s="78">
        <v>5663.04</v>
      </c>
      <c r="H21" s="83">
        <v>42989</v>
      </c>
      <c r="I21" s="16" t="s">
        <v>762</v>
      </c>
      <c r="J21" s="16" t="s">
        <v>773</v>
      </c>
      <c r="K21" s="16">
        <v>1.1831886</v>
      </c>
      <c r="L21" s="18">
        <v>4225.87</v>
      </c>
      <c r="M21" s="78">
        <v>4925.5</v>
      </c>
    </row>
    <row r="22" spans="1:13" ht="15.75" customHeight="1" x14ac:dyDescent="0.25">
      <c r="A22" s="83">
        <v>42997</v>
      </c>
      <c r="B22" s="16" t="s">
        <v>772</v>
      </c>
      <c r="C22" s="16" t="s">
        <v>773</v>
      </c>
      <c r="D22" s="16">
        <v>1.4999</v>
      </c>
      <c r="E22" s="18">
        <v>3979.28</v>
      </c>
      <c r="F22" s="78">
        <v>5968.52</v>
      </c>
      <c r="H22" s="83">
        <v>42993</v>
      </c>
      <c r="I22" s="16" t="s">
        <v>762</v>
      </c>
      <c r="J22" s="16" t="s">
        <v>773</v>
      </c>
      <c r="K22" s="16">
        <v>2.0883422</v>
      </c>
      <c r="L22" s="18">
        <v>3830.79</v>
      </c>
      <c r="M22" s="78">
        <v>7880.8</v>
      </c>
    </row>
    <row r="23" spans="1:13" ht="15.75" customHeight="1" x14ac:dyDescent="0.25">
      <c r="A23" s="83">
        <v>43000</v>
      </c>
      <c r="B23" s="16" t="s">
        <v>772</v>
      </c>
      <c r="C23" s="16" t="s">
        <v>773</v>
      </c>
      <c r="D23" s="16">
        <v>1.4999</v>
      </c>
      <c r="E23" s="18">
        <v>3559.01</v>
      </c>
      <c r="F23" s="78">
        <v>5338.16</v>
      </c>
      <c r="H23" s="83">
        <v>42997</v>
      </c>
      <c r="I23" s="16" t="s">
        <v>762</v>
      </c>
      <c r="J23" s="16" t="s">
        <v>773</v>
      </c>
      <c r="K23" s="16">
        <v>2.1518120600000001</v>
      </c>
      <c r="L23" s="18">
        <v>3950.16</v>
      </c>
      <c r="M23" s="78">
        <v>8373.35</v>
      </c>
    </row>
    <row r="24" spans="1:13" ht="15.75" customHeight="1" x14ac:dyDescent="0.25">
      <c r="A24" s="83">
        <v>43003</v>
      </c>
      <c r="B24" s="16" t="s">
        <v>772</v>
      </c>
      <c r="C24" s="16" t="s">
        <v>773</v>
      </c>
      <c r="D24" s="16">
        <v>1.6915560000000001</v>
      </c>
      <c r="E24" s="18">
        <v>3928.99</v>
      </c>
      <c r="F24" s="78">
        <v>6646.11</v>
      </c>
      <c r="H24" s="83">
        <v>43003</v>
      </c>
      <c r="I24" s="16" t="s">
        <v>762</v>
      </c>
      <c r="J24" s="16" t="s">
        <v>773</v>
      </c>
      <c r="K24" s="16">
        <v>3.63069468</v>
      </c>
      <c r="L24" s="18">
        <v>3890.44</v>
      </c>
      <c r="M24" s="78">
        <v>13914.54</v>
      </c>
    </row>
    <row r="25" spans="1:13" ht="15.75" customHeight="1" x14ac:dyDescent="0.25">
      <c r="A25" s="83">
        <v>43004</v>
      </c>
      <c r="B25" s="16" t="s">
        <v>772</v>
      </c>
      <c r="C25" s="16" t="s">
        <v>773</v>
      </c>
      <c r="D25" s="16">
        <v>1.6899</v>
      </c>
      <c r="E25" s="18">
        <v>3894.01</v>
      </c>
      <c r="F25" s="78">
        <v>6580.49</v>
      </c>
      <c r="H25" s="83">
        <v>43010</v>
      </c>
      <c r="I25" s="16" t="s">
        <v>762</v>
      </c>
      <c r="J25" s="16" t="s">
        <v>773</v>
      </c>
      <c r="K25" s="16">
        <v>3.4262298100000002</v>
      </c>
      <c r="L25" s="18">
        <v>4377.99</v>
      </c>
      <c r="M25" s="78">
        <v>14776.5</v>
      </c>
    </row>
    <row r="26" spans="1:13" ht="15.75" customHeight="1" x14ac:dyDescent="0.25">
      <c r="A26" s="83">
        <v>43005</v>
      </c>
      <c r="B26" s="16" t="s">
        <v>772</v>
      </c>
      <c r="C26" s="16" t="s">
        <v>773</v>
      </c>
      <c r="D26" s="16">
        <v>1.6598999999999999</v>
      </c>
      <c r="E26" s="18">
        <v>4180.5</v>
      </c>
      <c r="F26" s="78">
        <v>6939.21</v>
      </c>
      <c r="H26" s="83">
        <v>43017</v>
      </c>
      <c r="I26" s="16" t="s">
        <v>762</v>
      </c>
      <c r="J26" s="16" t="s">
        <v>773</v>
      </c>
      <c r="K26" s="16">
        <v>3.2413264499999999</v>
      </c>
      <c r="L26" s="18">
        <v>4627.74</v>
      </c>
      <c r="M26" s="78">
        <v>14776.5</v>
      </c>
    </row>
    <row r="27" spans="1:13" ht="15.75" customHeight="1" x14ac:dyDescent="0.25">
      <c r="A27" s="83">
        <v>43007</v>
      </c>
      <c r="B27" s="16" t="s">
        <v>772</v>
      </c>
      <c r="C27" s="16" t="s">
        <v>773</v>
      </c>
      <c r="D27" s="16">
        <v>1.6598999999999999</v>
      </c>
      <c r="E27" s="18">
        <v>4201</v>
      </c>
      <c r="F27" s="78">
        <v>6973.24</v>
      </c>
      <c r="H27" s="13">
        <v>43024</v>
      </c>
      <c r="I27" s="16" t="s">
        <v>762</v>
      </c>
      <c r="J27" s="16" t="s">
        <v>773</v>
      </c>
      <c r="K27" s="16">
        <v>2.6436434700000002</v>
      </c>
      <c r="L27" s="18">
        <v>5673.99</v>
      </c>
      <c r="M27" s="78">
        <v>14776.5</v>
      </c>
    </row>
    <row r="28" spans="1:13" ht="13.2" x14ac:dyDescent="0.25">
      <c r="A28" s="83">
        <v>43011</v>
      </c>
      <c r="B28" s="16" t="s">
        <v>772</v>
      </c>
      <c r="C28" s="16" t="s">
        <v>773</v>
      </c>
      <c r="D28" s="16">
        <v>1.5499000000000001</v>
      </c>
      <c r="E28" s="18">
        <v>4309.99</v>
      </c>
      <c r="F28" s="78">
        <v>6680.05</v>
      </c>
      <c r="H28" s="13">
        <v>43031</v>
      </c>
      <c r="I28" s="16" t="s">
        <v>762</v>
      </c>
      <c r="J28" s="16" t="s">
        <v>773</v>
      </c>
      <c r="K28" s="16">
        <v>2.6393344500000002</v>
      </c>
      <c r="L28" s="18">
        <v>5683.25</v>
      </c>
      <c r="M28" s="78">
        <v>14776.5</v>
      </c>
    </row>
    <row r="29" spans="1:13" ht="13.2" x14ac:dyDescent="0.25">
      <c r="A29" s="83">
        <v>43013</v>
      </c>
      <c r="B29" s="16" t="s">
        <v>772</v>
      </c>
      <c r="C29" s="16" t="s">
        <v>773</v>
      </c>
      <c r="D29" s="16">
        <v>1.5499000000000001</v>
      </c>
      <c r="E29" s="18">
        <v>4325.49</v>
      </c>
      <c r="F29" s="78">
        <v>6704.08</v>
      </c>
      <c r="H29" s="13">
        <v>43038</v>
      </c>
      <c r="I29" s="16" t="s">
        <v>762</v>
      </c>
      <c r="J29" s="16" t="s">
        <v>773</v>
      </c>
      <c r="K29" s="16">
        <v>2.48400094</v>
      </c>
      <c r="L29" s="18">
        <v>6038.65</v>
      </c>
      <c r="M29" s="78">
        <v>14776.5</v>
      </c>
    </row>
    <row r="30" spans="1:13" ht="13.2" x14ac:dyDescent="0.25">
      <c r="A30" s="83">
        <v>43016</v>
      </c>
      <c r="B30" s="16" t="s">
        <v>772</v>
      </c>
      <c r="C30" s="16" t="s">
        <v>773</v>
      </c>
      <c r="D30" s="16">
        <v>1.4999</v>
      </c>
      <c r="E30" s="18">
        <v>4596.5600000000004</v>
      </c>
      <c r="F30" s="78">
        <v>6894.38</v>
      </c>
      <c r="H30" s="83">
        <v>43045</v>
      </c>
      <c r="I30" s="16" t="s">
        <v>762</v>
      </c>
      <c r="J30" s="16" t="s">
        <v>773</v>
      </c>
      <c r="K30" s="16">
        <v>2.1166671199999998</v>
      </c>
      <c r="L30" s="18">
        <v>7044.61</v>
      </c>
      <c r="M30" s="78">
        <v>14688.91</v>
      </c>
    </row>
    <row r="31" spans="1:13" ht="13.2" x14ac:dyDescent="0.25">
      <c r="A31" s="13">
        <v>43019</v>
      </c>
      <c r="B31" s="16" t="s">
        <v>772</v>
      </c>
      <c r="C31" s="16" t="s">
        <v>773</v>
      </c>
      <c r="D31" s="16">
        <v>1.4399</v>
      </c>
      <c r="E31" s="18">
        <v>4839.01</v>
      </c>
      <c r="F31" s="78">
        <v>6967.69</v>
      </c>
      <c r="H31" s="13">
        <v>43057</v>
      </c>
      <c r="I31" s="16" t="s">
        <v>762</v>
      </c>
      <c r="J31" s="16" t="s">
        <v>773</v>
      </c>
      <c r="K31" s="16">
        <v>0.95989999999999998</v>
      </c>
      <c r="L31" s="18">
        <v>7690.27</v>
      </c>
      <c r="M31" s="78">
        <v>7271.9</v>
      </c>
    </row>
    <row r="32" spans="1:13" ht="13.2" x14ac:dyDescent="0.25">
      <c r="A32" s="13">
        <v>43023</v>
      </c>
      <c r="B32" s="16" t="s">
        <v>772</v>
      </c>
      <c r="C32" s="16" t="s">
        <v>773</v>
      </c>
      <c r="D32" s="16">
        <v>1.2599</v>
      </c>
      <c r="E32" s="18">
        <v>5500.02</v>
      </c>
      <c r="F32" s="78">
        <v>6929.48</v>
      </c>
      <c r="H32" s="13">
        <v>43066</v>
      </c>
      <c r="I32" s="16" t="s">
        <v>762</v>
      </c>
      <c r="J32" s="16" t="s">
        <v>773</v>
      </c>
      <c r="K32" s="16">
        <v>1.04553327</v>
      </c>
      <c r="L32" s="18">
        <v>9564.5</v>
      </c>
      <c r="M32" s="78">
        <v>9851</v>
      </c>
    </row>
    <row r="33" spans="1:13" ht="13.2" x14ac:dyDescent="0.25">
      <c r="A33" s="13">
        <v>43037</v>
      </c>
      <c r="B33" s="16" t="s">
        <v>772</v>
      </c>
      <c r="C33" s="16" t="s">
        <v>773</v>
      </c>
      <c r="D33" s="16">
        <v>1.1698999999999999</v>
      </c>
      <c r="E33" s="18">
        <v>5963.01</v>
      </c>
      <c r="F33" s="78">
        <v>6976.13</v>
      </c>
      <c r="H33" s="83">
        <v>43071</v>
      </c>
      <c r="I33" s="16" t="s">
        <v>762</v>
      </c>
      <c r="J33" s="16" t="s">
        <v>773</v>
      </c>
      <c r="K33" s="16">
        <v>1.3703629799999999</v>
      </c>
      <c r="L33" s="18">
        <v>10946</v>
      </c>
      <c r="M33" s="78">
        <v>14776.5</v>
      </c>
    </row>
    <row r="34" spans="1:13" ht="13.2" x14ac:dyDescent="0.25">
      <c r="A34" s="13">
        <v>43057</v>
      </c>
      <c r="B34" s="16" t="s">
        <v>772</v>
      </c>
      <c r="C34" s="16" t="s">
        <v>773</v>
      </c>
      <c r="D34" s="16">
        <v>0.89990000000000003</v>
      </c>
      <c r="E34" s="18">
        <v>7768.46</v>
      </c>
      <c r="F34" s="78">
        <v>6990.84</v>
      </c>
      <c r="H34" s="13">
        <v>43079</v>
      </c>
      <c r="I34" s="16" t="s">
        <v>762</v>
      </c>
      <c r="J34" s="16" t="s">
        <v>773</v>
      </c>
      <c r="K34" s="16">
        <v>1.00333885</v>
      </c>
      <c r="L34" s="18">
        <v>14950.08</v>
      </c>
      <c r="M34" s="78">
        <v>14776.5</v>
      </c>
    </row>
    <row r="35" spans="1:13" ht="13.2" x14ac:dyDescent="0.25">
      <c r="A35" s="13">
        <v>43066</v>
      </c>
      <c r="B35" s="16" t="s">
        <v>772</v>
      </c>
      <c r="C35" s="16" t="s">
        <v>773</v>
      </c>
      <c r="D35" s="16">
        <v>0.70989999999999998</v>
      </c>
      <c r="E35" s="18">
        <v>9687.1299999999992</v>
      </c>
      <c r="F35" s="78">
        <v>6876.89</v>
      </c>
      <c r="H35" s="13">
        <v>43089</v>
      </c>
      <c r="I35" s="16" t="s">
        <v>762</v>
      </c>
      <c r="J35" s="16" t="s">
        <v>773</v>
      </c>
      <c r="K35" s="16">
        <v>0.88699430999999995</v>
      </c>
      <c r="L35" s="18">
        <v>16288.77</v>
      </c>
      <c r="M35" s="78">
        <v>14232.77</v>
      </c>
    </row>
    <row r="36" spans="1:13" ht="13.2" x14ac:dyDescent="0.25">
      <c r="A36" s="83">
        <v>43070</v>
      </c>
      <c r="B36" s="16" t="s">
        <v>772</v>
      </c>
      <c r="C36" s="16" t="s">
        <v>773</v>
      </c>
      <c r="D36" s="16">
        <v>0.64990000000000003</v>
      </c>
      <c r="E36" s="18">
        <v>10484.68</v>
      </c>
      <c r="F36" s="78">
        <v>6813.99</v>
      </c>
      <c r="H36" s="83">
        <v>43102</v>
      </c>
      <c r="I36" s="16" t="s">
        <v>762</v>
      </c>
      <c r="J36" s="16" t="s">
        <v>773</v>
      </c>
      <c r="K36" s="16">
        <v>0.99844471000000001</v>
      </c>
      <c r="L36" s="18">
        <v>15023.37</v>
      </c>
      <c r="M36" s="78">
        <v>14776.5</v>
      </c>
    </row>
    <row r="37" spans="1:13" ht="13.2" x14ac:dyDescent="0.25">
      <c r="A37" s="83">
        <v>43071</v>
      </c>
      <c r="B37" s="16" t="s">
        <v>772</v>
      </c>
      <c r="C37" s="16" t="s">
        <v>773</v>
      </c>
      <c r="D37" s="16">
        <v>0.61990000000000001</v>
      </c>
      <c r="E37" s="18">
        <v>10990</v>
      </c>
      <c r="F37" s="78">
        <v>6812.7</v>
      </c>
      <c r="H37" s="83">
        <v>43110</v>
      </c>
      <c r="I37" s="16" t="s">
        <v>762</v>
      </c>
      <c r="J37" s="16" t="s">
        <v>773</v>
      </c>
      <c r="K37" s="16">
        <v>1.0526865299999999</v>
      </c>
      <c r="L37" s="18">
        <v>14249.26</v>
      </c>
      <c r="M37" s="78">
        <v>14776.5</v>
      </c>
    </row>
    <row r="38" spans="1:13" ht="13.2" x14ac:dyDescent="0.25">
      <c r="A38" s="83">
        <v>43076</v>
      </c>
      <c r="B38" s="16" t="s">
        <v>772</v>
      </c>
      <c r="C38" s="16" t="s">
        <v>773</v>
      </c>
      <c r="D38" s="16">
        <v>0.37990000000000002</v>
      </c>
      <c r="E38" s="18">
        <v>18464.46</v>
      </c>
      <c r="F38" s="78">
        <v>7014.65</v>
      </c>
      <c r="H38" s="83">
        <v>43129</v>
      </c>
      <c r="I38" s="16" t="s">
        <v>762</v>
      </c>
      <c r="J38" s="16" t="s">
        <v>773</v>
      </c>
      <c r="K38" s="16">
        <v>1.3473523199999999</v>
      </c>
      <c r="L38" s="18">
        <v>11132.95</v>
      </c>
      <c r="M38" s="78">
        <v>14776.5</v>
      </c>
    </row>
    <row r="39" spans="1:13" ht="13.2" x14ac:dyDescent="0.25">
      <c r="A39" s="83">
        <v>43078</v>
      </c>
      <c r="B39" s="16" t="s">
        <v>772</v>
      </c>
      <c r="C39" s="16" t="s">
        <v>773</v>
      </c>
      <c r="D39" s="16">
        <v>0.44990000000000002</v>
      </c>
      <c r="E39" s="18">
        <v>14770.6</v>
      </c>
      <c r="F39" s="78">
        <v>6645.29</v>
      </c>
      <c r="H39" s="83">
        <v>43146</v>
      </c>
      <c r="I39" s="16" t="s">
        <v>762</v>
      </c>
      <c r="J39" s="16" t="s">
        <v>773</v>
      </c>
      <c r="K39" s="16">
        <v>1.12067121</v>
      </c>
      <c r="L39" s="18">
        <v>9994.7999999999993</v>
      </c>
      <c r="M39" s="78">
        <v>11034</v>
      </c>
    </row>
    <row r="40" spans="1:13" ht="13.2" x14ac:dyDescent="0.25">
      <c r="A40" s="13">
        <v>43087</v>
      </c>
      <c r="B40" s="16" t="s">
        <v>772</v>
      </c>
      <c r="C40" s="16" t="s">
        <v>773</v>
      </c>
      <c r="D40" s="16">
        <v>0.36990000000000001</v>
      </c>
      <c r="E40" s="18">
        <v>18695.009999999998</v>
      </c>
      <c r="F40" s="78">
        <v>6915.28</v>
      </c>
      <c r="H40" s="83">
        <v>43150</v>
      </c>
      <c r="I40" s="16" t="s">
        <v>762</v>
      </c>
      <c r="J40" s="16" t="s">
        <v>773</v>
      </c>
      <c r="K40" s="16">
        <v>1.0662111700000001</v>
      </c>
      <c r="L40" s="18">
        <v>11055.21</v>
      </c>
      <c r="M40" s="78">
        <v>11611.56</v>
      </c>
    </row>
    <row r="41" spans="1:13" ht="13.2" x14ac:dyDescent="0.25">
      <c r="A41" s="13">
        <v>43089</v>
      </c>
      <c r="B41" s="16" t="s">
        <v>772</v>
      </c>
      <c r="C41" s="16" t="s">
        <v>773</v>
      </c>
      <c r="D41" s="16">
        <v>0.4098</v>
      </c>
      <c r="E41" s="18">
        <v>16580.060000000001</v>
      </c>
      <c r="F41" s="78">
        <v>6794.51</v>
      </c>
      <c r="H41" s="83">
        <v>43168</v>
      </c>
      <c r="I41" s="16" t="s">
        <v>762</v>
      </c>
      <c r="J41" s="16" t="s">
        <v>773</v>
      </c>
      <c r="K41" s="16">
        <v>0.97644006000000005</v>
      </c>
      <c r="L41" s="18">
        <v>8837.83</v>
      </c>
      <c r="M41" s="78">
        <v>8501.0300000000007</v>
      </c>
    </row>
    <row r="42" spans="1:13" ht="13.2" x14ac:dyDescent="0.25">
      <c r="A42" s="83">
        <v>43102</v>
      </c>
      <c r="B42" s="16" t="s">
        <v>772</v>
      </c>
      <c r="C42" s="16" t="s">
        <v>773</v>
      </c>
      <c r="D42" s="16">
        <v>1.0994999999999999</v>
      </c>
      <c r="E42" s="18">
        <v>14810.01</v>
      </c>
      <c r="F42" s="78">
        <v>16283.61</v>
      </c>
    </row>
    <row r="43" spans="1:13" ht="13.2" x14ac:dyDescent="0.25">
      <c r="A43" s="83">
        <v>43110</v>
      </c>
      <c r="B43" s="16" t="s">
        <v>772</v>
      </c>
      <c r="C43" s="16" t="s">
        <v>773</v>
      </c>
      <c r="D43" s="16">
        <v>1.2724247500000001</v>
      </c>
      <c r="E43" s="18">
        <v>14453.78</v>
      </c>
      <c r="F43" s="78">
        <v>18391.349999999999</v>
      </c>
    </row>
    <row r="44" spans="1:13" ht="13.2" x14ac:dyDescent="0.25">
      <c r="A44" s="83">
        <v>43129</v>
      </c>
      <c r="B44" s="16" t="s">
        <v>772</v>
      </c>
      <c r="C44" s="16" t="s">
        <v>773</v>
      </c>
      <c r="D44" s="16">
        <v>1.35674611</v>
      </c>
      <c r="E44" s="18">
        <v>11155.32</v>
      </c>
      <c r="F44" s="78">
        <v>15134.94</v>
      </c>
    </row>
    <row r="45" spans="1:13" ht="13.2" x14ac:dyDescent="0.25">
      <c r="A45" s="83">
        <v>43150</v>
      </c>
      <c r="B45" s="16" t="s">
        <v>772</v>
      </c>
      <c r="C45" s="16" t="s">
        <v>773</v>
      </c>
      <c r="D45" s="16">
        <v>1.0645292399999999</v>
      </c>
      <c r="E45" s="18">
        <v>11155.01</v>
      </c>
      <c r="F45" s="78">
        <v>11874.83</v>
      </c>
    </row>
    <row r="46" spans="1:13" ht="13.2" x14ac:dyDescent="0.25">
      <c r="A46" s="83">
        <v>43168</v>
      </c>
      <c r="B46" s="16" t="s">
        <v>772</v>
      </c>
      <c r="C46" s="16" t="s">
        <v>773</v>
      </c>
      <c r="D46" s="16">
        <v>0.97644006000000005</v>
      </c>
      <c r="E46" s="18">
        <v>8708.4599999999991</v>
      </c>
      <c r="F46" s="78">
        <v>8503.2900000000009</v>
      </c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  <pageSetUpPr fitToPage="1"/>
  </sheetPr>
  <dimension ref="A1:H998"/>
  <sheetViews>
    <sheetView workbookViewId="0">
      <pane ySplit="1" topLeftCell="A9" activePane="bottomLeft" state="frozen"/>
      <selection pane="bottomLeft" sqref="A1:XFD1048576"/>
    </sheetView>
  </sheetViews>
  <sheetFormatPr defaultColWidth="14.33203125" defaultRowHeight="15.75" customHeight="1" x14ac:dyDescent="0.25"/>
  <cols>
    <col min="2" max="2" width="22.77734375" customWidth="1"/>
    <col min="4" max="4" width="24.33203125" customWidth="1"/>
    <col min="5" max="5" width="18.33203125" customWidth="1"/>
    <col min="6" max="6" width="48" customWidth="1"/>
  </cols>
  <sheetData>
    <row r="1" spans="1:8" ht="13.2" x14ac:dyDescent="0.25">
      <c r="A1" s="16" t="s">
        <v>766</v>
      </c>
      <c r="B1" s="16" t="s">
        <v>767</v>
      </c>
      <c r="C1" s="16" t="s">
        <v>768</v>
      </c>
      <c r="D1" s="16" t="s">
        <v>769</v>
      </c>
      <c r="E1" s="16" t="s">
        <v>770</v>
      </c>
      <c r="F1" s="16" t="s">
        <v>822</v>
      </c>
      <c r="G1" s="16" t="s">
        <v>6</v>
      </c>
      <c r="H1" s="16" t="s">
        <v>823</v>
      </c>
    </row>
    <row r="2" spans="1:8" ht="13.2" x14ac:dyDescent="0.25">
      <c r="A2" s="83">
        <v>41587</v>
      </c>
      <c r="B2" s="16" t="s">
        <v>772</v>
      </c>
      <c r="C2" s="16" t="s">
        <v>773</v>
      </c>
      <c r="D2" s="87">
        <v>5.5779999999999998E-5</v>
      </c>
      <c r="E2" s="16">
        <v>358.5</v>
      </c>
      <c r="F2" s="16">
        <v>1.9997000000000001E-2</v>
      </c>
      <c r="H2" s="16" t="s">
        <v>824</v>
      </c>
    </row>
    <row r="3" spans="1:8" ht="13.2" x14ac:dyDescent="0.25">
      <c r="A3" s="13">
        <v>41636</v>
      </c>
      <c r="B3" s="16" t="s">
        <v>772</v>
      </c>
      <c r="C3" s="16" t="s">
        <v>773</v>
      </c>
      <c r="D3" s="16">
        <v>0.41437667</v>
      </c>
      <c r="E3" s="16">
        <v>716</v>
      </c>
      <c r="F3" s="16">
        <v>296.69</v>
      </c>
      <c r="H3" s="16" t="s">
        <v>825</v>
      </c>
    </row>
    <row r="4" spans="1:8" ht="13.2" x14ac:dyDescent="0.25">
      <c r="A4" s="83">
        <v>41683</v>
      </c>
      <c r="B4" s="16" t="s">
        <v>772</v>
      </c>
      <c r="C4" s="16" t="s">
        <v>773</v>
      </c>
      <c r="D4" s="16">
        <v>1.1140000000000001</v>
      </c>
      <c r="E4" s="16">
        <v>595.74</v>
      </c>
      <c r="F4" s="16">
        <v>663.65</v>
      </c>
      <c r="H4" s="16" t="s">
        <v>825</v>
      </c>
    </row>
    <row r="5" spans="1:8" ht="13.2" x14ac:dyDescent="0.25">
      <c r="A5" s="83">
        <v>41799</v>
      </c>
      <c r="B5" s="16" t="s">
        <v>772</v>
      </c>
      <c r="C5" s="16" t="s">
        <v>773</v>
      </c>
      <c r="D5" s="16">
        <v>0.75</v>
      </c>
      <c r="E5" s="16">
        <v>644.16</v>
      </c>
      <c r="F5" s="16">
        <v>483.12</v>
      </c>
      <c r="H5" s="16" t="s">
        <v>825</v>
      </c>
    </row>
    <row r="6" spans="1:8" ht="13.2" x14ac:dyDescent="0.25">
      <c r="A6" s="83">
        <v>41799</v>
      </c>
      <c r="B6" s="16" t="s">
        <v>762</v>
      </c>
      <c r="C6" s="16" t="s">
        <v>773</v>
      </c>
      <c r="D6" s="16">
        <v>0.75405577999999995</v>
      </c>
      <c r="E6" s="16">
        <v>645.36</v>
      </c>
      <c r="F6" s="16">
        <v>481.62</v>
      </c>
      <c r="H6" s="16" t="s">
        <v>826</v>
      </c>
    </row>
    <row r="7" spans="1:8" ht="13.2" x14ac:dyDescent="0.25">
      <c r="A7" s="13">
        <v>41996</v>
      </c>
      <c r="B7" s="16" t="s">
        <v>763</v>
      </c>
      <c r="C7" s="16" t="s">
        <v>773</v>
      </c>
      <c r="D7" s="16">
        <v>0.1</v>
      </c>
      <c r="E7" s="16">
        <v>333.6</v>
      </c>
      <c r="F7" s="16">
        <v>33.69</v>
      </c>
      <c r="H7" s="16" t="s">
        <v>827</v>
      </c>
    </row>
    <row r="8" spans="1:8" ht="13.2" x14ac:dyDescent="0.25">
      <c r="A8" s="13">
        <v>41996</v>
      </c>
      <c r="B8" s="16" t="s">
        <v>828</v>
      </c>
      <c r="C8" s="16" t="s">
        <v>773</v>
      </c>
      <c r="D8" s="16">
        <v>0.1</v>
      </c>
      <c r="E8" s="16">
        <v>333.72</v>
      </c>
      <c r="F8" s="16">
        <v>33.369999999999997</v>
      </c>
      <c r="G8" s="16" t="s">
        <v>829</v>
      </c>
      <c r="H8" s="16" t="s">
        <v>830</v>
      </c>
    </row>
    <row r="9" spans="1:8" ht="13.2" x14ac:dyDescent="0.25">
      <c r="A9" s="83">
        <v>42042</v>
      </c>
      <c r="B9" s="16" t="s">
        <v>763</v>
      </c>
      <c r="C9" s="16" t="s">
        <v>773</v>
      </c>
      <c r="D9" s="16">
        <v>0.43765419999999999</v>
      </c>
      <c r="E9" s="16">
        <v>226.23</v>
      </c>
      <c r="F9" s="16">
        <v>100</v>
      </c>
      <c r="H9" s="16" t="s">
        <v>831</v>
      </c>
    </row>
    <row r="10" spans="1:8" ht="13.2" x14ac:dyDescent="0.25">
      <c r="A10" s="83">
        <v>42042</v>
      </c>
      <c r="B10" s="16" t="s">
        <v>828</v>
      </c>
      <c r="C10" s="16" t="s">
        <v>773</v>
      </c>
      <c r="D10" s="16">
        <v>0.43765419999999999</v>
      </c>
      <c r="E10" s="16">
        <v>226.54</v>
      </c>
      <c r="F10" s="16">
        <v>99.15</v>
      </c>
      <c r="G10" s="16" t="s">
        <v>832</v>
      </c>
      <c r="H10" s="16" t="s">
        <v>833</v>
      </c>
    </row>
    <row r="11" spans="1:8" ht="13.2" x14ac:dyDescent="0.25">
      <c r="A11" s="83">
        <v>42111</v>
      </c>
      <c r="B11" s="16" t="s">
        <v>763</v>
      </c>
      <c r="C11" s="16" t="s">
        <v>773</v>
      </c>
      <c r="D11" s="16">
        <v>0.11051034999999999</v>
      </c>
      <c r="E11" s="16">
        <v>223.96</v>
      </c>
      <c r="F11" s="16">
        <v>25</v>
      </c>
      <c r="H11" s="16" t="s">
        <v>834</v>
      </c>
    </row>
    <row r="12" spans="1:8" ht="13.2" x14ac:dyDescent="0.25">
      <c r="A12" s="83">
        <v>42112</v>
      </c>
      <c r="B12" s="16" t="s">
        <v>828</v>
      </c>
      <c r="C12" s="16" t="s">
        <v>773</v>
      </c>
      <c r="D12" s="16">
        <v>0.11051034999999999</v>
      </c>
      <c r="E12" s="16">
        <v>223.94</v>
      </c>
      <c r="F12" s="16">
        <v>24.75</v>
      </c>
      <c r="G12" s="16" t="s">
        <v>835</v>
      </c>
      <c r="H12" s="16" t="s">
        <v>836</v>
      </c>
    </row>
    <row r="13" spans="1:8" ht="13.2" x14ac:dyDescent="0.25">
      <c r="A13" s="83">
        <v>42177</v>
      </c>
      <c r="B13" s="16" t="s">
        <v>772</v>
      </c>
      <c r="C13" s="16" t="s">
        <v>773</v>
      </c>
      <c r="D13" s="16">
        <v>0.16020000000000001</v>
      </c>
      <c r="E13" s="16">
        <v>247.66</v>
      </c>
      <c r="F13" s="16">
        <v>39.68</v>
      </c>
      <c r="H13" s="16" t="s">
        <v>825</v>
      </c>
    </row>
    <row r="14" spans="1:8" ht="13.2" x14ac:dyDescent="0.25">
      <c r="A14" s="83">
        <v>42186</v>
      </c>
      <c r="B14" s="16" t="s">
        <v>762</v>
      </c>
      <c r="C14" s="16" t="s">
        <v>773</v>
      </c>
      <c r="D14" s="16">
        <v>0.16020000000000001</v>
      </c>
      <c r="E14" s="16">
        <v>262.05</v>
      </c>
      <c r="F14" s="16">
        <v>41.56</v>
      </c>
      <c r="H14" s="16" t="s">
        <v>837</v>
      </c>
    </row>
    <row r="15" spans="1:8" ht="13.2" x14ac:dyDescent="0.25">
      <c r="A15" s="83">
        <v>42191</v>
      </c>
      <c r="B15" s="16" t="s">
        <v>772</v>
      </c>
      <c r="C15" s="16" t="s">
        <v>773</v>
      </c>
      <c r="D15" s="16">
        <v>0.34485167</v>
      </c>
      <c r="E15" s="16">
        <v>270.73</v>
      </c>
      <c r="F15" s="16">
        <v>93.36</v>
      </c>
      <c r="H15" s="16" t="s">
        <v>825</v>
      </c>
    </row>
    <row r="16" spans="1:8" ht="13.2" x14ac:dyDescent="0.25">
      <c r="A16" s="83">
        <v>42191</v>
      </c>
      <c r="B16" s="16" t="s">
        <v>762</v>
      </c>
      <c r="C16" s="16" t="s">
        <v>773</v>
      </c>
      <c r="D16" s="16">
        <v>0.34485167</v>
      </c>
      <c r="E16" s="16">
        <v>271.57</v>
      </c>
      <c r="F16" s="16">
        <v>92.71</v>
      </c>
      <c r="H16" s="16" t="s">
        <v>838</v>
      </c>
    </row>
    <row r="17" spans="1:8" ht="13.2" x14ac:dyDescent="0.25">
      <c r="A17" s="83">
        <v>42238</v>
      </c>
      <c r="B17" s="16" t="s">
        <v>763</v>
      </c>
      <c r="C17" s="16" t="s">
        <v>773</v>
      </c>
      <c r="D17" s="16">
        <v>0.10691759000000001</v>
      </c>
      <c r="E17" s="16">
        <v>231.49</v>
      </c>
      <c r="F17" s="16">
        <v>25</v>
      </c>
      <c r="H17" s="16" t="s">
        <v>839</v>
      </c>
    </row>
    <row r="18" spans="1:8" ht="13.2" x14ac:dyDescent="0.25">
      <c r="A18" s="83">
        <v>42238</v>
      </c>
      <c r="B18" s="16" t="s">
        <v>828</v>
      </c>
      <c r="C18" s="16" t="s">
        <v>773</v>
      </c>
      <c r="D18" s="16">
        <v>0.10691759000000001</v>
      </c>
      <c r="E18" s="16">
        <v>231.1</v>
      </c>
      <c r="F18" s="16">
        <v>24.71</v>
      </c>
      <c r="G18" s="16" t="s">
        <v>840</v>
      </c>
      <c r="H18" s="16" t="s">
        <v>841</v>
      </c>
    </row>
    <row r="19" spans="1:8" ht="13.2" hidden="1" x14ac:dyDescent="0.25">
      <c r="A19" s="83"/>
      <c r="B19" s="16"/>
      <c r="C19" s="16"/>
      <c r="D19" s="16"/>
      <c r="E19" s="16"/>
      <c r="F19" s="16"/>
      <c r="G19" s="16"/>
    </row>
    <row r="20" spans="1:8" ht="13.2" hidden="1" x14ac:dyDescent="0.25">
      <c r="A20" s="83">
        <v>42770</v>
      </c>
      <c r="B20" s="16" t="s">
        <v>842</v>
      </c>
      <c r="C20" s="16" t="s">
        <v>773</v>
      </c>
      <c r="D20" s="16">
        <v>4.9431000000000003E-2</v>
      </c>
      <c r="E20" s="16">
        <v>1011.51</v>
      </c>
      <c r="F20" s="16">
        <v>50</v>
      </c>
      <c r="G20" s="16" t="s">
        <v>843</v>
      </c>
    </row>
    <row r="21" spans="1:8" ht="13.2" x14ac:dyDescent="0.25">
      <c r="A21" s="83">
        <v>42770</v>
      </c>
      <c r="B21" s="16" t="s">
        <v>772</v>
      </c>
      <c r="C21" s="16" t="s">
        <v>773</v>
      </c>
      <c r="D21" s="16">
        <v>1.5366444399999999</v>
      </c>
      <c r="E21" s="16">
        <v>1010.55</v>
      </c>
      <c r="F21" s="16">
        <v>1552.86</v>
      </c>
      <c r="H21" s="16" t="s">
        <v>825</v>
      </c>
    </row>
    <row r="22" spans="1:8" ht="13.2" x14ac:dyDescent="0.25">
      <c r="A22" s="83">
        <v>42770</v>
      </c>
      <c r="B22" s="16" t="s">
        <v>762</v>
      </c>
      <c r="C22" s="16" t="s">
        <v>773</v>
      </c>
      <c r="D22" s="16">
        <v>3.34644444</v>
      </c>
      <c r="E22" s="16">
        <v>1005.37</v>
      </c>
      <c r="F22" s="16">
        <v>3314.27</v>
      </c>
      <c r="H22" s="16" t="s">
        <v>844</v>
      </c>
    </row>
    <row r="23" spans="1:8" ht="13.2" x14ac:dyDescent="0.25">
      <c r="A23" s="83">
        <v>42787</v>
      </c>
      <c r="B23" s="16" t="s">
        <v>772</v>
      </c>
      <c r="C23" s="16" t="s">
        <v>773</v>
      </c>
      <c r="D23" s="16">
        <v>6.0799000000000003</v>
      </c>
      <c r="E23" s="16">
        <v>1119</v>
      </c>
      <c r="F23" s="16">
        <v>6803.41</v>
      </c>
      <c r="H23" s="16" t="s">
        <v>825</v>
      </c>
    </row>
    <row r="24" spans="1:8" ht="13.2" x14ac:dyDescent="0.25">
      <c r="A24" s="83">
        <v>42788</v>
      </c>
      <c r="B24" s="16" t="s">
        <v>762</v>
      </c>
      <c r="C24" s="16" t="s">
        <v>773</v>
      </c>
      <c r="D24" s="16">
        <v>6.0799000000000003</v>
      </c>
      <c r="E24" s="16">
        <v>1119.0899999999999</v>
      </c>
      <c r="F24" s="16">
        <v>6702.55</v>
      </c>
      <c r="H24" s="16" t="s">
        <v>845</v>
      </c>
    </row>
    <row r="25" spans="1:8" ht="13.2" x14ac:dyDescent="0.25">
      <c r="A25" s="83">
        <v>42798</v>
      </c>
      <c r="B25" s="16" t="s">
        <v>772</v>
      </c>
      <c r="C25" s="16" t="s">
        <v>773</v>
      </c>
      <c r="D25" s="16">
        <v>4.2997172399999997</v>
      </c>
      <c r="E25" s="16">
        <v>1266.6500000000001</v>
      </c>
      <c r="F25" s="16">
        <v>5446.24</v>
      </c>
      <c r="H25" s="16" t="s">
        <v>825</v>
      </c>
    </row>
    <row r="26" spans="1:8" ht="13.2" x14ac:dyDescent="0.25">
      <c r="A26" s="83">
        <v>42799</v>
      </c>
      <c r="B26" s="16" t="s">
        <v>762</v>
      </c>
      <c r="C26" s="16" t="s">
        <v>773</v>
      </c>
      <c r="D26" s="16">
        <v>2.66895726</v>
      </c>
      <c r="E26" s="16">
        <v>1267.9100000000001</v>
      </c>
      <c r="F26" s="16">
        <v>3333.58</v>
      </c>
      <c r="H26" s="16" t="s">
        <v>846</v>
      </c>
    </row>
    <row r="27" spans="1:8" ht="13.2" x14ac:dyDescent="0.25">
      <c r="A27" s="83">
        <v>42830</v>
      </c>
      <c r="B27" s="16" t="s">
        <v>772</v>
      </c>
      <c r="C27" s="16" t="s">
        <v>773</v>
      </c>
      <c r="D27" s="16">
        <v>2.48</v>
      </c>
      <c r="E27" s="16">
        <v>1149</v>
      </c>
      <c r="F27" s="16">
        <v>2849.52</v>
      </c>
      <c r="H27" s="16" t="s">
        <v>825</v>
      </c>
    </row>
    <row r="28" spans="1:8" ht="13.2" x14ac:dyDescent="0.25">
      <c r="A28" s="83">
        <v>42836</v>
      </c>
      <c r="B28" s="16" t="s">
        <v>762</v>
      </c>
      <c r="C28" s="16" t="s">
        <v>773</v>
      </c>
      <c r="D28" s="16">
        <v>4.1107599800000001</v>
      </c>
      <c r="E28" s="16">
        <v>1220.9000000000001</v>
      </c>
      <c r="F28" s="16">
        <v>4944.03</v>
      </c>
      <c r="H28" s="16" t="s">
        <v>847</v>
      </c>
    </row>
    <row r="29" spans="1:8" ht="13.2" x14ac:dyDescent="0.25">
      <c r="A29" s="83">
        <v>42929</v>
      </c>
      <c r="B29" s="16" t="s">
        <v>772</v>
      </c>
      <c r="C29" s="16" t="s">
        <v>773</v>
      </c>
      <c r="D29" s="16">
        <v>1.80669985</v>
      </c>
      <c r="E29" s="16">
        <v>2329.9899999999998</v>
      </c>
      <c r="F29" s="16">
        <v>4209.59</v>
      </c>
      <c r="H29" s="16" t="s">
        <v>825</v>
      </c>
    </row>
    <row r="30" spans="1:8" ht="13.2" x14ac:dyDescent="0.25">
      <c r="A30" s="83">
        <v>42929</v>
      </c>
      <c r="B30" s="16" t="s">
        <v>762</v>
      </c>
      <c r="C30" s="16" t="s">
        <v>773</v>
      </c>
      <c r="D30" s="16">
        <v>1.80669985</v>
      </c>
      <c r="E30" s="16">
        <v>2304.38</v>
      </c>
      <c r="F30" s="16">
        <v>4101.29</v>
      </c>
      <c r="H30" s="16" t="s">
        <v>848</v>
      </c>
    </row>
    <row r="31" spans="1:8" ht="13.2" x14ac:dyDescent="0.25">
      <c r="A31" s="83">
        <v>42930</v>
      </c>
      <c r="B31" s="16" t="s">
        <v>772</v>
      </c>
      <c r="C31" s="16" t="s">
        <v>773</v>
      </c>
      <c r="D31" s="16">
        <v>1.0416633500000001</v>
      </c>
      <c r="E31" s="16">
        <v>2192</v>
      </c>
      <c r="F31" s="16">
        <v>2283.33</v>
      </c>
      <c r="H31" s="16" t="s">
        <v>825</v>
      </c>
    </row>
    <row r="32" spans="1:8" ht="13.2" x14ac:dyDescent="0.25">
      <c r="A32" s="83">
        <v>42930</v>
      </c>
      <c r="B32" s="16" t="s">
        <v>772</v>
      </c>
      <c r="C32" s="16" t="s">
        <v>773</v>
      </c>
      <c r="D32" s="16">
        <v>2.0004369199999998</v>
      </c>
      <c r="E32" s="16">
        <v>2177.91</v>
      </c>
      <c r="F32" s="16">
        <v>4356.7700000000004</v>
      </c>
      <c r="H32" s="16" t="s">
        <v>825</v>
      </c>
    </row>
    <row r="33" spans="1:8" ht="13.2" x14ac:dyDescent="0.25">
      <c r="A33" s="83">
        <v>42938</v>
      </c>
      <c r="B33" s="16" t="s">
        <v>772</v>
      </c>
      <c r="C33" s="16" t="s">
        <v>773</v>
      </c>
      <c r="D33" s="16">
        <v>2.1198999999999999</v>
      </c>
      <c r="E33" s="16">
        <v>2759.21</v>
      </c>
      <c r="F33" s="16">
        <v>5849.25</v>
      </c>
      <c r="H33" s="16" t="s">
        <v>825</v>
      </c>
    </row>
    <row r="34" spans="1:8" ht="13.2" x14ac:dyDescent="0.25">
      <c r="A34" s="83">
        <v>42938</v>
      </c>
      <c r="B34" s="16" t="s">
        <v>762</v>
      </c>
      <c r="C34" s="16" t="s">
        <v>773</v>
      </c>
      <c r="D34" s="16">
        <v>3.3841599800000002</v>
      </c>
      <c r="E34" s="16">
        <v>2807.2</v>
      </c>
      <c r="F34" s="16">
        <v>9358.4500000000007</v>
      </c>
      <c r="H34" s="16" t="s">
        <v>849</v>
      </c>
    </row>
    <row r="35" spans="1:8" ht="13.2" x14ac:dyDescent="0.25">
      <c r="A35" s="83">
        <v>42945</v>
      </c>
      <c r="B35" s="16" t="s">
        <v>772</v>
      </c>
      <c r="C35" s="16" t="s">
        <v>773</v>
      </c>
      <c r="D35" s="16">
        <v>2.4998999999999998</v>
      </c>
      <c r="E35" s="16">
        <v>2722.29</v>
      </c>
      <c r="F35" s="16">
        <v>6805.45</v>
      </c>
      <c r="H35" s="16" t="s">
        <v>825</v>
      </c>
    </row>
    <row r="36" spans="1:8" ht="13.2" x14ac:dyDescent="0.25">
      <c r="A36" s="83">
        <v>42946</v>
      </c>
      <c r="B36" s="16" t="s">
        <v>762</v>
      </c>
      <c r="C36" s="16" t="s">
        <v>773</v>
      </c>
      <c r="D36" s="16">
        <v>2.6323325500000001</v>
      </c>
      <c r="E36" s="16">
        <v>2659.28</v>
      </c>
      <c r="F36" s="16">
        <v>6895.82</v>
      </c>
      <c r="H36" s="16" t="s">
        <v>850</v>
      </c>
    </row>
    <row r="37" spans="1:8" ht="13.2" x14ac:dyDescent="0.25">
      <c r="A37" s="83">
        <v>42946</v>
      </c>
      <c r="B37" s="16" t="s">
        <v>762</v>
      </c>
      <c r="C37" s="16" t="s">
        <v>773</v>
      </c>
      <c r="D37" s="16">
        <v>2.6323325500000001</v>
      </c>
      <c r="E37" s="16">
        <v>2659.28</v>
      </c>
      <c r="F37" s="16">
        <v>6895.82</v>
      </c>
      <c r="H37" s="16" t="s">
        <v>851</v>
      </c>
    </row>
    <row r="38" spans="1:8" ht="13.2" x14ac:dyDescent="0.25">
      <c r="A38" s="83">
        <v>42946</v>
      </c>
      <c r="B38" s="16" t="s">
        <v>762</v>
      </c>
      <c r="C38" s="16" t="s">
        <v>773</v>
      </c>
      <c r="D38" s="16">
        <v>3.8164945800000001</v>
      </c>
      <c r="E38" s="16">
        <v>2659.84</v>
      </c>
      <c r="F38" s="16">
        <v>10000</v>
      </c>
      <c r="H38" s="16" t="s">
        <v>852</v>
      </c>
    </row>
    <row r="39" spans="1:8" ht="13.2" x14ac:dyDescent="0.25">
      <c r="A39" s="83">
        <v>42959</v>
      </c>
      <c r="B39" s="16" t="s">
        <v>772</v>
      </c>
      <c r="C39" s="16" t="s">
        <v>773</v>
      </c>
      <c r="D39" s="16">
        <v>1.8038357899999999</v>
      </c>
      <c r="E39" s="16">
        <v>3787.31</v>
      </c>
      <c r="F39" s="16">
        <v>6831.69</v>
      </c>
      <c r="H39" s="16" t="s">
        <v>825</v>
      </c>
    </row>
    <row r="40" spans="1:8" ht="13.2" x14ac:dyDescent="0.25">
      <c r="A40" s="83">
        <v>42959</v>
      </c>
      <c r="B40" s="16" t="s">
        <v>762</v>
      </c>
      <c r="C40" s="16" t="s">
        <v>773</v>
      </c>
      <c r="D40" s="16">
        <v>1.3186095600000001</v>
      </c>
      <c r="E40" s="16">
        <v>3791.87</v>
      </c>
      <c r="F40" s="16">
        <v>4925.5</v>
      </c>
      <c r="H40" s="16" t="s">
        <v>853</v>
      </c>
    </row>
    <row r="41" spans="1:8" ht="13.2" x14ac:dyDescent="0.25">
      <c r="A41" s="83">
        <v>42962</v>
      </c>
      <c r="B41" s="16" t="s">
        <v>762</v>
      </c>
      <c r="C41" s="16" t="s">
        <v>773</v>
      </c>
      <c r="D41" s="16">
        <v>0.63482059999999996</v>
      </c>
      <c r="E41" s="16">
        <v>3938.12</v>
      </c>
      <c r="F41" s="16">
        <v>2462.75</v>
      </c>
      <c r="H41" s="16" t="s">
        <v>854</v>
      </c>
    </row>
    <row r="42" spans="1:8" ht="13.2" x14ac:dyDescent="0.25">
      <c r="A42" s="83">
        <v>42962</v>
      </c>
      <c r="B42" s="16" t="s">
        <v>772</v>
      </c>
      <c r="C42" s="16" t="s">
        <v>773</v>
      </c>
      <c r="D42" s="16">
        <v>1.6498999999999999</v>
      </c>
      <c r="E42" s="16">
        <v>3911.03</v>
      </c>
      <c r="F42" s="16">
        <v>6452.81</v>
      </c>
      <c r="H42" s="16" t="s">
        <v>825</v>
      </c>
    </row>
    <row r="43" spans="1:8" ht="13.2" x14ac:dyDescent="0.25">
      <c r="A43" s="83">
        <v>42963</v>
      </c>
      <c r="B43" s="16" t="s">
        <v>762</v>
      </c>
      <c r="C43" s="16" t="s">
        <v>773</v>
      </c>
      <c r="D43" s="16">
        <v>0.82416889000000004</v>
      </c>
      <c r="E43" s="16">
        <v>4246.7</v>
      </c>
      <c r="F43" s="16">
        <v>3447.85</v>
      </c>
      <c r="H43" s="16" t="s">
        <v>855</v>
      </c>
    </row>
    <row r="44" spans="1:8" ht="13.2" x14ac:dyDescent="0.25">
      <c r="A44" s="83">
        <v>42963</v>
      </c>
      <c r="B44" s="16" t="s">
        <v>772</v>
      </c>
      <c r="C44" s="16" t="s">
        <v>773</v>
      </c>
      <c r="D44" s="16">
        <v>1.3299000000000001</v>
      </c>
      <c r="E44" s="16">
        <v>4316.1000000000004</v>
      </c>
      <c r="F44" s="16">
        <v>5739.98</v>
      </c>
      <c r="H44" s="16" t="s">
        <v>825</v>
      </c>
    </row>
    <row r="45" spans="1:8" ht="13.2" x14ac:dyDescent="0.25">
      <c r="A45" s="83">
        <v>42968</v>
      </c>
      <c r="B45" s="16" t="s">
        <v>762</v>
      </c>
      <c r="C45" s="16" t="s">
        <v>773</v>
      </c>
      <c r="D45" s="16">
        <v>1.0020165700000001</v>
      </c>
      <c r="E45" s="16">
        <v>3991.95</v>
      </c>
      <c r="F45" s="16">
        <v>3940.4</v>
      </c>
      <c r="H45" s="16" t="s">
        <v>856</v>
      </c>
    </row>
    <row r="46" spans="1:8" ht="13.2" x14ac:dyDescent="0.25">
      <c r="A46" s="83">
        <v>42973</v>
      </c>
      <c r="B46" s="16" t="s">
        <v>762</v>
      </c>
      <c r="C46" s="16" t="s">
        <v>773</v>
      </c>
      <c r="D46" s="16">
        <v>0.81936421999999998</v>
      </c>
      <c r="E46" s="16">
        <v>4271.6000000000004</v>
      </c>
      <c r="F46" s="16">
        <v>3447.85</v>
      </c>
      <c r="H46" s="16" t="s">
        <v>857</v>
      </c>
    </row>
    <row r="47" spans="1:8" ht="13.2" x14ac:dyDescent="0.25">
      <c r="A47" s="83">
        <v>42980</v>
      </c>
      <c r="B47" s="16" t="s">
        <v>772</v>
      </c>
      <c r="C47" s="16" t="s">
        <v>773</v>
      </c>
      <c r="D47" s="16">
        <v>1.3998999999999999</v>
      </c>
      <c r="E47" s="16">
        <v>4729.9799999999996</v>
      </c>
      <c r="F47" s="16">
        <v>6621.5</v>
      </c>
      <c r="H47" s="16" t="s">
        <v>825</v>
      </c>
    </row>
    <row r="48" spans="1:8" ht="13.2" x14ac:dyDescent="0.25">
      <c r="A48" s="83">
        <v>42980</v>
      </c>
      <c r="B48" s="16" t="s">
        <v>762</v>
      </c>
      <c r="C48" s="16" t="s">
        <v>773</v>
      </c>
      <c r="D48" s="16">
        <v>0.64266665999999995</v>
      </c>
      <c r="E48" s="16">
        <v>4668.05</v>
      </c>
      <c r="F48" s="16">
        <v>2955.3</v>
      </c>
      <c r="H48" s="16" t="s">
        <v>858</v>
      </c>
    </row>
    <row r="49" spans="1:8" ht="13.2" x14ac:dyDescent="0.25">
      <c r="A49" s="83">
        <v>42981</v>
      </c>
      <c r="B49" s="16" t="s">
        <v>772</v>
      </c>
      <c r="C49" s="16" t="s">
        <v>773</v>
      </c>
      <c r="D49" s="16">
        <v>1.4999</v>
      </c>
      <c r="E49" s="16">
        <v>4575.62</v>
      </c>
      <c r="F49" s="16">
        <v>6862.97</v>
      </c>
      <c r="H49" s="16" t="s">
        <v>825</v>
      </c>
    </row>
    <row r="50" spans="1:8" ht="13.2" x14ac:dyDescent="0.25">
      <c r="A50" s="83">
        <v>42982</v>
      </c>
      <c r="B50" s="16" t="s">
        <v>762</v>
      </c>
      <c r="C50" s="16" t="s">
        <v>773</v>
      </c>
      <c r="D50" s="16">
        <v>0.92498796999999999</v>
      </c>
      <c r="E50" s="16">
        <v>4324.38</v>
      </c>
      <c r="F50" s="16">
        <v>3940.4</v>
      </c>
      <c r="H50" s="16" t="s">
        <v>859</v>
      </c>
    </row>
    <row r="51" spans="1:8" ht="13.2" x14ac:dyDescent="0.25">
      <c r="A51" s="83">
        <v>42983</v>
      </c>
      <c r="B51" s="16" t="s">
        <v>772</v>
      </c>
      <c r="C51" s="16" t="s">
        <v>773</v>
      </c>
      <c r="D51" s="16">
        <v>1.4999</v>
      </c>
      <c r="E51" s="16">
        <v>4440.18</v>
      </c>
      <c r="F51" s="16">
        <v>6659.83</v>
      </c>
      <c r="H51" s="16" t="s">
        <v>825</v>
      </c>
    </row>
    <row r="52" spans="1:8" ht="13.2" x14ac:dyDescent="0.25">
      <c r="A52" s="83">
        <v>42983</v>
      </c>
      <c r="B52" s="16" t="s">
        <v>762</v>
      </c>
      <c r="C52" s="16" t="s">
        <v>773</v>
      </c>
      <c r="D52" s="16">
        <v>1.72268665</v>
      </c>
      <c r="E52" s="16">
        <v>4353.66</v>
      </c>
      <c r="F52" s="16">
        <v>7388.25</v>
      </c>
      <c r="H52" s="16" t="s">
        <v>860</v>
      </c>
    </row>
    <row r="53" spans="1:8" ht="13.2" x14ac:dyDescent="0.25">
      <c r="A53" s="83">
        <v>42984</v>
      </c>
      <c r="B53" s="16" t="s">
        <v>772</v>
      </c>
      <c r="C53" s="16" t="s">
        <v>773</v>
      </c>
      <c r="D53" s="16">
        <v>1.4999</v>
      </c>
      <c r="E53" s="16">
        <v>4598.01</v>
      </c>
      <c r="F53" s="16">
        <v>6896.56</v>
      </c>
      <c r="H53" s="16" t="s">
        <v>825</v>
      </c>
    </row>
    <row r="54" spans="1:8" ht="13.2" x14ac:dyDescent="0.25">
      <c r="A54" s="83">
        <v>42985</v>
      </c>
      <c r="B54" s="16" t="s">
        <v>762</v>
      </c>
      <c r="C54" s="16" t="s">
        <v>773</v>
      </c>
      <c r="D54" s="16">
        <v>1.6182311700000001</v>
      </c>
      <c r="E54" s="16">
        <v>4634.6899999999996</v>
      </c>
      <c r="F54" s="16">
        <v>7388.25</v>
      </c>
      <c r="H54" s="16" t="s">
        <v>861</v>
      </c>
    </row>
    <row r="55" spans="1:8" ht="13.2" x14ac:dyDescent="0.25">
      <c r="A55" s="83">
        <v>42985</v>
      </c>
      <c r="B55" s="16" t="s">
        <v>772</v>
      </c>
      <c r="C55" s="16" t="s">
        <v>773</v>
      </c>
      <c r="D55" s="16">
        <v>1.4999</v>
      </c>
      <c r="E55" s="16">
        <v>4657.99</v>
      </c>
      <c r="F55" s="16">
        <v>6986.52</v>
      </c>
      <c r="H55" s="16" t="s">
        <v>825</v>
      </c>
    </row>
    <row r="56" spans="1:8" ht="13.2" x14ac:dyDescent="0.25">
      <c r="A56" s="83">
        <v>42987</v>
      </c>
      <c r="B56" s="16" t="s">
        <v>772</v>
      </c>
      <c r="C56" s="16" t="s">
        <v>773</v>
      </c>
      <c r="D56" s="16">
        <v>1.4999</v>
      </c>
      <c r="E56" s="16">
        <v>4297.2</v>
      </c>
      <c r="F56" s="16">
        <v>6445.37</v>
      </c>
      <c r="H56" s="16" t="s">
        <v>825</v>
      </c>
    </row>
    <row r="57" spans="1:8" ht="13.2" x14ac:dyDescent="0.25">
      <c r="A57" s="83">
        <v>42987</v>
      </c>
      <c r="B57" s="16" t="s">
        <v>762</v>
      </c>
      <c r="C57" s="16" t="s">
        <v>773</v>
      </c>
      <c r="D57" s="16">
        <v>1.16421526</v>
      </c>
      <c r="E57" s="16">
        <v>4294.74</v>
      </c>
      <c r="F57" s="16">
        <v>4925.5</v>
      </c>
      <c r="H57" s="16" t="s">
        <v>862</v>
      </c>
    </row>
    <row r="58" spans="1:8" ht="13.2" x14ac:dyDescent="0.25">
      <c r="A58" s="83">
        <v>42988</v>
      </c>
      <c r="B58" s="16" t="s">
        <v>772</v>
      </c>
      <c r="C58" s="16" t="s">
        <v>773</v>
      </c>
      <c r="D58" s="16">
        <v>1.4999</v>
      </c>
      <c r="E58" s="16">
        <v>4315</v>
      </c>
      <c r="F58" s="16">
        <v>6472.07</v>
      </c>
      <c r="H58" s="16" t="s">
        <v>825</v>
      </c>
    </row>
    <row r="59" spans="1:8" ht="13.2" x14ac:dyDescent="0.25">
      <c r="A59" s="83">
        <v>42989</v>
      </c>
      <c r="B59" s="16" t="s">
        <v>762</v>
      </c>
      <c r="C59" s="16" t="s">
        <v>773</v>
      </c>
      <c r="D59" s="16">
        <v>1.1831886</v>
      </c>
      <c r="E59" s="16">
        <v>4225.87</v>
      </c>
      <c r="F59" s="16">
        <v>4925.5</v>
      </c>
      <c r="H59" s="16" t="s">
        <v>863</v>
      </c>
    </row>
    <row r="60" spans="1:8" ht="13.2" x14ac:dyDescent="0.25">
      <c r="A60" s="83">
        <v>42991</v>
      </c>
      <c r="B60" s="16" t="s">
        <v>772</v>
      </c>
      <c r="C60" s="16" t="s">
        <v>773</v>
      </c>
      <c r="D60" s="16">
        <v>1.4999</v>
      </c>
      <c r="E60" s="16">
        <v>3775.61</v>
      </c>
      <c r="F60" s="16">
        <v>5663.04</v>
      </c>
      <c r="H60" s="16" t="s">
        <v>825</v>
      </c>
    </row>
    <row r="61" spans="1:8" ht="13.2" x14ac:dyDescent="0.25">
      <c r="A61" s="83">
        <v>42993</v>
      </c>
      <c r="B61" s="16" t="s">
        <v>762</v>
      </c>
      <c r="C61" s="16" t="s">
        <v>773</v>
      </c>
      <c r="D61" s="16">
        <v>2.0883422</v>
      </c>
      <c r="E61" s="16">
        <v>3830.79</v>
      </c>
      <c r="F61" s="16">
        <v>7880.8</v>
      </c>
      <c r="H61" s="16" t="s">
        <v>864</v>
      </c>
    </row>
    <row r="62" spans="1:8" ht="13.2" x14ac:dyDescent="0.25">
      <c r="A62" s="83">
        <v>42997</v>
      </c>
      <c r="B62" s="16" t="s">
        <v>762</v>
      </c>
      <c r="C62" s="16" t="s">
        <v>773</v>
      </c>
      <c r="D62" s="16">
        <v>2.1518120600000001</v>
      </c>
      <c r="E62" s="16">
        <v>3950.16</v>
      </c>
      <c r="F62" s="16">
        <v>8373.35</v>
      </c>
      <c r="H62" s="16" t="s">
        <v>865</v>
      </c>
    </row>
    <row r="63" spans="1:8" ht="13.2" x14ac:dyDescent="0.25">
      <c r="A63" s="83">
        <v>42997</v>
      </c>
      <c r="B63" s="16" t="s">
        <v>772</v>
      </c>
      <c r="C63" s="16" t="s">
        <v>773</v>
      </c>
      <c r="D63" s="16">
        <v>1.4999</v>
      </c>
      <c r="E63" s="16">
        <v>3979.28</v>
      </c>
      <c r="F63" s="16">
        <v>5968.52</v>
      </c>
      <c r="H63" s="16" t="s">
        <v>825</v>
      </c>
    </row>
    <row r="64" spans="1:8" ht="13.2" x14ac:dyDescent="0.25">
      <c r="A64" s="83">
        <v>43000</v>
      </c>
      <c r="B64" s="16" t="s">
        <v>772</v>
      </c>
      <c r="C64" s="16" t="s">
        <v>773</v>
      </c>
      <c r="D64" s="16">
        <v>1.4999</v>
      </c>
      <c r="E64" s="16">
        <v>3559.01</v>
      </c>
      <c r="F64" s="16">
        <v>5338.16</v>
      </c>
      <c r="H64" s="16" t="s">
        <v>825</v>
      </c>
    </row>
    <row r="65" spans="1:8" ht="13.2" x14ac:dyDescent="0.25">
      <c r="A65" s="83">
        <v>43003</v>
      </c>
      <c r="B65" s="16" t="s">
        <v>772</v>
      </c>
      <c r="C65" s="16" t="s">
        <v>773</v>
      </c>
      <c r="D65" s="16">
        <v>1.6915560000000001</v>
      </c>
      <c r="E65" s="16">
        <v>3928.99</v>
      </c>
      <c r="F65" s="16">
        <v>6646.11</v>
      </c>
      <c r="H65" s="16" t="s">
        <v>825</v>
      </c>
    </row>
    <row r="66" spans="1:8" ht="13.2" x14ac:dyDescent="0.25">
      <c r="A66" s="83">
        <v>43003</v>
      </c>
      <c r="B66" s="16" t="s">
        <v>762</v>
      </c>
      <c r="C66" s="16" t="s">
        <v>773</v>
      </c>
      <c r="D66" s="16">
        <v>3.63069468</v>
      </c>
      <c r="E66" s="16">
        <v>3890.44</v>
      </c>
      <c r="F66" s="16">
        <v>13914.54</v>
      </c>
      <c r="H66" s="16" t="s">
        <v>866</v>
      </c>
    </row>
    <row r="67" spans="1:8" ht="13.2" x14ac:dyDescent="0.25">
      <c r="A67" s="83">
        <v>43004</v>
      </c>
      <c r="B67" s="16" t="s">
        <v>772</v>
      </c>
      <c r="C67" s="16" t="s">
        <v>773</v>
      </c>
      <c r="D67" s="16">
        <v>1.6899</v>
      </c>
      <c r="E67" s="16">
        <v>3894.01</v>
      </c>
      <c r="F67" s="16">
        <v>6580.49</v>
      </c>
      <c r="H67" s="16" t="s">
        <v>825</v>
      </c>
    </row>
    <row r="68" spans="1:8" ht="13.2" x14ac:dyDescent="0.25">
      <c r="A68" s="83">
        <v>43005</v>
      </c>
      <c r="B68" s="16" t="s">
        <v>772</v>
      </c>
      <c r="C68" s="16" t="s">
        <v>773</v>
      </c>
      <c r="D68" s="16">
        <v>1.6598999999999999</v>
      </c>
      <c r="E68" s="16">
        <v>4180.5</v>
      </c>
      <c r="F68" s="16">
        <v>6939.21</v>
      </c>
      <c r="H68" s="16" t="s">
        <v>825</v>
      </c>
    </row>
    <row r="69" spans="1:8" ht="13.2" x14ac:dyDescent="0.25">
      <c r="A69" s="83">
        <v>43007</v>
      </c>
      <c r="B69" s="16" t="s">
        <v>772</v>
      </c>
      <c r="C69" s="16" t="s">
        <v>773</v>
      </c>
      <c r="D69" s="16">
        <v>1.6598999999999999</v>
      </c>
      <c r="E69" s="16">
        <v>4201</v>
      </c>
      <c r="F69" s="16">
        <v>6973.24</v>
      </c>
      <c r="H69" s="16" t="s">
        <v>825</v>
      </c>
    </row>
    <row r="70" spans="1:8" ht="13.2" x14ac:dyDescent="0.25">
      <c r="A70" s="83">
        <v>43010</v>
      </c>
      <c r="B70" s="16" t="s">
        <v>762</v>
      </c>
      <c r="C70" s="16" t="s">
        <v>773</v>
      </c>
      <c r="D70" s="16">
        <v>3.4262298100000002</v>
      </c>
      <c r="E70" s="16">
        <v>4377.99</v>
      </c>
      <c r="F70" s="16">
        <v>14776.5</v>
      </c>
      <c r="H70" s="16" t="s">
        <v>867</v>
      </c>
    </row>
    <row r="71" spans="1:8" ht="13.2" x14ac:dyDescent="0.25">
      <c r="A71" s="83">
        <v>43011</v>
      </c>
      <c r="B71" s="16" t="s">
        <v>772</v>
      </c>
      <c r="C71" s="16" t="s">
        <v>773</v>
      </c>
      <c r="D71" s="16">
        <v>1.5499000000000001</v>
      </c>
      <c r="E71" s="16">
        <v>4309.99</v>
      </c>
      <c r="F71" s="16">
        <v>6680.05</v>
      </c>
      <c r="H71" s="16" t="s">
        <v>825</v>
      </c>
    </row>
    <row r="72" spans="1:8" ht="13.2" x14ac:dyDescent="0.25">
      <c r="A72" s="83">
        <v>43013</v>
      </c>
      <c r="B72" s="16" t="s">
        <v>772</v>
      </c>
      <c r="C72" s="16" t="s">
        <v>773</v>
      </c>
      <c r="D72" s="16">
        <v>1.5499000000000001</v>
      </c>
      <c r="E72" s="16">
        <v>4325.49</v>
      </c>
      <c r="F72" s="16">
        <v>6704.08</v>
      </c>
      <c r="H72" s="16" t="s">
        <v>825</v>
      </c>
    </row>
    <row r="73" spans="1:8" ht="13.2" x14ac:dyDescent="0.25">
      <c r="A73" s="83">
        <v>43016</v>
      </c>
      <c r="B73" s="16" t="s">
        <v>772</v>
      </c>
      <c r="C73" s="16" t="s">
        <v>773</v>
      </c>
      <c r="D73" s="16">
        <v>1.4999</v>
      </c>
      <c r="E73" s="16">
        <v>4596.5600000000004</v>
      </c>
      <c r="F73" s="16">
        <v>6894.38</v>
      </c>
      <c r="H73" s="16" t="s">
        <v>825</v>
      </c>
    </row>
    <row r="74" spans="1:8" ht="13.2" x14ac:dyDescent="0.25">
      <c r="A74" s="83">
        <v>43017</v>
      </c>
      <c r="B74" s="16" t="s">
        <v>762</v>
      </c>
      <c r="C74" s="16" t="s">
        <v>773</v>
      </c>
      <c r="D74" s="16">
        <v>3.2413264499999999</v>
      </c>
      <c r="E74" s="16">
        <v>4627.74</v>
      </c>
      <c r="F74" s="16">
        <v>14776.5</v>
      </c>
      <c r="H74" s="16" t="s">
        <v>868</v>
      </c>
    </row>
    <row r="75" spans="1:8" ht="13.2" x14ac:dyDescent="0.25">
      <c r="A75" s="13">
        <v>43019</v>
      </c>
      <c r="B75" s="16" t="s">
        <v>772</v>
      </c>
      <c r="C75" s="16" t="s">
        <v>773</v>
      </c>
      <c r="D75" s="16">
        <v>1.4399</v>
      </c>
      <c r="E75" s="16">
        <v>4839.01</v>
      </c>
      <c r="F75" s="16">
        <v>6967.69</v>
      </c>
      <c r="H75" s="16" t="s">
        <v>825</v>
      </c>
    </row>
    <row r="76" spans="1:8" ht="13.2" x14ac:dyDescent="0.25">
      <c r="A76" s="13">
        <v>43023</v>
      </c>
      <c r="B76" s="16" t="s">
        <v>772</v>
      </c>
      <c r="C76" s="16" t="s">
        <v>773</v>
      </c>
      <c r="D76" s="16">
        <v>1.2599</v>
      </c>
      <c r="E76" s="16">
        <v>5500.02</v>
      </c>
      <c r="F76" s="16">
        <v>6929.48</v>
      </c>
      <c r="H76" s="16" t="s">
        <v>825</v>
      </c>
    </row>
    <row r="77" spans="1:8" ht="13.2" x14ac:dyDescent="0.25">
      <c r="A77" s="13">
        <v>43024</v>
      </c>
      <c r="B77" s="16" t="s">
        <v>762</v>
      </c>
      <c r="C77" s="16" t="s">
        <v>773</v>
      </c>
      <c r="D77" s="16">
        <v>2.6436434700000002</v>
      </c>
      <c r="E77" s="16">
        <v>5673.99</v>
      </c>
      <c r="F77" s="16">
        <v>14776.5</v>
      </c>
      <c r="H77" s="16" t="s">
        <v>869</v>
      </c>
    </row>
    <row r="78" spans="1:8" ht="13.2" x14ac:dyDescent="0.25">
      <c r="A78" s="13">
        <v>43031</v>
      </c>
      <c r="B78" s="16" t="s">
        <v>762</v>
      </c>
      <c r="C78" s="16" t="s">
        <v>773</v>
      </c>
      <c r="D78" s="16">
        <v>2.6393344500000002</v>
      </c>
      <c r="E78" s="16">
        <v>5683.25</v>
      </c>
      <c r="F78" s="16">
        <v>14776.5</v>
      </c>
      <c r="H78" s="16" t="s">
        <v>870</v>
      </c>
    </row>
    <row r="79" spans="1:8" ht="13.2" x14ac:dyDescent="0.25">
      <c r="A79" s="13">
        <v>43037</v>
      </c>
      <c r="B79" s="16" t="s">
        <v>772</v>
      </c>
      <c r="C79" s="16" t="s">
        <v>773</v>
      </c>
      <c r="D79" s="16">
        <v>1.1698999999999999</v>
      </c>
      <c r="E79" s="16">
        <v>5963.01</v>
      </c>
      <c r="F79" s="16">
        <v>6976.13</v>
      </c>
      <c r="H79" s="16" t="s">
        <v>825</v>
      </c>
    </row>
    <row r="80" spans="1:8" ht="13.2" x14ac:dyDescent="0.25">
      <c r="A80" s="13">
        <v>43038</v>
      </c>
      <c r="B80" s="16" t="s">
        <v>762</v>
      </c>
      <c r="C80" s="16" t="s">
        <v>773</v>
      </c>
      <c r="D80" s="16">
        <v>2.48400094</v>
      </c>
      <c r="E80" s="16">
        <v>6038.65</v>
      </c>
      <c r="F80" s="16">
        <v>14776.5</v>
      </c>
      <c r="H80" s="16" t="s">
        <v>871</v>
      </c>
    </row>
    <row r="81" spans="1:8" ht="13.2" hidden="1" x14ac:dyDescent="0.25">
      <c r="A81" s="83">
        <v>43045</v>
      </c>
      <c r="B81" s="16" t="s">
        <v>842</v>
      </c>
      <c r="C81" s="16" t="s">
        <v>773</v>
      </c>
      <c r="D81" s="16">
        <v>2.0746900000000001E-3</v>
      </c>
      <c r="E81" s="16">
        <v>7230</v>
      </c>
      <c r="F81" s="16">
        <v>15</v>
      </c>
      <c r="G81" s="16" t="s">
        <v>872</v>
      </c>
    </row>
    <row r="82" spans="1:8" ht="13.2" x14ac:dyDescent="0.25">
      <c r="A82" s="83">
        <v>43045</v>
      </c>
      <c r="B82" s="16" t="s">
        <v>762</v>
      </c>
      <c r="C82" s="16" t="s">
        <v>773</v>
      </c>
      <c r="D82" s="16">
        <v>2.1166671199999998</v>
      </c>
      <c r="E82" s="16">
        <v>7044.61</v>
      </c>
      <c r="F82" s="16">
        <v>14688.91</v>
      </c>
      <c r="H82" s="16" t="s">
        <v>873</v>
      </c>
    </row>
    <row r="83" spans="1:8" ht="13.2" hidden="1" x14ac:dyDescent="0.25">
      <c r="A83" s="13">
        <v>43054</v>
      </c>
      <c r="B83" s="16" t="s">
        <v>842</v>
      </c>
      <c r="C83" s="16" t="s">
        <v>773</v>
      </c>
      <c r="D83" s="16">
        <v>2.63729E-3</v>
      </c>
      <c r="E83" s="16">
        <v>7204.37</v>
      </c>
      <c r="F83" s="16">
        <v>19</v>
      </c>
      <c r="G83" s="16" t="s">
        <v>874</v>
      </c>
    </row>
    <row r="84" spans="1:8" ht="13.2" x14ac:dyDescent="0.25">
      <c r="A84" s="13">
        <v>43057</v>
      </c>
      <c r="B84" s="16" t="s">
        <v>772</v>
      </c>
      <c r="C84" s="16" t="s">
        <v>773</v>
      </c>
      <c r="D84" s="16">
        <v>0.89990000000000003</v>
      </c>
      <c r="E84" s="16">
        <v>7768.46</v>
      </c>
      <c r="F84" s="16">
        <v>6990.84</v>
      </c>
      <c r="H84" s="16" t="s">
        <v>825</v>
      </c>
    </row>
    <row r="85" spans="1:8" ht="13.2" x14ac:dyDescent="0.25">
      <c r="A85" s="13">
        <v>43057</v>
      </c>
      <c r="B85" s="16" t="s">
        <v>762</v>
      </c>
      <c r="C85" s="16" t="s">
        <v>773</v>
      </c>
      <c r="D85" s="16">
        <v>0.95989999999999998</v>
      </c>
      <c r="E85" s="16">
        <v>7690.27</v>
      </c>
      <c r="F85" s="16">
        <v>7271.9</v>
      </c>
      <c r="H85" s="16" t="s">
        <v>875</v>
      </c>
    </row>
    <row r="86" spans="1:8" ht="13.2" hidden="1" x14ac:dyDescent="0.25">
      <c r="A86" s="13">
        <v>43057</v>
      </c>
      <c r="B86" s="16" t="s">
        <v>876</v>
      </c>
      <c r="C86" s="16" t="s">
        <v>773</v>
      </c>
      <c r="D86" s="16">
        <v>6.4017450000000004E-2</v>
      </c>
      <c r="E86" s="16">
        <v>7810.37</v>
      </c>
      <c r="F86" s="16">
        <v>500</v>
      </c>
      <c r="G86" s="16" t="s">
        <v>877</v>
      </c>
      <c r="H86" s="16" t="s">
        <v>878</v>
      </c>
    </row>
    <row r="87" spans="1:8" ht="13.2" hidden="1" x14ac:dyDescent="0.25">
      <c r="A87" s="13">
        <v>43059</v>
      </c>
      <c r="B87" s="16" t="s">
        <v>876</v>
      </c>
      <c r="C87" s="16" t="s">
        <v>773</v>
      </c>
      <c r="D87" s="16">
        <v>3.0377189999999998E-2</v>
      </c>
      <c r="E87" s="16">
        <v>8229.86</v>
      </c>
      <c r="F87" s="16">
        <v>250</v>
      </c>
      <c r="G87" s="16" t="s">
        <v>879</v>
      </c>
      <c r="H87" s="16" t="s">
        <v>880</v>
      </c>
    </row>
    <row r="88" spans="1:8" ht="13.2" hidden="1" x14ac:dyDescent="0.25">
      <c r="A88" s="13">
        <v>43059</v>
      </c>
      <c r="B88" s="16" t="s">
        <v>876</v>
      </c>
      <c r="C88" s="16" t="s">
        <v>773</v>
      </c>
      <c r="D88" s="16">
        <v>3.033607E-2</v>
      </c>
      <c r="E88" s="16">
        <v>8241.01</v>
      </c>
      <c r="F88" s="16">
        <v>250</v>
      </c>
      <c r="G88" s="16" t="s">
        <v>881</v>
      </c>
      <c r="H88" s="16" t="s">
        <v>882</v>
      </c>
    </row>
    <row r="89" spans="1:8" ht="13.2" hidden="1" x14ac:dyDescent="0.25">
      <c r="A89" s="13">
        <v>43061</v>
      </c>
      <c r="B89" s="16" t="s">
        <v>876</v>
      </c>
      <c r="C89" s="16" t="s">
        <v>773</v>
      </c>
      <c r="D89" s="16">
        <v>4.9026819999999999E-2</v>
      </c>
      <c r="E89" s="16">
        <v>8158.8</v>
      </c>
      <c r="F89" s="16">
        <v>400</v>
      </c>
      <c r="G89" s="16" t="s">
        <v>883</v>
      </c>
      <c r="H89" s="16" t="s">
        <v>884</v>
      </c>
    </row>
    <row r="90" spans="1:8" ht="13.2" hidden="1" x14ac:dyDescent="0.25">
      <c r="A90" s="13">
        <v>43063</v>
      </c>
      <c r="B90" s="16" t="s">
        <v>876</v>
      </c>
      <c r="C90" s="16" t="s">
        <v>773</v>
      </c>
      <c r="D90" s="16">
        <v>9.1130599999999992E-3</v>
      </c>
      <c r="E90" s="16">
        <v>8229.9500000000007</v>
      </c>
      <c r="F90" s="16">
        <v>75</v>
      </c>
      <c r="G90" s="16" t="s">
        <v>885</v>
      </c>
      <c r="H90" s="16" t="s">
        <v>886</v>
      </c>
    </row>
    <row r="91" spans="1:8" ht="13.2" x14ac:dyDescent="0.25">
      <c r="A91" s="13">
        <v>43066</v>
      </c>
      <c r="B91" s="16" t="s">
        <v>772</v>
      </c>
      <c r="C91" s="16" t="s">
        <v>773</v>
      </c>
      <c r="D91" s="16">
        <v>0.70989999999999998</v>
      </c>
      <c r="E91" s="16">
        <v>9687.1299999999992</v>
      </c>
      <c r="F91" s="16">
        <v>6876.89</v>
      </c>
      <c r="H91" s="16" t="s">
        <v>825</v>
      </c>
    </row>
    <row r="92" spans="1:8" ht="13.2" x14ac:dyDescent="0.25">
      <c r="A92" s="13">
        <v>43066</v>
      </c>
      <c r="B92" s="16" t="s">
        <v>762</v>
      </c>
      <c r="C92" s="16" t="s">
        <v>773</v>
      </c>
      <c r="D92" s="16">
        <v>1.04553327</v>
      </c>
      <c r="E92" s="16">
        <v>9564.5</v>
      </c>
      <c r="F92" s="16">
        <v>9851</v>
      </c>
      <c r="H92" s="16" t="s">
        <v>887</v>
      </c>
    </row>
    <row r="93" spans="1:8" ht="13.2" x14ac:dyDescent="0.25">
      <c r="A93" s="83">
        <v>43070</v>
      </c>
      <c r="B93" s="16" t="s">
        <v>772</v>
      </c>
      <c r="C93" s="16" t="s">
        <v>773</v>
      </c>
      <c r="D93" s="16">
        <v>0.64990000000000003</v>
      </c>
      <c r="E93" s="16">
        <v>10484.68</v>
      </c>
      <c r="F93" s="16">
        <v>6813.99</v>
      </c>
      <c r="H93" s="16" t="s">
        <v>825</v>
      </c>
    </row>
    <row r="94" spans="1:8" ht="13.2" x14ac:dyDescent="0.25">
      <c r="A94" s="83">
        <v>43071</v>
      </c>
      <c r="B94" s="16" t="s">
        <v>772</v>
      </c>
      <c r="C94" s="16" t="s">
        <v>773</v>
      </c>
      <c r="D94" s="16">
        <v>0.61990000000000001</v>
      </c>
      <c r="E94" s="16">
        <v>10990</v>
      </c>
      <c r="F94" s="16">
        <v>6812.7</v>
      </c>
      <c r="H94" s="16" t="s">
        <v>825</v>
      </c>
    </row>
    <row r="95" spans="1:8" ht="13.2" x14ac:dyDescent="0.25">
      <c r="A95" s="83">
        <v>43071</v>
      </c>
      <c r="B95" s="16" t="s">
        <v>762</v>
      </c>
      <c r="C95" s="16" t="s">
        <v>773</v>
      </c>
      <c r="D95" s="16">
        <v>1.3703629799999999</v>
      </c>
      <c r="E95" s="16">
        <v>10946</v>
      </c>
      <c r="F95" s="16">
        <v>14776.5</v>
      </c>
      <c r="H95" s="16" t="s">
        <v>888</v>
      </c>
    </row>
    <row r="96" spans="1:8" ht="13.2" x14ac:dyDescent="0.25">
      <c r="A96" s="83">
        <v>43076</v>
      </c>
      <c r="B96" s="16" t="s">
        <v>772</v>
      </c>
      <c r="C96" s="16" t="s">
        <v>773</v>
      </c>
      <c r="D96" s="16">
        <v>0.37990000000000002</v>
      </c>
      <c r="E96" s="16">
        <v>18464.46</v>
      </c>
      <c r="F96" s="16">
        <v>7014.65</v>
      </c>
      <c r="H96" s="16" t="s">
        <v>825</v>
      </c>
    </row>
    <row r="97" spans="1:8" ht="13.2" x14ac:dyDescent="0.25">
      <c r="A97" s="83">
        <v>43078</v>
      </c>
      <c r="B97" s="16" t="s">
        <v>772</v>
      </c>
      <c r="C97" s="16" t="s">
        <v>773</v>
      </c>
      <c r="D97" s="16">
        <v>0.44990000000000002</v>
      </c>
      <c r="E97" s="16">
        <v>14770.6</v>
      </c>
      <c r="F97" s="16">
        <v>6645.29</v>
      </c>
      <c r="H97" s="16" t="s">
        <v>825</v>
      </c>
    </row>
    <row r="98" spans="1:8" ht="13.2" x14ac:dyDescent="0.25">
      <c r="A98" s="13">
        <v>43079</v>
      </c>
      <c r="B98" s="16" t="s">
        <v>762</v>
      </c>
      <c r="C98" s="16" t="s">
        <v>773</v>
      </c>
      <c r="D98" s="16">
        <v>1.00333885</v>
      </c>
      <c r="E98" s="16">
        <v>14950.08</v>
      </c>
      <c r="F98" s="16">
        <v>14776.5</v>
      </c>
      <c r="H98" s="16" t="s">
        <v>889</v>
      </c>
    </row>
    <row r="99" spans="1:8" ht="13.2" x14ac:dyDescent="0.25">
      <c r="A99" s="13">
        <v>43087</v>
      </c>
      <c r="B99" s="16" t="s">
        <v>772</v>
      </c>
      <c r="C99" s="16" t="s">
        <v>773</v>
      </c>
      <c r="D99" s="16">
        <v>0.36990000000000001</v>
      </c>
      <c r="E99" s="16">
        <v>18695.009999999998</v>
      </c>
      <c r="F99" s="16">
        <v>6915.28</v>
      </c>
      <c r="H99" s="16" t="s">
        <v>825</v>
      </c>
    </row>
    <row r="100" spans="1:8" ht="13.2" x14ac:dyDescent="0.25">
      <c r="A100" s="13">
        <v>43089</v>
      </c>
      <c r="B100" s="16" t="s">
        <v>772</v>
      </c>
      <c r="C100" s="16" t="s">
        <v>773</v>
      </c>
      <c r="D100" s="16">
        <v>0.4098</v>
      </c>
      <c r="E100" s="16">
        <v>16580.060000000001</v>
      </c>
      <c r="F100" s="16">
        <v>6794.51</v>
      </c>
      <c r="H100" s="16" t="s">
        <v>825</v>
      </c>
    </row>
    <row r="101" spans="1:8" ht="13.2" x14ac:dyDescent="0.25">
      <c r="A101" s="13">
        <v>43089</v>
      </c>
      <c r="B101" s="16" t="s">
        <v>762</v>
      </c>
      <c r="C101" s="16" t="s">
        <v>773</v>
      </c>
      <c r="D101" s="16">
        <v>0.88699430999999995</v>
      </c>
      <c r="E101" s="16">
        <v>16288.77</v>
      </c>
      <c r="F101" s="16">
        <v>14232.77</v>
      </c>
      <c r="H101" s="16" t="s">
        <v>890</v>
      </c>
    </row>
    <row r="102" spans="1:8" ht="13.2" x14ac:dyDescent="0.25">
      <c r="A102" s="83">
        <v>43102</v>
      </c>
      <c r="B102" s="16" t="s">
        <v>772</v>
      </c>
      <c r="C102" s="16" t="s">
        <v>773</v>
      </c>
      <c r="D102" s="16">
        <v>1.0994999999999999</v>
      </c>
      <c r="E102" s="16">
        <v>14810.01</v>
      </c>
      <c r="F102" s="16">
        <v>16283.61</v>
      </c>
      <c r="H102" s="16" t="s">
        <v>825</v>
      </c>
    </row>
    <row r="103" spans="1:8" ht="13.2" x14ac:dyDescent="0.25">
      <c r="A103" s="83">
        <v>43102</v>
      </c>
      <c r="B103" s="16" t="s">
        <v>762</v>
      </c>
      <c r="C103" s="16" t="s">
        <v>773</v>
      </c>
      <c r="D103" s="16">
        <v>0.99844471000000001</v>
      </c>
      <c r="E103" s="16">
        <v>15023.37</v>
      </c>
      <c r="F103" s="16">
        <v>14776.5</v>
      </c>
      <c r="H103" s="16" t="s">
        <v>891</v>
      </c>
    </row>
    <row r="104" spans="1:8" ht="13.2" x14ac:dyDescent="0.25">
      <c r="A104" s="83">
        <v>43110</v>
      </c>
      <c r="B104" s="16" t="s">
        <v>772</v>
      </c>
      <c r="C104" s="16" t="s">
        <v>773</v>
      </c>
      <c r="D104" s="16">
        <v>1.2724247500000001</v>
      </c>
      <c r="E104" s="16">
        <v>14453.78</v>
      </c>
      <c r="F104" s="16">
        <v>18391.349999999999</v>
      </c>
      <c r="H104" s="16" t="s">
        <v>825</v>
      </c>
    </row>
    <row r="105" spans="1:8" ht="13.2" x14ac:dyDescent="0.25">
      <c r="A105" s="83">
        <v>43110</v>
      </c>
      <c r="B105" s="16" t="s">
        <v>762</v>
      </c>
      <c r="C105" s="16" t="s">
        <v>773</v>
      </c>
      <c r="D105" s="16">
        <v>1.0526865299999999</v>
      </c>
      <c r="E105" s="16">
        <v>14249.26</v>
      </c>
      <c r="F105" s="16">
        <v>14776.5</v>
      </c>
      <c r="H105" s="16" t="s">
        <v>892</v>
      </c>
    </row>
    <row r="106" spans="1:8" ht="13.2" x14ac:dyDescent="0.25">
      <c r="A106" s="83">
        <v>43129</v>
      </c>
      <c r="B106" s="16" t="s">
        <v>772</v>
      </c>
      <c r="C106" s="16" t="s">
        <v>773</v>
      </c>
      <c r="D106" s="16">
        <v>1.35674611</v>
      </c>
      <c r="E106" s="16">
        <v>11155.32</v>
      </c>
      <c r="F106" s="16">
        <v>15134.94</v>
      </c>
      <c r="H106" s="16" t="s">
        <v>825</v>
      </c>
    </row>
    <row r="107" spans="1:8" ht="13.2" x14ac:dyDescent="0.25">
      <c r="A107" s="83">
        <v>43129</v>
      </c>
      <c r="B107" s="16" t="s">
        <v>762</v>
      </c>
      <c r="C107" s="16" t="s">
        <v>773</v>
      </c>
      <c r="D107" s="16">
        <v>1.3473523199999999</v>
      </c>
      <c r="E107" s="16">
        <v>11132.95</v>
      </c>
      <c r="F107" s="16">
        <v>14776.5</v>
      </c>
      <c r="H107" s="16" t="s">
        <v>893</v>
      </c>
    </row>
    <row r="108" spans="1:8" ht="13.2" x14ac:dyDescent="0.25">
      <c r="A108" s="83">
        <v>43133</v>
      </c>
      <c r="B108" s="16" t="s">
        <v>763</v>
      </c>
      <c r="C108" s="16" t="s">
        <v>773</v>
      </c>
      <c r="D108" s="16">
        <v>0.79216584000000001</v>
      </c>
      <c r="E108" s="16">
        <v>9045</v>
      </c>
      <c r="F108" s="16">
        <v>7271.9</v>
      </c>
      <c r="H108" s="16" t="s">
        <v>894</v>
      </c>
    </row>
    <row r="109" spans="1:8" ht="13.2" x14ac:dyDescent="0.25">
      <c r="A109" s="83">
        <v>43146</v>
      </c>
      <c r="B109" s="16" t="s">
        <v>762</v>
      </c>
      <c r="C109" s="16" t="s">
        <v>773</v>
      </c>
      <c r="D109" s="16">
        <v>1.12067121</v>
      </c>
      <c r="E109" s="16">
        <v>9994.7999999999993</v>
      </c>
      <c r="F109" s="16">
        <v>11034</v>
      </c>
      <c r="H109" s="16" t="s">
        <v>895</v>
      </c>
    </row>
    <row r="110" spans="1:8" ht="13.2" x14ac:dyDescent="0.25">
      <c r="A110" s="83">
        <v>43150</v>
      </c>
      <c r="B110" s="16" t="s">
        <v>772</v>
      </c>
      <c r="C110" s="16" t="s">
        <v>773</v>
      </c>
      <c r="D110" s="16">
        <v>1.0645292399999999</v>
      </c>
      <c r="E110" s="16">
        <v>11155.01</v>
      </c>
      <c r="F110" s="16">
        <v>11874.83</v>
      </c>
      <c r="H110" s="16" t="s">
        <v>825</v>
      </c>
    </row>
    <row r="111" spans="1:8" ht="13.2" x14ac:dyDescent="0.25">
      <c r="A111" s="83">
        <v>43150</v>
      </c>
      <c r="B111" s="16" t="s">
        <v>762</v>
      </c>
      <c r="C111" s="16" t="s">
        <v>773</v>
      </c>
      <c r="D111" s="16">
        <v>1.0662111700000001</v>
      </c>
      <c r="E111" s="16">
        <v>11055.21</v>
      </c>
      <c r="F111" s="16">
        <v>11611.56</v>
      </c>
      <c r="H111" s="16" t="s">
        <v>896</v>
      </c>
    </row>
    <row r="112" spans="1:8" ht="13.2" x14ac:dyDescent="0.25">
      <c r="A112" s="83">
        <v>43168</v>
      </c>
      <c r="B112" s="16" t="s">
        <v>772</v>
      </c>
      <c r="C112" s="16" t="s">
        <v>773</v>
      </c>
      <c r="D112" s="16">
        <v>0.97644006000000005</v>
      </c>
      <c r="E112" s="16">
        <v>8708.4599999999991</v>
      </c>
      <c r="F112" s="16">
        <v>8503.2900000000009</v>
      </c>
      <c r="H112" s="16" t="s">
        <v>825</v>
      </c>
    </row>
    <row r="113" spans="1:8" ht="13.2" x14ac:dyDescent="0.25">
      <c r="A113" s="83">
        <v>43168</v>
      </c>
      <c r="B113" s="16" t="s">
        <v>762</v>
      </c>
      <c r="C113" s="16" t="s">
        <v>773</v>
      </c>
      <c r="D113" s="16">
        <v>0.97644006000000005</v>
      </c>
      <c r="E113" s="16">
        <v>8837.83</v>
      </c>
      <c r="F113" s="16">
        <v>8501.0300000000007</v>
      </c>
      <c r="H113" s="16" t="s">
        <v>897</v>
      </c>
    </row>
    <row r="114" spans="1:8" ht="13.2" x14ac:dyDescent="0.25">
      <c r="A114" s="83">
        <v>43508</v>
      </c>
      <c r="B114" s="16" t="s">
        <v>763</v>
      </c>
      <c r="C114" s="16" t="s">
        <v>898</v>
      </c>
      <c r="D114" s="16">
        <v>0.46124570999999998</v>
      </c>
      <c r="E114" s="16">
        <v>65.150000000000006</v>
      </c>
      <c r="F114" s="16">
        <v>30.05</v>
      </c>
      <c r="H114" s="16" t="s">
        <v>899</v>
      </c>
    </row>
    <row r="115" spans="1:8" ht="13.2" hidden="1" x14ac:dyDescent="0.25"/>
    <row r="116" spans="1:8" ht="13.2" hidden="1" x14ac:dyDescent="0.25"/>
    <row r="117" spans="1:8" ht="13.2" hidden="1" x14ac:dyDescent="0.25"/>
    <row r="118" spans="1:8" ht="13.2" hidden="1" x14ac:dyDescent="0.25"/>
    <row r="119" spans="1:8" ht="13.2" hidden="1" x14ac:dyDescent="0.25"/>
    <row r="120" spans="1:8" ht="13.2" hidden="1" x14ac:dyDescent="0.25"/>
    <row r="121" spans="1:8" ht="13.2" hidden="1" x14ac:dyDescent="0.25"/>
    <row r="122" spans="1:8" ht="13.2" hidden="1" x14ac:dyDescent="0.25"/>
    <row r="123" spans="1:8" ht="13.2" hidden="1" x14ac:dyDescent="0.25"/>
    <row r="124" spans="1:8" ht="13.2" hidden="1" x14ac:dyDescent="0.25"/>
    <row r="125" spans="1:8" ht="13.2" hidden="1" x14ac:dyDescent="0.25"/>
    <row r="126" spans="1:8" ht="13.2" hidden="1" x14ac:dyDescent="0.25"/>
    <row r="127" spans="1:8" ht="13.2" hidden="1" x14ac:dyDescent="0.25"/>
    <row r="128" spans="1:8" ht="13.2" hidden="1" x14ac:dyDescent="0.25"/>
    <row r="129" ht="13.2" hidden="1" x14ac:dyDescent="0.25"/>
    <row r="130" ht="13.2" hidden="1" x14ac:dyDescent="0.25"/>
    <row r="131" ht="13.2" hidden="1" x14ac:dyDescent="0.25"/>
    <row r="132" ht="13.2" hidden="1" x14ac:dyDescent="0.25"/>
    <row r="133" ht="13.2" hidden="1" x14ac:dyDescent="0.25"/>
    <row r="134" ht="13.2" hidden="1" x14ac:dyDescent="0.25"/>
    <row r="135" ht="13.2" hidden="1" x14ac:dyDescent="0.25"/>
    <row r="136" ht="13.2" hidden="1" x14ac:dyDescent="0.25"/>
    <row r="137" ht="13.2" hidden="1" x14ac:dyDescent="0.25"/>
    <row r="138" ht="13.2" hidden="1" x14ac:dyDescent="0.25"/>
    <row r="139" ht="13.2" hidden="1" x14ac:dyDescent="0.25"/>
    <row r="140" ht="13.2" hidden="1" x14ac:dyDescent="0.25"/>
    <row r="141" ht="13.2" hidden="1" x14ac:dyDescent="0.25"/>
    <row r="142" ht="13.2" hidden="1" x14ac:dyDescent="0.25"/>
    <row r="143" ht="13.2" hidden="1" x14ac:dyDescent="0.25"/>
    <row r="144" ht="13.2" hidden="1" x14ac:dyDescent="0.25"/>
    <row r="145" ht="13.2" hidden="1" x14ac:dyDescent="0.25"/>
    <row r="146" ht="13.2" hidden="1" x14ac:dyDescent="0.25"/>
    <row r="147" ht="13.2" hidden="1" x14ac:dyDescent="0.25"/>
    <row r="148" ht="13.2" hidden="1" x14ac:dyDescent="0.25"/>
    <row r="149" ht="13.2" hidden="1" x14ac:dyDescent="0.25"/>
    <row r="150" ht="13.2" hidden="1" x14ac:dyDescent="0.25"/>
    <row r="151" ht="13.2" hidden="1" x14ac:dyDescent="0.25"/>
    <row r="152" ht="13.2" hidden="1" x14ac:dyDescent="0.25"/>
    <row r="153" ht="13.2" hidden="1" x14ac:dyDescent="0.25"/>
    <row r="154" ht="13.2" hidden="1" x14ac:dyDescent="0.25"/>
    <row r="155" ht="13.2" hidden="1" x14ac:dyDescent="0.25"/>
    <row r="156" ht="13.2" hidden="1" x14ac:dyDescent="0.25"/>
    <row r="157" ht="13.2" hidden="1" x14ac:dyDescent="0.25"/>
    <row r="158" ht="13.2" hidden="1" x14ac:dyDescent="0.25"/>
    <row r="159" ht="13.2" hidden="1" x14ac:dyDescent="0.25"/>
    <row r="160" ht="13.2" hidden="1" x14ac:dyDescent="0.25"/>
    <row r="161" ht="13.2" hidden="1" x14ac:dyDescent="0.25"/>
    <row r="162" ht="13.2" hidden="1" x14ac:dyDescent="0.25"/>
    <row r="163" ht="13.2" hidden="1" x14ac:dyDescent="0.25"/>
    <row r="164" ht="13.2" hidden="1" x14ac:dyDescent="0.25"/>
    <row r="165" ht="13.2" hidden="1" x14ac:dyDescent="0.25"/>
    <row r="166" ht="13.2" hidden="1" x14ac:dyDescent="0.25"/>
    <row r="167" ht="13.2" hidden="1" x14ac:dyDescent="0.25"/>
    <row r="168" ht="13.2" hidden="1" x14ac:dyDescent="0.25"/>
    <row r="169" ht="13.2" hidden="1" x14ac:dyDescent="0.25"/>
    <row r="170" ht="13.2" hidden="1" x14ac:dyDescent="0.25"/>
    <row r="171" ht="13.2" hidden="1" x14ac:dyDescent="0.25"/>
    <row r="172" ht="13.2" hidden="1" x14ac:dyDescent="0.25"/>
    <row r="173" ht="13.2" hidden="1" x14ac:dyDescent="0.25"/>
    <row r="174" ht="13.2" hidden="1" x14ac:dyDescent="0.25"/>
    <row r="175" ht="13.2" hidden="1" x14ac:dyDescent="0.25"/>
    <row r="176" ht="13.2" hidden="1" x14ac:dyDescent="0.25"/>
    <row r="177" ht="13.2" hidden="1" x14ac:dyDescent="0.25"/>
    <row r="178" ht="13.2" hidden="1" x14ac:dyDescent="0.25"/>
    <row r="179" ht="13.2" hidden="1" x14ac:dyDescent="0.25"/>
    <row r="180" ht="13.2" hidden="1" x14ac:dyDescent="0.25"/>
    <row r="181" ht="13.2" hidden="1" x14ac:dyDescent="0.25"/>
    <row r="182" ht="13.2" hidden="1" x14ac:dyDescent="0.25"/>
    <row r="183" ht="13.2" hidden="1" x14ac:dyDescent="0.25"/>
    <row r="184" ht="13.2" hidden="1" x14ac:dyDescent="0.25"/>
    <row r="185" ht="13.2" hidden="1" x14ac:dyDescent="0.25"/>
    <row r="186" ht="13.2" hidden="1" x14ac:dyDescent="0.25"/>
    <row r="187" ht="13.2" hidden="1" x14ac:dyDescent="0.25"/>
    <row r="188" ht="13.2" hidden="1" x14ac:dyDescent="0.25"/>
    <row r="189" ht="13.2" hidden="1" x14ac:dyDescent="0.25"/>
    <row r="190" ht="13.2" hidden="1" x14ac:dyDescent="0.25"/>
    <row r="191" ht="13.2" hidden="1" x14ac:dyDescent="0.25"/>
    <row r="192" ht="13.2" hidden="1" x14ac:dyDescent="0.25"/>
    <row r="193" ht="13.2" hidden="1" x14ac:dyDescent="0.25"/>
    <row r="194" ht="13.2" hidden="1" x14ac:dyDescent="0.25"/>
    <row r="195" ht="13.2" hidden="1" x14ac:dyDescent="0.25"/>
    <row r="196" ht="13.2" hidden="1" x14ac:dyDescent="0.25"/>
    <row r="197" ht="13.2" hidden="1" x14ac:dyDescent="0.25"/>
    <row r="198" ht="13.2" hidden="1" x14ac:dyDescent="0.25"/>
    <row r="199" ht="13.2" hidden="1" x14ac:dyDescent="0.25"/>
    <row r="200" ht="13.2" hidden="1" x14ac:dyDescent="0.25"/>
    <row r="201" ht="13.2" hidden="1" x14ac:dyDescent="0.25"/>
    <row r="202" ht="13.2" hidden="1" x14ac:dyDescent="0.25"/>
    <row r="203" ht="13.2" hidden="1" x14ac:dyDescent="0.25"/>
    <row r="204" ht="13.2" hidden="1" x14ac:dyDescent="0.25"/>
    <row r="205" ht="13.2" hidden="1" x14ac:dyDescent="0.25"/>
    <row r="206" ht="13.2" hidden="1" x14ac:dyDescent="0.25"/>
    <row r="207" ht="13.2" hidden="1" x14ac:dyDescent="0.25"/>
    <row r="208" ht="13.2" hidden="1" x14ac:dyDescent="0.25"/>
    <row r="209" ht="13.2" hidden="1" x14ac:dyDescent="0.25"/>
    <row r="210" ht="13.2" hidden="1" x14ac:dyDescent="0.25"/>
    <row r="211" ht="13.2" hidden="1" x14ac:dyDescent="0.25"/>
    <row r="212" ht="13.2" hidden="1" x14ac:dyDescent="0.25"/>
    <row r="213" ht="13.2" hidden="1" x14ac:dyDescent="0.25"/>
    <row r="214" ht="13.2" hidden="1" x14ac:dyDescent="0.25"/>
    <row r="215" ht="13.2" hidden="1" x14ac:dyDescent="0.25"/>
    <row r="216" ht="13.2" hidden="1" x14ac:dyDescent="0.25"/>
    <row r="217" ht="13.2" hidden="1" x14ac:dyDescent="0.25"/>
    <row r="218" ht="13.2" hidden="1" x14ac:dyDescent="0.25"/>
    <row r="219" ht="13.2" hidden="1" x14ac:dyDescent="0.25"/>
    <row r="220" ht="13.2" hidden="1" x14ac:dyDescent="0.25"/>
    <row r="221" ht="13.2" hidden="1" x14ac:dyDescent="0.25"/>
    <row r="222" ht="13.2" hidden="1" x14ac:dyDescent="0.25"/>
    <row r="223" ht="13.2" hidden="1" x14ac:dyDescent="0.25"/>
    <row r="224" ht="13.2" hidden="1" x14ac:dyDescent="0.25"/>
    <row r="225" ht="13.2" hidden="1" x14ac:dyDescent="0.25"/>
    <row r="226" ht="13.2" hidden="1" x14ac:dyDescent="0.25"/>
    <row r="227" ht="13.2" hidden="1" x14ac:dyDescent="0.25"/>
    <row r="228" ht="13.2" hidden="1" x14ac:dyDescent="0.25"/>
    <row r="229" ht="13.2" hidden="1" x14ac:dyDescent="0.25"/>
    <row r="230" ht="13.2" hidden="1" x14ac:dyDescent="0.25"/>
    <row r="231" ht="13.2" hidden="1" x14ac:dyDescent="0.25"/>
    <row r="232" ht="13.2" hidden="1" x14ac:dyDescent="0.25"/>
    <row r="233" ht="13.2" hidden="1" x14ac:dyDescent="0.25"/>
    <row r="234" ht="13.2" hidden="1" x14ac:dyDescent="0.25"/>
    <row r="235" ht="13.2" hidden="1" x14ac:dyDescent="0.25"/>
    <row r="236" ht="13.2" hidden="1" x14ac:dyDescent="0.25"/>
    <row r="237" ht="13.2" hidden="1" x14ac:dyDescent="0.25"/>
    <row r="238" ht="13.2" hidden="1" x14ac:dyDescent="0.25"/>
    <row r="239" ht="13.2" hidden="1" x14ac:dyDescent="0.25"/>
    <row r="240" ht="13.2" hidden="1" x14ac:dyDescent="0.25"/>
    <row r="241" ht="13.2" hidden="1" x14ac:dyDescent="0.25"/>
    <row r="242" ht="13.2" hidden="1" x14ac:dyDescent="0.25"/>
    <row r="243" ht="13.2" hidden="1" x14ac:dyDescent="0.25"/>
    <row r="244" ht="13.2" hidden="1" x14ac:dyDescent="0.25"/>
    <row r="245" ht="13.2" hidden="1" x14ac:dyDescent="0.25"/>
    <row r="246" ht="13.2" hidden="1" x14ac:dyDescent="0.25"/>
    <row r="247" ht="13.2" hidden="1" x14ac:dyDescent="0.25"/>
    <row r="248" ht="13.2" hidden="1" x14ac:dyDescent="0.25"/>
    <row r="249" ht="13.2" hidden="1" x14ac:dyDescent="0.25"/>
    <row r="250" ht="13.2" hidden="1" x14ac:dyDescent="0.25"/>
    <row r="251" ht="13.2" hidden="1" x14ac:dyDescent="0.25"/>
    <row r="252" ht="13.2" hidden="1" x14ac:dyDescent="0.25"/>
    <row r="253" ht="13.2" hidden="1" x14ac:dyDescent="0.25"/>
    <row r="254" ht="13.2" hidden="1" x14ac:dyDescent="0.25"/>
    <row r="255" ht="13.2" hidden="1" x14ac:dyDescent="0.25"/>
    <row r="256" ht="13.2" hidden="1" x14ac:dyDescent="0.25"/>
    <row r="257" ht="13.2" hidden="1" x14ac:dyDescent="0.25"/>
    <row r="258" ht="13.2" hidden="1" x14ac:dyDescent="0.25"/>
    <row r="259" ht="13.2" hidden="1" x14ac:dyDescent="0.25"/>
    <row r="260" ht="13.2" hidden="1" x14ac:dyDescent="0.25"/>
    <row r="261" ht="13.2" hidden="1" x14ac:dyDescent="0.25"/>
    <row r="262" ht="13.2" hidden="1" x14ac:dyDescent="0.25"/>
    <row r="263" ht="13.2" hidden="1" x14ac:dyDescent="0.25"/>
    <row r="264" ht="13.2" hidden="1" x14ac:dyDescent="0.25"/>
    <row r="265" ht="13.2" hidden="1" x14ac:dyDescent="0.25"/>
    <row r="266" ht="13.2" hidden="1" x14ac:dyDescent="0.25"/>
    <row r="267" ht="13.2" hidden="1" x14ac:dyDescent="0.25"/>
    <row r="268" ht="13.2" hidden="1" x14ac:dyDescent="0.25"/>
    <row r="269" ht="13.2" hidden="1" x14ac:dyDescent="0.25"/>
    <row r="270" ht="13.2" hidden="1" x14ac:dyDescent="0.25"/>
    <row r="271" ht="13.2" hidden="1" x14ac:dyDescent="0.25"/>
    <row r="272" ht="13.2" hidden="1" x14ac:dyDescent="0.25"/>
    <row r="273" ht="13.2" hidden="1" x14ac:dyDescent="0.25"/>
    <row r="274" ht="13.2" hidden="1" x14ac:dyDescent="0.25"/>
    <row r="275" ht="13.2" hidden="1" x14ac:dyDescent="0.25"/>
    <row r="276" ht="13.2" hidden="1" x14ac:dyDescent="0.25"/>
    <row r="277" ht="13.2" hidden="1" x14ac:dyDescent="0.25"/>
    <row r="278" ht="13.2" hidden="1" x14ac:dyDescent="0.25"/>
    <row r="279" ht="13.2" hidden="1" x14ac:dyDescent="0.25"/>
    <row r="280" ht="13.2" hidden="1" x14ac:dyDescent="0.25"/>
    <row r="281" ht="13.2" hidden="1" x14ac:dyDescent="0.25"/>
    <row r="282" ht="13.2" hidden="1" x14ac:dyDescent="0.25"/>
    <row r="283" ht="13.2" hidden="1" x14ac:dyDescent="0.25"/>
    <row r="284" ht="13.2" hidden="1" x14ac:dyDescent="0.25"/>
    <row r="285" ht="13.2" hidden="1" x14ac:dyDescent="0.25"/>
    <row r="286" ht="13.2" hidden="1" x14ac:dyDescent="0.25"/>
    <row r="287" ht="13.2" hidden="1" x14ac:dyDescent="0.25"/>
    <row r="288" ht="13.2" hidden="1" x14ac:dyDescent="0.25"/>
    <row r="289" ht="13.2" hidden="1" x14ac:dyDescent="0.25"/>
    <row r="290" ht="13.2" hidden="1" x14ac:dyDescent="0.25"/>
    <row r="291" ht="13.2" hidden="1" x14ac:dyDescent="0.25"/>
    <row r="292" ht="13.2" hidden="1" x14ac:dyDescent="0.25"/>
    <row r="293" ht="13.2" hidden="1" x14ac:dyDescent="0.25"/>
    <row r="294" ht="13.2" hidden="1" x14ac:dyDescent="0.25"/>
    <row r="295" ht="13.2" hidden="1" x14ac:dyDescent="0.25"/>
    <row r="296" ht="13.2" hidden="1" x14ac:dyDescent="0.25"/>
    <row r="297" ht="13.2" hidden="1" x14ac:dyDescent="0.25"/>
    <row r="298" ht="13.2" hidden="1" x14ac:dyDescent="0.25"/>
    <row r="299" ht="13.2" hidden="1" x14ac:dyDescent="0.25"/>
    <row r="300" ht="13.2" hidden="1" x14ac:dyDescent="0.25"/>
    <row r="301" ht="13.2" hidden="1" x14ac:dyDescent="0.25"/>
    <row r="302" ht="13.2" hidden="1" x14ac:dyDescent="0.25"/>
    <row r="303" ht="13.2" hidden="1" x14ac:dyDescent="0.25"/>
    <row r="304" ht="13.2" hidden="1" x14ac:dyDescent="0.25"/>
    <row r="305" ht="13.2" hidden="1" x14ac:dyDescent="0.25"/>
    <row r="306" ht="13.2" hidden="1" x14ac:dyDescent="0.25"/>
    <row r="307" ht="13.2" hidden="1" x14ac:dyDescent="0.25"/>
    <row r="308" ht="13.2" hidden="1" x14ac:dyDescent="0.25"/>
    <row r="309" ht="13.2" hidden="1" x14ac:dyDescent="0.25"/>
    <row r="310" ht="13.2" hidden="1" x14ac:dyDescent="0.25"/>
    <row r="311" ht="13.2" hidden="1" x14ac:dyDescent="0.25"/>
    <row r="312" ht="13.2" hidden="1" x14ac:dyDescent="0.25"/>
    <row r="313" ht="13.2" hidden="1" x14ac:dyDescent="0.25"/>
    <row r="314" ht="13.2" hidden="1" x14ac:dyDescent="0.25"/>
    <row r="315" ht="13.2" hidden="1" x14ac:dyDescent="0.25"/>
    <row r="316" ht="13.2" hidden="1" x14ac:dyDescent="0.25"/>
    <row r="317" ht="13.2" hidden="1" x14ac:dyDescent="0.25"/>
    <row r="318" ht="13.2" hidden="1" x14ac:dyDescent="0.25"/>
    <row r="319" ht="13.2" hidden="1" x14ac:dyDescent="0.25"/>
    <row r="320" ht="13.2" hidden="1" x14ac:dyDescent="0.25"/>
    <row r="321" ht="13.2" hidden="1" x14ac:dyDescent="0.25"/>
    <row r="322" ht="13.2" hidden="1" x14ac:dyDescent="0.25"/>
    <row r="323" ht="13.2" hidden="1" x14ac:dyDescent="0.25"/>
    <row r="324" ht="13.2" hidden="1" x14ac:dyDescent="0.25"/>
    <row r="325" ht="13.2" hidden="1" x14ac:dyDescent="0.25"/>
    <row r="326" ht="13.2" hidden="1" x14ac:dyDescent="0.25"/>
    <row r="327" ht="13.2" hidden="1" x14ac:dyDescent="0.25"/>
    <row r="328" ht="13.2" hidden="1" x14ac:dyDescent="0.25"/>
    <row r="329" ht="13.2" hidden="1" x14ac:dyDescent="0.25"/>
    <row r="330" ht="13.2" hidden="1" x14ac:dyDescent="0.25"/>
    <row r="331" ht="13.2" hidden="1" x14ac:dyDescent="0.25"/>
    <row r="332" ht="13.2" hidden="1" x14ac:dyDescent="0.25"/>
    <row r="333" ht="13.2" hidden="1" x14ac:dyDescent="0.25"/>
    <row r="334" ht="13.2" hidden="1" x14ac:dyDescent="0.25"/>
    <row r="335" ht="13.2" hidden="1" x14ac:dyDescent="0.25"/>
    <row r="336" ht="13.2" hidden="1" x14ac:dyDescent="0.25"/>
    <row r="337" ht="13.2" hidden="1" x14ac:dyDescent="0.25"/>
    <row r="338" ht="13.2" hidden="1" x14ac:dyDescent="0.25"/>
    <row r="339" ht="13.2" hidden="1" x14ac:dyDescent="0.25"/>
    <row r="340" ht="13.2" hidden="1" x14ac:dyDescent="0.25"/>
    <row r="341" ht="13.2" hidden="1" x14ac:dyDescent="0.25"/>
    <row r="342" ht="13.2" hidden="1" x14ac:dyDescent="0.25"/>
    <row r="343" ht="13.2" hidden="1" x14ac:dyDescent="0.25"/>
    <row r="344" ht="13.2" hidden="1" x14ac:dyDescent="0.25"/>
    <row r="345" ht="13.2" hidden="1" x14ac:dyDescent="0.25"/>
    <row r="346" ht="13.2" hidden="1" x14ac:dyDescent="0.25"/>
    <row r="347" ht="13.2" hidden="1" x14ac:dyDescent="0.25"/>
    <row r="348" ht="13.2" hidden="1" x14ac:dyDescent="0.25"/>
    <row r="349" ht="13.2" hidden="1" x14ac:dyDescent="0.25"/>
    <row r="350" ht="13.2" hidden="1" x14ac:dyDescent="0.25"/>
    <row r="351" ht="13.2" hidden="1" x14ac:dyDescent="0.25"/>
    <row r="352" ht="13.2" hidden="1" x14ac:dyDescent="0.25"/>
    <row r="353" ht="13.2" hidden="1" x14ac:dyDescent="0.25"/>
    <row r="354" ht="13.2" hidden="1" x14ac:dyDescent="0.25"/>
    <row r="355" ht="13.2" hidden="1" x14ac:dyDescent="0.25"/>
    <row r="356" ht="13.2" hidden="1" x14ac:dyDescent="0.25"/>
    <row r="357" ht="13.2" hidden="1" x14ac:dyDescent="0.25"/>
    <row r="358" ht="13.2" hidden="1" x14ac:dyDescent="0.25"/>
    <row r="359" ht="13.2" hidden="1" x14ac:dyDescent="0.25"/>
    <row r="360" ht="13.2" hidden="1" x14ac:dyDescent="0.25"/>
    <row r="361" ht="13.2" hidden="1" x14ac:dyDescent="0.25"/>
    <row r="362" ht="13.2" hidden="1" x14ac:dyDescent="0.25"/>
    <row r="363" ht="13.2" hidden="1" x14ac:dyDescent="0.25"/>
    <row r="364" ht="13.2" hidden="1" x14ac:dyDescent="0.25"/>
    <row r="365" ht="13.2" hidden="1" x14ac:dyDescent="0.25"/>
    <row r="366" ht="13.2" hidden="1" x14ac:dyDescent="0.25"/>
    <row r="367" ht="13.2" hidden="1" x14ac:dyDescent="0.25"/>
    <row r="368" ht="13.2" hidden="1" x14ac:dyDescent="0.25"/>
    <row r="369" ht="13.2" hidden="1" x14ac:dyDescent="0.25"/>
    <row r="370" ht="13.2" hidden="1" x14ac:dyDescent="0.25"/>
    <row r="371" ht="13.2" hidden="1" x14ac:dyDescent="0.25"/>
    <row r="372" ht="13.2" hidden="1" x14ac:dyDescent="0.25"/>
    <row r="373" ht="13.2" hidden="1" x14ac:dyDescent="0.25"/>
    <row r="374" ht="13.2" hidden="1" x14ac:dyDescent="0.25"/>
    <row r="375" ht="13.2" hidden="1" x14ac:dyDescent="0.25"/>
    <row r="376" ht="13.2" hidden="1" x14ac:dyDescent="0.25"/>
    <row r="377" ht="13.2" hidden="1" x14ac:dyDescent="0.25"/>
    <row r="378" ht="13.2" hidden="1" x14ac:dyDescent="0.25"/>
    <row r="379" ht="13.2" hidden="1" x14ac:dyDescent="0.25"/>
    <row r="380" ht="13.2" hidden="1" x14ac:dyDescent="0.25"/>
    <row r="381" ht="13.2" hidden="1" x14ac:dyDescent="0.25"/>
    <row r="382" ht="13.2" hidden="1" x14ac:dyDescent="0.25"/>
    <row r="383" ht="13.2" hidden="1" x14ac:dyDescent="0.25"/>
    <row r="384" ht="13.2" hidden="1" x14ac:dyDescent="0.25"/>
    <row r="385" ht="13.2" hidden="1" x14ac:dyDescent="0.25"/>
    <row r="386" ht="13.2" hidden="1" x14ac:dyDescent="0.25"/>
    <row r="387" ht="13.2" hidden="1" x14ac:dyDescent="0.25"/>
    <row r="388" ht="13.2" hidden="1" x14ac:dyDescent="0.25"/>
    <row r="389" ht="13.2" hidden="1" x14ac:dyDescent="0.25"/>
    <row r="390" ht="13.2" hidden="1" x14ac:dyDescent="0.25"/>
    <row r="391" ht="13.2" hidden="1" x14ac:dyDescent="0.25"/>
    <row r="392" ht="13.2" hidden="1" x14ac:dyDescent="0.25"/>
    <row r="393" ht="13.2" hidden="1" x14ac:dyDescent="0.25"/>
    <row r="394" ht="13.2" hidden="1" x14ac:dyDescent="0.25"/>
    <row r="395" ht="13.2" hidden="1" x14ac:dyDescent="0.25"/>
    <row r="396" ht="13.2" hidden="1" x14ac:dyDescent="0.25"/>
    <row r="397" ht="13.2" hidden="1" x14ac:dyDescent="0.25"/>
    <row r="398" ht="13.2" hidden="1" x14ac:dyDescent="0.25"/>
    <row r="399" ht="13.2" hidden="1" x14ac:dyDescent="0.25"/>
    <row r="400" ht="13.2" hidden="1" x14ac:dyDescent="0.25"/>
    <row r="401" ht="13.2" hidden="1" x14ac:dyDescent="0.25"/>
    <row r="402" ht="13.2" hidden="1" x14ac:dyDescent="0.25"/>
    <row r="403" ht="13.2" hidden="1" x14ac:dyDescent="0.25"/>
    <row r="404" ht="13.2" hidden="1" x14ac:dyDescent="0.25"/>
    <row r="405" ht="13.2" hidden="1" x14ac:dyDescent="0.25"/>
    <row r="406" ht="13.2" hidden="1" x14ac:dyDescent="0.25"/>
    <row r="407" ht="13.2" hidden="1" x14ac:dyDescent="0.25"/>
    <row r="408" ht="13.2" hidden="1" x14ac:dyDescent="0.25"/>
    <row r="409" ht="13.2" hidden="1" x14ac:dyDescent="0.25"/>
    <row r="410" ht="13.2" hidden="1" x14ac:dyDescent="0.25"/>
    <row r="411" ht="13.2" hidden="1" x14ac:dyDescent="0.25"/>
    <row r="412" ht="13.2" hidden="1" x14ac:dyDescent="0.25"/>
    <row r="413" ht="13.2" hidden="1" x14ac:dyDescent="0.25"/>
    <row r="414" ht="13.2" hidden="1" x14ac:dyDescent="0.25"/>
    <row r="415" ht="13.2" hidden="1" x14ac:dyDescent="0.25"/>
    <row r="416" ht="13.2" hidden="1" x14ac:dyDescent="0.25"/>
    <row r="417" ht="13.2" hidden="1" x14ac:dyDescent="0.25"/>
    <row r="418" ht="13.2" hidden="1" x14ac:dyDescent="0.25"/>
    <row r="419" ht="13.2" hidden="1" x14ac:dyDescent="0.25"/>
    <row r="420" ht="13.2" hidden="1" x14ac:dyDescent="0.25"/>
    <row r="421" ht="13.2" hidden="1" x14ac:dyDescent="0.25"/>
    <row r="422" ht="13.2" hidden="1" x14ac:dyDescent="0.25"/>
    <row r="423" ht="13.2" hidden="1" x14ac:dyDescent="0.25"/>
    <row r="424" ht="13.2" hidden="1" x14ac:dyDescent="0.25"/>
    <row r="425" ht="13.2" hidden="1" x14ac:dyDescent="0.25"/>
    <row r="426" ht="13.2" hidden="1" x14ac:dyDescent="0.25"/>
    <row r="427" ht="13.2" hidden="1" x14ac:dyDescent="0.25"/>
    <row r="428" ht="13.2" hidden="1" x14ac:dyDescent="0.25"/>
    <row r="429" ht="13.2" hidden="1" x14ac:dyDescent="0.25"/>
    <row r="430" ht="13.2" hidden="1" x14ac:dyDescent="0.25"/>
    <row r="431" ht="13.2" hidden="1" x14ac:dyDescent="0.25"/>
    <row r="432" ht="13.2" hidden="1" x14ac:dyDescent="0.25"/>
    <row r="433" ht="13.2" hidden="1" x14ac:dyDescent="0.25"/>
    <row r="434" ht="13.2" hidden="1" x14ac:dyDescent="0.25"/>
    <row r="435" ht="13.2" hidden="1" x14ac:dyDescent="0.25"/>
    <row r="436" ht="13.2" hidden="1" x14ac:dyDescent="0.25"/>
    <row r="437" ht="13.2" hidden="1" x14ac:dyDescent="0.25"/>
    <row r="438" ht="13.2" hidden="1" x14ac:dyDescent="0.25"/>
    <row r="439" ht="13.2" hidden="1" x14ac:dyDescent="0.25"/>
    <row r="440" ht="13.2" hidden="1" x14ac:dyDescent="0.25"/>
    <row r="441" ht="13.2" hidden="1" x14ac:dyDescent="0.25"/>
    <row r="442" ht="13.2" hidden="1" x14ac:dyDescent="0.25"/>
    <row r="443" ht="13.2" hidden="1" x14ac:dyDescent="0.25"/>
    <row r="444" ht="13.2" hidden="1" x14ac:dyDescent="0.25"/>
    <row r="445" ht="13.2" hidden="1" x14ac:dyDescent="0.25"/>
    <row r="446" ht="13.2" hidden="1" x14ac:dyDescent="0.25"/>
    <row r="447" ht="13.2" hidden="1" x14ac:dyDescent="0.25"/>
    <row r="448" ht="13.2" hidden="1" x14ac:dyDescent="0.25"/>
    <row r="449" ht="13.2" hidden="1" x14ac:dyDescent="0.25"/>
    <row r="450" ht="13.2" hidden="1" x14ac:dyDescent="0.25"/>
    <row r="451" ht="13.2" hidden="1" x14ac:dyDescent="0.25"/>
    <row r="452" ht="13.2" hidden="1" x14ac:dyDescent="0.25"/>
    <row r="453" ht="13.2" hidden="1" x14ac:dyDescent="0.25"/>
    <row r="454" ht="13.2" hidden="1" x14ac:dyDescent="0.25"/>
    <row r="455" ht="13.2" hidden="1" x14ac:dyDescent="0.25"/>
    <row r="456" ht="13.2" hidden="1" x14ac:dyDescent="0.25"/>
    <row r="457" ht="13.2" hidden="1" x14ac:dyDescent="0.25"/>
    <row r="458" ht="13.2" hidden="1" x14ac:dyDescent="0.25"/>
    <row r="459" ht="13.2" hidden="1" x14ac:dyDescent="0.25"/>
    <row r="460" ht="13.2" hidden="1" x14ac:dyDescent="0.25"/>
    <row r="461" ht="13.2" hidden="1" x14ac:dyDescent="0.25"/>
    <row r="462" ht="13.2" hidden="1" x14ac:dyDescent="0.25"/>
    <row r="463" ht="13.2" hidden="1" x14ac:dyDescent="0.25"/>
    <row r="464" ht="13.2" hidden="1" x14ac:dyDescent="0.25"/>
    <row r="465" ht="13.2" hidden="1" x14ac:dyDescent="0.25"/>
    <row r="466" ht="13.2" hidden="1" x14ac:dyDescent="0.25"/>
    <row r="467" ht="13.2" hidden="1" x14ac:dyDescent="0.25"/>
    <row r="468" ht="13.2" hidden="1" x14ac:dyDescent="0.25"/>
    <row r="469" ht="13.2" hidden="1" x14ac:dyDescent="0.25"/>
    <row r="470" ht="13.2" hidden="1" x14ac:dyDescent="0.25"/>
    <row r="471" ht="13.2" hidden="1" x14ac:dyDescent="0.25"/>
    <row r="472" ht="13.2" hidden="1" x14ac:dyDescent="0.25"/>
    <row r="473" ht="13.2" hidden="1" x14ac:dyDescent="0.25"/>
    <row r="474" ht="13.2" hidden="1" x14ac:dyDescent="0.25"/>
    <row r="475" ht="13.2" hidden="1" x14ac:dyDescent="0.25"/>
    <row r="476" ht="13.2" hidden="1" x14ac:dyDescent="0.25"/>
    <row r="477" ht="13.2" hidden="1" x14ac:dyDescent="0.25"/>
    <row r="478" ht="13.2" hidden="1" x14ac:dyDescent="0.25"/>
    <row r="479" ht="13.2" hidden="1" x14ac:dyDescent="0.25"/>
    <row r="480" ht="13.2" hidden="1" x14ac:dyDescent="0.25"/>
    <row r="481" ht="13.2" hidden="1" x14ac:dyDescent="0.25"/>
    <row r="482" ht="13.2" hidden="1" x14ac:dyDescent="0.25"/>
    <row r="483" ht="13.2" hidden="1" x14ac:dyDescent="0.25"/>
    <row r="484" ht="13.2" hidden="1" x14ac:dyDescent="0.25"/>
    <row r="485" ht="13.2" hidden="1" x14ac:dyDescent="0.25"/>
    <row r="486" ht="13.2" hidden="1" x14ac:dyDescent="0.25"/>
    <row r="487" ht="13.2" hidden="1" x14ac:dyDescent="0.25"/>
    <row r="488" ht="13.2" hidden="1" x14ac:dyDescent="0.25"/>
    <row r="489" ht="13.2" hidden="1" x14ac:dyDescent="0.25"/>
    <row r="490" ht="13.2" hidden="1" x14ac:dyDescent="0.25"/>
    <row r="491" ht="13.2" hidden="1" x14ac:dyDescent="0.25"/>
    <row r="492" ht="13.2" hidden="1" x14ac:dyDescent="0.25"/>
    <row r="493" ht="13.2" hidden="1" x14ac:dyDescent="0.25"/>
    <row r="494" ht="13.2" hidden="1" x14ac:dyDescent="0.25"/>
    <row r="495" ht="13.2" hidden="1" x14ac:dyDescent="0.25"/>
    <row r="496" ht="13.2" hidden="1" x14ac:dyDescent="0.25"/>
    <row r="497" ht="13.2" hidden="1" x14ac:dyDescent="0.25"/>
    <row r="498" ht="13.2" hidden="1" x14ac:dyDescent="0.25"/>
    <row r="499" ht="13.2" hidden="1" x14ac:dyDescent="0.25"/>
    <row r="500" ht="13.2" hidden="1" x14ac:dyDescent="0.25"/>
    <row r="501" ht="13.2" hidden="1" x14ac:dyDescent="0.25"/>
    <row r="502" ht="13.2" hidden="1" x14ac:dyDescent="0.25"/>
    <row r="503" ht="13.2" hidden="1" x14ac:dyDescent="0.25"/>
    <row r="504" ht="13.2" hidden="1" x14ac:dyDescent="0.25"/>
    <row r="505" ht="13.2" hidden="1" x14ac:dyDescent="0.25"/>
    <row r="506" ht="13.2" hidden="1" x14ac:dyDescent="0.25"/>
    <row r="507" ht="13.2" hidden="1" x14ac:dyDescent="0.25"/>
    <row r="508" ht="13.2" hidden="1" x14ac:dyDescent="0.25"/>
    <row r="509" ht="13.2" hidden="1" x14ac:dyDescent="0.25"/>
    <row r="510" ht="13.2" hidden="1" x14ac:dyDescent="0.25"/>
    <row r="511" ht="13.2" hidden="1" x14ac:dyDescent="0.25"/>
    <row r="512" ht="13.2" hidden="1" x14ac:dyDescent="0.25"/>
    <row r="513" ht="13.2" hidden="1" x14ac:dyDescent="0.25"/>
    <row r="514" ht="13.2" hidden="1" x14ac:dyDescent="0.25"/>
    <row r="515" ht="13.2" hidden="1" x14ac:dyDescent="0.25"/>
    <row r="516" ht="13.2" hidden="1" x14ac:dyDescent="0.25"/>
    <row r="517" ht="13.2" hidden="1" x14ac:dyDescent="0.25"/>
    <row r="518" ht="13.2" hidden="1" x14ac:dyDescent="0.25"/>
    <row r="519" ht="13.2" hidden="1" x14ac:dyDescent="0.25"/>
    <row r="520" ht="13.2" hidden="1" x14ac:dyDescent="0.25"/>
    <row r="521" ht="13.2" hidden="1" x14ac:dyDescent="0.25"/>
    <row r="522" ht="13.2" hidden="1" x14ac:dyDescent="0.25"/>
    <row r="523" ht="13.2" hidden="1" x14ac:dyDescent="0.25"/>
    <row r="524" ht="13.2" hidden="1" x14ac:dyDescent="0.25"/>
    <row r="525" ht="13.2" hidden="1" x14ac:dyDescent="0.25"/>
    <row r="526" ht="13.2" hidden="1" x14ac:dyDescent="0.25"/>
    <row r="527" ht="13.2" hidden="1" x14ac:dyDescent="0.25"/>
    <row r="528" ht="13.2" hidden="1" x14ac:dyDescent="0.25"/>
    <row r="529" ht="13.2" hidden="1" x14ac:dyDescent="0.25"/>
    <row r="530" ht="13.2" hidden="1" x14ac:dyDescent="0.25"/>
    <row r="531" ht="13.2" hidden="1" x14ac:dyDescent="0.25"/>
    <row r="532" ht="13.2" hidden="1" x14ac:dyDescent="0.25"/>
    <row r="533" ht="13.2" hidden="1" x14ac:dyDescent="0.25"/>
    <row r="534" ht="13.2" hidden="1" x14ac:dyDescent="0.25"/>
    <row r="535" ht="13.2" hidden="1" x14ac:dyDescent="0.25"/>
    <row r="536" ht="13.2" hidden="1" x14ac:dyDescent="0.25"/>
    <row r="537" ht="13.2" hidden="1" x14ac:dyDescent="0.25"/>
    <row r="538" ht="13.2" hidden="1" x14ac:dyDescent="0.25"/>
    <row r="539" ht="13.2" hidden="1" x14ac:dyDescent="0.25"/>
    <row r="540" ht="13.2" hidden="1" x14ac:dyDescent="0.25"/>
    <row r="541" ht="13.2" hidden="1" x14ac:dyDescent="0.25"/>
    <row r="542" ht="13.2" hidden="1" x14ac:dyDescent="0.25"/>
    <row r="543" ht="13.2" hidden="1" x14ac:dyDescent="0.25"/>
    <row r="544" ht="13.2" hidden="1" x14ac:dyDescent="0.25"/>
    <row r="545" ht="13.2" hidden="1" x14ac:dyDescent="0.25"/>
    <row r="546" ht="13.2" hidden="1" x14ac:dyDescent="0.25"/>
    <row r="547" ht="13.2" hidden="1" x14ac:dyDescent="0.25"/>
    <row r="548" ht="13.2" hidden="1" x14ac:dyDescent="0.25"/>
    <row r="549" ht="13.2" hidden="1" x14ac:dyDescent="0.25"/>
    <row r="550" ht="13.2" hidden="1" x14ac:dyDescent="0.25"/>
    <row r="551" ht="13.2" hidden="1" x14ac:dyDescent="0.25"/>
    <row r="552" ht="13.2" hidden="1" x14ac:dyDescent="0.25"/>
    <row r="553" ht="13.2" hidden="1" x14ac:dyDescent="0.25"/>
    <row r="554" ht="13.2" hidden="1" x14ac:dyDescent="0.25"/>
    <row r="555" ht="13.2" hidden="1" x14ac:dyDescent="0.25"/>
    <row r="556" ht="13.2" hidden="1" x14ac:dyDescent="0.25"/>
    <row r="557" ht="13.2" hidden="1" x14ac:dyDescent="0.25"/>
    <row r="558" ht="13.2" hidden="1" x14ac:dyDescent="0.25"/>
    <row r="559" ht="13.2" hidden="1" x14ac:dyDescent="0.25"/>
    <row r="560" ht="13.2" hidden="1" x14ac:dyDescent="0.25"/>
    <row r="561" ht="13.2" hidden="1" x14ac:dyDescent="0.25"/>
    <row r="562" ht="13.2" hidden="1" x14ac:dyDescent="0.25"/>
    <row r="563" ht="13.2" hidden="1" x14ac:dyDescent="0.25"/>
    <row r="564" ht="13.2" hidden="1" x14ac:dyDescent="0.25"/>
    <row r="565" ht="13.2" hidden="1" x14ac:dyDescent="0.25"/>
    <row r="566" ht="13.2" hidden="1" x14ac:dyDescent="0.25"/>
    <row r="567" ht="13.2" hidden="1" x14ac:dyDescent="0.25"/>
    <row r="568" ht="13.2" hidden="1" x14ac:dyDescent="0.25"/>
    <row r="569" ht="13.2" hidden="1" x14ac:dyDescent="0.25"/>
    <row r="570" ht="13.2" hidden="1" x14ac:dyDescent="0.25"/>
    <row r="571" ht="13.2" hidden="1" x14ac:dyDescent="0.25"/>
    <row r="572" ht="13.2" hidden="1" x14ac:dyDescent="0.25"/>
    <row r="573" ht="13.2" hidden="1" x14ac:dyDescent="0.25"/>
    <row r="574" ht="13.2" hidden="1" x14ac:dyDescent="0.25"/>
    <row r="575" ht="13.2" hidden="1" x14ac:dyDescent="0.25"/>
    <row r="576" ht="13.2" hidden="1" x14ac:dyDescent="0.25"/>
    <row r="577" ht="13.2" hidden="1" x14ac:dyDescent="0.25"/>
    <row r="578" ht="13.2" hidden="1" x14ac:dyDescent="0.25"/>
    <row r="579" ht="13.2" hidden="1" x14ac:dyDescent="0.25"/>
    <row r="580" ht="13.2" hidden="1" x14ac:dyDescent="0.25"/>
    <row r="581" ht="13.2" hidden="1" x14ac:dyDescent="0.25"/>
    <row r="582" ht="13.2" hidden="1" x14ac:dyDescent="0.25"/>
    <row r="583" ht="13.2" hidden="1" x14ac:dyDescent="0.25"/>
    <row r="584" ht="13.2" hidden="1" x14ac:dyDescent="0.25"/>
    <row r="585" ht="13.2" hidden="1" x14ac:dyDescent="0.25"/>
    <row r="586" ht="13.2" hidden="1" x14ac:dyDescent="0.25"/>
    <row r="587" ht="13.2" hidden="1" x14ac:dyDescent="0.25"/>
    <row r="588" ht="13.2" hidden="1" x14ac:dyDescent="0.25"/>
    <row r="589" ht="13.2" hidden="1" x14ac:dyDescent="0.25"/>
    <row r="590" ht="13.2" hidden="1" x14ac:dyDescent="0.25"/>
    <row r="591" ht="13.2" hidden="1" x14ac:dyDescent="0.25"/>
    <row r="592" ht="13.2" hidden="1" x14ac:dyDescent="0.25"/>
    <row r="593" ht="13.2" hidden="1" x14ac:dyDescent="0.25"/>
    <row r="594" ht="13.2" hidden="1" x14ac:dyDescent="0.25"/>
    <row r="595" ht="13.2" hidden="1" x14ac:dyDescent="0.25"/>
    <row r="596" ht="13.2" hidden="1" x14ac:dyDescent="0.25"/>
    <row r="597" ht="13.2" hidden="1" x14ac:dyDescent="0.25"/>
    <row r="598" ht="13.2" hidden="1" x14ac:dyDescent="0.25"/>
    <row r="599" ht="13.2" hidden="1" x14ac:dyDescent="0.25"/>
    <row r="600" ht="13.2" hidden="1" x14ac:dyDescent="0.25"/>
    <row r="601" ht="13.2" hidden="1" x14ac:dyDescent="0.25"/>
    <row r="602" ht="13.2" hidden="1" x14ac:dyDescent="0.25"/>
    <row r="603" ht="13.2" hidden="1" x14ac:dyDescent="0.25"/>
    <row r="604" ht="13.2" hidden="1" x14ac:dyDescent="0.25"/>
    <row r="605" ht="13.2" hidden="1" x14ac:dyDescent="0.25"/>
    <row r="606" ht="13.2" hidden="1" x14ac:dyDescent="0.25"/>
    <row r="607" ht="13.2" hidden="1" x14ac:dyDescent="0.25"/>
    <row r="608" ht="13.2" hidden="1" x14ac:dyDescent="0.25"/>
    <row r="609" ht="13.2" hidden="1" x14ac:dyDescent="0.25"/>
    <row r="610" ht="13.2" hidden="1" x14ac:dyDescent="0.25"/>
    <row r="611" ht="13.2" hidden="1" x14ac:dyDescent="0.25"/>
    <row r="612" ht="13.2" hidden="1" x14ac:dyDescent="0.25"/>
    <row r="613" ht="13.2" hidden="1" x14ac:dyDescent="0.25"/>
    <row r="614" ht="13.2" hidden="1" x14ac:dyDescent="0.25"/>
    <row r="615" ht="13.2" hidden="1" x14ac:dyDescent="0.25"/>
    <row r="616" ht="13.2" hidden="1" x14ac:dyDescent="0.25"/>
    <row r="617" ht="13.2" hidden="1" x14ac:dyDescent="0.25"/>
    <row r="618" ht="13.2" hidden="1" x14ac:dyDescent="0.25"/>
    <row r="619" ht="13.2" hidden="1" x14ac:dyDescent="0.25"/>
    <row r="620" ht="13.2" hidden="1" x14ac:dyDescent="0.25"/>
    <row r="621" ht="13.2" hidden="1" x14ac:dyDescent="0.25"/>
    <row r="622" ht="13.2" hidden="1" x14ac:dyDescent="0.25"/>
    <row r="623" ht="13.2" hidden="1" x14ac:dyDescent="0.25"/>
    <row r="624" ht="13.2" hidden="1" x14ac:dyDescent="0.25"/>
    <row r="625" ht="13.2" hidden="1" x14ac:dyDescent="0.25"/>
    <row r="626" ht="13.2" hidden="1" x14ac:dyDescent="0.25"/>
    <row r="627" ht="13.2" hidden="1" x14ac:dyDescent="0.25"/>
    <row r="628" ht="13.2" hidden="1" x14ac:dyDescent="0.25"/>
    <row r="629" ht="13.2" hidden="1" x14ac:dyDescent="0.25"/>
    <row r="630" ht="13.2" hidden="1" x14ac:dyDescent="0.25"/>
    <row r="631" ht="13.2" hidden="1" x14ac:dyDescent="0.25"/>
    <row r="632" ht="13.2" hidden="1" x14ac:dyDescent="0.25"/>
    <row r="633" ht="13.2" hidden="1" x14ac:dyDescent="0.25"/>
    <row r="634" ht="13.2" hidden="1" x14ac:dyDescent="0.25"/>
    <row r="635" ht="13.2" hidden="1" x14ac:dyDescent="0.25"/>
    <row r="636" ht="13.2" hidden="1" x14ac:dyDescent="0.25"/>
    <row r="637" ht="13.2" hidden="1" x14ac:dyDescent="0.25"/>
    <row r="638" ht="13.2" hidden="1" x14ac:dyDescent="0.25"/>
    <row r="639" ht="13.2" hidden="1" x14ac:dyDescent="0.25"/>
    <row r="640" ht="13.2" hidden="1" x14ac:dyDescent="0.25"/>
    <row r="641" ht="13.2" hidden="1" x14ac:dyDescent="0.25"/>
    <row r="642" ht="13.2" hidden="1" x14ac:dyDescent="0.25"/>
    <row r="643" ht="13.2" hidden="1" x14ac:dyDescent="0.25"/>
    <row r="644" ht="13.2" hidden="1" x14ac:dyDescent="0.25"/>
    <row r="645" ht="13.2" hidden="1" x14ac:dyDescent="0.25"/>
    <row r="646" ht="13.2" hidden="1" x14ac:dyDescent="0.25"/>
    <row r="647" ht="13.2" hidden="1" x14ac:dyDescent="0.25"/>
    <row r="648" ht="13.2" hidden="1" x14ac:dyDescent="0.25"/>
    <row r="649" ht="13.2" hidden="1" x14ac:dyDescent="0.25"/>
    <row r="650" ht="13.2" hidden="1" x14ac:dyDescent="0.25"/>
    <row r="651" ht="13.2" hidden="1" x14ac:dyDescent="0.25"/>
    <row r="652" ht="13.2" hidden="1" x14ac:dyDescent="0.25"/>
    <row r="653" ht="13.2" hidden="1" x14ac:dyDescent="0.25"/>
    <row r="654" ht="13.2" hidden="1" x14ac:dyDescent="0.25"/>
    <row r="655" ht="13.2" hidden="1" x14ac:dyDescent="0.25"/>
    <row r="656" ht="13.2" hidden="1" x14ac:dyDescent="0.25"/>
    <row r="657" ht="13.2" hidden="1" x14ac:dyDescent="0.25"/>
    <row r="658" ht="13.2" hidden="1" x14ac:dyDescent="0.25"/>
    <row r="659" ht="13.2" hidden="1" x14ac:dyDescent="0.25"/>
    <row r="660" ht="13.2" hidden="1" x14ac:dyDescent="0.25"/>
    <row r="661" ht="13.2" hidden="1" x14ac:dyDescent="0.25"/>
    <row r="662" ht="13.2" hidden="1" x14ac:dyDescent="0.25"/>
    <row r="663" ht="13.2" hidden="1" x14ac:dyDescent="0.25"/>
    <row r="664" ht="13.2" hidden="1" x14ac:dyDescent="0.25"/>
    <row r="665" ht="13.2" hidden="1" x14ac:dyDescent="0.25"/>
    <row r="666" ht="13.2" hidden="1" x14ac:dyDescent="0.25"/>
    <row r="667" ht="13.2" hidden="1" x14ac:dyDescent="0.25"/>
    <row r="668" ht="13.2" hidden="1" x14ac:dyDescent="0.25"/>
    <row r="669" ht="13.2" hidden="1" x14ac:dyDescent="0.25"/>
    <row r="670" ht="13.2" hidden="1" x14ac:dyDescent="0.25"/>
    <row r="671" ht="13.2" hidden="1" x14ac:dyDescent="0.25"/>
    <row r="672" ht="13.2" hidden="1" x14ac:dyDescent="0.25"/>
    <row r="673" ht="13.2" hidden="1" x14ac:dyDescent="0.25"/>
    <row r="674" ht="13.2" hidden="1" x14ac:dyDescent="0.25"/>
    <row r="675" ht="13.2" hidden="1" x14ac:dyDescent="0.25"/>
    <row r="676" ht="13.2" hidden="1" x14ac:dyDescent="0.25"/>
    <row r="677" ht="13.2" hidden="1" x14ac:dyDescent="0.25"/>
    <row r="678" ht="13.2" hidden="1" x14ac:dyDescent="0.25"/>
    <row r="679" ht="13.2" hidden="1" x14ac:dyDescent="0.25"/>
    <row r="680" ht="13.2" hidden="1" x14ac:dyDescent="0.25"/>
    <row r="681" ht="13.2" hidden="1" x14ac:dyDescent="0.25"/>
    <row r="682" ht="13.2" hidden="1" x14ac:dyDescent="0.25"/>
    <row r="683" ht="13.2" hidden="1" x14ac:dyDescent="0.25"/>
    <row r="684" ht="13.2" hidden="1" x14ac:dyDescent="0.25"/>
    <row r="685" ht="13.2" hidden="1" x14ac:dyDescent="0.25"/>
    <row r="686" ht="13.2" hidden="1" x14ac:dyDescent="0.25"/>
    <row r="687" ht="13.2" hidden="1" x14ac:dyDescent="0.25"/>
    <row r="688" ht="13.2" hidden="1" x14ac:dyDescent="0.25"/>
    <row r="689" ht="13.2" hidden="1" x14ac:dyDescent="0.25"/>
    <row r="690" ht="13.2" hidden="1" x14ac:dyDescent="0.25"/>
    <row r="691" ht="13.2" hidden="1" x14ac:dyDescent="0.25"/>
    <row r="692" ht="13.2" hidden="1" x14ac:dyDescent="0.25"/>
    <row r="693" ht="13.2" hidden="1" x14ac:dyDescent="0.25"/>
    <row r="694" ht="13.2" hidden="1" x14ac:dyDescent="0.25"/>
    <row r="695" ht="13.2" hidden="1" x14ac:dyDescent="0.25"/>
    <row r="696" ht="13.2" hidden="1" x14ac:dyDescent="0.25"/>
    <row r="697" ht="13.2" hidden="1" x14ac:dyDescent="0.25"/>
    <row r="698" ht="13.2" hidden="1" x14ac:dyDescent="0.25"/>
    <row r="699" ht="13.2" hidden="1" x14ac:dyDescent="0.25"/>
    <row r="700" ht="13.2" hidden="1" x14ac:dyDescent="0.25"/>
    <row r="701" ht="13.2" hidden="1" x14ac:dyDescent="0.25"/>
    <row r="702" ht="13.2" hidden="1" x14ac:dyDescent="0.25"/>
    <row r="703" ht="13.2" hidden="1" x14ac:dyDescent="0.25"/>
    <row r="704" ht="13.2" hidden="1" x14ac:dyDescent="0.25"/>
    <row r="705" ht="13.2" hidden="1" x14ac:dyDescent="0.25"/>
    <row r="706" ht="13.2" hidden="1" x14ac:dyDescent="0.25"/>
    <row r="707" ht="13.2" hidden="1" x14ac:dyDescent="0.25"/>
    <row r="708" ht="13.2" hidden="1" x14ac:dyDescent="0.25"/>
    <row r="709" ht="13.2" hidden="1" x14ac:dyDescent="0.25"/>
    <row r="710" ht="13.2" hidden="1" x14ac:dyDescent="0.25"/>
    <row r="711" ht="13.2" hidden="1" x14ac:dyDescent="0.25"/>
    <row r="712" ht="13.2" hidden="1" x14ac:dyDescent="0.25"/>
    <row r="713" ht="13.2" hidden="1" x14ac:dyDescent="0.25"/>
    <row r="714" ht="13.2" hidden="1" x14ac:dyDescent="0.25"/>
    <row r="715" ht="13.2" hidden="1" x14ac:dyDescent="0.25"/>
    <row r="716" ht="13.2" hidden="1" x14ac:dyDescent="0.25"/>
    <row r="717" ht="13.2" hidden="1" x14ac:dyDescent="0.25"/>
    <row r="718" ht="13.2" hidden="1" x14ac:dyDescent="0.25"/>
    <row r="719" ht="13.2" hidden="1" x14ac:dyDescent="0.25"/>
    <row r="720" ht="13.2" hidden="1" x14ac:dyDescent="0.25"/>
    <row r="721" ht="13.2" hidden="1" x14ac:dyDescent="0.25"/>
    <row r="722" ht="13.2" hidden="1" x14ac:dyDescent="0.25"/>
    <row r="723" ht="13.2" hidden="1" x14ac:dyDescent="0.25"/>
    <row r="724" ht="13.2" hidden="1" x14ac:dyDescent="0.25"/>
    <row r="725" ht="13.2" hidden="1" x14ac:dyDescent="0.25"/>
    <row r="726" ht="13.2" hidden="1" x14ac:dyDescent="0.25"/>
    <row r="727" ht="13.2" hidden="1" x14ac:dyDescent="0.25"/>
    <row r="728" ht="13.2" hidden="1" x14ac:dyDescent="0.25"/>
    <row r="729" ht="13.2" hidden="1" x14ac:dyDescent="0.25"/>
    <row r="730" ht="13.2" hidden="1" x14ac:dyDescent="0.25"/>
    <row r="731" ht="13.2" hidden="1" x14ac:dyDescent="0.25"/>
    <row r="732" ht="13.2" hidden="1" x14ac:dyDescent="0.25"/>
    <row r="733" ht="13.2" hidden="1" x14ac:dyDescent="0.25"/>
    <row r="734" ht="13.2" hidden="1" x14ac:dyDescent="0.25"/>
    <row r="735" ht="13.2" hidden="1" x14ac:dyDescent="0.25"/>
    <row r="736" ht="13.2" hidden="1" x14ac:dyDescent="0.25"/>
    <row r="737" ht="13.2" hidden="1" x14ac:dyDescent="0.25"/>
    <row r="738" ht="13.2" hidden="1" x14ac:dyDescent="0.25"/>
    <row r="739" ht="13.2" hidden="1" x14ac:dyDescent="0.25"/>
    <row r="740" ht="13.2" hidden="1" x14ac:dyDescent="0.25"/>
    <row r="741" ht="13.2" hidden="1" x14ac:dyDescent="0.25"/>
    <row r="742" ht="13.2" hidden="1" x14ac:dyDescent="0.25"/>
    <row r="743" ht="13.2" hidden="1" x14ac:dyDescent="0.25"/>
    <row r="744" ht="13.2" hidden="1" x14ac:dyDescent="0.25"/>
    <row r="745" ht="13.2" hidden="1" x14ac:dyDescent="0.25"/>
    <row r="746" ht="13.2" hidden="1" x14ac:dyDescent="0.25"/>
    <row r="747" ht="13.2" hidden="1" x14ac:dyDescent="0.25"/>
    <row r="748" ht="13.2" hidden="1" x14ac:dyDescent="0.25"/>
    <row r="749" ht="13.2" hidden="1" x14ac:dyDescent="0.25"/>
    <row r="750" ht="13.2" hidden="1" x14ac:dyDescent="0.25"/>
    <row r="751" ht="13.2" hidden="1" x14ac:dyDescent="0.25"/>
    <row r="752" ht="13.2" hidden="1" x14ac:dyDescent="0.25"/>
    <row r="753" ht="13.2" hidden="1" x14ac:dyDescent="0.25"/>
    <row r="754" ht="13.2" hidden="1" x14ac:dyDescent="0.25"/>
    <row r="755" ht="13.2" hidden="1" x14ac:dyDescent="0.25"/>
    <row r="756" ht="13.2" hidden="1" x14ac:dyDescent="0.25"/>
    <row r="757" ht="13.2" hidden="1" x14ac:dyDescent="0.25"/>
    <row r="758" ht="13.2" hidden="1" x14ac:dyDescent="0.25"/>
    <row r="759" ht="13.2" hidden="1" x14ac:dyDescent="0.25"/>
    <row r="760" ht="13.2" hidden="1" x14ac:dyDescent="0.25"/>
    <row r="761" ht="13.2" hidden="1" x14ac:dyDescent="0.25"/>
    <row r="762" ht="13.2" hidden="1" x14ac:dyDescent="0.25"/>
    <row r="763" ht="13.2" hidden="1" x14ac:dyDescent="0.25"/>
    <row r="764" ht="13.2" hidden="1" x14ac:dyDescent="0.25"/>
    <row r="765" ht="13.2" hidden="1" x14ac:dyDescent="0.25"/>
    <row r="766" ht="13.2" hidden="1" x14ac:dyDescent="0.25"/>
    <row r="767" ht="13.2" hidden="1" x14ac:dyDescent="0.25"/>
    <row r="768" ht="13.2" hidden="1" x14ac:dyDescent="0.25"/>
    <row r="769" ht="13.2" hidden="1" x14ac:dyDescent="0.25"/>
    <row r="770" ht="13.2" hidden="1" x14ac:dyDescent="0.25"/>
    <row r="771" ht="13.2" hidden="1" x14ac:dyDescent="0.25"/>
    <row r="772" ht="13.2" hidden="1" x14ac:dyDescent="0.25"/>
    <row r="773" ht="13.2" hidden="1" x14ac:dyDescent="0.25"/>
    <row r="774" ht="13.2" hidden="1" x14ac:dyDescent="0.25"/>
    <row r="775" ht="13.2" hidden="1" x14ac:dyDescent="0.25"/>
    <row r="776" ht="13.2" hidden="1" x14ac:dyDescent="0.25"/>
    <row r="777" ht="13.2" hidden="1" x14ac:dyDescent="0.25"/>
    <row r="778" ht="13.2" hidden="1" x14ac:dyDescent="0.25"/>
    <row r="779" ht="13.2" hidden="1" x14ac:dyDescent="0.25"/>
    <row r="780" ht="13.2" hidden="1" x14ac:dyDescent="0.25"/>
    <row r="781" ht="13.2" hidden="1" x14ac:dyDescent="0.25"/>
    <row r="782" ht="13.2" hidden="1" x14ac:dyDescent="0.25"/>
    <row r="783" ht="13.2" hidden="1" x14ac:dyDescent="0.25"/>
    <row r="784" ht="13.2" hidden="1" x14ac:dyDescent="0.25"/>
    <row r="785" ht="13.2" hidden="1" x14ac:dyDescent="0.25"/>
    <row r="786" ht="13.2" hidden="1" x14ac:dyDescent="0.25"/>
    <row r="787" ht="13.2" hidden="1" x14ac:dyDescent="0.25"/>
    <row r="788" ht="13.2" hidden="1" x14ac:dyDescent="0.25"/>
    <row r="789" ht="13.2" hidden="1" x14ac:dyDescent="0.25"/>
    <row r="790" ht="13.2" hidden="1" x14ac:dyDescent="0.25"/>
    <row r="791" ht="13.2" hidden="1" x14ac:dyDescent="0.25"/>
    <row r="792" ht="13.2" hidden="1" x14ac:dyDescent="0.25"/>
    <row r="793" ht="13.2" hidden="1" x14ac:dyDescent="0.25"/>
    <row r="794" ht="13.2" hidden="1" x14ac:dyDescent="0.25"/>
    <row r="795" ht="13.2" hidden="1" x14ac:dyDescent="0.25"/>
    <row r="796" ht="13.2" hidden="1" x14ac:dyDescent="0.25"/>
    <row r="797" ht="13.2" hidden="1" x14ac:dyDescent="0.25"/>
    <row r="798" ht="13.2" hidden="1" x14ac:dyDescent="0.25"/>
    <row r="799" ht="13.2" hidden="1" x14ac:dyDescent="0.25"/>
    <row r="800" ht="13.2" hidden="1" x14ac:dyDescent="0.25"/>
    <row r="801" ht="13.2" hidden="1" x14ac:dyDescent="0.25"/>
    <row r="802" ht="13.2" hidden="1" x14ac:dyDescent="0.25"/>
    <row r="803" ht="13.2" hidden="1" x14ac:dyDescent="0.25"/>
    <row r="804" ht="13.2" hidden="1" x14ac:dyDescent="0.25"/>
    <row r="805" ht="13.2" hidden="1" x14ac:dyDescent="0.25"/>
    <row r="806" ht="13.2" hidden="1" x14ac:dyDescent="0.25"/>
    <row r="807" ht="13.2" hidden="1" x14ac:dyDescent="0.25"/>
    <row r="808" ht="13.2" hidden="1" x14ac:dyDescent="0.25"/>
    <row r="809" ht="13.2" hidden="1" x14ac:dyDescent="0.25"/>
    <row r="810" ht="13.2" hidden="1" x14ac:dyDescent="0.25"/>
    <row r="811" ht="13.2" hidden="1" x14ac:dyDescent="0.25"/>
    <row r="812" ht="13.2" hidden="1" x14ac:dyDescent="0.25"/>
    <row r="813" ht="13.2" hidden="1" x14ac:dyDescent="0.25"/>
    <row r="814" ht="13.2" hidden="1" x14ac:dyDescent="0.25"/>
    <row r="815" ht="13.2" hidden="1" x14ac:dyDescent="0.25"/>
    <row r="816" ht="13.2" hidden="1" x14ac:dyDescent="0.25"/>
    <row r="817" ht="13.2" hidden="1" x14ac:dyDescent="0.25"/>
    <row r="818" ht="13.2" hidden="1" x14ac:dyDescent="0.25"/>
    <row r="819" ht="13.2" hidden="1" x14ac:dyDescent="0.25"/>
    <row r="820" ht="13.2" hidden="1" x14ac:dyDescent="0.25"/>
    <row r="821" ht="13.2" hidden="1" x14ac:dyDescent="0.25"/>
    <row r="822" ht="13.2" hidden="1" x14ac:dyDescent="0.25"/>
    <row r="823" ht="13.2" hidden="1" x14ac:dyDescent="0.25"/>
    <row r="824" ht="13.2" hidden="1" x14ac:dyDescent="0.25"/>
    <row r="825" ht="13.2" hidden="1" x14ac:dyDescent="0.25"/>
    <row r="826" ht="13.2" hidden="1" x14ac:dyDescent="0.25"/>
    <row r="827" ht="13.2" hidden="1" x14ac:dyDescent="0.25"/>
    <row r="828" ht="13.2" hidden="1" x14ac:dyDescent="0.25"/>
    <row r="829" ht="13.2" hidden="1" x14ac:dyDescent="0.25"/>
    <row r="830" ht="13.2" hidden="1" x14ac:dyDescent="0.25"/>
    <row r="831" ht="13.2" hidden="1" x14ac:dyDescent="0.25"/>
    <row r="832" ht="13.2" hidden="1" x14ac:dyDescent="0.25"/>
    <row r="833" ht="13.2" hidden="1" x14ac:dyDescent="0.25"/>
    <row r="834" ht="13.2" hidden="1" x14ac:dyDescent="0.25"/>
    <row r="835" ht="13.2" hidden="1" x14ac:dyDescent="0.25"/>
    <row r="836" ht="13.2" hidden="1" x14ac:dyDescent="0.25"/>
    <row r="837" ht="13.2" hidden="1" x14ac:dyDescent="0.25"/>
    <row r="838" ht="13.2" hidden="1" x14ac:dyDescent="0.25"/>
    <row r="839" ht="13.2" hidden="1" x14ac:dyDescent="0.25"/>
    <row r="840" ht="13.2" hidden="1" x14ac:dyDescent="0.25"/>
    <row r="841" ht="13.2" hidden="1" x14ac:dyDescent="0.25"/>
    <row r="842" ht="13.2" hidden="1" x14ac:dyDescent="0.25"/>
    <row r="843" ht="13.2" hidden="1" x14ac:dyDescent="0.25"/>
    <row r="844" ht="13.2" hidden="1" x14ac:dyDescent="0.25"/>
    <row r="845" ht="13.2" hidden="1" x14ac:dyDescent="0.25"/>
    <row r="846" ht="13.2" hidden="1" x14ac:dyDescent="0.25"/>
    <row r="847" ht="13.2" hidden="1" x14ac:dyDescent="0.25"/>
    <row r="848" ht="13.2" hidden="1" x14ac:dyDescent="0.25"/>
    <row r="849" ht="13.2" hidden="1" x14ac:dyDescent="0.25"/>
    <row r="850" ht="13.2" hidden="1" x14ac:dyDescent="0.25"/>
    <row r="851" ht="13.2" hidden="1" x14ac:dyDescent="0.25"/>
    <row r="852" ht="13.2" hidden="1" x14ac:dyDescent="0.25"/>
    <row r="853" ht="13.2" hidden="1" x14ac:dyDescent="0.25"/>
    <row r="854" ht="13.2" hidden="1" x14ac:dyDescent="0.25"/>
    <row r="855" ht="13.2" hidden="1" x14ac:dyDescent="0.25"/>
    <row r="856" ht="13.2" hidden="1" x14ac:dyDescent="0.25"/>
    <row r="857" ht="13.2" hidden="1" x14ac:dyDescent="0.25"/>
    <row r="858" ht="13.2" hidden="1" x14ac:dyDescent="0.25"/>
    <row r="859" ht="13.2" hidden="1" x14ac:dyDescent="0.25"/>
    <row r="860" ht="13.2" hidden="1" x14ac:dyDescent="0.25"/>
    <row r="861" ht="13.2" hidden="1" x14ac:dyDescent="0.25"/>
    <row r="862" ht="13.2" hidden="1" x14ac:dyDescent="0.25"/>
    <row r="863" ht="13.2" hidden="1" x14ac:dyDescent="0.25"/>
    <row r="864" ht="13.2" hidden="1" x14ac:dyDescent="0.25"/>
    <row r="865" ht="13.2" hidden="1" x14ac:dyDescent="0.25"/>
    <row r="866" ht="13.2" hidden="1" x14ac:dyDescent="0.25"/>
    <row r="867" ht="13.2" hidden="1" x14ac:dyDescent="0.25"/>
    <row r="868" ht="13.2" hidden="1" x14ac:dyDescent="0.25"/>
    <row r="869" ht="13.2" hidden="1" x14ac:dyDescent="0.25"/>
    <row r="870" ht="13.2" hidden="1" x14ac:dyDescent="0.25"/>
    <row r="871" ht="13.2" hidden="1" x14ac:dyDescent="0.25"/>
    <row r="872" ht="13.2" hidden="1" x14ac:dyDescent="0.25"/>
    <row r="873" ht="13.2" hidden="1" x14ac:dyDescent="0.25"/>
    <row r="874" ht="13.2" hidden="1" x14ac:dyDescent="0.25"/>
    <row r="875" ht="13.2" hidden="1" x14ac:dyDescent="0.25"/>
    <row r="876" ht="13.2" hidden="1" x14ac:dyDescent="0.25"/>
    <row r="877" ht="13.2" hidden="1" x14ac:dyDescent="0.25"/>
    <row r="878" ht="13.2" hidden="1" x14ac:dyDescent="0.25"/>
    <row r="879" ht="13.2" hidden="1" x14ac:dyDescent="0.25"/>
    <row r="880" ht="13.2" hidden="1" x14ac:dyDescent="0.25"/>
    <row r="881" ht="13.2" hidden="1" x14ac:dyDescent="0.25"/>
    <row r="882" ht="13.2" hidden="1" x14ac:dyDescent="0.25"/>
    <row r="883" ht="13.2" hidden="1" x14ac:dyDescent="0.25"/>
    <row r="884" ht="13.2" hidden="1" x14ac:dyDescent="0.25"/>
    <row r="885" ht="13.2" hidden="1" x14ac:dyDescent="0.25"/>
    <row r="886" ht="13.2" hidden="1" x14ac:dyDescent="0.25"/>
    <row r="887" ht="13.2" hidden="1" x14ac:dyDescent="0.25"/>
    <row r="888" ht="13.2" hidden="1" x14ac:dyDescent="0.25"/>
    <row r="889" ht="13.2" hidden="1" x14ac:dyDescent="0.25"/>
    <row r="890" ht="13.2" hidden="1" x14ac:dyDescent="0.25"/>
    <row r="891" ht="13.2" hidden="1" x14ac:dyDescent="0.25"/>
    <row r="892" ht="13.2" hidden="1" x14ac:dyDescent="0.25"/>
    <row r="893" ht="13.2" hidden="1" x14ac:dyDescent="0.25"/>
    <row r="894" ht="13.2" hidden="1" x14ac:dyDescent="0.25"/>
    <row r="895" ht="13.2" hidden="1" x14ac:dyDescent="0.25"/>
    <row r="896" ht="13.2" hidden="1" x14ac:dyDescent="0.25"/>
    <row r="897" ht="13.2" hidden="1" x14ac:dyDescent="0.25"/>
    <row r="898" ht="13.2" hidden="1" x14ac:dyDescent="0.25"/>
    <row r="899" ht="13.2" hidden="1" x14ac:dyDescent="0.25"/>
    <row r="900" ht="13.2" hidden="1" x14ac:dyDescent="0.25"/>
    <row r="901" ht="13.2" hidden="1" x14ac:dyDescent="0.25"/>
    <row r="902" ht="13.2" hidden="1" x14ac:dyDescent="0.25"/>
    <row r="903" ht="13.2" hidden="1" x14ac:dyDescent="0.25"/>
    <row r="904" ht="13.2" hidden="1" x14ac:dyDescent="0.25"/>
    <row r="905" ht="13.2" hidden="1" x14ac:dyDescent="0.25"/>
    <row r="906" ht="13.2" hidden="1" x14ac:dyDescent="0.25"/>
    <row r="907" ht="13.2" hidden="1" x14ac:dyDescent="0.25"/>
    <row r="908" ht="13.2" hidden="1" x14ac:dyDescent="0.25"/>
    <row r="909" ht="13.2" hidden="1" x14ac:dyDescent="0.25"/>
    <row r="910" ht="13.2" hidden="1" x14ac:dyDescent="0.25"/>
    <row r="911" ht="13.2" hidden="1" x14ac:dyDescent="0.25"/>
    <row r="912" ht="13.2" hidden="1" x14ac:dyDescent="0.25"/>
    <row r="913" ht="13.2" hidden="1" x14ac:dyDescent="0.25"/>
    <row r="914" ht="13.2" hidden="1" x14ac:dyDescent="0.25"/>
    <row r="915" ht="13.2" hidden="1" x14ac:dyDescent="0.25"/>
    <row r="916" ht="13.2" hidden="1" x14ac:dyDescent="0.25"/>
    <row r="917" ht="13.2" hidden="1" x14ac:dyDescent="0.25"/>
    <row r="918" ht="13.2" hidden="1" x14ac:dyDescent="0.25"/>
    <row r="919" ht="13.2" hidden="1" x14ac:dyDescent="0.25"/>
    <row r="920" ht="13.2" hidden="1" x14ac:dyDescent="0.25"/>
    <row r="921" ht="13.2" hidden="1" x14ac:dyDescent="0.25"/>
    <row r="922" ht="13.2" hidden="1" x14ac:dyDescent="0.25"/>
    <row r="923" ht="13.2" hidden="1" x14ac:dyDescent="0.25"/>
    <row r="924" ht="13.2" hidden="1" x14ac:dyDescent="0.25"/>
    <row r="925" ht="13.2" hidden="1" x14ac:dyDescent="0.25"/>
    <row r="926" ht="13.2" hidden="1" x14ac:dyDescent="0.25"/>
    <row r="927" ht="13.2" hidden="1" x14ac:dyDescent="0.25"/>
    <row r="928" ht="13.2" hidden="1" x14ac:dyDescent="0.25"/>
    <row r="929" ht="13.2" hidden="1" x14ac:dyDescent="0.25"/>
    <row r="930" ht="13.2" hidden="1" x14ac:dyDescent="0.25"/>
    <row r="931" ht="13.2" hidden="1" x14ac:dyDescent="0.25"/>
    <row r="932" ht="13.2" hidden="1" x14ac:dyDescent="0.25"/>
    <row r="933" ht="13.2" hidden="1" x14ac:dyDescent="0.25"/>
    <row r="934" ht="13.2" hidden="1" x14ac:dyDescent="0.25"/>
    <row r="935" ht="13.2" hidden="1" x14ac:dyDescent="0.25"/>
    <row r="936" ht="13.2" hidden="1" x14ac:dyDescent="0.25"/>
    <row r="937" ht="13.2" hidden="1" x14ac:dyDescent="0.25"/>
    <row r="938" ht="13.2" hidden="1" x14ac:dyDescent="0.25"/>
    <row r="939" ht="13.2" hidden="1" x14ac:dyDescent="0.25"/>
    <row r="940" ht="13.2" hidden="1" x14ac:dyDescent="0.25"/>
    <row r="941" ht="13.2" hidden="1" x14ac:dyDescent="0.25"/>
    <row r="942" ht="13.2" hidden="1" x14ac:dyDescent="0.25"/>
    <row r="943" ht="13.2" hidden="1" x14ac:dyDescent="0.25"/>
    <row r="944" ht="13.2" hidden="1" x14ac:dyDescent="0.25"/>
    <row r="945" ht="13.2" hidden="1" x14ac:dyDescent="0.25"/>
    <row r="946" ht="13.2" hidden="1" x14ac:dyDescent="0.25"/>
    <row r="947" ht="13.2" hidden="1" x14ac:dyDescent="0.25"/>
    <row r="948" ht="13.2" hidden="1" x14ac:dyDescent="0.25"/>
    <row r="949" ht="13.2" hidden="1" x14ac:dyDescent="0.25"/>
    <row r="950" ht="13.2" hidden="1" x14ac:dyDescent="0.25"/>
    <row r="951" ht="13.2" hidden="1" x14ac:dyDescent="0.25"/>
    <row r="952" ht="13.2" hidden="1" x14ac:dyDescent="0.25"/>
    <row r="953" ht="13.2" hidden="1" x14ac:dyDescent="0.25"/>
    <row r="954" ht="13.2" hidden="1" x14ac:dyDescent="0.25"/>
    <row r="955" ht="13.2" hidden="1" x14ac:dyDescent="0.25"/>
    <row r="956" ht="13.2" hidden="1" x14ac:dyDescent="0.25"/>
    <row r="957" ht="13.2" hidden="1" x14ac:dyDescent="0.25"/>
    <row r="958" ht="13.2" hidden="1" x14ac:dyDescent="0.25"/>
    <row r="959" ht="13.2" hidden="1" x14ac:dyDescent="0.25"/>
    <row r="960" ht="13.2" hidden="1" x14ac:dyDescent="0.25"/>
    <row r="961" ht="13.2" hidden="1" x14ac:dyDescent="0.25"/>
    <row r="962" ht="13.2" hidden="1" x14ac:dyDescent="0.25"/>
    <row r="963" ht="13.2" hidden="1" x14ac:dyDescent="0.25"/>
    <row r="964" ht="13.2" hidden="1" x14ac:dyDescent="0.25"/>
    <row r="965" ht="13.2" hidden="1" x14ac:dyDescent="0.25"/>
    <row r="966" ht="13.2" hidden="1" x14ac:dyDescent="0.25"/>
    <row r="967" ht="13.2" hidden="1" x14ac:dyDescent="0.25"/>
    <row r="968" ht="13.2" hidden="1" x14ac:dyDescent="0.25"/>
    <row r="969" ht="13.2" hidden="1" x14ac:dyDescent="0.25"/>
    <row r="970" ht="13.2" hidden="1" x14ac:dyDescent="0.25"/>
    <row r="971" ht="13.2" hidden="1" x14ac:dyDescent="0.25"/>
    <row r="972" ht="13.2" hidden="1" x14ac:dyDescent="0.25"/>
    <row r="973" ht="13.2" hidden="1" x14ac:dyDescent="0.25"/>
    <row r="974" ht="13.2" hidden="1" x14ac:dyDescent="0.25"/>
    <row r="975" ht="13.2" hidden="1" x14ac:dyDescent="0.25"/>
    <row r="976" ht="13.2" hidden="1" x14ac:dyDescent="0.25"/>
    <row r="977" ht="13.2" hidden="1" x14ac:dyDescent="0.25"/>
    <row r="978" ht="13.2" hidden="1" x14ac:dyDescent="0.25"/>
    <row r="979" ht="13.2" hidden="1" x14ac:dyDescent="0.25"/>
    <row r="980" ht="13.2" hidden="1" x14ac:dyDescent="0.25"/>
    <row r="981" ht="13.2" hidden="1" x14ac:dyDescent="0.25"/>
    <row r="982" ht="13.2" hidden="1" x14ac:dyDescent="0.25"/>
    <row r="983" ht="13.2" hidden="1" x14ac:dyDescent="0.25"/>
    <row r="984" ht="13.2" hidden="1" x14ac:dyDescent="0.25"/>
    <row r="985" ht="13.2" hidden="1" x14ac:dyDescent="0.25"/>
    <row r="986" ht="13.2" hidden="1" x14ac:dyDescent="0.25"/>
    <row r="987" ht="13.2" hidden="1" x14ac:dyDescent="0.25"/>
    <row r="988" ht="13.2" hidden="1" x14ac:dyDescent="0.25"/>
    <row r="989" ht="13.2" hidden="1" x14ac:dyDescent="0.25"/>
    <row r="990" ht="13.2" hidden="1" x14ac:dyDescent="0.25"/>
    <row r="991" ht="13.2" hidden="1" x14ac:dyDescent="0.25"/>
    <row r="992" ht="13.2" hidden="1" x14ac:dyDescent="0.25"/>
    <row r="993" ht="13.2" hidden="1" x14ac:dyDescent="0.25"/>
    <row r="994" ht="13.2" hidden="1" x14ac:dyDescent="0.25"/>
    <row r="995" ht="13.2" hidden="1" x14ac:dyDescent="0.25"/>
    <row r="996" ht="13.2" hidden="1" x14ac:dyDescent="0.25"/>
    <row r="997" ht="13.2" hidden="1" x14ac:dyDescent="0.25"/>
    <row r="998" ht="13.2" hidden="1" x14ac:dyDescent="0.25"/>
  </sheetData>
  <autoFilter ref="A1:G998" xr:uid="{00000000-0009-0000-0000-000008000000}">
    <filterColumn colId="1">
      <filters>
        <filter val="Buy"/>
        <filter val="Receive"/>
        <filter val="Sell"/>
        <filter val="Send"/>
      </filters>
    </filterColumn>
  </autoFilter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N1000"/>
  <sheetViews>
    <sheetView workbookViewId="0">
      <pane ySplit="1" topLeftCell="A2" activePane="bottomLeft" state="frozen"/>
      <selection pane="bottomLeft" activeCell="G43" sqref="G43"/>
    </sheetView>
  </sheetViews>
  <sheetFormatPr defaultColWidth="14.33203125" defaultRowHeight="15.75" customHeight="1" x14ac:dyDescent="0.25"/>
  <cols>
    <col min="1" max="1" width="39.77734375" customWidth="1"/>
    <col min="2" max="3" width="43.77734375" customWidth="1"/>
    <col min="8" max="8" width="14.5546875" customWidth="1"/>
    <col min="13" max="13" width="22.21875" customWidth="1"/>
  </cols>
  <sheetData>
    <row r="1" spans="1:14" ht="13.2" x14ac:dyDescent="0.25">
      <c r="A1" s="13" t="s">
        <v>900</v>
      </c>
      <c r="B1" s="14" t="s">
        <v>4</v>
      </c>
      <c r="C1" s="16" t="s">
        <v>901</v>
      </c>
      <c r="D1" s="16" t="s">
        <v>902</v>
      </c>
      <c r="E1" s="16" t="s">
        <v>903</v>
      </c>
      <c r="F1" s="16" t="s">
        <v>904</v>
      </c>
      <c r="G1" s="16" t="s">
        <v>905</v>
      </c>
      <c r="H1" s="16" t="s">
        <v>906</v>
      </c>
      <c r="I1" s="16" t="s">
        <v>907</v>
      </c>
      <c r="J1" s="16" t="s">
        <v>908</v>
      </c>
      <c r="K1" s="16" t="s">
        <v>909</v>
      </c>
      <c r="L1" s="16" t="s">
        <v>910</v>
      </c>
      <c r="M1" s="16" t="s">
        <v>911</v>
      </c>
      <c r="N1" s="16" t="s">
        <v>912</v>
      </c>
    </row>
    <row r="2" spans="1:14" ht="13.2" x14ac:dyDescent="0.25">
      <c r="A2" s="13">
        <v>43193</v>
      </c>
      <c r="B2" s="14" t="s">
        <v>913</v>
      </c>
      <c r="C2" s="16" t="s">
        <v>914</v>
      </c>
      <c r="D2" s="16" t="s">
        <v>915</v>
      </c>
      <c r="E2" s="16">
        <v>1056.05</v>
      </c>
      <c r="F2" s="16">
        <v>0</v>
      </c>
      <c r="G2" s="16" t="s">
        <v>916</v>
      </c>
      <c r="H2" s="16">
        <v>1</v>
      </c>
      <c r="I2" s="16" t="s">
        <v>917</v>
      </c>
      <c r="J2" s="16">
        <v>10.3</v>
      </c>
      <c r="K2" s="16">
        <v>0</v>
      </c>
      <c r="L2" s="16" t="s">
        <v>917</v>
      </c>
      <c r="M2" s="16">
        <v>10.3</v>
      </c>
      <c r="N2" s="16">
        <v>0</v>
      </c>
    </row>
    <row r="3" spans="1:14" ht="13.2" x14ac:dyDescent="0.25">
      <c r="A3" s="13">
        <v>43193</v>
      </c>
      <c r="B3" s="14" t="s">
        <v>918</v>
      </c>
      <c r="C3" s="16" t="s">
        <v>919</v>
      </c>
      <c r="D3" s="16" t="s">
        <v>920</v>
      </c>
      <c r="E3" s="16">
        <v>1056.05</v>
      </c>
      <c r="F3" s="16">
        <v>43.43</v>
      </c>
      <c r="G3" s="16" t="s">
        <v>921</v>
      </c>
      <c r="H3" s="16">
        <v>335.33850000000001</v>
      </c>
      <c r="I3" s="16" t="s">
        <v>917</v>
      </c>
      <c r="J3" s="16">
        <v>10.3</v>
      </c>
      <c r="K3" s="16">
        <v>0</v>
      </c>
      <c r="L3" s="16" t="s">
        <v>922</v>
      </c>
      <c r="M3" s="16">
        <v>3406.56</v>
      </c>
      <c r="N3" s="16">
        <v>0</v>
      </c>
    </row>
    <row r="4" spans="1:14" ht="13.2" x14ac:dyDescent="0.25">
      <c r="A4" s="13">
        <v>43195</v>
      </c>
      <c r="B4" s="14" t="s">
        <v>923</v>
      </c>
      <c r="C4" s="16" t="s">
        <v>924</v>
      </c>
      <c r="D4" s="16" t="s">
        <v>915</v>
      </c>
      <c r="E4" s="16">
        <v>3296.31</v>
      </c>
      <c r="F4" s="16">
        <v>0</v>
      </c>
      <c r="G4" s="16" t="s">
        <v>916</v>
      </c>
      <c r="H4" s="16">
        <v>1</v>
      </c>
      <c r="I4" s="16" t="s">
        <v>917</v>
      </c>
      <c r="J4" s="16">
        <v>32.15</v>
      </c>
      <c r="K4" s="16">
        <v>0</v>
      </c>
      <c r="L4" s="16" t="s">
        <v>917</v>
      </c>
      <c r="M4" s="16">
        <v>32.15</v>
      </c>
      <c r="N4" s="16">
        <v>0</v>
      </c>
    </row>
    <row r="5" spans="1:14" ht="13.2" x14ac:dyDescent="0.25">
      <c r="A5" s="13">
        <v>43195</v>
      </c>
      <c r="B5" s="14" t="s">
        <v>925</v>
      </c>
      <c r="C5" s="16" t="s">
        <v>926</v>
      </c>
      <c r="D5" s="16" t="s">
        <v>920</v>
      </c>
      <c r="E5" s="16">
        <v>3296.31</v>
      </c>
      <c r="F5" s="16">
        <v>116.21</v>
      </c>
      <c r="G5" s="16" t="s">
        <v>921</v>
      </c>
      <c r="H5" s="16">
        <v>287.30162000000001</v>
      </c>
      <c r="I5" s="16" t="s">
        <v>917</v>
      </c>
      <c r="J5" s="16">
        <v>32.15</v>
      </c>
      <c r="K5" s="16">
        <v>0</v>
      </c>
      <c r="L5" s="16" t="s">
        <v>922</v>
      </c>
      <c r="M5" s="16">
        <v>9116.5400000000009</v>
      </c>
      <c r="N5" s="16">
        <v>0</v>
      </c>
    </row>
    <row r="6" spans="1:14" ht="13.2" x14ac:dyDescent="0.25">
      <c r="A6" s="13">
        <v>43225</v>
      </c>
      <c r="B6" s="14" t="s">
        <v>927</v>
      </c>
      <c r="C6" s="16" t="s">
        <v>928</v>
      </c>
      <c r="D6" s="16" t="s">
        <v>915</v>
      </c>
      <c r="E6" s="16">
        <v>2447.37</v>
      </c>
      <c r="F6" s="16">
        <v>0</v>
      </c>
      <c r="G6" s="16" t="s">
        <v>916</v>
      </c>
      <c r="H6" s="16">
        <v>1</v>
      </c>
      <c r="I6" s="16" t="s">
        <v>917</v>
      </c>
      <c r="J6" s="16">
        <v>23.87</v>
      </c>
      <c r="K6" s="16">
        <v>0</v>
      </c>
      <c r="L6" s="16" t="s">
        <v>917</v>
      </c>
      <c r="M6" s="16">
        <v>23.87</v>
      </c>
      <c r="N6" s="16">
        <v>0</v>
      </c>
    </row>
    <row r="7" spans="1:14" ht="13.2" x14ac:dyDescent="0.25">
      <c r="A7" s="13">
        <v>43225</v>
      </c>
      <c r="B7" s="14" t="s">
        <v>929</v>
      </c>
      <c r="C7" s="16" t="s">
        <v>930</v>
      </c>
      <c r="D7" s="16" t="s">
        <v>920</v>
      </c>
      <c r="E7" s="16">
        <v>2121.3200000000002</v>
      </c>
      <c r="F7" s="16">
        <v>127.46</v>
      </c>
      <c r="G7" s="16" t="s">
        <v>921</v>
      </c>
      <c r="H7" s="16">
        <v>489.51074999999997</v>
      </c>
      <c r="I7" s="16" t="s">
        <v>917</v>
      </c>
      <c r="J7" s="16">
        <v>20.69</v>
      </c>
      <c r="K7" s="16">
        <v>0</v>
      </c>
      <c r="L7" s="16" t="s">
        <v>922</v>
      </c>
      <c r="M7" s="16">
        <v>9996.52</v>
      </c>
      <c r="N7" s="16">
        <v>0</v>
      </c>
    </row>
    <row r="8" spans="1:14" ht="13.2" x14ac:dyDescent="0.25">
      <c r="A8" s="13">
        <v>43226</v>
      </c>
      <c r="B8" s="14" t="s">
        <v>931</v>
      </c>
      <c r="C8" s="16" t="s">
        <v>932</v>
      </c>
      <c r="D8" s="16" t="s">
        <v>920</v>
      </c>
      <c r="E8" s="16">
        <v>326.04000000000002</v>
      </c>
      <c r="F8" s="16">
        <v>19.34</v>
      </c>
      <c r="G8" s="16" t="s">
        <v>921</v>
      </c>
      <c r="H8" s="16">
        <v>483.67039</v>
      </c>
      <c r="I8" s="16" t="s">
        <v>917</v>
      </c>
      <c r="J8" s="16">
        <v>3.18</v>
      </c>
      <c r="K8" s="16">
        <v>0</v>
      </c>
      <c r="L8" s="16" t="s">
        <v>922</v>
      </c>
      <c r="M8" s="16">
        <v>1514.74</v>
      </c>
      <c r="N8" s="16">
        <v>0</v>
      </c>
    </row>
    <row r="9" spans="1:14" ht="13.2" x14ac:dyDescent="0.25">
      <c r="A9" s="13">
        <v>43260</v>
      </c>
      <c r="B9" s="14" t="s">
        <v>933</v>
      </c>
      <c r="C9" s="16" t="s">
        <v>934</v>
      </c>
      <c r="D9" s="16" t="s">
        <v>915</v>
      </c>
      <c r="E9" s="16">
        <v>2817.49</v>
      </c>
      <c r="F9" s="16">
        <v>0</v>
      </c>
      <c r="G9" s="16" t="s">
        <v>916</v>
      </c>
      <c r="H9" s="16">
        <v>1</v>
      </c>
      <c r="I9" s="16" t="s">
        <v>917</v>
      </c>
      <c r="J9" s="16">
        <v>27.48</v>
      </c>
      <c r="K9" s="16">
        <v>0</v>
      </c>
      <c r="L9" s="16" t="s">
        <v>917</v>
      </c>
      <c r="M9" s="16">
        <v>27.48</v>
      </c>
      <c r="N9" s="16">
        <v>0</v>
      </c>
    </row>
    <row r="10" spans="1:14" ht="13.2" x14ac:dyDescent="0.25">
      <c r="A10" s="13">
        <v>43269</v>
      </c>
      <c r="B10" s="14" t="s">
        <v>935</v>
      </c>
      <c r="C10" s="16" t="s">
        <v>936</v>
      </c>
      <c r="D10" s="16" t="s">
        <v>920</v>
      </c>
      <c r="E10" s="16">
        <v>2817.49</v>
      </c>
      <c r="F10" s="16">
        <v>89.37</v>
      </c>
      <c r="G10" s="16" t="s">
        <v>921</v>
      </c>
      <c r="H10" s="16">
        <v>258.30151999999998</v>
      </c>
      <c r="I10" s="16" t="s">
        <v>917</v>
      </c>
      <c r="J10" s="16">
        <v>27.48</v>
      </c>
      <c r="K10" s="16">
        <v>0</v>
      </c>
      <c r="L10" s="16" t="s">
        <v>922</v>
      </c>
      <c r="M10" s="16">
        <v>7004.76</v>
      </c>
      <c r="N10" s="16">
        <v>0</v>
      </c>
    </row>
    <row r="11" spans="1:14" ht="13.2" x14ac:dyDescent="0.25">
      <c r="A11" s="13">
        <v>43278</v>
      </c>
      <c r="B11" s="14" t="s">
        <v>937</v>
      </c>
      <c r="C11" s="16" t="s">
        <v>938</v>
      </c>
      <c r="D11" s="16" t="s">
        <v>915</v>
      </c>
      <c r="E11" s="16">
        <v>2511.96</v>
      </c>
      <c r="F11" s="16">
        <v>0</v>
      </c>
      <c r="G11" s="16" t="s">
        <v>916</v>
      </c>
      <c r="H11" s="16">
        <v>1</v>
      </c>
      <c r="I11" s="16" t="s">
        <v>917</v>
      </c>
      <c r="J11" s="16">
        <v>24.5</v>
      </c>
      <c r="K11" s="16">
        <v>0</v>
      </c>
      <c r="L11" s="16" t="s">
        <v>917</v>
      </c>
      <c r="M11" s="16">
        <v>24.5</v>
      </c>
      <c r="N11" s="16">
        <v>0</v>
      </c>
    </row>
    <row r="12" spans="1:14" ht="13.2" x14ac:dyDescent="0.25">
      <c r="A12" s="13">
        <v>43279</v>
      </c>
      <c r="B12" s="14" t="s">
        <v>939</v>
      </c>
      <c r="C12" s="16" t="s">
        <v>940</v>
      </c>
      <c r="D12" s="16" t="s">
        <v>920</v>
      </c>
      <c r="E12" s="16">
        <v>2511.96</v>
      </c>
      <c r="F12" s="16">
        <v>68.540000000000006</v>
      </c>
      <c r="G12" s="16" t="s">
        <v>921</v>
      </c>
      <c r="H12" s="16">
        <v>222.22474</v>
      </c>
      <c r="I12" s="16" t="s">
        <v>917</v>
      </c>
      <c r="J12" s="16">
        <v>24.5</v>
      </c>
      <c r="K12" s="16">
        <v>0</v>
      </c>
      <c r="L12" s="16" t="s">
        <v>922</v>
      </c>
      <c r="M12" s="16">
        <v>5371.97</v>
      </c>
      <c r="N12" s="16">
        <v>0</v>
      </c>
    </row>
    <row r="13" spans="1:14" ht="13.2" x14ac:dyDescent="0.25">
      <c r="A13" s="13">
        <v>43287</v>
      </c>
      <c r="B13" s="14" t="s">
        <v>941</v>
      </c>
      <c r="C13" s="16" t="s">
        <v>942</v>
      </c>
      <c r="D13" s="16" t="s">
        <v>915</v>
      </c>
      <c r="E13" s="16">
        <v>3896.1</v>
      </c>
      <c r="F13" s="16">
        <v>0</v>
      </c>
      <c r="G13" s="16" t="s">
        <v>916</v>
      </c>
      <c r="H13" s="16">
        <v>1</v>
      </c>
      <c r="I13" s="16" t="s">
        <v>917</v>
      </c>
      <c r="J13" s="16">
        <v>38</v>
      </c>
      <c r="K13" s="16">
        <v>0</v>
      </c>
      <c r="L13" s="16" t="s">
        <v>917</v>
      </c>
      <c r="M13" s="16">
        <v>38</v>
      </c>
      <c r="N13" s="16">
        <v>0</v>
      </c>
    </row>
    <row r="14" spans="1:14" ht="13.2" x14ac:dyDescent="0.25">
      <c r="A14" s="13">
        <v>43288</v>
      </c>
      <c r="B14" s="14" t="s">
        <v>943</v>
      </c>
      <c r="C14" s="16" t="s">
        <v>944</v>
      </c>
      <c r="D14" s="16" t="s">
        <v>920</v>
      </c>
      <c r="E14" s="16">
        <v>3896.1</v>
      </c>
      <c r="F14" s="16">
        <v>112.96</v>
      </c>
      <c r="G14" s="16" t="s">
        <v>921</v>
      </c>
      <c r="H14" s="16">
        <v>235.93478999999999</v>
      </c>
      <c r="I14" s="16" t="s">
        <v>917</v>
      </c>
      <c r="J14" s="16">
        <v>38</v>
      </c>
      <c r="K14" s="16">
        <v>0</v>
      </c>
      <c r="L14" s="16" t="s">
        <v>922</v>
      </c>
      <c r="M14" s="16">
        <v>8848.57</v>
      </c>
      <c r="N14" s="16">
        <v>0</v>
      </c>
    </row>
    <row r="15" spans="1:14" ht="13.2" x14ac:dyDescent="0.25">
      <c r="A15" s="13">
        <v>43320</v>
      </c>
      <c r="B15" s="14" t="s">
        <v>945</v>
      </c>
      <c r="C15" s="16" t="s">
        <v>946</v>
      </c>
      <c r="D15" s="16" t="s">
        <v>915</v>
      </c>
      <c r="E15" s="16">
        <v>3788.44</v>
      </c>
      <c r="F15" s="16">
        <v>0</v>
      </c>
      <c r="G15" s="16" t="s">
        <v>916</v>
      </c>
      <c r="H15" s="16">
        <v>1</v>
      </c>
      <c r="I15" s="16" t="s">
        <v>917</v>
      </c>
      <c r="J15" s="16">
        <v>36.950000000000003</v>
      </c>
      <c r="K15" s="16">
        <v>0</v>
      </c>
      <c r="L15" s="16" t="s">
        <v>917</v>
      </c>
      <c r="M15" s="16">
        <v>36.950000000000003</v>
      </c>
      <c r="N15" s="16">
        <v>0</v>
      </c>
    </row>
    <row r="16" spans="1:14" ht="13.2" x14ac:dyDescent="0.25">
      <c r="A16" s="13">
        <v>43325</v>
      </c>
      <c r="B16" s="14" t="s">
        <v>947</v>
      </c>
      <c r="C16" s="16" t="s">
        <v>948</v>
      </c>
      <c r="D16" s="16" t="s">
        <v>915</v>
      </c>
      <c r="E16" s="16">
        <v>685.92</v>
      </c>
      <c r="F16" s="16">
        <v>0</v>
      </c>
      <c r="G16" s="16" t="s">
        <v>916</v>
      </c>
      <c r="H16" s="16">
        <v>1</v>
      </c>
      <c r="I16" s="16" t="s">
        <v>917</v>
      </c>
      <c r="J16" s="16">
        <v>6.69</v>
      </c>
      <c r="K16" s="16">
        <v>0</v>
      </c>
      <c r="L16" s="16" t="s">
        <v>917</v>
      </c>
      <c r="M16" s="16">
        <v>6.69</v>
      </c>
      <c r="N16" s="16">
        <v>0</v>
      </c>
    </row>
    <row r="17" spans="1:14" ht="13.2" x14ac:dyDescent="0.25">
      <c r="A17" s="13">
        <v>43325</v>
      </c>
      <c r="B17" s="14" t="s">
        <v>949</v>
      </c>
      <c r="C17" s="16" t="s">
        <v>950</v>
      </c>
      <c r="D17" s="16" t="s">
        <v>920</v>
      </c>
      <c r="E17" s="16">
        <v>4474.3599999999997</v>
      </c>
      <c r="F17" s="16">
        <v>85.93</v>
      </c>
      <c r="G17" s="16" t="s">
        <v>921</v>
      </c>
      <c r="H17" s="16">
        <v>156.2424</v>
      </c>
      <c r="I17" s="16" t="s">
        <v>917</v>
      </c>
      <c r="J17" s="16">
        <v>43.64</v>
      </c>
      <c r="K17" s="16">
        <v>0</v>
      </c>
      <c r="L17" s="16" t="s">
        <v>922</v>
      </c>
      <c r="M17" s="16">
        <v>6728.49</v>
      </c>
      <c r="N17" s="16">
        <v>0</v>
      </c>
    </row>
    <row r="18" spans="1:14" ht="13.2" x14ac:dyDescent="0.25">
      <c r="A18" s="13">
        <v>43347</v>
      </c>
      <c r="B18" s="14" t="s">
        <v>951</v>
      </c>
      <c r="C18" s="16" t="s">
        <v>952</v>
      </c>
      <c r="D18" s="16" t="s">
        <v>915</v>
      </c>
      <c r="E18" s="16">
        <v>3852.01</v>
      </c>
      <c r="F18" s="16">
        <v>0</v>
      </c>
      <c r="G18" s="16" t="s">
        <v>916</v>
      </c>
      <c r="H18" s="16">
        <v>1</v>
      </c>
      <c r="I18" s="16" t="s">
        <v>917</v>
      </c>
      <c r="J18" s="16">
        <v>37.57</v>
      </c>
      <c r="K18" s="16">
        <v>0</v>
      </c>
      <c r="L18" s="16" t="s">
        <v>917</v>
      </c>
      <c r="M18" s="16">
        <v>37.57</v>
      </c>
      <c r="N18" s="16">
        <v>0</v>
      </c>
    </row>
    <row r="19" spans="1:14" ht="13.2" x14ac:dyDescent="0.25">
      <c r="A19" s="13">
        <v>43347</v>
      </c>
      <c r="B19" s="14" t="s">
        <v>953</v>
      </c>
      <c r="C19" s="16" t="s">
        <v>954</v>
      </c>
      <c r="D19" s="16" t="s">
        <v>920</v>
      </c>
      <c r="E19" s="16">
        <v>3852.01</v>
      </c>
      <c r="F19" s="16">
        <v>100.9</v>
      </c>
      <c r="G19" s="16" t="s">
        <v>921</v>
      </c>
      <c r="H19" s="16">
        <v>213.16604000000001</v>
      </c>
      <c r="I19" s="16" t="s">
        <v>917</v>
      </c>
      <c r="J19" s="16">
        <v>37.57</v>
      </c>
      <c r="K19" s="16">
        <v>0</v>
      </c>
      <c r="L19" s="16" t="s">
        <v>922</v>
      </c>
      <c r="M19" s="16">
        <v>7903.75</v>
      </c>
      <c r="N19" s="16">
        <v>0</v>
      </c>
    </row>
    <row r="20" spans="1:14" ht="13.2" x14ac:dyDescent="0.25">
      <c r="A20" s="13">
        <v>43378</v>
      </c>
      <c r="B20" s="14" t="s">
        <v>955</v>
      </c>
      <c r="C20" s="16" t="s">
        <v>956</v>
      </c>
      <c r="D20" s="16" t="s">
        <v>915</v>
      </c>
      <c r="E20" s="16">
        <v>4511.2700000000004</v>
      </c>
      <c r="F20" s="16">
        <v>0</v>
      </c>
      <c r="G20" s="16" t="s">
        <v>916</v>
      </c>
      <c r="H20" s="16">
        <v>1</v>
      </c>
      <c r="I20" s="16" t="s">
        <v>917</v>
      </c>
      <c r="J20" s="16">
        <v>44</v>
      </c>
      <c r="K20" s="16">
        <v>0</v>
      </c>
      <c r="L20" s="16" t="s">
        <v>917</v>
      </c>
      <c r="M20" s="16">
        <v>44</v>
      </c>
      <c r="N20" s="16">
        <v>0</v>
      </c>
    </row>
    <row r="21" spans="1:14" ht="13.2" x14ac:dyDescent="0.25">
      <c r="A21" s="13">
        <v>43378</v>
      </c>
      <c r="B21" s="14" t="s">
        <v>957</v>
      </c>
      <c r="C21" s="16" t="s">
        <v>958</v>
      </c>
      <c r="D21" s="16" t="s">
        <v>920</v>
      </c>
      <c r="E21" s="16">
        <v>4511.2700000000004</v>
      </c>
      <c r="F21" s="16">
        <v>99.06</v>
      </c>
      <c r="G21" s="16" t="s">
        <v>921</v>
      </c>
      <c r="H21" s="16">
        <v>178.63197</v>
      </c>
      <c r="I21" s="16" t="s">
        <v>917</v>
      </c>
      <c r="J21" s="16">
        <v>44</v>
      </c>
      <c r="K21" s="16">
        <v>0</v>
      </c>
      <c r="L21" s="16" t="s">
        <v>922</v>
      </c>
      <c r="M21" s="16">
        <v>7756.75</v>
      </c>
      <c r="N21" s="16">
        <v>0</v>
      </c>
    </row>
    <row r="22" spans="1:14" ht="13.2" x14ac:dyDescent="0.25">
      <c r="A22" s="13">
        <v>43407</v>
      </c>
      <c r="B22" s="14" t="s">
        <v>959</v>
      </c>
      <c r="C22" s="16" t="s">
        <v>960</v>
      </c>
      <c r="D22" s="16" t="s">
        <v>915</v>
      </c>
      <c r="E22" s="16">
        <v>5126.45</v>
      </c>
      <c r="F22" s="16">
        <v>0</v>
      </c>
      <c r="G22" s="16" t="s">
        <v>916</v>
      </c>
      <c r="H22" s="16">
        <v>1</v>
      </c>
      <c r="I22" s="16" t="s">
        <v>917</v>
      </c>
      <c r="J22" s="16">
        <v>50</v>
      </c>
      <c r="K22" s="16">
        <v>0</v>
      </c>
      <c r="L22" s="16" t="s">
        <v>917</v>
      </c>
      <c r="M22" s="16">
        <v>50</v>
      </c>
      <c r="N22" s="16">
        <v>0</v>
      </c>
    </row>
    <row r="23" spans="1:14" ht="13.2" x14ac:dyDescent="0.25">
      <c r="A23" s="13">
        <v>43409</v>
      </c>
      <c r="B23" s="14" t="s">
        <v>961</v>
      </c>
      <c r="C23" s="16" t="s">
        <v>962</v>
      </c>
      <c r="D23" s="16" t="s">
        <v>920</v>
      </c>
      <c r="E23" s="16">
        <v>5126.45</v>
      </c>
      <c r="F23" s="16">
        <v>101.84</v>
      </c>
      <c r="G23" s="16" t="s">
        <v>921</v>
      </c>
      <c r="H23" s="16">
        <v>161.55931000000001</v>
      </c>
      <c r="I23" s="16" t="s">
        <v>917</v>
      </c>
      <c r="J23" s="16">
        <v>50</v>
      </c>
      <c r="K23" s="16">
        <v>0</v>
      </c>
      <c r="L23" s="16" t="s">
        <v>922</v>
      </c>
      <c r="M23" s="16">
        <v>7972.13</v>
      </c>
      <c r="N23" s="16">
        <v>0</v>
      </c>
    </row>
    <row r="24" spans="1:14" ht="13.2" x14ac:dyDescent="0.25">
      <c r="A24" s="13">
        <v>43439</v>
      </c>
      <c r="B24" s="14" t="s">
        <v>963</v>
      </c>
      <c r="C24" s="16" t="s">
        <v>964</v>
      </c>
      <c r="D24" s="16" t="s">
        <v>915</v>
      </c>
      <c r="E24" s="16">
        <v>7283.66</v>
      </c>
      <c r="F24" s="16">
        <v>0</v>
      </c>
      <c r="G24" s="16" t="s">
        <v>916</v>
      </c>
      <c r="H24" s="16">
        <v>1</v>
      </c>
      <c r="I24" s="16" t="s">
        <v>917</v>
      </c>
      <c r="J24" s="16">
        <v>71.040000000000006</v>
      </c>
      <c r="K24" s="16">
        <v>0</v>
      </c>
      <c r="L24" s="16" t="s">
        <v>917</v>
      </c>
      <c r="M24" s="16">
        <v>71.040000000000006</v>
      </c>
      <c r="N24" s="16">
        <v>0</v>
      </c>
    </row>
    <row r="25" spans="1:14" ht="13.2" x14ac:dyDescent="0.25">
      <c r="A25" s="13">
        <v>43439</v>
      </c>
      <c r="B25" s="14" t="s">
        <v>965</v>
      </c>
      <c r="C25" s="16" t="s">
        <v>966</v>
      </c>
      <c r="D25" s="16" t="s">
        <v>920</v>
      </c>
      <c r="E25" s="16">
        <v>7283.66</v>
      </c>
      <c r="F25" s="16">
        <v>69.790000000000006</v>
      </c>
      <c r="G25" s="16" t="s">
        <v>921</v>
      </c>
      <c r="H25" s="16">
        <v>77.844359999999995</v>
      </c>
      <c r="I25" s="16" t="s">
        <v>917</v>
      </c>
      <c r="J25" s="16">
        <v>71.040000000000006</v>
      </c>
      <c r="K25" s="16">
        <v>0</v>
      </c>
      <c r="L25" s="16" t="s">
        <v>922</v>
      </c>
      <c r="M25" s="16">
        <v>5456.28</v>
      </c>
      <c r="N25" s="16">
        <v>0</v>
      </c>
    </row>
    <row r="26" spans="1:14" ht="13.2" x14ac:dyDescent="0.25">
      <c r="A26" s="13">
        <v>43469</v>
      </c>
      <c r="B26" s="14" t="s">
        <v>967</v>
      </c>
      <c r="C26" s="16" t="s">
        <v>968</v>
      </c>
      <c r="D26" s="16" t="s">
        <v>915</v>
      </c>
      <c r="E26" s="16">
        <v>6131.23</v>
      </c>
      <c r="F26" s="16">
        <v>0</v>
      </c>
      <c r="G26" s="16" t="s">
        <v>916</v>
      </c>
      <c r="H26" s="16">
        <v>1</v>
      </c>
      <c r="I26" s="16" t="s">
        <v>917</v>
      </c>
      <c r="J26" s="16">
        <v>59.8</v>
      </c>
      <c r="K26" s="16">
        <v>0</v>
      </c>
      <c r="L26" s="16" t="s">
        <v>917</v>
      </c>
      <c r="M26" s="16">
        <v>59.8</v>
      </c>
      <c r="N26" s="16">
        <v>0</v>
      </c>
    </row>
    <row r="27" spans="1:14" ht="13.2" x14ac:dyDescent="0.25">
      <c r="A27" s="13">
        <v>43472</v>
      </c>
      <c r="B27" s="14" t="s">
        <v>969</v>
      </c>
      <c r="C27" s="16" t="s">
        <v>970</v>
      </c>
      <c r="D27" s="16" t="s">
        <v>920</v>
      </c>
      <c r="E27" s="16">
        <v>3075.87</v>
      </c>
      <c r="F27" s="16">
        <v>30.92</v>
      </c>
      <c r="G27" s="16" t="s">
        <v>921</v>
      </c>
      <c r="H27" s="16">
        <v>81.831059999999994</v>
      </c>
      <c r="I27" s="16" t="s">
        <v>917</v>
      </c>
      <c r="J27" s="16">
        <v>30</v>
      </c>
      <c r="K27" s="16">
        <v>0</v>
      </c>
      <c r="L27" s="16" t="s">
        <v>922</v>
      </c>
      <c r="M27" s="16">
        <v>2420.02</v>
      </c>
      <c r="N27" s="16">
        <v>0</v>
      </c>
    </row>
    <row r="28" spans="1:14" ht="13.2" x14ac:dyDescent="0.25">
      <c r="A28" s="13">
        <v>43497</v>
      </c>
      <c r="B28" s="14" t="s">
        <v>971</v>
      </c>
      <c r="C28" s="16" t="s">
        <v>972</v>
      </c>
      <c r="D28" s="16" t="s">
        <v>915</v>
      </c>
      <c r="E28" s="16">
        <v>9264.51</v>
      </c>
      <c r="F28" s="16">
        <v>0</v>
      </c>
      <c r="G28" s="16" t="s">
        <v>916</v>
      </c>
      <c r="H28" s="16">
        <v>1</v>
      </c>
      <c r="I28" s="16" t="s">
        <v>917</v>
      </c>
      <c r="J28" s="16">
        <v>90.36</v>
      </c>
      <c r="K28" s="16">
        <v>0</v>
      </c>
      <c r="L28" s="16" t="s">
        <v>917</v>
      </c>
      <c r="M28" s="16">
        <v>90.36</v>
      </c>
      <c r="N28" s="16">
        <v>0</v>
      </c>
    </row>
    <row r="29" spans="1:14" ht="13.2" x14ac:dyDescent="0.25">
      <c r="A29" s="13">
        <v>43498</v>
      </c>
      <c r="B29" s="14" t="s">
        <v>973</v>
      </c>
      <c r="C29" s="16" t="s">
        <v>974</v>
      </c>
      <c r="D29" s="16" t="s">
        <v>920</v>
      </c>
      <c r="E29" s="16">
        <v>12319.88</v>
      </c>
      <c r="F29" s="16">
        <v>98.84</v>
      </c>
      <c r="G29" s="16" t="s">
        <v>921</v>
      </c>
      <c r="H29" s="16">
        <v>65.052639999999997</v>
      </c>
      <c r="I29" s="16" t="s">
        <v>917</v>
      </c>
      <c r="J29" s="16">
        <v>120.16</v>
      </c>
      <c r="K29" s="16">
        <v>0</v>
      </c>
      <c r="L29" s="16" t="s">
        <v>922</v>
      </c>
      <c r="M29" s="16">
        <v>7713.89</v>
      </c>
      <c r="N29" s="16">
        <v>0</v>
      </c>
    </row>
    <row r="30" spans="1:14" ht="13.2" x14ac:dyDescent="0.25">
      <c r="A30" s="13">
        <v>43527</v>
      </c>
      <c r="B30" s="14" t="s">
        <v>975</v>
      </c>
      <c r="C30" s="16" t="s">
        <v>976</v>
      </c>
      <c r="D30" s="16" t="s">
        <v>915</v>
      </c>
      <c r="E30" s="16">
        <v>6447.33</v>
      </c>
      <c r="F30" s="16">
        <v>0</v>
      </c>
      <c r="G30" s="16" t="s">
        <v>916</v>
      </c>
      <c r="H30" s="16">
        <v>1</v>
      </c>
      <c r="I30" s="16" t="s">
        <v>917</v>
      </c>
      <c r="J30" s="16">
        <v>62.883000000000003</v>
      </c>
      <c r="K30" s="16">
        <v>0</v>
      </c>
      <c r="L30" s="16" t="s">
        <v>917</v>
      </c>
      <c r="M30" s="16">
        <v>62.883000000000003</v>
      </c>
      <c r="N30" s="16">
        <v>0</v>
      </c>
    </row>
    <row r="31" spans="1:14" ht="13.2" x14ac:dyDescent="0.25">
      <c r="A31" s="13">
        <v>43527</v>
      </c>
      <c r="B31" s="14" t="s">
        <v>977</v>
      </c>
      <c r="C31" s="16" t="s">
        <v>978</v>
      </c>
      <c r="D31" s="16" t="s">
        <v>920</v>
      </c>
      <c r="E31" s="16">
        <v>6447.33</v>
      </c>
      <c r="F31" s="16">
        <v>64.53</v>
      </c>
      <c r="G31" s="16" t="s">
        <v>921</v>
      </c>
      <c r="H31" s="16">
        <v>81.344729999999998</v>
      </c>
      <c r="I31" s="16" t="s">
        <v>917</v>
      </c>
      <c r="J31" s="16">
        <v>62.883000000000003</v>
      </c>
      <c r="K31" s="16">
        <v>0</v>
      </c>
      <c r="L31" s="16" t="s">
        <v>922</v>
      </c>
      <c r="M31" s="16">
        <v>5046.68</v>
      </c>
      <c r="N31" s="16">
        <v>0</v>
      </c>
    </row>
    <row r="32" spans="1:14" ht="13.2" x14ac:dyDescent="0.25">
      <c r="A32" s="13"/>
      <c r="B32" s="14"/>
    </row>
    <row r="33" spans="1:2" ht="13.2" x14ac:dyDescent="0.25">
      <c r="A33" s="13"/>
      <c r="B33" s="14"/>
    </row>
    <row r="34" spans="1:2" ht="13.2" x14ac:dyDescent="0.25">
      <c r="A34" s="13"/>
      <c r="B34" s="14"/>
    </row>
    <row r="35" spans="1:2" ht="13.2" x14ac:dyDescent="0.25">
      <c r="A35" s="13"/>
      <c r="B35" s="14"/>
    </row>
    <row r="36" spans="1:2" ht="13.2" x14ac:dyDescent="0.25">
      <c r="A36" s="13"/>
      <c r="B36" s="14"/>
    </row>
    <row r="37" spans="1:2" ht="13.2" x14ac:dyDescent="0.25">
      <c r="A37" s="13"/>
      <c r="B37" s="14"/>
    </row>
    <row r="38" spans="1:2" ht="13.2" x14ac:dyDescent="0.25">
      <c r="A38" s="13"/>
      <c r="B38" s="14"/>
    </row>
    <row r="39" spans="1:2" ht="13.2" x14ac:dyDescent="0.25">
      <c r="A39" s="13"/>
      <c r="B39" s="14"/>
    </row>
    <row r="40" spans="1:2" ht="13.2" x14ac:dyDescent="0.25">
      <c r="A40" s="13"/>
      <c r="B40" s="14"/>
    </row>
    <row r="41" spans="1:2" ht="13.2" x14ac:dyDescent="0.25">
      <c r="A41" s="13"/>
      <c r="B41" s="14"/>
    </row>
    <row r="42" spans="1:2" ht="13.2" x14ac:dyDescent="0.25">
      <c r="A42" s="13"/>
      <c r="B42" s="14"/>
    </row>
    <row r="43" spans="1:2" ht="13.2" x14ac:dyDescent="0.25">
      <c r="A43" s="13"/>
      <c r="B43" s="14"/>
    </row>
    <row r="44" spans="1:2" ht="13.2" x14ac:dyDescent="0.25">
      <c r="A44" s="13"/>
      <c r="B44" s="14"/>
    </row>
    <row r="45" spans="1:2" ht="13.2" x14ac:dyDescent="0.25">
      <c r="A45" s="13"/>
      <c r="B45" s="14"/>
    </row>
    <row r="46" spans="1:2" ht="13.2" x14ac:dyDescent="0.25">
      <c r="A46" s="13"/>
      <c r="B46" s="14"/>
    </row>
    <row r="47" spans="1:2" ht="13.2" x14ac:dyDescent="0.25">
      <c r="A47" s="13"/>
      <c r="B47" s="14"/>
    </row>
    <row r="48" spans="1:2" ht="13.2" x14ac:dyDescent="0.25">
      <c r="A48" s="13"/>
      <c r="B48" s="14"/>
    </row>
    <row r="49" spans="1:2" ht="13.2" x14ac:dyDescent="0.25">
      <c r="A49" s="13"/>
      <c r="B49" s="14"/>
    </row>
    <row r="50" spans="1:2" ht="13.2" x14ac:dyDescent="0.25">
      <c r="A50" s="13"/>
      <c r="B50" s="14"/>
    </row>
    <row r="51" spans="1:2" ht="13.2" x14ac:dyDescent="0.25">
      <c r="A51" s="13"/>
      <c r="B51" s="14"/>
    </row>
    <row r="52" spans="1:2" ht="13.2" x14ac:dyDescent="0.25">
      <c r="A52" s="13"/>
      <c r="B52" s="14"/>
    </row>
    <row r="53" spans="1:2" ht="13.2" x14ac:dyDescent="0.25">
      <c r="A53" s="13"/>
      <c r="B53" s="14"/>
    </row>
    <row r="54" spans="1:2" ht="13.2" x14ac:dyDescent="0.25">
      <c r="A54" s="13"/>
      <c r="B54" s="14"/>
    </row>
    <row r="55" spans="1:2" ht="13.2" x14ac:dyDescent="0.25">
      <c r="A55" s="13"/>
      <c r="B55" s="14"/>
    </row>
    <row r="56" spans="1:2" ht="13.2" x14ac:dyDescent="0.25">
      <c r="A56" s="13"/>
      <c r="B56" s="14"/>
    </row>
    <row r="57" spans="1:2" ht="13.2" x14ac:dyDescent="0.25">
      <c r="A57" s="13"/>
      <c r="B57" s="14"/>
    </row>
    <row r="58" spans="1:2" ht="13.2" x14ac:dyDescent="0.25">
      <c r="A58" s="13"/>
      <c r="B58" s="14"/>
    </row>
    <row r="59" spans="1:2" ht="13.2" x14ac:dyDescent="0.25">
      <c r="A59" s="13"/>
      <c r="B59" s="14"/>
    </row>
    <row r="60" spans="1:2" ht="13.2" x14ac:dyDescent="0.25">
      <c r="A60" s="13"/>
      <c r="B60" s="14"/>
    </row>
    <row r="61" spans="1:2" ht="13.2" x14ac:dyDescent="0.25">
      <c r="A61" s="13"/>
      <c r="B61" s="14"/>
    </row>
    <row r="62" spans="1:2" ht="13.2" x14ac:dyDescent="0.25">
      <c r="A62" s="13"/>
      <c r="B62" s="14"/>
    </row>
    <row r="63" spans="1:2" ht="13.2" x14ac:dyDescent="0.25">
      <c r="A63" s="13"/>
      <c r="B63" s="14"/>
    </row>
    <row r="64" spans="1:2" ht="13.2" x14ac:dyDescent="0.25">
      <c r="A64" s="13"/>
      <c r="B64" s="14"/>
    </row>
    <row r="65" spans="1:2" ht="13.2" x14ac:dyDescent="0.25">
      <c r="A65" s="13"/>
      <c r="B65" s="14"/>
    </row>
    <row r="66" spans="1:2" ht="13.2" x14ac:dyDescent="0.25">
      <c r="A66" s="13"/>
      <c r="B66" s="14"/>
    </row>
    <row r="67" spans="1:2" ht="13.2" x14ac:dyDescent="0.25">
      <c r="A67" s="13"/>
      <c r="B67" s="14"/>
    </row>
    <row r="68" spans="1:2" ht="13.2" x14ac:dyDescent="0.25">
      <c r="A68" s="13"/>
      <c r="B68" s="14"/>
    </row>
    <row r="69" spans="1:2" ht="13.2" x14ac:dyDescent="0.25">
      <c r="A69" s="13"/>
      <c r="B69" s="14"/>
    </row>
    <row r="70" spans="1:2" ht="13.2" x14ac:dyDescent="0.25">
      <c r="A70" s="13"/>
      <c r="B70" s="14"/>
    </row>
    <row r="71" spans="1:2" ht="13.2" x14ac:dyDescent="0.25">
      <c r="A71" s="13"/>
      <c r="B71" s="14"/>
    </row>
    <row r="72" spans="1:2" ht="13.2" x14ac:dyDescent="0.25">
      <c r="A72" s="13"/>
      <c r="B72" s="14"/>
    </row>
    <row r="73" spans="1:2" ht="13.2" x14ac:dyDescent="0.25">
      <c r="A73" s="13"/>
      <c r="B73" s="14"/>
    </row>
    <row r="74" spans="1:2" ht="13.2" x14ac:dyDescent="0.25">
      <c r="A74" s="13"/>
      <c r="B74" s="14"/>
    </row>
    <row r="75" spans="1:2" ht="13.2" x14ac:dyDescent="0.25">
      <c r="A75" s="13"/>
      <c r="B75" s="14"/>
    </row>
    <row r="76" spans="1:2" ht="13.2" x14ac:dyDescent="0.25">
      <c r="A76" s="13"/>
      <c r="B76" s="14"/>
    </row>
    <row r="77" spans="1:2" ht="13.2" x14ac:dyDescent="0.25">
      <c r="A77" s="13"/>
      <c r="B77" s="14"/>
    </row>
    <row r="78" spans="1:2" ht="13.2" x14ac:dyDescent="0.25">
      <c r="A78" s="13"/>
      <c r="B78" s="14"/>
    </row>
    <row r="79" spans="1:2" ht="13.2" x14ac:dyDescent="0.25">
      <c r="A79" s="13"/>
      <c r="B79" s="14"/>
    </row>
    <row r="80" spans="1:2" ht="13.2" x14ac:dyDescent="0.25">
      <c r="A80" s="13"/>
      <c r="B80" s="14"/>
    </row>
    <row r="81" spans="1:2" ht="13.2" x14ac:dyDescent="0.25">
      <c r="A81" s="13"/>
      <c r="B81" s="14"/>
    </row>
    <row r="82" spans="1:2" ht="13.2" x14ac:dyDescent="0.25">
      <c r="A82" s="13"/>
      <c r="B82" s="14"/>
    </row>
    <row r="83" spans="1:2" ht="13.2" x14ac:dyDescent="0.25">
      <c r="A83" s="13"/>
      <c r="B83" s="14"/>
    </row>
    <row r="84" spans="1:2" ht="13.2" x14ac:dyDescent="0.25">
      <c r="A84" s="13"/>
      <c r="B84" s="14"/>
    </row>
    <row r="85" spans="1:2" ht="13.2" x14ac:dyDescent="0.25">
      <c r="A85" s="13"/>
      <c r="B85" s="14"/>
    </row>
    <row r="86" spans="1:2" ht="13.2" x14ac:dyDescent="0.25">
      <c r="A86" s="13"/>
      <c r="B86" s="14"/>
    </row>
    <row r="87" spans="1:2" ht="13.2" x14ac:dyDescent="0.25">
      <c r="A87" s="13"/>
      <c r="B87" s="14"/>
    </row>
    <row r="88" spans="1:2" ht="13.2" x14ac:dyDescent="0.25">
      <c r="A88" s="13"/>
      <c r="B88" s="14"/>
    </row>
    <row r="89" spans="1:2" ht="13.2" x14ac:dyDescent="0.25">
      <c r="A89" s="13"/>
      <c r="B89" s="14"/>
    </row>
    <row r="90" spans="1:2" ht="13.2" x14ac:dyDescent="0.25">
      <c r="A90" s="13"/>
      <c r="B90" s="14"/>
    </row>
    <row r="91" spans="1:2" ht="13.2" x14ac:dyDescent="0.25">
      <c r="A91" s="13"/>
      <c r="B91" s="14"/>
    </row>
    <row r="92" spans="1:2" ht="13.2" x14ac:dyDescent="0.25">
      <c r="A92" s="13"/>
      <c r="B92" s="14"/>
    </row>
    <row r="93" spans="1:2" ht="13.2" x14ac:dyDescent="0.25">
      <c r="A93" s="13"/>
      <c r="B93" s="14"/>
    </row>
    <row r="94" spans="1:2" ht="13.2" x14ac:dyDescent="0.25">
      <c r="A94" s="13"/>
      <c r="B94" s="14"/>
    </row>
    <row r="95" spans="1:2" ht="13.2" x14ac:dyDescent="0.25">
      <c r="A95" s="13"/>
      <c r="B95" s="14"/>
    </row>
    <row r="96" spans="1:2" ht="13.2" x14ac:dyDescent="0.25">
      <c r="A96" s="13"/>
      <c r="B96" s="14"/>
    </row>
    <row r="97" spans="1:2" ht="13.2" x14ac:dyDescent="0.25">
      <c r="A97" s="13"/>
      <c r="B97" s="14"/>
    </row>
    <row r="98" spans="1:2" ht="13.2" x14ac:dyDescent="0.25">
      <c r="A98" s="13"/>
      <c r="B98" s="14"/>
    </row>
    <row r="99" spans="1:2" ht="13.2" x14ac:dyDescent="0.25">
      <c r="A99" s="13"/>
      <c r="B99" s="14"/>
    </row>
    <row r="100" spans="1:2" ht="13.2" x14ac:dyDescent="0.25">
      <c r="A100" s="13"/>
      <c r="B100" s="14"/>
    </row>
    <row r="101" spans="1:2" ht="13.2" x14ac:dyDescent="0.25">
      <c r="A101" s="13"/>
      <c r="B101" s="14"/>
    </row>
    <row r="102" spans="1:2" ht="13.2" x14ac:dyDescent="0.25">
      <c r="A102" s="13"/>
      <c r="B102" s="14"/>
    </row>
    <row r="103" spans="1:2" ht="13.2" x14ac:dyDescent="0.25">
      <c r="A103" s="13"/>
      <c r="B103" s="14"/>
    </row>
    <row r="104" spans="1:2" ht="13.2" x14ac:dyDescent="0.25">
      <c r="A104" s="13"/>
      <c r="B104" s="14"/>
    </row>
    <row r="105" spans="1:2" ht="13.2" x14ac:dyDescent="0.25">
      <c r="A105" s="13"/>
      <c r="B105" s="14"/>
    </row>
    <row r="106" spans="1:2" ht="13.2" x14ac:dyDescent="0.25">
      <c r="A106" s="13"/>
      <c r="B106" s="14"/>
    </row>
    <row r="107" spans="1:2" ht="13.2" x14ac:dyDescent="0.25">
      <c r="A107" s="13"/>
      <c r="B107" s="14"/>
    </row>
    <row r="108" spans="1:2" ht="13.2" x14ac:dyDescent="0.25">
      <c r="A108" s="13"/>
      <c r="B108" s="14"/>
    </row>
    <row r="109" spans="1:2" ht="13.2" x14ac:dyDescent="0.25">
      <c r="A109" s="13"/>
      <c r="B109" s="14"/>
    </row>
    <row r="110" spans="1:2" ht="13.2" x14ac:dyDescent="0.25">
      <c r="A110" s="13"/>
      <c r="B110" s="14"/>
    </row>
    <row r="111" spans="1:2" ht="13.2" x14ac:dyDescent="0.25">
      <c r="A111" s="13"/>
      <c r="B111" s="14"/>
    </row>
    <row r="112" spans="1:2" ht="13.2" x14ac:dyDescent="0.25">
      <c r="A112" s="13"/>
      <c r="B112" s="14"/>
    </row>
    <row r="113" spans="1:2" ht="13.2" x14ac:dyDescent="0.25">
      <c r="A113" s="13"/>
      <c r="B113" s="14"/>
    </row>
    <row r="114" spans="1:2" ht="13.2" x14ac:dyDescent="0.25">
      <c r="A114" s="13"/>
      <c r="B114" s="14"/>
    </row>
    <row r="115" spans="1:2" ht="13.2" x14ac:dyDescent="0.25">
      <c r="A115" s="13"/>
      <c r="B115" s="14"/>
    </row>
    <row r="116" spans="1:2" ht="13.2" x14ac:dyDescent="0.25">
      <c r="A116" s="13"/>
      <c r="B116" s="14"/>
    </row>
    <row r="117" spans="1:2" ht="13.2" x14ac:dyDescent="0.25">
      <c r="A117" s="13"/>
      <c r="B117" s="14"/>
    </row>
    <row r="118" spans="1:2" ht="13.2" x14ac:dyDescent="0.25">
      <c r="A118" s="13"/>
      <c r="B118" s="14"/>
    </row>
    <row r="119" spans="1:2" ht="13.2" x14ac:dyDescent="0.25">
      <c r="A119" s="13"/>
      <c r="B119" s="14"/>
    </row>
    <row r="120" spans="1:2" ht="13.2" x14ac:dyDescent="0.25">
      <c r="A120" s="13"/>
      <c r="B120" s="14"/>
    </row>
    <row r="121" spans="1:2" ht="13.2" x14ac:dyDescent="0.25">
      <c r="A121" s="13"/>
      <c r="B121" s="14"/>
    </row>
    <row r="122" spans="1:2" ht="13.2" x14ac:dyDescent="0.25">
      <c r="A122" s="13"/>
      <c r="B122" s="14"/>
    </row>
    <row r="123" spans="1:2" ht="13.2" x14ac:dyDescent="0.25">
      <c r="A123" s="13"/>
      <c r="B123" s="14"/>
    </row>
    <row r="124" spans="1:2" ht="13.2" x14ac:dyDescent="0.25">
      <c r="A124" s="13"/>
      <c r="B124" s="14"/>
    </row>
    <row r="125" spans="1:2" ht="13.2" x14ac:dyDescent="0.25">
      <c r="A125" s="13"/>
      <c r="B125" s="14"/>
    </row>
    <row r="126" spans="1:2" ht="13.2" x14ac:dyDescent="0.25">
      <c r="A126" s="13"/>
      <c r="B126" s="14"/>
    </row>
    <row r="127" spans="1:2" ht="13.2" x14ac:dyDescent="0.25">
      <c r="A127" s="13"/>
      <c r="B127" s="14"/>
    </row>
    <row r="128" spans="1:2" ht="13.2" x14ac:dyDescent="0.25">
      <c r="A128" s="13"/>
      <c r="B128" s="14"/>
    </row>
    <row r="129" spans="1:2" ht="13.2" x14ac:dyDescent="0.25">
      <c r="A129" s="13"/>
      <c r="B129" s="14"/>
    </row>
    <row r="130" spans="1:2" ht="13.2" x14ac:dyDescent="0.25">
      <c r="A130" s="13"/>
      <c r="B130" s="14"/>
    </row>
    <row r="131" spans="1:2" ht="13.2" x14ac:dyDescent="0.25">
      <c r="A131" s="13"/>
      <c r="B131" s="14"/>
    </row>
    <row r="132" spans="1:2" ht="13.2" x14ac:dyDescent="0.25">
      <c r="A132" s="13"/>
      <c r="B132" s="14"/>
    </row>
    <row r="133" spans="1:2" ht="13.2" x14ac:dyDescent="0.25">
      <c r="A133" s="13"/>
      <c r="B133" s="14"/>
    </row>
    <row r="134" spans="1:2" ht="13.2" x14ac:dyDescent="0.25">
      <c r="A134" s="13"/>
      <c r="B134" s="14"/>
    </row>
    <row r="135" spans="1:2" ht="13.2" x14ac:dyDescent="0.25">
      <c r="A135" s="13"/>
      <c r="B135" s="14"/>
    </row>
    <row r="136" spans="1:2" ht="13.2" x14ac:dyDescent="0.25">
      <c r="A136" s="13"/>
      <c r="B136" s="14"/>
    </row>
    <row r="137" spans="1:2" ht="13.2" x14ac:dyDescent="0.25">
      <c r="A137" s="13"/>
      <c r="B137" s="14"/>
    </row>
    <row r="138" spans="1:2" ht="13.2" x14ac:dyDescent="0.25">
      <c r="A138" s="13"/>
      <c r="B138" s="14"/>
    </row>
    <row r="139" spans="1:2" ht="13.2" x14ac:dyDescent="0.25">
      <c r="A139" s="13"/>
      <c r="B139" s="14"/>
    </row>
    <row r="140" spans="1:2" ht="13.2" x14ac:dyDescent="0.25">
      <c r="A140" s="13"/>
      <c r="B140" s="14"/>
    </row>
    <row r="141" spans="1:2" ht="13.2" x14ac:dyDescent="0.25">
      <c r="A141" s="13"/>
      <c r="B141" s="14"/>
    </row>
    <row r="142" spans="1:2" ht="13.2" x14ac:dyDescent="0.25">
      <c r="A142" s="13"/>
      <c r="B142" s="14"/>
    </row>
    <row r="143" spans="1:2" ht="13.2" x14ac:dyDescent="0.25">
      <c r="A143" s="13"/>
      <c r="B143" s="14"/>
    </row>
    <row r="144" spans="1:2" ht="13.2" x14ac:dyDescent="0.25">
      <c r="A144" s="13"/>
      <c r="B144" s="14"/>
    </row>
    <row r="145" spans="1:2" ht="13.2" x14ac:dyDescent="0.25">
      <c r="A145" s="13"/>
      <c r="B145" s="14"/>
    </row>
    <row r="146" spans="1:2" ht="13.2" x14ac:dyDescent="0.25">
      <c r="A146" s="13"/>
      <c r="B146" s="14"/>
    </row>
    <row r="147" spans="1:2" ht="13.2" x14ac:dyDescent="0.25">
      <c r="A147" s="13"/>
      <c r="B147" s="14"/>
    </row>
    <row r="148" spans="1:2" ht="13.2" x14ac:dyDescent="0.25">
      <c r="A148" s="13"/>
      <c r="B148" s="14"/>
    </row>
    <row r="149" spans="1:2" ht="13.2" x14ac:dyDescent="0.25">
      <c r="A149" s="13"/>
      <c r="B149" s="14"/>
    </row>
    <row r="150" spans="1:2" ht="13.2" x14ac:dyDescent="0.25">
      <c r="A150" s="13"/>
      <c r="B150" s="14"/>
    </row>
    <row r="151" spans="1:2" ht="13.2" x14ac:dyDescent="0.25">
      <c r="A151" s="13"/>
      <c r="B151" s="14"/>
    </row>
    <row r="152" spans="1:2" ht="13.2" x14ac:dyDescent="0.25">
      <c r="A152" s="13"/>
      <c r="B152" s="14"/>
    </row>
    <row r="153" spans="1:2" ht="13.2" x14ac:dyDescent="0.25">
      <c r="A153" s="13"/>
      <c r="B153" s="14"/>
    </row>
    <row r="154" spans="1:2" ht="13.2" x14ac:dyDescent="0.25">
      <c r="A154" s="13"/>
      <c r="B154" s="14"/>
    </row>
    <row r="155" spans="1:2" ht="13.2" x14ac:dyDescent="0.25">
      <c r="A155" s="13"/>
      <c r="B155" s="14"/>
    </row>
    <row r="156" spans="1:2" ht="13.2" x14ac:dyDescent="0.25">
      <c r="A156" s="13"/>
      <c r="B156" s="14"/>
    </row>
    <row r="157" spans="1:2" ht="13.2" x14ac:dyDescent="0.25">
      <c r="A157" s="13"/>
      <c r="B157" s="14"/>
    </row>
    <row r="158" spans="1:2" ht="13.2" x14ac:dyDescent="0.25">
      <c r="A158" s="13"/>
      <c r="B158" s="14"/>
    </row>
    <row r="159" spans="1:2" ht="13.2" x14ac:dyDescent="0.25">
      <c r="A159" s="13"/>
      <c r="B159" s="14"/>
    </row>
    <row r="160" spans="1:2" ht="13.2" x14ac:dyDescent="0.25">
      <c r="A160" s="13"/>
      <c r="B160" s="14"/>
    </row>
    <row r="161" spans="1:2" ht="13.2" x14ac:dyDescent="0.25">
      <c r="A161" s="13"/>
      <c r="B161" s="14"/>
    </row>
    <row r="162" spans="1:2" ht="13.2" x14ac:dyDescent="0.25">
      <c r="A162" s="13"/>
      <c r="B162" s="14"/>
    </row>
    <row r="163" spans="1:2" ht="13.2" x14ac:dyDescent="0.25">
      <c r="A163" s="13"/>
      <c r="B163" s="14"/>
    </row>
    <row r="164" spans="1:2" ht="13.2" x14ac:dyDescent="0.25">
      <c r="A164" s="13"/>
      <c r="B164" s="14"/>
    </row>
    <row r="165" spans="1:2" ht="13.2" x14ac:dyDescent="0.25">
      <c r="A165" s="13"/>
      <c r="B165" s="14"/>
    </row>
    <row r="166" spans="1:2" ht="13.2" x14ac:dyDescent="0.25">
      <c r="A166" s="13"/>
      <c r="B166" s="14"/>
    </row>
    <row r="167" spans="1:2" ht="13.2" x14ac:dyDescent="0.25">
      <c r="A167" s="13"/>
      <c r="B167" s="14"/>
    </row>
    <row r="168" spans="1:2" ht="13.2" x14ac:dyDescent="0.25">
      <c r="A168" s="13"/>
      <c r="B168" s="14"/>
    </row>
    <row r="169" spans="1:2" ht="13.2" x14ac:dyDescent="0.25">
      <c r="A169" s="13"/>
      <c r="B169" s="14"/>
    </row>
    <row r="170" spans="1:2" ht="13.2" x14ac:dyDescent="0.25">
      <c r="A170" s="13"/>
      <c r="B170" s="14"/>
    </row>
    <row r="171" spans="1:2" ht="13.2" x14ac:dyDescent="0.25">
      <c r="A171" s="13"/>
      <c r="B171" s="14"/>
    </row>
    <row r="172" spans="1:2" ht="13.2" x14ac:dyDescent="0.25">
      <c r="A172" s="13"/>
      <c r="B172" s="14"/>
    </row>
    <row r="173" spans="1:2" ht="13.2" x14ac:dyDescent="0.25">
      <c r="A173" s="13"/>
      <c r="B173" s="14"/>
    </row>
    <row r="174" spans="1:2" ht="13.2" x14ac:dyDescent="0.25">
      <c r="A174" s="13"/>
      <c r="B174" s="14"/>
    </row>
    <row r="175" spans="1:2" ht="13.2" x14ac:dyDescent="0.25">
      <c r="A175" s="13"/>
      <c r="B175" s="14"/>
    </row>
    <row r="176" spans="1:2" ht="13.2" x14ac:dyDescent="0.25">
      <c r="A176" s="13"/>
      <c r="B176" s="14"/>
    </row>
    <row r="177" spans="1:2" ht="13.2" x14ac:dyDescent="0.25">
      <c r="A177" s="13"/>
      <c r="B177" s="14"/>
    </row>
    <row r="178" spans="1:2" ht="13.2" x14ac:dyDescent="0.25">
      <c r="A178" s="13"/>
      <c r="B178" s="14"/>
    </row>
    <row r="179" spans="1:2" ht="13.2" x14ac:dyDescent="0.25">
      <c r="A179" s="13"/>
      <c r="B179" s="14"/>
    </row>
    <row r="180" spans="1:2" ht="13.2" x14ac:dyDescent="0.25">
      <c r="A180" s="13"/>
      <c r="B180" s="14"/>
    </row>
    <row r="181" spans="1:2" ht="13.2" x14ac:dyDescent="0.25">
      <c r="A181" s="13"/>
      <c r="B181" s="14"/>
    </row>
    <row r="182" spans="1:2" ht="13.2" x14ac:dyDescent="0.25">
      <c r="A182" s="13"/>
      <c r="B182" s="14"/>
    </row>
    <row r="183" spans="1:2" ht="13.2" x14ac:dyDescent="0.25">
      <c r="A183" s="13"/>
      <c r="B183" s="14"/>
    </row>
    <row r="184" spans="1:2" ht="13.2" x14ac:dyDescent="0.25">
      <c r="A184" s="13"/>
      <c r="B184" s="14"/>
    </row>
    <row r="185" spans="1:2" ht="13.2" x14ac:dyDescent="0.25">
      <c r="A185" s="13"/>
      <c r="B185" s="14"/>
    </row>
    <row r="186" spans="1:2" ht="13.2" x14ac:dyDescent="0.25">
      <c r="A186" s="13"/>
      <c r="B186" s="14"/>
    </row>
    <row r="187" spans="1:2" ht="13.2" x14ac:dyDescent="0.25">
      <c r="A187" s="13"/>
      <c r="B187" s="14"/>
    </row>
    <row r="188" spans="1:2" ht="13.2" x14ac:dyDescent="0.25">
      <c r="A188" s="13"/>
      <c r="B188" s="14"/>
    </row>
    <row r="189" spans="1:2" ht="13.2" x14ac:dyDescent="0.25">
      <c r="A189" s="13"/>
      <c r="B189" s="14"/>
    </row>
    <row r="190" spans="1:2" ht="13.2" x14ac:dyDescent="0.25">
      <c r="A190" s="13"/>
      <c r="B190" s="14"/>
    </row>
    <row r="191" spans="1:2" ht="13.2" x14ac:dyDescent="0.25">
      <c r="A191" s="13"/>
      <c r="B191" s="14"/>
    </row>
    <row r="192" spans="1:2" ht="13.2" x14ac:dyDescent="0.25">
      <c r="A192" s="13"/>
      <c r="B192" s="14"/>
    </row>
    <row r="193" spans="1:2" ht="13.2" x14ac:dyDescent="0.25">
      <c r="A193" s="13"/>
      <c r="B193" s="14"/>
    </row>
    <row r="194" spans="1:2" ht="13.2" x14ac:dyDescent="0.25">
      <c r="A194" s="13"/>
      <c r="B194" s="14"/>
    </row>
    <row r="195" spans="1:2" ht="13.2" x14ac:dyDescent="0.25">
      <c r="A195" s="13"/>
      <c r="B195" s="14"/>
    </row>
    <row r="196" spans="1:2" ht="13.2" x14ac:dyDescent="0.25">
      <c r="A196" s="13"/>
      <c r="B196" s="14"/>
    </row>
    <row r="197" spans="1:2" ht="13.2" x14ac:dyDescent="0.25">
      <c r="A197" s="13"/>
      <c r="B197" s="14"/>
    </row>
    <row r="198" spans="1:2" ht="13.2" x14ac:dyDescent="0.25">
      <c r="A198" s="13"/>
      <c r="B198" s="14"/>
    </row>
    <row r="199" spans="1:2" ht="13.2" x14ac:dyDescent="0.25">
      <c r="A199" s="13"/>
      <c r="B199" s="14"/>
    </row>
    <row r="200" spans="1:2" ht="13.2" x14ac:dyDescent="0.25">
      <c r="A200" s="13"/>
      <c r="B200" s="14"/>
    </row>
    <row r="201" spans="1:2" ht="13.2" x14ac:dyDescent="0.25">
      <c r="A201" s="13"/>
      <c r="B201" s="14"/>
    </row>
    <row r="202" spans="1:2" ht="13.2" x14ac:dyDescent="0.25">
      <c r="A202" s="13"/>
      <c r="B202" s="14"/>
    </row>
    <row r="203" spans="1:2" ht="13.2" x14ac:dyDescent="0.25">
      <c r="A203" s="13"/>
      <c r="B203" s="14"/>
    </row>
    <row r="204" spans="1:2" ht="13.2" x14ac:dyDescent="0.25">
      <c r="A204" s="13"/>
      <c r="B204" s="14"/>
    </row>
    <row r="205" spans="1:2" ht="13.2" x14ac:dyDescent="0.25">
      <c r="A205" s="13"/>
      <c r="B205" s="14"/>
    </row>
    <row r="206" spans="1:2" ht="13.2" x14ac:dyDescent="0.25">
      <c r="A206" s="13"/>
      <c r="B206" s="14"/>
    </row>
    <row r="207" spans="1:2" ht="13.2" x14ac:dyDescent="0.25">
      <c r="A207" s="13"/>
      <c r="B207" s="14"/>
    </row>
    <row r="208" spans="1:2" ht="13.2" x14ac:dyDescent="0.25">
      <c r="A208" s="13"/>
      <c r="B208" s="14"/>
    </row>
    <row r="209" spans="1:2" ht="13.2" x14ac:dyDescent="0.25">
      <c r="A209" s="13"/>
      <c r="B209" s="14"/>
    </row>
    <row r="210" spans="1:2" ht="13.2" x14ac:dyDescent="0.25">
      <c r="A210" s="13"/>
      <c r="B210" s="14"/>
    </row>
    <row r="211" spans="1:2" ht="13.2" x14ac:dyDescent="0.25">
      <c r="A211" s="13"/>
      <c r="B211" s="14"/>
    </row>
    <row r="212" spans="1:2" ht="13.2" x14ac:dyDescent="0.25">
      <c r="A212" s="13"/>
      <c r="B212" s="14"/>
    </row>
    <row r="213" spans="1:2" ht="13.2" x14ac:dyDescent="0.25">
      <c r="A213" s="13"/>
      <c r="B213" s="14"/>
    </row>
    <row r="214" spans="1:2" ht="13.2" x14ac:dyDescent="0.25">
      <c r="A214" s="13"/>
      <c r="B214" s="14"/>
    </row>
    <row r="215" spans="1:2" ht="13.2" x14ac:dyDescent="0.25">
      <c r="A215" s="13"/>
      <c r="B215" s="14"/>
    </row>
    <row r="216" spans="1:2" ht="13.2" x14ac:dyDescent="0.25">
      <c r="A216" s="13"/>
      <c r="B216" s="14"/>
    </row>
    <row r="217" spans="1:2" ht="13.2" x14ac:dyDescent="0.25">
      <c r="A217" s="13"/>
      <c r="B217" s="14"/>
    </row>
    <row r="218" spans="1:2" ht="13.2" x14ac:dyDescent="0.25">
      <c r="A218" s="13"/>
      <c r="B218" s="14"/>
    </row>
    <row r="219" spans="1:2" ht="13.2" x14ac:dyDescent="0.25">
      <c r="A219" s="13"/>
      <c r="B219" s="14"/>
    </row>
    <row r="220" spans="1:2" ht="13.2" x14ac:dyDescent="0.25">
      <c r="A220" s="13"/>
      <c r="B220" s="14"/>
    </row>
    <row r="221" spans="1:2" ht="13.2" x14ac:dyDescent="0.25">
      <c r="A221" s="13"/>
      <c r="B221" s="14"/>
    </row>
    <row r="222" spans="1:2" ht="13.2" x14ac:dyDescent="0.25">
      <c r="A222" s="13"/>
      <c r="B222" s="14"/>
    </row>
    <row r="223" spans="1:2" ht="13.2" x14ac:dyDescent="0.25">
      <c r="A223" s="13"/>
      <c r="B223" s="14"/>
    </row>
    <row r="224" spans="1:2" ht="13.2" x14ac:dyDescent="0.25">
      <c r="A224" s="13"/>
      <c r="B224" s="14"/>
    </row>
    <row r="225" spans="1:2" ht="13.2" x14ac:dyDescent="0.25">
      <c r="A225" s="13"/>
      <c r="B225" s="14"/>
    </row>
    <row r="226" spans="1:2" ht="13.2" x14ac:dyDescent="0.25">
      <c r="A226" s="13"/>
      <c r="B226" s="14"/>
    </row>
    <row r="227" spans="1:2" ht="13.2" x14ac:dyDescent="0.25">
      <c r="A227" s="13"/>
      <c r="B227" s="14"/>
    </row>
    <row r="228" spans="1:2" ht="13.2" x14ac:dyDescent="0.25">
      <c r="A228" s="13"/>
      <c r="B228" s="14"/>
    </row>
    <row r="229" spans="1:2" ht="13.2" x14ac:dyDescent="0.25">
      <c r="A229" s="13"/>
      <c r="B229" s="14"/>
    </row>
    <row r="230" spans="1:2" ht="13.2" x14ac:dyDescent="0.25">
      <c r="A230" s="13"/>
      <c r="B230" s="14"/>
    </row>
    <row r="231" spans="1:2" ht="13.2" x14ac:dyDescent="0.25">
      <c r="A231" s="13"/>
      <c r="B231" s="14"/>
    </row>
    <row r="232" spans="1:2" ht="13.2" x14ac:dyDescent="0.25">
      <c r="A232" s="13"/>
      <c r="B232" s="14"/>
    </row>
    <row r="233" spans="1:2" ht="13.2" x14ac:dyDescent="0.25">
      <c r="A233" s="13"/>
      <c r="B233" s="14"/>
    </row>
    <row r="234" spans="1:2" ht="13.2" x14ac:dyDescent="0.25">
      <c r="A234" s="13"/>
      <c r="B234" s="14"/>
    </row>
    <row r="235" spans="1:2" ht="13.2" x14ac:dyDescent="0.25">
      <c r="A235" s="13"/>
      <c r="B235" s="14"/>
    </row>
    <row r="236" spans="1:2" ht="13.2" x14ac:dyDescent="0.25">
      <c r="A236" s="13"/>
      <c r="B236" s="14"/>
    </row>
    <row r="237" spans="1:2" ht="13.2" x14ac:dyDescent="0.25">
      <c r="A237" s="13"/>
      <c r="B237" s="14"/>
    </row>
    <row r="238" spans="1:2" ht="13.2" x14ac:dyDescent="0.25">
      <c r="A238" s="13"/>
      <c r="B238" s="14"/>
    </row>
    <row r="239" spans="1:2" ht="13.2" x14ac:dyDescent="0.25">
      <c r="A239" s="13"/>
      <c r="B239" s="14"/>
    </row>
    <row r="240" spans="1:2" ht="13.2" x14ac:dyDescent="0.25">
      <c r="A240" s="13"/>
      <c r="B240" s="14"/>
    </row>
    <row r="241" spans="1:2" ht="13.2" x14ac:dyDescent="0.25">
      <c r="A241" s="13"/>
      <c r="B241" s="14"/>
    </row>
    <row r="242" spans="1:2" ht="13.2" x14ac:dyDescent="0.25">
      <c r="A242" s="13"/>
      <c r="B242" s="14"/>
    </row>
    <row r="243" spans="1:2" ht="13.2" x14ac:dyDescent="0.25">
      <c r="A243" s="13"/>
      <c r="B243" s="14"/>
    </row>
    <row r="244" spans="1:2" ht="13.2" x14ac:dyDescent="0.25">
      <c r="A244" s="13"/>
      <c r="B244" s="14"/>
    </row>
    <row r="245" spans="1:2" ht="13.2" x14ac:dyDescent="0.25">
      <c r="A245" s="13"/>
      <c r="B245" s="14"/>
    </row>
    <row r="246" spans="1:2" ht="13.2" x14ac:dyDescent="0.25">
      <c r="A246" s="13"/>
      <c r="B246" s="14"/>
    </row>
    <row r="247" spans="1:2" ht="13.2" x14ac:dyDescent="0.25">
      <c r="A247" s="13"/>
      <c r="B247" s="14"/>
    </row>
    <row r="248" spans="1:2" ht="13.2" x14ac:dyDescent="0.25">
      <c r="A248" s="13"/>
      <c r="B248" s="14"/>
    </row>
    <row r="249" spans="1:2" ht="13.2" x14ac:dyDescent="0.25">
      <c r="A249" s="13"/>
      <c r="B249" s="14"/>
    </row>
    <row r="250" spans="1:2" ht="13.2" x14ac:dyDescent="0.25">
      <c r="A250" s="13"/>
      <c r="B250" s="14"/>
    </row>
    <row r="251" spans="1:2" ht="13.2" x14ac:dyDescent="0.25">
      <c r="A251" s="13"/>
      <c r="B251" s="14"/>
    </row>
    <row r="252" spans="1:2" ht="13.2" x14ac:dyDescent="0.25">
      <c r="A252" s="13"/>
      <c r="B252" s="14"/>
    </row>
    <row r="253" spans="1:2" ht="13.2" x14ac:dyDescent="0.25">
      <c r="A253" s="13"/>
      <c r="B253" s="14"/>
    </row>
    <row r="254" spans="1:2" ht="13.2" x14ac:dyDescent="0.25">
      <c r="A254" s="13"/>
      <c r="B254" s="14"/>
    </row>
    <row r="255" spans="1:2" ht="13.2" x14ac:dyDescent="0.25">
      <c r="A255" s="13"/>
      <c r="B255" s="14"/>
    </row>
    <row r="256" spans="1:2" ht="13.2" x14ac:dyDescent="0.25">
      <c r="A256" s="13"/>
      <c r="B256" s="14"/>
    </row>
    <row r="257" spans="1:2" ht="13.2" x14ac:dyDescent="0.25">
      <c r="A257" s="13"/>
      <c r="B257" s="14"/>
    </row>
    <row r="258" spans="1:2" ht="13.2" x14ac:dyDescent="0.25">
      <c r="A258" s="13"/>
      <c r="B258" s="14"/>
    </row>
    <row r="259" spans="1:2" ht="13.2" x14ac:dyDescent="0.25">
      <c r="A259" s="13"/>
      <c r="B259" s="14"/>
    </row>
    <row r="260" spans="1:2" ht="13.2" x14ac:dyDescent="0.25">
      <c r="A260" s="13"/>
      <c r="B260" s="14"/>
    </row>
    <row r="261" spans="1:2" ht="13.2" x14ac:dyDescent="0.25">
      <c r="A261" s="13"/>
      <c r="B261" s="14"/>
    </row>
    <row r="262" spans="1:2" ht="13.2" x14ac:dyDescent="0.25">
      <c r="A262" s="13"/>
      <c r="B262" s="14"/>
    </row>
    <row r="263" spans="1:2" ht="13.2" x14ac:dyDescent="0.25">
      <c r="A263" s="13"/>
      <c r="B263" s="14"/>
    </row>
    <row r="264" spans="1:2" ht="13.2" x14ac:dyDescent="0.25">
      <c r="A264" s="13"/>
      <c r="B264" s="14"/>
    </row>
    <row r="265" spans="1:2" ht="13.2" x14ac:dyDescent="0.25">
      <c r="A265" s="13"/>
      <c r="B265" s="14"/>
    </row>
    <row r="266" spans="1:2" ht="13.2" x14ac:dyDescent="0.25">
      <c r="A266" s="13"/>
      <c r="B266" s="14"/>
    </row>
    <row r="267" spans="1:2" ht="13.2" x14ac:dyDescent="0.25">
      <c r="A267" s="13"/>
      <c r="B267" s="14"/>
    </row>
    <row r="268" spans="1:2" ht="13.2" x14ac:dyDescent="0.25">
      <c r="A268" s="13"/>
      <c r="B268" s="14"/>
    </row>
    <row r="269" spans="1:2" ht="13.2" x14ac:dyDescent="0.25">
      <c r="A269" s="13"/>
      <c r="B269" s="14"/>
    </row>
    <row r="270" spans="1:2" ht="13.2" x14ac:dyDescent="0.25">
      <c r="A270" s="13"/>
      <c r="B270" s="14"/>
    </row>
    <row r="271" spans="1:2" ht="13.2" x14ac:dyDescent="0.25">
      <c r="A271" s="13"/>
      <c r="B271" s="14"/>
    </row>
    <row r="272" spans="1:2" ht="13.2" x14ac:dyDescent="0.25">
      <c r="A272" s="13"/>
      <c r="B272" s="14"/>
    </row>
    <row r="273" spans="1:2" ht="13.2" x14ac:dyDescent="0.25">
      <c r="A273" s="13"/>
      <c r="B273" s="14"/>
    </row>
    <row r="274" spans="1:2" ht="13.2" x14ac:dyDescent="0.25">
      <c r="A274" s="13"/>
      <c r="B274" s="14"/>
    </row>
    <row r="275" spans="1:2" ht="13.2" x14ac:dyDescent="0.25">
      <c r="A275" s="13"/>
      <c r="B275" s="14"/>
    </row>
    <row r="276" spans="1:2" ht="13.2" x14ac:dyDescent="0.25">
      <c r="A276" s="13"/>
      <c r="B276" s="14"/>
    </row>
    <row r="277" spans="1:2" ht="13.2" x14ac:dyDescent="0.25">
      <c r="A277" s="13"/>
      <c r="B277" s="14"/>
    </row>
    <row r="278" spans="1:2" ht="13.2" x14ac:dyDescent="0.25">
      <c r="A278" s="13"/>
      <c r="B278" s="14"/>
    </row>
    <row r="279" spans="1:2" ht="13.2" x14ac:dyDescent="0.25">
      <c r="A279" s="13"/>
      <c r="B279" s="14"/>
    </row>
    <row r="280" spans="1:2" ht="13.2" x14ac:dyDescent="0.25">
      <c r="A280" s="13"/>
      <c r="B280" s="14"/>
    </row>
    <row r="281" spans="1:2" ht="13.2" x14ac:dyDescent="0.25">
      <c r="A281" s="13"/>
      <c r="B281" s="14"/>
    </row>
    <row r="282" spans="1:2" ht="13.2" x14ac:dyDescent="0.25">
      <c r="A282" s="13"/>
      <c r="B282" s="14"/>
    </row>
    <row r="283" spans="1:2" ht="13.2" x14ac:dyDescent="0.25">
      <c r="A283" s="13"/>
      <c r="B283" s="14"/>
    </row>
    <row r="284" spans="1:2" ht="13.2" x14ac:dyDescent="0.25">
      <c r="A284" s="13"/>
      <c r="B284" s="14"/>
    </row>
    <row r="285" spans="1:2" ht="13.2" x14ac:dyDescent="0.25">
      <c r="A285" s="13"/>
      <c r="B285" s="14"/>
    </row>
    <row r="286" spans="1:2" ht="13.2" x14ac:dyDescent="0.25">
      <c r="A286" s="13"/>
      <c r="B286" s="14"/>
    </row>
    <row r="287" spans="1:2" ht="13.2" x14ac:dyDescent="0.25">
      <c r="A287" s="13"/>
      <c r="B287" s="14"/>
    </row>
    <row r="288" spans="1:2" ht="13.2" x14ac:dyDescent="0.25">
      <c r="A288" s="13"/>
      <c r="B288" s="14"/>
    </row>
    <row r="289" spans="1:2" ht="13.2" x14ac:dyDescent="0.25">
      <c r="A289" s="13"/>
      <c r="B289" s="14"/>
    </row>
    <row r="290" spans="1:2" ht="13.2" x14ac:dyDescent="0.25">
      <c r="A290" s="13"/>
      <c r="B290" s="14"/>
    </row>
    <row r="291" spans="1:2" ht="13.2" x14ac:dyDescent="0.25">
      <c r="A291" s="13"/>
      <c r="B291" s="14"/>
    </row>
    <row r="292" spans="1:2" ht="13.2" x14ac:dyDescent="0.25">
      <c r="A292" s="13"/>
      <c r="B292" s="14"/>
    </row>
    <row r="293" spans="1:2" ht="13.2" x14ac:dyDescent="0.25">
      <c r="A293" s="13"/>
      <c r="B293" s="14"/>
    </row>
    <row r="294" spans="1:2" ht="13.2" x14ac:dyDescent="0.25">
      <c r="A294" s="13"/>
      <c r="B294" s="14"/>
    </row>
    <row r="295" spans="1:2" ht="13.2" x14ac:dyDescent="0.25">
      <c r="A295" s="13"/>
      <c r="B295" s="14"/>
    </row>
    <row r="296" spans="1:2" ht="13.2" x14ac:dyDescent="0.25">
      <c r="A296" s="13"/>
      <c r="B296" s="14"/>
    </row>
    <row r="297" spans="1:2" ht="13.2" x14ac:dyDescent="0.25">
      <c r="A297" s="13"/>
      <c r="B297" s="14"/>
    </row>
    <row r="298" spans="1:2" ht="13.2" x14ac:dyDescent="0.25">
      <c r="A298" s="13"/>
      <c r="B298" s="14"/>
    </row>
    <row r="299" spans="1:2" ht="13.2" x14ac:dyDescent="0.25">
      <c r="A299" s="13"/>
      <c r="B299" s="14"/>
    </row>
    <row r="300" spans="1:2" ht="13.2" x14ac:dyDescent="0.25">
      <c r="A300" s="13"/>
      <c r="B300" s="14"/>
    </row>
    <row r="301" spans="1:2" ht="13.2" x14ac:dyDescent="0.25">
      <c r="A301" s="13"/>
      <c r="B301" s="14"/>
    </row>
    <row r="302" spans="1:2" ht="13.2" x14ac:dyDescent="0.25">
      <c r="A302" s="13"/>
      <c r="B302" s="14"/>
    </row>
    <row r="303" spans="1:2" ht="13.2" x14ac:dyDescent="0.25">
      <c r="A303" s="13"/>
      <c r="B303" s="14"/>
    </row>
    <row r="304" spans="1:2" ht="13.2" x14ac:dyDescent="0.25">
      <c r="A304" s="13"/>
      <c r="B304" s="14"/>
    </row>
    <row r="305" spans="1:2" ht="13.2" x14ac:dyDescent="0.25">
      <c r="A305" s="13"/>
      <c r="B305" s="14"/>
    </row>
    <row r="306" spans="1:2" ht="13.2" x14ac:dyDescent="0.25">
      <c r="A306" s="13"/>
      <c r="B306" s="14"/>
    </row>
    <row r="307" spans="1:2" ht="13.2" x14ac:dyDescent="0.25">
      <c r="A307" s="13"/>
      <c r="B307" s="14"/>
    </row>
    <row r="308" spans="1:2" ht="13.2" x14ac:dyDescent="0.25">
      <c r="A308" s="13"/>
      <c r="B308" s="14"/>
    </row>
    <row r="309" spans="1:2" ht="13.2" x14ac:dyDescent="0.25">
      <c r="A309" s="13"/>
      <c r="B309" s="14"/>
    </row>
    <row r="310" spans="1:2" ht="13.2" x14ac:dyDescent="0.25">
      <c r="A310" s="13"/>
      <c r="B310" s="14"/>
    </row>
    <row r="311" spans="1:2" ht="13.2" x14ac:dyDescent="0.25">
      <c r="A311" s="13"/>
      <c r="B311" s="14"/>
    </row>
    <row r="312" spans="1:2" ht="13.2" x14ac:dyDescent="0.25">
      <c r="A312" s="13"/>
      <c r="B312" s="14"/>
    </row>
    <row r="313" spans="1:2" ht="13.2" x14ac:dyDescent="0.25">
      <c r="A313" s="13"/>
      <c r="B313" s="14"/>
    </row>
    <row r="314" spans="1:2" ht="13.2" x14ac:dyDescent="0.25">
      <c r="A314" s="13"/>
      <c r="B314" s="14"/>
    </row>
    <row r="315" spans="1:2" ht="13.2" x14ac:dyDescent="0.25">
      <c r="A315" s="13"/>
      <c r="B315" s="14"/>
    </row>
    <row r="316" spans="1:2" ht="13.2" x14ac:dyDescent="0.25">
      <c r="A316" s="13"/>
      <c r="B316" s="14"/>
    </row>
    <row r="317" spans="1:2" ht="13.2" x14ac:dyDescent="0.25">
      <c r="A317" s="13"/>
      <c r="B317" s="14"/>
    </row>
    <row r="318" spans="1:2" ht="13.2" x14ac:dyDescent="0.25">
      <c r="A318" s="13"/>
      <c r="B318" s="14"/>
    </row>
    <row r="319" spans="1:2" ht="13.2" x14ac:dyDescent="0.25">
      <c r="A319" s="13"/>
      <c r="B319" s="14"/>
    </row>
    <row r="320" spans="1:2" ht="13.2" x14ac:dyDescent="0.25">
      <c r="A320" s="13"/>
      <c r="B320" s="14"/>
    </row>
    <row r="321" spans="1:2" ht="13.2" x14ac:dyDescent="0.25">
      <c r="A321" s="13"/>
      <c r="B321" s="14"/>
    </row>
    <row r="322" spans="1:2" ht="13.2" x14ac:dyDescent="0.25">
      <c r="A322" s="13"/>
      <c r="B322" s="14"/>
    </row>
    <row r="323" spans="1:2" ht="13.2" x14ac:dyDescent="0.25">
      <c r="A323" s="13"/>
      <c r="B323" s="14"/>
    </row>
    <row r="324" spans="1:2" ht="13.2" x14ac:dyDescent="0.25">
      <c r="A324" s="13"/>
      <c r="B324" s="14"/>
    </row>
    <row r="325" spans="1:2" ht="13.2" x14ac:dyDescent="0.25">
      <c r="A325" s="13"/>
      <c r="B325" s="14"/>
    </row>
    <row r="326" spans="1:2" ht="13.2" x14ac:dyDescent="0.25">
      <c r="A326" s="13"/>
      <c r="B326" s="14"/>
    </row>
    <row r="327" spans="1:2" ht="13.2" x14ac:dyDescent="0.25">
      <c r="A327" s="13"/>
      <c r="B327" s="14"/>
    </row>
    <row r="328" spans="1:2" ht="13.2" x14ac:dyDescent="0.25">
      <c r="A328" s="13"/>
      <c r="B328" s="14"/>
    </row>
    <row r="329" spans="1:2" ht="13.2" x14ac:dyDescent="0.25">
      <c r="A329" s="13"/>
      <c r="B329" s="14"/>
    </row>
    <row r="330" spans="1:2" ht="13.2" x14ac:dyDescent="0.25">
      <c r="A330" s="13"/>
      <c r="B330" s="14"/>
    </row>
    <row r="331" spans="1:2" ht="13.2" x14ac:dyDescent="0.25">
      <c r="A331" s="13"/>
      <c r="B331" s="14"/>
    </row>
    <row r="332" spans="1:2" ht="13.2" x14ac:dyDescent="0.25">
      <c r="A332" s="13"/>
      <c r="B332" s="14"/>
    </row>
    <row r="333" spans="1:2" ht="13.2" x14ac:dyDescent="0.25">
      <c r="A333" s="13"/>
      <c r="B333" s="14"/>
    </row>
    <row r="334" spans="1:2" ht="13.2" x14ac:dyDescent="0.25">
      <c r="A334" s="13"/>
      <c r="B334" s="14"/>
    </row>
    <row r="335" spans="1:2" ht="13.2" x14ac:dyDescent="0.25">
      <c r="A335" s="13"/>
      <c r="B335" s="14"/>
    </row>
    <row r="336" spans="1:2" ht="13.2" x14ac:dyDescent="0.25">
      <c r="A336" s="13"/>
      <c r="B336" s="14"/>
    </row>
    <row r="337" spans="1:2" ht="13.2" x14ac:dyDescent="0.25">
      <c r="A337" s="13"/>
      <c r="B337" s="14"/>
    </row>
    <row r="338" spans="1:2" ht="13.2" x14ac:dyDescent="0.25">
      <c r="A338" s="13"/>
      <c r="B338" s="14"/>
    </row>
    <row r="339" spans="1:2" ht="13.2" x14ac:dyDescent="0.25">
      <c r="A339" s="13"/>
      <c r="B339" s="14"/>
    </row>
    <row r="340" spans="1:2" ht="13.2" x14ac:dyDescent="0.25">
      <c r="A340" s="13"/>
      <c r="B340" s="14"/>
    </row>
    <row r="341" spans="1:2" ht="13.2" x14ac:dyDescent="0.25">
      <c r="A341" s="13"/>
      <c r="B341" s="14"/>
    </row>
    <row r="342" spans="1:2" ht="13.2" x14ac:dyDescent="0.25">
      <c r="A342" s="13"/>
      <c r="B342" s="14"/>
    </row>
    <row r="343" spans="1:2" ht="13.2" x14ac:dyDescent="0.25">
      <c r="A343" s="13"/>
      <c r="B343" s="14"/>
    </row>
    <row r="344" spans="1:2" ht="13.2" x14ac:dyDescent="0.25">
      <c r="A344" s="13"/>
      <c r="B344" s="14"/>
    </row>
    <row r="345" spans="1:2" ht="13.2" x14ac:dyDescent="0.25">
      <c r="A345" s="13"/>
      <c r="B345" s="14"/>
    </row>
    <row r="346" spans="1:2" ht="13.2" x14ac:dyDescent="0.25">
      <c r="A346" s="13"/>
      <c r="B346" s="14"/>
    </row>
    <row r="347" spans="1:2" ht="13.2" x14ac:dyDescent="0.25">
      <c r="A347" s="13"/>
      <c r="B347" s="14"/>
    </row>
    <row r="348" spans="1:2" ht="13.2" x14ac:dyDescent="0.25">
      <c r="A348" s="13"/>
      <c r="B348" s="14"/>
    </row>
    <row r="349" spans="1:2" ht="13.2" x14ac:dyDescent="0.25">
      <c r="A349" s="13"/>
      <c r="B349" s="14"/>
    </row>
    <row r="350" spans="1:2" ht="13.2" x14ac:dyDescent="0.25">
      <c r="A350" s="13"/>
      <c r="B350" s="14"/>
    </row>
    <row r="351" spans="1:2" ht="13.2" x14ac:dyDescent="0.25">
      <c r="A351" s="13"/>
      <c r="B351" s="14"/>
    </row>
    <row r="352" spans="1:2" ht="13.2" x14ac:dyDescent="0.25">
      <c r="A352" s="13"/>
      <c r="B352" s="14"/>
    </row>
    <row r="353" spans="1:2" ht="13.2" x14ac:dyDescent="0.25">
      <c r="A353" s="13"/>
      <c r="B353" s="14"/>
    </row>
    <row r="354" spans="1:2" ht="13.2" x14ac:dyDescent="0.25">
      <c r="A354" s="13"/>
      <c r="B354" s="14"/>
    </row>
    <row r="355" spans="1:2" ht="13.2" x14ac:dyDescent="0.25">
      <c r="A355" s="13"/>
      <c r="B355" s="14"/>
    </row>
    <row r="356" spans="1:2" ht="13.2" x14ac:dyDescent="0.25">
      <c r="A356" s="13"/>
      <c r="B356" s="14"/>
    </row>
    <row r="357" spans="1:2" ht="13.2" x14ac:dyDescent="0.25">
      <c r="A357" s="13"/>
      <c r="B357" s="14"/>
    </row>
    <row r="358" spans="1:2" ht="13.2" x14ac:dyDescent="0.25">
      <c r="A358" s="13"/>
      <c r="B358" s="14"/>
    </row>
    <row r="359" spans="1:2" ht="13.2" x14ac:dyDescent="0.25">
      <c r="A359" s="13"/>
      <c r="B359" s="14"/>
    </row>
    <row r="360" spans="1:2" ht="13.2" x14ac:dyDescent="0.25">
      <c r="A360" s="13"/>
      <c r="B360" s="14"/>
    </row>
    <row r="361" spans="1:2" ht="13.2" x14ac:dyDescent="0.25">
      <c r="A361" s="13"/>
      <c r="B361" s="14"/>
    </row>
    <row r="362" spans="1:2" ht="13.2" x14ac:dyDescent="0.25">
      <c r="A362" s="13"/>
      <c r="B362" s="14"/>
    </row>
    <row r="363" spans="1:2" ht="13.2" x14ac:dyDescent="0.25">
      <c r="A363" s="13"/>
      <c r="B363" s="14"/>
    </row>
    <row r="364" spans="1:2" ht="13.2" x14ac:dyDescent="0.25">
      <c r="A364" s="13"/>
      <c r="B364" s="14"/>
    </row>
    <row r="365" spans="1:2" ht="13.2" x14ac:dyDescent="0.25">
      <c r="A365" s="13"/>
      <c r="B365" s="14"/>
    </row>
    <row r="366" spans="1:2" ht="13.2" x14ac:dyDescent="0.25">
      <c r="A366" s="13"/>
      <c r="B366" s="14"/>
    </row>
    <row r="367" spans="1:2" ht="13.2" x14ac:dyDescent="0.25">
      <c r="A367" s="13"/>
      <c r="B367" s="14"/>
    </row>
    <row r="368" spans="1:2" ht="13.2" x14ac:dyDescent="0.25">
      <c r="A368" s="13"/>
      <c r="B368" s="14"/>
    </row>
    <row r="369" spans="1:2" ht="13.2" x14ac:dyDescent="0.25">
      <c r="A369" s="13"/>
      <c r="B369" s="14"/>
    </row>
    <row r="370" spans="1:2" ht="13.2" x14ac:dyDescent="0.25">
      <c r="A370" s="13"/>
      <c r="B370" s="14"/>
    </row>
    <row r="371" spans="1:2" ht="13.2" x14ac:dyDescent="0.25">
      <c r="A371" s="13"/>
      <c r="B371" s="14"/>
    </row>
    <row r="372" spans="1:2" ht="13.2" x14ac:dyDescent="0.25">
      <c r="A372" s="13"/>
      <c r="B372" s="14"/>
    </row>
    <row r="373" spans="1:2" ht="13.2" x14ac:dyDescent="0.25">
      <c r="A373" s="13"/>
      <c r="B373" s="14"/>
    </row>
    <row r="374" spans="1:2" ht="13.2" x14ac:dyDescent="0.25">
      <c r="A374" s="13"/>
      <c r="B374" s="14"/>
    </row>
    <row r="375" spans="1:2" ht="13.2" x14ac:dyDescent="0.25">
      <c r="A375" s="13"/>
      <c r="B375" s="14"/>
    </row>
    <row r="376" spans="1:2" ht="13.2" x14ac:dyDescent="0.25">
      <c r="A376" s="13"/>
      <c r="B376" s="14"/>
    </row>
    <row r="377" spans="1:2" ht="13.2" x14ac:dyDescent="0.25">
      <c r="A377" s="13"/>
      <c r="B377" s="14"/>
    </row>
    <row r="378" spans="1:2" ht="13.2" x14ac:dyDescent="0.25">
      <c r="A378" s="13"/>
      <c r="B378" s="14"/>
    </row>
    <row r="379" spans="1:2" ht="13.2" x14ac:dyDescent="0.25">
      <c r="A379" s="13"/>
      <c r="B379" s="14"/>
    </row>
    <row r="380" spans="1:2" ht="13.2" x14ac:dyDescent="0.25">
      <c r="A380" s="13"/>
      <c r="B380" s="14"/>
    </row>
    <row r="381" spans="1:2" ht="13.2" x14ac:dyDescent="0.25">
      <c r="A381" s="13"/>
      <c r="B381" s="14"/>
    </row>
    <row r="382" spans="1:2" ht="13.2" x14ac:dyDescent="0.25">
      <c r="A382" s="13"/>
      <c r="B382" s="14"/>
    </row>
    <row r="383" spans="1:2" ht="13.2" x14ac:dyDescent="0.25">
      <c r="A383" s="13"/>
      <c r="B383" s="14"/>
    </row>
    <row r="384" spans="1:2" ht="13.2" x14ac:dyDescent="0.25">
      <c r="A384" s="13"/>
      <c r="B384" s="14"/>
    </row>
    <row r="385" spans="1:2" ht="13.2" x14ac:dyDescent="0.25">
      <c r="A385" s="13"/>
      <c r="B385" s="14"/>
    </row>
    <row r="386" spans="1:2" ht="13.2" x14ac:dyDescent="0.25">
      <c r="A386" s="13"/>
      <c r="B386" s="14"/>
    </row>
    <row r="387" spans="1:2" ht="13.2" x14ac:dyDescent="0.25">
      <c r="A387" s="13"/>
      <c r="B387" s="14"/>
    </row>
    <row r="388" spans="1:2" ht="13.2" x14ac:dyDescent="0.25">
      <c r="A388" s="13"/>
      <c r="B388" s="14"/>
    </row>
    <row r="389" spans="1:2" ht="13.2" x14ac:dyDescent="0.25">
      <c r="A389" s="13"/>
      <c r="B389" s="14"/>
    </row>
    <row r="390" spans="1:2" ht="13.2" x14ac:dyDescent="0.25">
      <c r="A390" s="13"/>
      <c r="B390" s="14"/>
    </row>
    <row r="391" spans="1:2" ht="13.2" x14ac:dyDescent="0.25">
      <c r="A391" s="13"/>
      <c r="B391" s="14"/>
    </row>
    <row r="392" spans="1:2" ht="13.2" x14ac:dyDescent="0.25">
      <c r="A392" s="13"/>
      <c r="B392" s="14"/>
    </row>
    <row r="393" spans="1:2" ht="13.2" x14ac:dyDescent="0.25">
      <c r="A393" s="13"/>
      <c r="B393" s="14"/>
    </row>
    <row r="394" spans="1:2" ht="13.2" x14ac:dyDescent="0.25">
      <c r="A394" s="13"/>
      <c r="B394" s="14"/>
    </row>
    <row r="395" spans="1:2" ht="13.2" x14ac:dyDescent="0.25">
      <c r="A395" s="13"/>
      <c r="B395" s="14"/>
    </row>
    <row r="396" spans="1:2" ht="13.2" x14ac:dyDescent="0.25">
      <c r="A396" s="13"/>
      <c r="B396" s="14"/>
    </row>
    <row r="397" spans="1:2" ht="13.2" x14ac:dyDescent="0.25">
      <c r="A397" s="13"/>
      <c r="B397" s="14"/>
    </row>
    <row r="398" spans="1:2" ht="13.2" x14ac:dyDescent="0.25">
      <c r="A398" s="13"/>
      <c r="B398" s="14"/>
    </row>
    <row r="399" spans="1:2" ht="13.2" x14ac:dyDescent="0.25">
      <c r="A399" s="13"/>
      <c r="B399" s="14"/>
    </row>
    <row r="400" spans="1:2" ht="13.2" x14ac:dyDescent="0.25">
      <c r="A400" s="13"/>
      <c r="B400" s="14"/>
    </row>
    <row r="401" spans="1:2" ht="13.2" x14ac:dyDescent="0.25">
      <c r="A401" s="13"/>
      <c r="B401" s="14"/>
    </row>
    <row r="402" spans="1:2" ht="13.2" x14ac:dyDescent="0.25">
      <c r="A402" s="13"/>
      <c r="B402" s="14"/>
    </row>
    <row r="403" spans="1:2" ht="13.2" x14ac:dyDescent="0.25">
      <c r="A403" s="13"/>
      <c r="B403" s="14"/>
    </row>
    <row r="404" spans="1:2" ht="13.2" x14ac:dyDescent="0.25">
      <c r="A404" s="13"/>
      <c r="B404" s="14"/>
    </row>
    <row r="405" spans="1:2" ht="13.2" x14ac:dyDescent="0.25">
      <c r="A405" s="13"/>
      <c r="B405" s="14"/>
    </row>
    <row r="406" spans="1:2" ht="13.2" x14ac:dyDescent="0.25">
      <c r="A406" s="13"/>
      <c r="B406" s="14"/>
    </row>
    <row r="407" spans="1:2" ht="13.2" x14ac:dyDescent="0.25">
      <c r="A407" s="13"/>
      <c r="B407" s="14"/>
    </row>
    <row r="408" spans="1:2" ht="13.2" x14ac:dyDescent="0.25">
      <c r="A408" s="13"/>
      <c r="B408" s="14"/>
    </row>
    <row r="409" spans="1:2" ht="13.2" x14ac:dyDescent="0.25">
      <c r="A409" s="13"/>
      <c r="B409" s="14"/>
    </row>
    <row r="410" spans="1:2" ht="13.2" x14ac:dyDescent="0.25">
      <c r="A410" s="13"/>
      <c r="B410" s="14"/>
    </row>
    <row r="411" spans="1:2" ht="13.2" x14ac:dyDescent="0.25">
      <c r="A411" s="13"/>
      <c r="B411" s="14"/>
    </row>
    <row r="412" spans="1:2" ht="13.2" x14ac:dyDescent="0.25">
      <c r="A412" s="13"/>
      <c r="B412" s="14"/>
    </row>
    <row r="413" spans="1:2" ht="13.2" x14ac:dyDescent="0.25">
      <c r="A413" s="13"/>
      <c r="B413" s="14"/>
    </row>
    <row r="414" spans="1:2" ht="13.2" x14ac:dyDescent="0.25">
      <c r="A414" s="13"/>
      <c r="B414" s="14"/>
    </row>
    <row r="415" spans="1:2" ht="13.2" x14ac:dyDescent="0.25">
      <c r="A415" s="13"/>
      <c r="B415" s="14"/>
    </row>
    <row r="416" spans="1:2" ht="13.2" x14ac:dyDescent="0.25">
      <c r="A416" s="13"/>
      <c r="B416" s="14"/>
    </row>
    <row r="417" spans="1:2" ht="13.2" x14ac:dyDescent="0.25">
      <c r="A417" s="13"/>
      <c r="B417" s="14"/>
    </row>
    <row r="418" spans="1:2" ht="13.2" x14ac:dyDescent="0.25">
      <c r="A418" s="13"/>
      <c r="B418" s="14"/>
    </row>
    <row r="419" spans="1:2" ht="13.2" x14ac:dyDescent="0.25">
      <c r="A419" s="13"/>
      <c r="B419" s="14"/>
    </row>
    <row r="420" spans="1:2" ht="13.2" x14ac:dyDescent="0.25">
      <c r="A420" s="13"/>
      <c r="B420" s="14"/>
    </row>
    <row r="421" spans="1:2" ht="13.2" x14ac:dyDescent="0.25">
      <c r="A421" s="13"/>
      <c r="B421" s="14"/>
    </row>
    <row r="422" spans="1:2" ht="13.2" x14ac:dyDescent="0.25">
      <c r="A422" s="13"/>
      <c r="B422" s="14"/>
    </row>
    <row r="423" spans="1:2" ht="13.2" x14ac:dyDescent="0.25">
      <c r="A423" s="13"/>
      <c r="B423" s="14"/>
    </row>
    <row r="424" spans="1:2" ht="13.2" x14ac:dyDescent="0.25">
      <c r="A424" s="13"/>
      <c r="B424" s="14"/>
    </row>
    <row r="425" spans="1:2" ht="13.2" x14ac:dyDescent="0.25">
      <c r="A425" s="13"/>
      <c r="B425" s="14"/>
    </row>
    <row r="426" spans="1:2" ht="13.2" x14ac:dyDescent="0.25">
      <c r="A426" s="13"/>
      <c r="B426" s="14"/>
    </row>
    <row r="427" spans="1:2" ht="13.2" x14ac:dyDescent="0.25">
      <c r="A427" s="13"/>
      <c r="B427" s="14"/>
    </row>
    <row r="428" spans="1:2" ht="13.2" x14ac:dyDescent="0.25">
      <c r="A428" s="13"/>
      <c r="B428" s="14"/>
    </row>
    <row r="429" spans="1:2" ht="13.2" x14ac:dyDescent="0.25">
      <c r="A429" s="13"/>
      <c r="B429" s="14"/>
    </row>
    <row r="430" spans="1:2" ht="13.2" x14ac:dyDescent="0.25">
      <c r="A430" s="13"/>
      <c r="B430" s="14"/>
    </row>
    <row r="431" spans="1:2" ht="13.2" x14ac:dyDescent="0.25">
      <c r="A431" s="13"/>
      <c r="B431" s="14"/>
    </row>
    <row r="432" spans="1:2" ht="13.2" x14ac:dyDescent="0.25">
      <c r="A432" s="13"/>
      <c r="B432" s="14"/>
    </row>
    <row r="433" spans="1:2" ht="13.2" x14ac:dyDescent="0.25">
      <c r="A433" s="13"/>
      <c r="B433" s="14"/>
    </row>
    <row r="434" spans="1:2" ht="13.2" x14ac:dyDescent="0.25">
      <c r="A434" s="13"/>
      <c r="B434" s="14"/>
    </row>
    <row r="435" spans="1:2" ht="13.2" x14ac:dyDescent="0.25">
      <c r="A435" s="13"/>
      <c r="B435" s="14"/>
    </row>
    <row r="436" spans="1:2" ht="13.2" x14ac:dyDescent="0.25">
      <c r="A436" s="13"/>
      <c r="B436" s="14"/>
    </row>
    <row r="437" spans="1:2" ht="13.2" x14ac:dyDescent="0.25">
      <c r="A437" s="13"/>
      <c r="B437" s="14"/>
    </row>
    <row r="438" spans="1:2" ht="13.2" x14ac:dyDescent="0.25">
      <c r="A438" s="13"/>
      <c r="B438" s="14"/>
    </row>
    <row r="439" spans="1:2" ht="13.2" x14ac:dyDescent="0.25">
      <c r="A439" s="13"/>
      <c r="B439" s="14"/>
    </row>
    <row r="440" spans="1:2" ht="13.2" x14ac:dyDescent="0.25">
      <c r="A440" s="13"/>
      <c r="B440" s="14"/>
    </row>
    <row r="441" spans="1:2" ht="13.2" x14ac:dyDescent="0.25">
      <c r="A441" s="13"/>
      <c r="B441" s="14"/>
    </row>
    <row r="442" spans="1:2" ht="13.2" x14ac:dyDescent="0.25">
      <c r="A442" s="13"/>
      <c r="B442" s="14"/>
    </row>
    <row r="443" spans="1:2" ht="13.2" x14ac:dyDescent="0.25">
      <c r="A443" s="13"/>
      <c r="B443" s="14"/>
    </row>
    <row r="444" spans="1:2" ht="13.2" x14ac:dyDescent="0.25">
      <c r="A444" s="13"/>
      <c r="B444" s="14"/>
    </row>
    <row r="445" spans="1:2" ht="13.2" x14ac:dyDescent="0.25">
      <c r="A445" s="13"/>
      <c r="B445" s="14"/>
    </row>
    <row r="446" spans="1:2" ht="13.2" x14ac:dyDescent="0.25">
      <c r="A446" s="13"/>
      <c r="B446" s="14"/>
    </row>
    <row r="447" spans="1:2" ht="13.2" x14ac:dyDescent="0.25">
      <c r="A447" s="13"/>
      <c r="B447" s="14"/>
    </row>
    <row r="448" spans="1:2" ht="13.2" x14ac:dyDescent="0.25">
      <c r="A448" s="13"/>
      <c r="B448" s="14"/>
    </row>
    <row r="449" spans="1:2" ht="13.2" x14ac:dyDescent="0.25">
      <c r="A449" s="13"/>
      <c r="B449" s="14"/>
    </row>
    <row r="450" spans="1:2" ht="13.2" x14ac:dyDescent="0.25">
      <c r="A450" s="13"/>
      <c r="B450" s="14"/>
    </row>
    <row r="451" spans="1:2" ht="13.2" x14ac:dyDescent="0.25">
      <c r="A451" s="13"/>
      <c r="B451" s="14"/>
    </row>
    <row r="452" spans="1:2" ht="13.2" x14ac:dyDescent="0.25">
      <c r="A452" s="13"/>
      <c r="B452" s="14"/>
    </row>
    <row r="453" spans="1:2" ht="13.2" x14ac:dyDescent="0.25">
      <c r="A453" s="13"/>
      <c r="B453" s="14"/>
    </row>
    <row r="454" spans="1:2" ht="13.2" x14ac:dyDescent="0.25">
      <c r="A454" s="13"/>
      <c r="B454" s="14"/>
    </row>
    <row r="455" spans="1:2" ht="13.2" x14ac:dyDescent="0.25">
      <c r="A455" s="13"/>
      <c r="B455" s="14"/>
    </row>
    <row r="456" spans="1:2" ht="13.2" x14ac:dyDescent="0.25">
      <c r="A456" s="13"/>
      <c r="B456" s="14"/>
    </row>
    <row r="457" spans="1:2" ht="13.2" x14ac:dyDescent="0.25">
      <c r="A457" s="13"/>
      <c r="B457" s="14"/>
    </row>
    <row r="458" spans="1:2" ht="13.2" x14ac:dyDescent="0.25">
      <c r="A458" s="13"/>
      <c r="B458" s="14"/>
    </row>
    <row r="459" spans="1:2" ht="13.2" x14ac:dyDescent="0.25">
      <c r="A459" s="13"/>
      <c r="B459" s="14"/>
    </row>
    <row r="460" spans="1:2" ht="13.2" x14ac:dyDescent="0.25">
      <c r="A460" s="13"/>
      <c r="B460" s="14"/>
    </row>
    <row r="461" spans="1:2" ht="13.2" x14ac:dyDescent="0.25">
      <c r="A461" s="13"/>
      <c r="B461" s="14"/>
    </row>
    <row r="462" spans="1:2" ht="13.2" x14ac:dyDescent="0.25">
      <c r="A462" s="13"/>
      <c r="B462" s="14"/>
    </row>
    <row r="463" spans="1:2" ht="13.2" x14ac:dyDescent="0.25">
      <c r="A463" s="13"/>
      <c r="B463" s="14"/>
    </row>
    <row r="464" spans="1:2" ht="13.2" x14ac:dyDescent="0.25">
      <c r="A464" s="13"/>
      <c r="B464" s="14"/>
    </row>
    <row r="465" spans="1:2" ht="13.2" x14ac:dyDescent="0.25">
      <c r="A465" s="13"/>
      <c r="B465" s="14"/>
    </row>
    <row r="466" spans="1:2" ht="13.2" x14ac:dyDescent="0.25">
      <c r="A466" s="13"/>
      <c r="B466" s="14"/>
    </row>
    <row r="467" spans="1:2" ht="13.2" x14ac:dyDescent="0.25">
      <c r="A467" s="13"/>
      <c r="B467" s="14"/>
    </row>
    <row r="468" spans="1:2" ht="13.2" x14ac:dyDescent="0.25">
      <c r="A468" s="13"/>
      <c r="B468" s="14"/>
    </row>
    <row r="469" spans="1:2" ht="13.2" x14ac:dyDescent="0.25">
      <c r="A469" s="13"/>
      <c r="B469" s="14"/>
    </row>
    <row r="470" spans="1:2" ht="13.2" x14ac:dyDescent="0.25">
      <c r="A470" s="13"/>
      <c r="B470" s="14"/>
    </row>
    <row r="471" spans="1:2" ht="13.2" x14ac:dyDescent="0.25">
      <c r="A471" s="13"/>
      <c r="B471" s="14"/>
    </row>
    <row r="472" spans="1:2" ht="13.2" x14ac:dyDescent="0.25">
      <c r="A472" s="13"/>
      <c r="B472" s="14"/>
    </row>
    <row r="473" spans="1:2" ht="13.2" x14ac:dyDescent="0.25">
      <c r="A473" s="13"/>
      <c r="B473" s="14"/>
    </row>
    <row r="474" spans="1:2" ht="13.2" x14ac:dyDescent="0.25">
      <c r="A474" s="13"/>
      <c r="B474" s="14"/>
    </row>
    <row r="475" spans="1:2" ht="13.2" x14ac:dyDescent="0.25">
      <c r="A475" s="13"/>
      <c r="B475" s="14"/>
    </row>
    <row r="476" spans="1:2" ht="13.2" x14ac:dyDescent="0.25">
      <c r="A476" s="13"/>
      <c r="B476" s="14"/>
    </row>
    <row r="477" spans="1:2" ht="13.2" x14ac:dyDescent="0.25">
      <c r="A477" s="13"/>
      <c r="B477" s="14"/>
    </row>
    <row r="478" spans="1:2" ht="13.2" x14ac:dyDescent="0.25">
      <c r="A478" s="13"/>
      <c r="B478" s="14"/>
    </row>
    <row r="479" spans="1:2" ht="13.2" x14ac:dyDescent="0.25">
      <c r="A479" s="13"/>
      <c r="B479" s="14"/>
    </row>
    <row r="480" spans="1:2" ht="13.2" x14ac:dyDescent="0.25">
      <c r="A480" s="13"/>
      <c r="B480" s="14"/>
    </row>
    <row r="481" spans="1:2" ht="13.2" x14ac:dyDescent="0.25">
      <c r="A481" s="13"/>
      <c r="B481" s="14"/>
    </row>
    <row r="482" spans="1:2" ht="13.2" x14ac:dyDescent="0.25">
      <c r="A482" s="13"/>
      <c r="B482" s="14"/>
    </row>
    <row r="483" spans="1:2" ht="13.2" x14ac:dyDescent="0.25">
      <c r="A483" s="13"/>
      <c r="B483" s="14"/>
    </row>
    <row r="484" spans="1:2" ht="13.2" x14ac:dyDescent="0.25">
      <c r="A484" s="13"/>
      <c r="B484" s="14"/>
    </row>
    <row r="485" spans="1:2" ht="13.2" x14ac:dyDescent="0.25">
      <c r="A485" s="13"/>
      <c r="B485" s="14"/>
    </row>
    <row r="486" spans="1:2" ht="13.2" x14ac:dyDescent="0.25">
      <c r="A486" s="13"/>
      <c r="B486" s="14"/>
    </row>
    <row r="487" spans="1:2" ht="13.2" x14ac:dyDescent="0.25">
      <c r="A487" s="13"/>
      <c r="B487" s="14"/>
    </row>
    <row r="488" spans="1:2" ht="13.2" x14ac:dyDescent="0.25">
      <c r="A488" s="13"/>
      <c r="B488" s="14"/>
    </row>
    <row r="489" spans="1:2" ht="13.2" x14ac:dyDescent="0.25">
      <c r="A489" s="13"/>
      <c r="B489" s="14"/>
    </row>
    <row r="490" spans="1:2" ht="13.2" x14ac:dyDescent="0.25">
      <c r="A490" s="13"/>
      <c r="B490" s="14"/>
    </row>
    <row r="491" spans="1:2" ht="13.2" x14ac:dyDescent="0.25">
      <c r="A491" s="13"/>
      <c r="B491" s="14"/>
    </row>
    <row r="492" spans="1:2" ht="13.2" x14ac:dyDescent="0.25">
      <c r="A492" s="13"/>
      <c r="B492" s="14"/>
    </row>
    <row r="493" spans="1:2" ht="13.2" x14ac:dyDescent="0.25">
      <c r="A493" s="13"/>
      <c r="B493" s="14"/>
    </row>
    <row r="494" spans="1:2" ht="13.2" x14ac:dyDescent="0.25">
      <c r="A494" s="13"/>
      <c r="B494" s="14"/>
    </row>
    <row r="495" spans="1:2" ht="13.2" x14ac:dyDescent="0.25">
      <c r="A495" s="13"/>
      <c r="B495" s="14"/>
    </row>
    <row r="496" spans="1:2" ht="13.2" x14ac:dyDescent="0.25">
      <c r="A496" s="13"/>
      <c r="B496" s="14"/>
    </row>
    <row r="497" spans="1:2" ht="13.2" x14ac:dyDescent="0.25">
      <c r="A497" s="13"/>
      <c r="B497" s="14"/>
    </row>
    <row r="498" spans="1:2" ht="13.2" x14ac:dyDescent="0.25">
      <c r="A498" s="13"/>
      <c r="B498" s="14"/>
    </row>
    <row r="499" spans="1:2" ht="13.2" x14ac:dyDescent="0.25">
      <c r="A499" s="13"/>
      <c r="B499" s="14"/>
    </row>
    <row r="500" spans="1:2" ht="13.2" x14ac:dyDescent="0.25">
      <c r="A500" s="13"/>
      <c r="B500" s="14"/>
    </row>
    <row r="501" spans="1:2" ht="13.2" x14ac:dyDescent="0.25">
      <c r="A501" s="13"/>
      <c r="B501" s="14"/>
    </row>
    <row r="502" spans="1:2" ht="13.2" x14ac:dyDescent="0.25">
      <c r="A502" s="13"/>
      <c r="B502" s="14"/>
    </row>
    <row r="503" spans="1:2" ht="13.2" x14ac:dyDescent="0.25">
      <c r="A503" s="13"/>
      <c r="B503" s="14"/>
    </row>
    <row r="504" spans="1:2" ht="13.2" x14ac:dyDescent="0.25">
      <c r="A504" s="13"/>
      <c r="B504" s="14"/>
    </row>
    <row r="505" spans="1:2" ht="13.2" x14ac:dyDescent="0.25">
      <c r="A505" s="13"/>
      <c r="B505" s="14"/>
    </row>
    <row r="506" spans="1:2" ht="13.2" x14ac:dyDescent="0.25">
      <c r="A506" s="13"/>
      <c r="B506" s="14"/>
    </row>
    <row r="507" spans="1:2" ht="13.2" x14ac:dyDescent="0.25">
      <c r="A507" s="13"/>
      <c r="B507" s="14"/>
    </row>
    <row r="508" spans="1:2" ht="13.2" x14ac:dyDescent="0.25">
      <c r="A508" s="13"/>
      <c r="B508" s="14"/>
    </row>
    <row r="509" spans="1:2" ht="13.2" x14ac:dyDescent="0.25">
      <c r="A509" s="13"/>
      <c r="B509" s="14"/>
    </row>
    <row r="510" spans="1:2" ht="13.2" x14ac:dyDescent="0.25">
      <c r="A510" s="13"/>
      <c r="B510" s="14"/>
    </row>
    <row r="511" spans="1:2" ht="13.2" x14ac:dyDescent="0.25">
      <c r="A511" s="13"/>
      <c r="B511" s="14"/>
    </row>
    <row r="512" spans="1:2" ht="13.2" x14ac:dyDescent="0.25">
      <c r="A512" s="13"/>
      <c r="B512" s="14"/>
    </row>
    <row r="513" spans="1:2" ht="13.2" x14ac:dyDescent="0.25">
      <c r="A513" s="13"/>
      <c r="B513" s="14"/>
    </row>
    <row r="514" spans="1:2" ht="13.2" x14ac:dyDescent="0.25">
      <c r="A514" s="13"/>
      <c r="B514" s="14"/>
    </row>
    <row r="515" spans="1:2" ht="13.2" x14ac:dyDescent="0.25">
      <c r="A515" s="13"/>
      <c r="B515" s="14"/>
    </row>
    <row r="516" spans="1:2" ht="13.2" x14ac:dyDescent="0.25">
      <c r="A516" s="13"/>
      <c r="B516" s="14"/>
    </row>
    <row r="517" spans="1:2" ht="13.2" x14ac:dyDescent="0.25">
      <c r="A517" s="13"/>
      <c r="B517" s="14"/>
    </row>
    <row r="518" spans="1:2" ht="13.2" x14ac:dyDescent="0.25">
      <c r="A518" s="13"/>
      <c r="B518" s="14"/>
    </row>
    <row r="519" spans="1:2" ht="13.2" x14ac:dyDescent="0.25">
      <c r="A519" s="13"/>
      <c r="B519" s="14"/>
    </row>
    <row r="520" spans="1:2" ht="13.2" x14ac:dyDescent="0.25">
      <c r="A520" s="13"/>
      <c r="B520" s="14"/>
    </row>
    <row r="521" spans="1:2" ht="13.2" x14ac:dyDescent="0.25">
      <c r="A521" s="13"/>
      <c r="B521" s="14"/>
    </row>
    <row r="522" spans="1:2" ht="13.2" x14ac:dyDescent="0.25">
      <c r="A522" s="13"/>
      <c r="B522" s="14"/>
    </row>
    <row r="523" spans="1:2" ht="13.2" x14ac:dyDescent="0.25">
      <c r="A523" s="13"/>
      <c r="B523" s="14"/>
    </row>
    <row r="524" spans="1:2" ht="13.2" x14ac:dyDescent="0.25">
      <c r="A524" s="13"/>
      <c r="B524" s="14"/>
    </row>
    <row r="525" spans="1:2" ht="13.2" x14ac:dyDescent="0.25">
      <c r="A525" s="13"/>
      <c r="B525" s="14"/>
    </row>
    <row r="526" spans="1:2" ht="13.2" x14ac:dyDescent="0.25">
      <c r="A526" s="13"/>
      <c r="B526" s="14"/>
    </row>
    <row r="527" spans="1:2" ht="13.2" x14ac:dyDescent="0.25">
      <c r="A527" s="13"/>
      <c r="B527" s="14"/>
    </row>
    <row r="528" spans="1:2" ht="13.2" x14ac:dyDescent="0.25">
      <c r="A528" s="13"/>
      <c r="B528" s="14"/>
    </row>
    <row r="529" spans="1:2" ht="13.2" x14ac:dyDescent="0.25">
      <c r="A529" s="13"/>
      <c r="B529" s="14"/>
    </row>
    <row r="530" spans="1:2" ht="13.2" x14ac:dyDescent="0.25">
      <c r="A530" s="13"/>
      <c r="B530" s="14"/>
    </row>
    <row r="531" spans="1:2" ht="13.2" x14ac:dyDescent="0.25">
      <c r="A531" s="13"/>
      <c r="B531" s="14"/>
    </row>
    <row r="532" spans="1:2" ht="13.2" x14ac:dyDescent="0.25">
      <c r="A532" s="13"/>
      <c r="B532" s="14"/>
    </row>
    <row r="533" spans="1:2" ht="13.2" x14ac:dyDescent="0.25">
      <c r="A533" s="13"/>
      <c r="B533" s="14"/>
    </row>
    <row r="534" spans="1:2" ht="13.2" x14ac:dyDescent="0.25">
      <c r="A534" s="13"/>
      <c r="B534" s="14"/>
    </row>
    <row r="535" spans="1:2" ht="13.2" x14ac:dyDescent="0.25">
      <c r="A535" s="13"/>
      <c r="B535" s="14"/>
    </row>
    <row r="536" spans="1:2" ht="13.2" x14ac:dyDescent="0.25">
      <c r="A536" s="13"/>
      <c r="B536" s="14"/>
    </row>
    <row r="537" spans="1:2" ht="13.2" x14ac:dyDescent="0.25">
      <c r="A537" s="13"/>
      <c r="B537" s="14"/>
    </row>
    <row r="538" spans="1:2" ht="13.2" x14ac:dyDescent="0.25">
      <c r="A538" s="13"/>
      <c r="B538" s="14"/>
    </row>
    <row r="539" spans="1:2" ht="13.2" x14ac:dyDescent="0.25">
      <c r="A539" s="13"/>
      <c r="B539" s="14"/>
    </row>
    <row r="540" spans="1:2" ht="13.2" x14ac:dyDescent="0.25">
      <c r="A540" s="13"/>
      <c r="B540" s="14"/>
    </row>
    <row r="541" spans="1:2" ht="13.2" x14ac:dyDescent="0.25">
      <c r="A541" s="13"/>
      <c r="B541" s="14"/>
    </row>
    <row r="542" spans="1:2" ht="13.2" x14ac:dyDescent="0.25">
      <c r="A542" s="13"/>
      <c r="B542" s="14"/>
    </row>
    <row r="543" spans="1:2" ht="13.2" x14ac:dyDescent="0.25">
      <c r="A543" s="13"/>
      <c r="B543" s="14"/>
    </row>
    <row r="544" spans="1:2" ht="13.2" x14ac:dyDescent="0.25">
      <c r="A544" s="13"/>
      <c r="B544" s="14"/>
    </row>
    <row r="545" spans="1:2" ht="13.2" x14ac:dyDescent="0.25">
      <c r="A545" s="13"/>
      <c r="B545" s="14"/>
    </row>
    <row r="546" spans="1:2" ht="13.2" x14ac:dyDescent="0.25">
      <c r="A546" s="13"/>
      <c r="B546" s="14"/>
    </row>
    <row r="547" spans="1:2" ht="13.2" x14ac:dyDescent="0.25">
      <c r="A547" s="13"/>
      <c r="B547" s="14"/>
    </row>
    <row r="548" spans="1:2" ht="13.2" x14ac:dyDescent="0.25">
      <c r="A548" s="13"/>
      <c r="B548" s="14"/>
    </row>
    <row r="549" spans="1:2" ht="13.2" x14ac:dyDescent="0.25">
      <c r="A549" s="13"/>
      <c r="B549" s="14"/>
    </row>
    <row r="550" spans="1:2" ht="13.2" x14ac:dyDescent="0.25">
      <c r="A550" s="13"/>
      <c r="B550" s="14"/>
    </row>
    <row r="551" spans="1:2" ht="13.2" x14ac:dyDescent="0.25">
      <c r="A551" s="13"/>
      <c r="B551" s="14"/>
    </row>
    <row r="552" spans="1:2" ht="13.2" x14ac:dyDescent="0.25">
      <c r="A552" s="13"/>
      <c r="B552" s="14"/>
    </row>
    <row r="553" spans="1:2" ht="13.2" x14ac:dyDescent="0.25">
      <c r="A553" s="13"/>
      <c r="B553" s="14"/>
    </row>
    <row r="554" spans="1:2" ht="13.2" x14ac:dyDescent="0.25">
      <c r="A554" s="13"/>
      <c r="B554" s="14"/>
    </row>
    <row r="555" spans="1:2" ht="13.2" x14ac:dyDescent="0.25">
      <c r="A555" s="13"/>
      <c r="B555" s="14"/>
    </row>
    <row r="556" spans="1:2" ht="13.2" x14ac:dyDescent="0.25">
      <c r="A556" s="13"/>
      <c r="B556" s="14"/>
    </row>
    <row r="557" spans="1:2" ht="13.2" x14ac:dyDescent="0.25">
      <c r="A557" s="13"/>
      <c r="B557" s="14"/>
    </row>
    <row r="558" spans="1:2" ht="13.2" x14ac:dyDescent="0.25">
      <c r="A558" s="13"/>
      <c r="B558" s="14"/>
    </row>
    <row r="559" spans="1:2" ht="13.2" x14ac:dyDescent="0.25">
      <c r="A559" s="13"/>
      <c r="B559" s="14"/>
    </row>
    <row r="560" spans="1:2" ht="13.2" x14ac:dyDescent="0.25">
      <c r="A560" s="13"/>
      <c r="B560" s="14"/>
    </row>
    <row r="561" spans="1:2" ht="13.2" x14ac:dyDescent="0.25">
      <c r="A561" s="13"/>
      <c r="B561" s="14"/>
    </row>
    <row r="562" spans="1:2" ht="13.2" x14ac:dyDescent="0.25">
      <c r="A562" s="13"/>
      <c r="B562" s="14"/>
    </row>
    <row r="563" spans="1:2" ht="13.2" x14ac:dyDescent="0.25">
      <c r="A563" s="13"/>
      <c r="B563" s="14"/>
    </row>
    <row r="564" spans="1:2" ht="13.2" x14ac:dyDescent="0.25">
      <c r="A564" s="13"/>
      <c r="B564" s="14"/>
    </row>
    <row r="565" spans="1:2" ht="13.2" x14ac:dyDescent="0.25">
      <c r="A565" s="13"/>
      <c r="B565" s="14"/>
    </row>
    <row r="566" spans="1:2" ht="13.2" x14ac:dyDescent="0.25">
      <c r="A566" s="13"/>
      <c r="B566" s="14"/>
    </row>
    <row r="567" spans="1:2" ht="13.2" x14ac:dyDescent="0.25">
      <c r="A567" s="13"/>
      <c r="B567" s="14"/>
    </row>
    <row r="568" spans="1:2" ht="13.2" x14ac:dyDescent="0.25">
      <c r="A568" s="13"/>
      <c r="B568" s="14"/>
    </row>
    <row r="569" spans="1:2" ht="13.2" x14ac:dyDescent="0.25">
      <c r="A569" s="13"/>
      <c r="B569" s="14"/>
    </row>
    <row r="570" spans="1:2" ht="13.2" x14ac:dyDescent="0.25">
      <c r="A570" s="13"/>
      <c r="B570" s="14"/>
    </row>
    <row r="571" spans="1:2" ht="13.2" x14ac:dyDescent="0.25">
      <c r="A571" s="13"/>
      <c r="B571" s="14"/>
    </row>
    <row r="572" spans="1:2" ht="13.2" x14ac:dyDescent="0.25">
      <c r="A572" s="13"/>
      <c r="B572" s="14"/>
    </row>
    <row r="573" spans="1:2" ht="13.2" x14ac:dyDescent="0.25">
      <c r="A573" s="13"/>
      <c r="B573" s="14"/>
    </row>
    <row r="574" spans="1:2" ht="13.2" x14ac:dyDescent="0.25">
      <c r="A574" s="13"/>
      <c r="B574" s="14"/>
    </row>
    <row r="575" spans="1:2" ht="13.2" x14ac:dyDescent="0.25">
      <c r="A575" s="13"/>
      <c r="B575" s="14"/>
    </row>
    <row r="576" spans="1:2" ht="13.2" x14ac:dyDescent="0.25">
      <c r="A576" s="13"/>
      <c r="B576" s="14"/>
    </row>
    <row r="577" spans="1:2" ht="13.2" x14ac:dyDescent="0.25">
      <c r="A577" s="13"/>
      <c r="B577" s="14"/>
    </row>
    <row r="578" spans="1:2" ht="13.2" x14ac:dyDescent="0.25">
      <c r="A578" s="13"/>
      <c r="B578" s="14"/>
    </row>
    <row r="579" spans="1:2" ht="13.2" x14ac:dyDescent="0.25">
      <c r="A579" s="13"/>
      <c r="B579" s="14"/>
    </row>
    <row r="580" spans="1:2" ht="13.2" x14ac:dyDescent="0.25">
      <c r="A580" s="13"/>
      <c r="B580" s="14"/>
    </row>
    <row r="581" spans="1:2" ht="13.2" x14ac:dyDescent="0.25">
      <c r="A581" s="13"/>
      <c r="B581" s="14"/>
    </row>
    <row r="582" spans="1:2" ht="13.2" x14ac:dyDescent="0.25">
      <c r="A582" s="13"/>
      <c r="B582" s="14"/>
    </row>
    <row r="583" spans="1:2" ht="13.2" x14ac:dyDescent="0.25">
      <c r="A583" s="13"/>
      <c r="B583" s="14"/>
    </row>
    <row r="584" spans="1:2" ht="13.2" x14ac:dyDescent="0.25">
      <c r="A584" s="13"/>
      <c r="B584" s="14"/>
    </row>
    <row r="585" spans="1:2" ht="13.2" x14ac:dyDescent="0.25">
      <c r="A585" s="13"/>
      <c r="B585" s="14"/>
    </row>
    <row r="586" spans="1:2" ht="13.2" x14ac:dyDescent="0.25">
      <c r="A586" s="13"/>
      <c r="B586" s="14"/>
    </row>
    <row r="587" spans="1:2" ht="13.2" x14ac:dyDescent="0.25">
      <c r="A587" s="13"/>
      <c r="B587" s="14"/>
    </row>
    <row r="588" spans="1:2" ht="13.2" x14ac:dyDescent="0.25">
      <c r="A588" s="13"/>
      <c r="B588" s="14"/>
    </row>
    <row r="589" spans="1:2" ht="13.2" x14ac:dyDescent="0.25">
      <c r="A589" s="13"/>
      <c r="B589" s="14"/>
    </row>
    <row r="590" spans="1:2" ht="13.2" x14ac:dyDescent="0.25">
      <c r="A590" s="13"/>
      <c r="B590" s="14"/>
    </row>
    <row r="591" spans="1:2" ht="13.2" x14ac:dyDescent="0.25">
      <c r="A591" s="13"/>
      <c r="B591" s="14"/>
    </row>
    <row r="592" spans="1:2" ht="13.2" x14ac:dyDescent="0.25">
      <c r="A592" s="13"/>
      <c r="B592" s="14"/>
    </row>
    <row r="593" spans="1:2" ht="13.2" x14ac:dyDescent="0.25">
      <c r="A593" s="13"/>
      <c r="B593" s="14"/>
    </row>
    <row r="594" spans="1:2" ht="13.2" x14ac:dyDescent="0.25">
      <c r="A594" s="13"/>
      <c r="B594" s="14"/>
    </row>
    <row r="595" spans="1:2" ht="13.2" x14ac:dyDescent="0.25">
      <c r="A595" s="13"/>
      <c r="B595" s="14"/>
    </row>
    <row r="596" spans="1:2" ht="13.2" x14ac:dyDescent="0.25">
      <c r="A596" s="13"/>
      <c r="B596" s="14"/>
    </row>
    <row r="597" spans="1:2" ht="13.2" x14ac:dyDescent="0.25">
      <c r="A597" s="13"/>
      <c r="B597" s="14"/>
    </row>
    <row r="598" spans="1:2" ht="13.2" x14ac:dyDescent="0.25">
      <c r="A598" s="13"/>
      <c r="B598" s="14"/>
    </row>
    <row r="599" spans="1:2" ht="13.2" x14ac:dyDescent="0.25">
      <c r="A599" s="13"/>
      <c r="B599" s="14"/>
    </row>
    <row r="600" spans="1:2" ht="13.2" x14ac:dyDescent="0.25">
      <c r="A600" s="13"/>
      <c r="B600" s="14"/>
    </row>
    <row r="601" spans="1:2" ht="13.2" x14ac:dyDescent="0.25">
      <c r="A601" s="13"/>
      <c r="B601" s="14"/>
    </row>
    <row r="602" spans="1:2" ht="13.2" x14ac:dyDescent="0.25">
      <c r="A602" s="13"/>
      <c r="B602" s="14"/>
    </row>
    <row r="603" spans="1:2" ht="13.2" x14ac:dyDescent="0.25">
      <c r="A603" s="13"/>
      <c r="B603" s="14"/>
    </row>
    <row r="604" spans="1:2" ht="13.2" x14ac:dyDescent="0.25">
      <c r="A604" s="13"/>
      <c r="B604" s="14"/>
    </row>
    <row r="605" spans="1:2" ht="13.2" x14ac:dyDescent="0.25">
      <c r="A605" s="13"/>
      <c r="B605" s="14"/>
    </row>
    <row r="606" spans="1:2" ht="13.2" x14ac:dyDescent="0.25">
      <c r="A606" s="13"/>
      <c r="B606" s="14"/>
    </row>
    <row r="607" spans="1:2" ht="13.2" x14ac:dyDescent="0.25">
      <c r="A607" s="13"/>
      <c r="B607" s="14"/>
    </row>
    <row r="608" spans="1:2" ht="13.2" x14ac:dyDescent="0.25">
      <c r="A608" s="13"/>
      <c r="B608" s="14"/>
    </row>
    <row r="609" spans="1:2" ht="13.2" x14ac:dyDescent="0.25">
      <c r="A609" s="13"/>
      <c r="B609" s="14"/>
    </row>
    <row r="610" spans="1:2" ht="13.2" x14ac:dyDescent="0.25">
      <c r="A610" s="13"/>
      <c r="B610" s="14"/>
    </row>
    <row r="611" spans="1:2" ht="13.2" x14ac:dyDescent="0.25">
      <c r="A611" s="13"/>
      <c r="B611" s="14"/>
    </row>
    <row r="612" spans="1:2" ht="13.2" x14ac:dyDescent="0.25">
      <c r="A612" s="13"/>
      <c r="B612" s="14"/>
    </row>
    <row r="613" spans="1:2" ht="13.2" x14ac:dyDescent="0.25">
      <c r="A613" s="13"/>
      <c r="B613" s="14"/>
    </row>
    <row r="614" spans="1:2" ht="13.2" x14ac:dyDescent="0.25">
      <c r="A614" s="13"/>
      <c r="B614" s="14"/>
    </row>
    <row r="615" spans="1:2" ht="13.2" x14ac:dyDescent="0.25">
      <c r="A615" s="13"/>
      <c r="B615" s="14"/>
    </row>
    <row r="616" spans="1:2" ht="13.2" x14ac:dyDescent="0.25">
      <c r="A616" s="13"/>
      <c r="B616" s="14"/>
    </row>
    <row r="617" spans="1:2" ht="13.2" x14ac:dyDescent="0.25">
      <c r="A617" s="13"/>
      <c r="B617" s="14"/>
    </row>
    <row r="618" spans="1:2" ht="13.2" x14ac:dyDescent="0.25">
      <c r="A618" s="13"/>
      <c r="B618" s="14"/>
    </row>
    <row r="619" spans="1:2" ht="13.2" x14ac:dyDescent="0.25">
      <c r="A619" s="13"/>
      <c r="B619" s="14"/>
    </row>
    <row r="620" spans="1:2" ht="13.2" x14ac:dyDescent="0.25">
      <c r="A620" s="13"/>
      <c r="B620" s="14"/>
    </row>
    <row r="621" spans="1:2" ht="13.2" x14ac:dyDescent="0.25">
      <c r="A621" s="13"/>
      <c r="B621" s="14"/>
    </row>
    <row r="622" spans="1:2" ht="13.2" x14ac:dyDescent="0.25">
      <c r="A622" s="13"/>
      <c r="B622" s="14"/>
    </row>
    <row r="623" spans="1:2" ht="13.2" x14ac:dyDescent="0.25">
      <c r="A623" s="13"/>
      <c r="B623" s="14"/>
    </row>
    <row r="624" spans="1:2" ht="13.2" x14ac:dyDescent="0.25">
      <c r="A624" s="13"/>
      <c r="B624" s="14"/>
    </row>
    <row r="625" spans="1:2" ht="13.2" x14ac:dyDescent="0.25">
      <c r="A625" s="13"/>
      <c r="B625" s="14"/>
    </row>
    <row r="626" spans="1:2" ht="13.2" x14ac:dyDescent="0.25">
      <c r="A626" s="13"/>
      <c r="B626" s="14"/>
    </row>
    <row r="627" spans="1:2" ht="13.2" x14ac:dyDescent="0.25">
      <c r="A627" s="13"/>
      <c r="B627" s="14"/>
    </row>
    <row r="628" spans="1:2" ht="13.2" x14ac:dyDescent="0.25">
      <c r="A628" s="13"/>
      <c r="B628" s="14"/>
    </row>
    <row r="629" spans="1:2" ht="13.2" x14ac:dyDescent="0.25">
      <c r="A629" s="13"/>
      <c r="B629" s="14"/>
    </row>
    <row r="630" spans="1:2" ht="13.2" x14ac:dyDescent="0.25">
      <c r="A630" s="13"/>
      <c r="B630" s="14"/>
    </row>
    <row r="631" spans="1:2" ht="13.2" x14ac:dyDescent="0.25">
      <c r="A631" s="13"/>
      <c r="B631" s="14"/>
    </row>
    <row r="632" spans="1:2" ht="13.2" x14ac:dyDescent="0.25">
      <c r="A632" s="13"/>
      <c r="B632" s="14"/>
    </row>
    <row r="633" spans="1:2" ht="13.2" x14ac:dyDescent="0.25">
      <c r="A633" s="13"/>
      <c r="B633" s="14"/>
    </row>
    <row r="634" spans="1:2" ht="13.2" x14ac:dyDescent="0.25">
      <c r="A634" s="13"/>
      <c r="B634" s="14"/>
    </row>
    <row r="635" spans="1:2" ht="13.2" x14ac:dyDescent="0.25">
      <c r="A635" s="13"/>
      <c r="B635" s="14"/>
    </row>
    <row r="636" spans="1:2" ht="13.2" x14ac:dyDescent="0.25">
      <c r="A636" s="13"/>
      <c r="B636" s="14"/>
    </row>
    <row r="637" spans="1:2" ht="13.2" x14ac:dyDescent="0.25">
      <c r="A637" s="13"/>
      <c r="B637" s="14"/>
    </row>
    <row r="638" spans="1:2" ht="13.2" x14ac:dyDescent="0.25">
      <c r="A638" s="13"/>
      <c r="B638" s="14"/>
    </row>
    <row r="639" spans="1:2" ht="13.2" x14ac:dyDescent="0.25">
      <c r="A639" s="13"/>
      <c r="B639" s="14"/>
    </row>
    <row r="640" spans="1:2" ht="13.2" x14ac:dyDescent="0.25">
      <c r="A640" s="13"/>
      <c r="B640" s="14"/>
    </row>
    <row r="641" spans="1:2" ht="13.2" x14ac:dyDescent="0.25">
      <c r="A641" s="13"/>
      <c r="B641" s="14"/>
    </row>
    <row r="642" spans="1:2" ht="13.2" x14ac:dyDescent="0.25">
      <c r="A642" s="13"/>
      <c r="B642" s="14"/>
    </row>
    <row r="643" spans="1:2" ht="13.2" x14ac:dyDescent="0.25">
      <c r="A643" s="13"/>
      <c r="B643" s="14"/>
    </row>
    <row r="644" spans="1:2" ht="13.2" x14ac:dyDescent="0.25">
      <c r="A644" s="13"/>
      <c r="B644" s="14"/>
    </row>
    <row r="645" spans="1:2" ht="13.2" x14ac:dyDescent="0.25">
      <c r="A645" s="13"/>
      <c r="B645" s="14"/>
    </row>
    <row r="646" spans="1:2" ht="13.2" x14ac:dyDescent="0.25">
      <c r="A646" s="13"/>
      <c r="B646" s="14"/>
    </row>
    <row r="647" spans="1:2" ht="13.2" x14ac:dyDescent="0.25">
      <c r="A647" s="13"/>
      <c r="B647" s="14"/>
    </row>
    <row r="648" spans="1:2" ht="13.2" x14ac:dyDescent="0.25">
      <c r="A648" s="13"/>
      <c r="B648" s="14"/>
    </row>
    <row r="649" spans="1:2" ht="13.2" x14ac:dyDescent="0.25">
      <c r="A649" s="13"/>
      <c r="B649" s="14"/>
    </row>
    <row r="650" spans="1:2" ht="13.2" x14ac:dyDescent="0.25">
      <c r="A650" s="13"/>
      <c r="B650" s="14"/>
    </row>
    <row r="651" spans="1:2" ht="13.2" x14ac:dyDescent="0.25">
      <c r="A651" s="13"/>
      <c r="B651" s="14"/>
    </row>
    <row r="652" spans="1:2" ht="13.2" x14ac:dyDescent="0.25">
      <c r="A652" s="13"/>
      <c r="B652" s="14"/>
    </row>
    <row r="653" spans="1:2" ht="13.2" x14ac:dyDescent="0.25">
      <c r="A653" s="13"/>
      <c r="B653" s="14"/>
    </row>
    <row r="654" spans="1:2" ht="13.2" x14ac:dyDescent="0.25">
      <c r="A654" s="13"/>
      <c r="B654" s="14"/>
    </row>
    <row r="655" spans="1:2" ht="13.2" x14ac:dyDescent="0.25">
      <c r="A655" s="13"/>
      <c r="B655" s="14"/>
    </row>
    <row r="656" spans="1:2" ht="13.2" x14ac:dyDescent="0.25">
      <c r="A656" s="13"/>
      <c r="B656" s="14"/>
    </row>
    <row r="657" spans="1:2" ht="13.2" x14ac:dyDescent="0.25">
      <c r="A657" s="13"/>
      <c r="B657" s="14"/>
    </row>
    <row r="658" spans="1:2" ht="13.2" x14ac:dyDescent="0.25">
      <c r="A658" s="13"/>
      <c r="B658" s="14"/>
    </row>
    <row r="659" spans="1:2" ht="13.2" x14ac:dyDescent="0.25">
      <c r="A659" s="13"/>
      <c r="B659" s="14"/>
    </row>
    <row r="660" spans="1:2" ht="13.2" x14ac:dyDescent="0.25">
      <c r="A660" s="13"/>
      <c r="B660" s="14"/>
    </row>
    <row r="661" spans="1:2" ht="13.2" x14ac:dyDescent="0.25">
      <c r="A661" s="13"/>
      <c r="B661" s="14"/>
    </row>
    <row r="662" spans="1:2" ht="13.2" x14ac:dyDescent="0.25">
      <c r="A662" s="13"/>
      <c r="B662" s="14"/>
    </row>
    <row r="663" spans="1:2" ht="13.2" x14ac:dyDescent="0.25">
      <c r="A663" s="13"/>
      <c r="B663" s="14"/>
    </row>
    <row r="664" spans="1:2" ht="13.2" x14ac:dyDescent="0.25">
      <c r="A664" s="13"/>
      <c r="B664" s="14"/>
    </row>
    <row r="665" spans="1:2" ht="13.2" x14ac:dyDescent="0.25">
      <c r="A665" s="13"/>
      <c r="B665" s="14"/>
    </row>
    <row r="666" spans="1:2" ht="13.2" x14ac:dyDescent="0.25">
      <c r="A666" s="13"/>
      <c r="B666" s="14"/>
    </row>
    <row r="667" spans="1:2" ht="13.2" x14ac:dyDescent="0.25">
      <c r="A667" s="13"/>
      <c r="B667" s="14"/>
    </row>
    <row r="668" spans="1:2" ht="13.2" x14ac:dyDescent="0.25">
      <c r="A668" s="13"/>
      <c r="B668" s="14"/>
    </row>
    <row r="669" spans="1:2" ht="13.2" x14ac:dyDescent="0.25">
      <c r="A669" s="13"/>
      <c r="B669" s="14"/>
    </row>
    <row r="670" spans="1:2" ht="13.2" x14ac:dyDescent="0.25">
      <c r="A670" s="13"/>
      <c r="B670" s="14"/>
    </row>
    <row r="671" spans="1:2" ht="13.2" x14ac:dyDescent="0.25">
      <c r="A671" s="13"/>
      <c r="B671" s="14"/>
    </row>
    <row r="672" spans="1:2" ht="13.2" x14ac:dyDescent="0.25">
      <c r="A672" s="13"/>
      <c r="B672" s="14"/>
    </row>
    <row r="673" spans="1:2" ht="13.2" x14ac:dyDescent="0.25">
      <c r="A673" s="13"/>
      <c r="B673" s="14"/>
    </row>
    <row r="674" spans="1:2" ht="13.2" x14ac:dyDescent="0.25">
      <c r="A674" s="13"/>
      <c r="B674" s="14"/>
    </row>
    <row r="675" spans="1:2" ht="13.2" x14ac:dyDescent="0.25">
      <c r="A675" s="13"/>
      <c r="B675" s="14"/>
    </row>
    <row r="676" spans="1:2" ht="13.2" x14ac:dyDescent="0.25">
      <c r="A676" s="13"/>
      <c r="B676" s="14"/>
    </row>
    <row r="677" spans="1:2" ht="13.2" x14ac:dyDescent="0.25">
      <c r="A677" s="13"/>
      <c r="B677" s="14"/>
    </row>
    <row r="678" spans="1:2" ht="13.2" x14ac:dyDescent="0.25">
      <c r="A678" s="13"/>
      <c r="B678" s="14"/>
    </row>
    <row r="679" spans="1:2" ht="13.2" x14ac:dyDescent="0.25">
      <c r="A679" s="13"/>
      <c r="B679" s="14"/>
    </row>
    <row r="680" spans="1:2" ht="13.2" x14ac:dyDescent="0.25">
      <c r="A680" s="13"/>
      <c r="B680" s="14"/>
    </row>
    <row r="681" spans="1:2" ht="13.2" x14ac:dyDescent="0.25">
      <c r="A681" s="13"/>
      <c r="B681" s="14"/>
    </row>
    <row r="682" spans="1:2" ht="13.2" x14ac:dyDescent="0.25">
      <c r="A682" s="13"/>
      <c r="B682" s="14"/>
    </row>
    <row r="683" spans="1:2" ht="13.2" x14ac:dyDescent="0.25">
      <c r="A683" s="13"/>
      <c r="B683" s="14"/>
    </row>
    <row r="684" spans="1:2" ht="13.2" x14ac:dyDescent="0.25">
      <c r="A684" s="13"/>
      <c r="B684" s="14"/>
    </row>
    <row r="685" spans="1:2" ht="13.2" x14ac:dyDescent="0.25">
      <c r="A685" s="13"/>
      <c r="B685" s="14"/>
    </row>
    <row r="686" spans="1:2" ht="13.2" x14ac:dyDescent="0.25">
      <c r="A686" s="13"/>
      <c r="B686" s="14"/>
    </row>
    <row r="687" spans="1:2" ht="13.2" x14ac:dyDescent="0.25">
      <c r="A687" s="13"/>
      <c r="B687" s="14"/>
    </row>
    <row r="688" spans="1:2" ht="13.2" x14ac:dyDescent="0.25">
      <c r="A688" s="13"/>
      <c r="B688" s="14"/>
    </row>
    <row r="689" spans="1:2" ht="13.2" x14ac:dyDescent="0.25">
      <c r="A689" s="13"/>
      <c r="B689" s="14"/>
    </row>
    <row r="690" spans="1:2" ht="13.2" x14ac:dyDescent="0.25">
      <c r="A690" s="13"/>
      <c r="B690" s="14"/>
    </row>
    <row r="691" spans="1:2" ht="13.2" x14ac:dyDescent="0.25">
      <c r="A691" s="13"/>
      <c r="B691" s="14"/>
    </row>
    <row r="692" spans="1:2" ht="13.2" x14ac:dyDescent="0.25">
      <c r="A692" s="13"/>
      <c r="B692" s="14"/>
    </row>
    <row r="693" spans="1:2" ht="13.2" x14ac:dyDescent="0.25">
      <c r="A693" s="13"/>
      <c r="B693" s="14"/>
    </row>
    <row r="694" spans="1:2" ht="13.2" x14ac:dyDescent="0.25">
      <c r="A694" s="13"/>
      <c r="B694" s="14"/>
    </row>
    <row r="695" spans="1:2" ht="13.2" x14ac:dyDescent="0.25">
      <c r="A695" s="13"/>
      <c r="B695" s="14"/>
    </row>
    <row r="696" spans="1:2" ht="13.2" x14ac:dyDescent="0.25">
      <c r="A696" s="13"/>
      <c r="B696" s="14"/>
    </row>
    <row r="697" spans="1:2" ht="13.2" x14ac:dyDescent="0.25">
      <c r="A697" s="13"/>
      <c r="B697" s="14"/>
    </row>
    <row r="698" spans="1:2" ht="13.2" x14ac:dyDescent="0.25">
      <c r="A698" s="13"/>
      <c r="B698" s="14"/>
    </row>
    <row r="699" spans="1:2" ht="13.2" x14ac:dyDescent="0.25">
      <c r="A699" s="13"/>
      <c r="B699" s="14"/>
    </row>
    <row r="700" spans="1:2" ht="13.2" x14ac:dyDescent="0.25">
      <c r="A700" s="13"/>
      <c r="B700" s="14"/>
    </row>
    <row r="701" spans="1:2" ht="13.2" x14ac:dyDescent="0.25">
      <c r="A701" s="13"/>
      <c r="B701" s="14"/>
    </row>
    <row r="702" spans="1:2" ht="13.2" x14ac:dyDescent="0.25">
      <c r="A702" s="13"/>
      <c r="B702" s="14"/>
    </row>
    <row r="703" spans="1:2" ht="13.2" x14ac:dyDescent="0.25">
      <c r="A703" s="13"/>
      <c r="B703" s="14"/>
    </row>
    <row r="704" spans="1:2" ht="13.2" x14ac:dyDescent="0.25">
      <c r="A704" s="13"/>
      <c r="B704" s="14"/>
    </row>
    <row r="705" spans="1:2" ht="13.2" x14ac:dyDescent="0.25">
      <c r="A705" s="13"/>
      <c r="B705" s="14"/>
    </row>
    <row r="706" spans="1:2" ht="13.2" x14ac:dyDescent="0.25">
      <c r="A706" s="13"/>
      <c r="B706" s="14"/>
    </row>
    <row r="707" spans="1:2" ht="13.2" x14ac:dyDescent="0.25">
      <c r="A707" s="13"/>
      <c r="B707" s="14"/>
    </row>
    <row r="708" spans="1:2" ht="13.2" x14ac:dyDescent="0.25">
      <c r="A708" s="13"/>
      <c r="B708" s="14"/>
    </row>
    <row r="709" spans="1:2" ht="13.2" x14ac:dyDescent="0.25">
      <c r="A709" s="13"/>
      <c r="B709" s="14"/>
    </row>
    <row r="710" spans="1:2" ht="13.2" x14ac:dyDescent="0.25">
      <c r="A710" s="13"/>
      <c r="B710" s="14"/>
    </row>
    <row r="711" spans="1:2" ht="13.2" x14ac:dyDescent="0.25">
      <c r="A711" s="13"/>
      <c r="B711" s="14"/>
    </row>
    <row r="712" spans="1:2" ht="13.2" x14ac:dyDescent="0.25">
      <c r="A712" s="13"/>
      <c r="B712" s="14"/>
    </row>
    <row r="713" spans="1:2" ht="13.2" x14ac:dyDescent="0.25">
      <c r="A713" s="13"/>
      <c r="B713" s="14"/>
    </row>
    <row r="714" spans="1:2" ht="13.2" x14ac:dyDescent="0.25">
      <c r="A714" s="13"/>
      <c r="B714" s="14"/>
    </row>
    <row r="715" spans="1:2" ht="13.2" x14ac:dyDescent="0.25">
      <c r="A715" s="13"/>
      <c r="B715" s="14"/>
    </row>
    <row r="716" spans="1:2" ht="13.2" x14ac:dyDescent="0.25">
      <c r="A716" s="13"/>
      <c r="B716" s="14"/>
    </row>
    <row r="717" spans="1:2" ht="13.2" x14ac:dyDescent="0.25">
      <c r="A717" s="13"/>
      <c r="B717" s="14"/>
    </row>
    <row r="718" spans="1:2" ht="13.2" x14ac:dyDescent="0.25">
      <c r="A718" s="13"/>
      <c r="B718" s="14"/>
    </row>
    <row r="719" spans="1:2" ht="13.2" x14ac:dyDescent="0.25">
      <c r="A719" s="13"/>
      <c r="B719" s="14"/>
    </row>
    <row r="720" spans="1:2" ht="13.2" x14ac:dyDescent="0.25">
      <c r="A720" s="13"/>
      <c r="B720" s="14"/>
    </row>
    <row r="721" spans="1:2" ht="13.2" x14ac:dyDescent="0.25">
      <c r="A721" s="13"/>
      <c r="B721" s="14"/>
    </row>
    <row r="722" spans="1:2" ht="13.2" x14ac:dyDescent="0.25">
      <c r="A722" s="13"/>
      <c r="B722" s="14"/>
    </row>
    <row r="723" spans="1:2" ht="13.2" x14ac:dyDescent="0.25">
      <c r="A723" s="13"/>
      <c r="B723" s="14"/>
    </row>
    <row r="724" spans="1:2" ht="13.2" x14ac:dyDescent="0.25">
      <c r="A724" s="13"/>
      <c r="B724" s="14"/>
    </row>
    <row r="725" spans="1:2" ht="13.2" x14ac:dyDescent="0.25">
      <c r="A725" s="13"/>
      <c r="B725" s="14"/>
    </row>
    <row r="726" spans="1:2" ht="13.2" x14ac:dyDescent="0.25">
      <c r="A726" s="13"/>
      <c r="B726" s="14"/>
    </row>
    <row r="727" spans="1:2" ht="13.2" x14ac:dyDescent="0.25">
      <c r="A727" s="13"/>
      <c r="B727" s="14"/>
    </row>
    <row r="728" spans="1:2" ht="13.2" x14ac:dyDescent="0.25">
      <c r="A728" s="13"/>
      <c r="B728" s="14"/>
    </row>
    <row r="729" spans="1:2" ht="13.2" x14ac:dyDescent="0.25">
      <c r="A729" s="13"/>
      <c r="B729" s="14"/>
    </row>
    <row r="730" spans="1:2" ht="13.2" x14ac:dyDescent="0.25">
      <c r="A730" s="13"/>
      <c r="B730" s="14"/>
    </row>
    <row r="731" spans="1:2" ht="13.2" x14ac:dyDescent="0.25">
      <c r="A731" s="13"/>
      <c r="B731" s="14"/>
    </row>
    <row r="732" spans="1:2" ht="13.2" x14ac:dyDescent="0.25">
      <c r="A732" s="13"/>
      <c r="B732" s="14"/>
    </row>
    <row r="733" spans="1:2" ht="13.2" x14ac:dyDescent="0.25">
      <c r="A733" s="13"/>
      <c r="B733" s="14"/>
    </row>
    <row r="734" spans="1:2" ht="13.2" x14ac:dyDescent="0.25">
      <c r="A734" s="13"/>
      <c r="B734" s="14"/>
    </row>
    <row r="735" spans="1:2" ht="13.2" x14ac:dyDescent="0.25">
      <c r="A735" s="13"/>
      <c r="B735" s="14"/>
    </row>
    <row r="736" spans="1:2" ht="13.2" x14ac:dyDescent="0.25">
      <c r="A736" s="13"/>
      <c r="B736" s="14"/>
    </row>
    <row r="737" spans="1:2" ht="13.2" x14ac:dyDescent="0.25">
      <c r="A737" s="13"/>
      <c r="B737" s="14"/>
    </row>
    <row r="738" spans="1:2" ht="13.2" x14ac:dyDescent="0.25">
      <c r="A738" s="13"/>
      <c r="B738" s="14"/>
    </row>
    <row r="739" spans="1:2" ht="13.2" x14ac:dyDescent="0.25">
      <c r="A739" s="13"/>
      <c r="B739" s="14"/>
    </row>
    <row r="740" spans="1:2" ht="13.2" x14ac:dyDescent="0.25">
      <c r="A740" s="13"/>
      <c r="B740" s="14"/>
    </row>
    <row r="741" spans="1:2" ht="13.2" x14ac:dyDescent="0.25">
      <c r="A741" s="13"/>
      <c r="B741" s="14"/>
    </row>
    <row r="742" spans="1:2" ht="13.2" x14ac:dyDescent="0.25">
      <c r="A742" s="13"/>
      <c r="B742" s="14"/>
    </row>
    <row r="743" spans="1:2" ht="13.2" x14ac:dyDescent="0.25">
      <c r="A743" s="13"/>
      <c r="B743" s="14"/>
    </row>
    <row r="744" spans="1:2" ht="13.2" x14ac:dyDescent="0.25">
      <c r="A744" s="13"/>
      <c r="B744" s="14"/>
    </row>
    <row r="745" spans="1:2" ht="13.2" x14ac:dyDescent="0.25">
      <c r="A745" s="13"/>
      <c r="B745" s="14"/>
    </row>
    <row r="746" spans="1:2" ht="13.2" x14ac:dyDescent="0.25">
      <c r="A746" s="13"/>
      <c r="B746" s="14"/>
    </row>
    <row r="747" spans="1:2" ht="13.2" x14ac:dyDescent="0.25">
      <c r="A747" s="13"/>
      <c r="B747" s="14"/>
    </row>
    <row r="748" spans="1:2" ht="13.2" x14ac:dyDescent="0.25">
      <c r="A748" s="13"/>
      <c r="B748" s="14"/>
    </row>
    <row r="749" spans="1:2" ht="13.2" x14ac:dyDescent="0.25">
      <c r="A749" s="13"/>
      <c r="B749" s="14"/>
    </row>
    <row r="750" spans="1:2" ht="13.2" x14ac:dyDescent="0.25">
      <c r="A750" s="13"/>
      <c r="B750" s="14"/>
    </row>
    <row r="751" spans="1:2" ht="13.2" x14ac:dyDescent="0.25">
      <c r="A751" s="13"/>
      <c r="B751" s="14"/>
    </row>
    <row r="752" spans="1:2" ht="13.2" x14ac:dyDescent="0.25">
      <c r="A752" s="13"/>
      <c r="B752" s="14"/>
    </row>
    <row r="753" spans="1:2" ht="13.2" x14ac:dyDescent="0.25">
      <c r="A753" s="13"/>
      <c r="B753" s="14"/>
    </row>
    <row r="754" spans="1:2" ht="13.2" x14ac:dyDescent="0.25">
      <c r="A754" s="13"/>
      <c r="B754" s="14"/>
    </row>
    <row r="755" spans="1:2" ht="13.2" x14ac:dyDescent="0.25">
      <c r="A755" s="13"/>
      <c r="B755" s="14"/>
    </row>
    <row r="756" spans="1:2" ht="13.2" x14ac:dyDescent="0.25">
      <c r="A756" s="13"/>
      <c r="B756" s="14"/>
    </row>
    <row r="757" spans="1:2" ht="13.2" x14ac:dyDescent="0.25">
      <c r="A757" s="13"/>
      <c r="B757" s="14"/>
    </row>
    <row r="758" spans="1:2" ht="13.2" x14ac:dyDescent="0.25">
      <c r="A758" s="13"/>
      <c r="B758" s="14"/>
    </row>
    <row r="759" spans="1:2" ht="13.2" x14ac:dyDescent="0.25">
      <c r="A759" s="13"/>
      <c r="B759" s="14"/>
    </row>
    <row r="760" spans="1:2" ht="13.2" x14ac:dyDescent="0.25">
      <c r="A760" s="13"/>
      <c r="B760" s="14"/>
    </row>
    <row r="761" spans="1:2" ht="13.2" x14ac:dyDescent="0.25">
      <c r="A761" s="13"/>
      <c r="B761" s="14"/>
    </row>
    <row r="762" spans="1:2" ht="13.2" x14ac:dyDescent="0.25">
      <c r="A762" s="13"/>
      <c r="B762" s="14"/>
    </row>
    <row r="763" spans="1:2" ht="13.2" x14ac:dyDescent="0.25">
      <c r="A763" s="13"/>
      <c r="B763" s="14"/>
    </row>
    <row r="764" spans="1:2" ht="13.2" x14ac:dyDescent="0.25">
      <c r="A764" s="13"/>
      <c r="B764" s="14"/>
    </row>
    <row r="765" spans="1:2" ht="13.2" x14ac:dyDescent="0.25">
      <c r="A765" s="13"/>
      <c r="B765" s="14"/>
    </row>
    <row r="766" spans="1:2" ht="13.2" x14ac:dyDescent="0.25">
      <c r="A766" s="13"/>
      <c r="B766" s="14"/>
    </row>
    <row r="767" spans="1:2" ht="13.2" x14ac:dyDescent="0.25">
      <c r="A767" s="13"/>
      <c r="B767" s="14"/>
    </row>
    <row r="768" spans="1:2" ht="13.2" x14ac:dyDescent="0.25">
      <c r="A768" s="13"/>
      <c r="B768" s="14"/>
    </row>
    <row r="769" spans="1:2" ht="13.2" x14ac:dyDescent="0.25">
      <c r="A769" s="13"/>
      <c r="B769" s="14"/>
    </row>
    <row r="770" spans="1:2" ht="13.2" x14ac:dyDescent="0.25">
      <c r="A770" s="13"/>
      <c r="B770" s="14"/>
    </row>
    <row r="771" spans="1:2" ht="13.2" x14ac:dyDescent="0.25">
      <c r="A771" s="13"/>
      <c r="B771" s="14"/>
    </row>
    <row r="772" spans="1:2" ht="13.2" x14ac:dyDescent="0.25">
      <c r="A772" s="13"/>
      <c r="B772" s="14"/>
    </row>
    <row r="773" spans="1:2" ht="13.2" x14ac:dyDescent="0.25">
      <c r="A773" s="13"/>
      <c r="B773" s="14"/>
    </row>
    <row r="774" spans="1:2" ht="13.2" x14ac:dyDescent="0.25">
      <c r="A774" s="13"/>
      <c r="B774" s="14"/>
    </row>
    <row r="775" spans="1:2" ht="13.2" x14ac:dyDescent="0.25">
      <c r="A775" s="13"/>
      <c r="B775" s="14"/>
    </row>
    <row r="776" spans="1:2" ht="13.2" x14ac:dyDescent="0.25">
      <c r="A776" s="13"/>
      <c r="B776" s="14"/>
    </row>
    <row r="777" spans="1:2" ht="13.2" x14ac:dyDescent="0.25">
      <c r="A777" s="13"/>
      <c r="B777" s="14"/>
    </row>
    <row r="778" spans="1:2" ht="13.2" x14ac:dyDescent="0.25">
      <c r="A778" s="13"/>
      <c r="B778" s="14"/>
    </row>
    <row r="779" spans="1:2" ht="13.2" x14ac:dyDescent="0.25">
      <c r="A779" s="13"/>
      <c r="B779" s="14"/>
    </row>
    <row r="780" spans="1:2" ht="13.2" x14ac:dyDescent="0.25">
      <c r="A780" s="13"/>
      <c r="B780" s="14"/>
    </row>
    <row r="781" spans="1:2" ht="13.2" x14ac:dyDescent="0.25">
      <c r="A781" s="13"/>
      <c r="B781" s="14"/>
    </row>
    <row r="782" spans="1:2" ht="13.2" x14ac:dyDescent="0.25">
      <c r="A782" s="13"/>
      <c r="B782" s="14"/>
    </row>
    <row r="783" spans="1:2" ht="13.2" x14ac:dyDescent="0.25">
      <c r="A783" s="13"/>
      <c r="B783" s="14"/>
    </row>
    <row r="784" spans="1:2" ht="13.2" x14ac:dyDescent="0.25">
      <c r="A784" s="13"/>
      <c r="B784" s="14"/>
    </row>
    <row r="785" spans="1:2" ht="13.2" x14ac:dyDescent="0.25">
      <c r="A785" s="13"/>
      <c r="B785" s="14"/>
    </row>
    <row r="786" spans="1:2" ht="13.2" x14ac:dyDescent="0.25">
      <c r="A786" s="13"/>
      <c r="B786" s="14"/>
    </row>
    <row r="787" spans="1:2" ht="13.2" x14ac:dyDescent="0.25">
      <c r="A787" s="13"/>
      <c r="B787" s="14"/>
    </row>
    <row r="788" spans="1:2" ht="13.2" x14ac:dyDescent="0.25">
      <c r="A788" s="13"/>
      <c r="B788" s="14"/>
    </row>
    <row r="789" spans="1:2" ht="13.2" x14ac:dyDescent="0.25">
      <c r="A789" s="13"/>
      <c r="B789" s="14"/>
    </row>
    <row r="790" spans="1:2" ht="13.2" x14ac:dyDescent="0.25">
      <c r="A790" s="13"/>
      <c r="B790" s="14"/>
    </row>
    <row r="791" spans="1:2" ht="13.2" x14ac:dyDescent="0.25">
      <c r="A791" s="13"/>
      <c r="B791" s="14"/>
    </row>
    <row r="792" spans="1:2" ht="13.2" x14ac:dyDescent="0.25">
      <c r="A792" s="13"/>
      <c r="B792" s="14"/>
    </row>
    <row r="793" spans="1:2" ht="13.2" x14ac:dyDescent="0.25">
      <c r="A793" s="13"/>
      <c r="B793" s="14"/>
    </row>
    <row r="794" spans="1:2" ht="13.2" x14ac:dyDescent="0.25">
      <c r="A794" s="13"/>
      <c r="B794" s="14"/>
    </row>
    <row r="795" spans="1:2" ht="13.2" x14ac:dyDescent="0.25">
      <c r="A795" s="13"/>
      <c r="B795" s="14"/>
    </row>
    <row r="796" spans="1:2" ht="13.2" x14ac:dyDescent="0.25">
      <c r="A796" s="13"/>
      <c r="B796" s="14"/>
    </row>
    <row r="797" spans="1:2" ht="13.2" x14ac:dyDescent="0.25">
      <c r="A797" s="13"/>
      <c r="B797" s="14"/>
    </row>
    <row r="798" spans="1:2" ht="13.2" x14ac:dyDescent="0.25">
      <c r="A798" s="13"/>
      <c r="B798" s="14"/>
    </row>
    <row r="799" spans="1:2" ht="13.2" x14ac:dyDescent="0.25">
      <c r="A799" s="13"/>
      <c r="B799" s="14"/>
    </row>
    <row r="800" spans="1:2" ht="13.2" x14ac:dyDescent="0.25">
      <c r="A800" s="13"/>
      <c r="B800" s="14"/>
    </row>
    <row r="801" spans="1:2" ht="13.2" x14ac:dyDescent="0.25">
      <c r="A801" s="13"/>
      <c r="B801" s="14"/>
    </row>
    <row r="802" spans="1:2" ht="13.2" x14ac:dyDescent="0.25">
      <c r="A802" s="13"/>
      <c r="B802" s="14"/>
    </row>
    <row r="803" spans="1:2" ht="13.2" x14ac:dyDescent="0.25">
      <c r="A803" s="13"/>
      <c r="B803" s="14"/>
    </row>
    <row r="804" spans="1:2" ht="13.2" x14ac:dyDescent="0.25">
      <c r="A804" s="13"/>
      <c r="B804" s="14"/>
    </row>
    <row r="805" spans="1:2" ht="13.2" x14ac:dyDescent="0.25">
      <c r="A805" s="13"/>
      <c r="B805" s="14"/>
    </row>
    <row r="806" spans="1:2" ht="13.2" x14ac:dyDescent="0.25">
      <c r="A806" s="13"/>
      <c r="B806" s="14"/>
    </row>
    <row r="807" spans="1:2" ht="13.2" x14ac:dyDescent="0.25">
      <c r="A807" s="13"/>
      <c r="B807" s="14"/>
    </row>
    <row r="808" spans="1:2" ht="13.2" x14ac:dyDescent="0.25">
      <c r="A808" s="13"/>
      <c r="B808" s="14"/>
    </row>
    <row r="809" spans="1:2" ht="13.2" x14ac:dyDescent="0.25">
      <c r="A809" s="13"/>
      <c r="B809" s="14"/>
    </row>
    <row r="810" spans="1:2" ht="13.2" x14ac:dyDescent="0.25">
      <c r="A810" s="13"/>
      <c r="B810" s="14"/>
    </row>
    <row r="811" spans="1:2" ht="13.2" x14ac:dyDescent="0.25">
      <c r="A811" s="13"/>
      <c r="B811" s="14"/>
    </row>
    <row r="812" spans="1:2" ht="13.2" x14ac:dyDescent="0.25">
      <c r="A812" s="13"/>
      <c r="B812" s="14"/>
    </row>
    <row r="813" spans="1:2" ht="13.2" x14ac:dyDescent="0.25">
      <c r="A813" s="13"/>
      <c r="B813" s="14"/>
    </row>
    <row r="814" spans="1:2" ht="13.2" x14ac:dyDescent="0.25">
      <c r="A814" s="13"/>
      <c r="B814" s="14"/>
    </row>
    <row r="815" spans="1:2" ht="13.2" x14ac:dyDescent="0.25">
      <c r="A815" s="13"/>
      <c r="B815" s="14"/>
    </row>
    <row r="816" spans="1:2" ht="13.2" x14ac:dyDescent="0.25">
      <c r="A816" s="13"/>
      <c r="B816" s="14"/>
    </row>
    <row r="817" spans="1:2" ht="13.2" x14ac:dyDescent="0.25">
      <c r="A817" s="13"/>
      <c r="B817" s="14"/>
    </row>
    <row r="818" spans="1:2" ht="13.2" x14ac:dyDescent="0.25">
      <c r="A818" s="13"/>
      <c r="B818" s="14"/>
    </row>
    <row r="819" spans="1:2" ht="13.2" x14ac:dyDescent="0.25">
      <c r="A819" s="13"/>
      <c r="B819" s="14"/>
    </row>
    <row r="820" spans="1:2" ht="13.2" x14ac:dyDescent="0.25">
      <c r="A820" s="13"/>
      <c r="B820" s="14"/>
    </row>
    <row r="821" spans="1:2" ht="13.2" x14ac:dyDescent="0.25">
      <c r="A821" s="13"/>
      <c r="B821" s="14"/>
    </row>
    <row r="822" spans="1:2" ht="13.2" x14ac:dyDescent="0.25">
      <c r="A822" s="13"/>
      <c r="B822" s="14"/>
    </row>
    <row r="823" spans="1:2" ht="13.2" x14ac:dyDescent="0.25">
      <c r="A823" s="13"/>
      <c r="B823" s="14"/>
    </row>
    <row r="824" spans="1:2" ht="13.2" x14ac:dyDescent="0.25">
      <c r="A824" s="13"/>
      <c r="B824" s="14"/>
    </row>
    <row r="825" spans="1:2" ht="13.2" x14ac:dyDescent="0.25">
      <c r="A825" s="13"/>
      <c r="B825" s="14"/>
    </row>
    <row r="826" spans="1:2" ht="13.2" x14ac:dyDescent="0.25">
      <c r="A826" s="13"/>
      <c r="B826" s="14"/>
    </row>
    <row r="827" spans="1:2" ht="13.2" x14ac:dyDescent="0.25">
      <c r="A827" s="13"/>
      <c r="B827" s="14"/>
    </row>
    <row r="828" spans="1:2" ht="13.2" x14ac:dyDescent="0.25">
      <c r="A828" s="13"/>
      <c r="B828" s="14"/>
    </row>
    <row r="829" spans="1:2" ht="13.2" x14ac:dyDescent="0.25">
      <c r="A829" s="13"/>
      <c r="B829" s="14"/>
    </row>
    <row r="830" spans="1:2" ht="13.2" x14ac:dyDescent="0.25">
      <c r="A830" s="13"/>
      <c r="B830" s="14"/>
    </row>
    <row r="831" spans="1:2" ht="13.2" x14ac:dyDescent="0.25">
      <c r="A831" s="13"/>
      <c r="B831" s="14"/>
    </row>
    <row r="832" spans="1:2" ht="13.2" x14ac:dyDescent="0.25">
      <c r="A832" s="13"/>
      <c r="B832" s="14"/>
    </row>
    <row r="833" spans="1:2" ht="13.2" x14ac:dyDescent="0.25">
      <c r="A833" s="13"/>
      <c r="B833" s="14"/>
    </row>
    <row r="834" spans="1:2" ht="13.2" x14ac:dyDescent="0.25">
      <c r="A834" s="13"/>
      <c r="B834" s="14"/>
    </row>
    <row r="835" spans="1:2" ht="13.2" x14ac:dyDescent="0.25">
      <c r="A835" s="13"/>
      <c r="B835" s="14"/>
    </row>
    <row r="836" spans="1:2" ht="13.2" x14ac:dyDescent="0.25">
      <c r="A836" s="13"/>
      <c r="B836" s="14"/>
    </row>
    <row r="837" spans="1:2" ht="13.2" x14ac:dyDescent="0.25">
      <c r="A837" s="13"/>
      <c r="B837" s="14"/>
    </row>
    <row r="838" spans="1:2" ht="13.2" x14ac:dyDescent="0.25">
      <c r="A838" s="13"/>
      <c r="B838" s="14"/>
    </row>
    <row r="839" spans="1:2" ht="13.2" x14ac:dyDescent="0.25">
      <c r="A839" s="13"/>
      <c r="B839" s="14"/>
    </row>
    <row r="840" spans="1:2" ht="13.2" x14ac:dyDescent="0.25">
      <c r="A840" s="13"/>
      <c r="B840" s="14"/>
    </row>
    <row r="841" spans="1:2" ht="13.2" x14ac:dyDescent="0.25">
      <c r="A841" s="13"/>
      <c r="B841" s="14"/>
    </row>
    <row r="842" spans="1:2" ht="13.2" x14ac:dyDescent="0.25">
      <c r="A842" s="13"/>
      <c r="B842" s="14"/>
    </row>
    <row r="843" spans="1:2" ht="13.2" x14ac:dyDescent="0.25">
      <c r="A843" s="13"/>
      <c r="B843" s="14"/>
    </row>
    <row r="844" spans="1:2" ht="13.2" x14ac:dyDescent="0.25">
      <c r="A844" s="13"/>
      <c r="B844" s="14"/>
    </row>
    <row r="845" spans="1:2" ht="13.2" x14ac:dyDescent="0.25">
      <c r="A845" s="13"/>
      <c r="B845" s="14"/>
    </row>
    <row r="846" spans="1:2" ht="13.2" x14ac:dyDescent="0.25">
      <c r="A846" s="13"/>
      <c r="B846" s="14"/>
    </row>
    <row r="847" spans="1:2" ht="13.2" x14ac:dyDescent="0.25">
      <c r="A847" s="13"/>
      <c r="B847" s="14"/>
    </row>
    <row r="848" spans="1:2" ht="13.2" x14ac:dyDescent="0.25">
      <c r="A848" s="13"/>
      <c r="B848" s="14"/>
    </row>
    <row r="849" spans="1:2" ht="13.2" x14ac:dyDescent="0.25">
      <c r="A849" s="13"/>
      <c r="B849" s="14"/>
    </row>
    <row r="850" spans="1:2" ht="13.2" x14ac:dyDescent="0.25">
      <c r="A850" s="13"/>
      <c r="B850" s="14"/>
    </row>
    <row r="851" spans="1:2" ht="13.2" x14ac:dyDescent="0.25">
      <c r="A851" s="13"/>
      <c r="B851" s="14"/>
    </row>
    <row r="852" spans="1:2" ht="13.2" x14ac:dyDescent="0.25">
      <c r="A852" s="13"/>
      <c r="B852" s="14"/>
    </row>
    <row r="853" spans="1:2" ht="13.2" x14ac:dyDescent="0.25">
      <c r="A853" s="13"/>
      <c r="B853" s="14"/>
    </row>
    <row r="854" spans="1:2" ht="13.2" x14ac:dyDescent="0.25">
      <c r="A854" s="13"/>
      <c r="B854" s="14"/>
    </row>
    <row r="855" spans="1:2" ht="13.2" x14ac:dyDescent="0.25">
      <c r="A855" s="13"/>
      <c r="B855" s="14"/>
    </row>
    <row r="856" spans="1:2" ht="13.2" x14ac:dyDescent="0.25">
      <c r="A856" s="13"/>
      <c r="B856" s="14"/>
    </row>
    <row r="857" spans="1:2" ht="13.2" x14ac:dyDescent="0.25">
      <c r="A857" s="13"/>
      <c r="B857" s="14"/>
    </row>
    <row r="858" spans="1:2" ht="13.2" x14ac:dyDescent="0.25">
      <c r="A858" s="13"/>
      <c r="B858" s="14"/>
    </row>
    <row r="859" spans="1:2" ht="13.2" x14ac:dyDescent="0.25">
      <c r="A859" s="13"/>
      <c r="B859" s="14"/>
    </row>
    <row r="860" spans="1:2" ht="13.2" x14ac:dyDescent="0.25">
      <c r="A860" s="13"/>
      <c r="B860" s="14"/>
    </row>
    <row r="861" spans="1:2" ht="13.2" x14ac:dyDescent="0.25">
      <c r="A861" s="13"/>
      <c r="B861" s="14"/>
    </row>
    <row r="862" spans="1:2" ht="13.2" x14ac:dyDescent="0.25">
      <c r="A862" s="13"/>
      <c r="B862" s="14"/>
    </row>
    <row r="863" spans="1:2" ht="13.2" x14ac:dyDescent="0.25">
      <c r="A863" s="13"/>
      <c r="B863" s="14"/>
    </row>
    <row r="864" spans="1:2" ht="13.2" x14ac:dyDescent="0.25">
      <c r="A864" s="13"/>
      <c r="B864" s="14"/>
    </row>
    <row r="865" spans="1:2" ht="13.2" x14ac:dyDescent="0.25">
      <c r="A865" s="13"/>
      <c r="B865" s="14"/>
    </row>
    <row r="866" spans="1:2" ht="13.2" x14ac:dyDescent="0.25">
      <c r="A866" s="13"/>
      <c r="B866" s="14"/>
    </row>
    <row r="867" spans="1:2" ht="13.2" x14ac:dyDescent="0.25">
      <c r="A867" s="13"/>
      <c r="B867" s="14"/>
    </row>
    <row r="868" spans="1:2" ht="13.2" x14ac:dyDescent="0.25">
      <c r="A868" s="13"/>
      <c r="B868" s="14"/>
    </row>
    <row r="869" spans="1:2" ht="13.2" x14ac:dyDescent="0.25">
      <c r="A869" s="13"/>
      <c r="B869" s="14"/>
    </row>
    <row r="870" spans="1:2" ht="13.2" x14ac:dyDescent="0.25">
      <c r="A870" s="13"/>
      <c r="B870" s="14"/>
    </row>
    <row r="871" spans="1:2" ht="13.2" x14ac:dyDescent="0.25">
      <c r="A871" s="13"/>
      <c r="B871" s="14"/>
    </row>
    <row r="872" spans="1:2" ht="13.2" x14ac:dyDescent="0.25">
      <c r="A872" s="13"/>
      <c r="B872" s="14"/>
    </row>
    <row r="873" spans="1:2" ht="13.2" x14ac:dyDescent="0.25">
      <c r="A873" s="13"/>
      <c r="B873" s="14"/>
    </row>
    <row r="874" spans="1:2" ht="13.2" x14ac:dyDescent="0.25">
      <c r="A874" s="13"/>
      <c r="B874" s="14"/>
    </row>
    <row r="875" spans="1:2" ht="13.2" x14ac:dyDescent="0.25">
      <c r="A875" s="13"/>
      <c r="B875" s="14"/>
    </row>
    <row r="876" spans="1:2" ht="13.2" x14ac:dyDescent="0.25">
      <c r="A876" s="13"/>
      <c r="B876" s="14"/>
    </row>
    <row r="877" spans="1:2" ht="13.2" x14ac:dyDescent="0.25">
      <c r="A877" s="13"/>
      <c r="B877" s="14"/>
    </row>
    <row r="878" spans="1:2" ht="13.2" x14ac:dyDescent="0.25">
      <c r="A878" s="13"/>
      <c r="B878" s="14"/>
    </row>
    <row r="879" spans="1:2" ht="13.2" x14ac:dyDescent="0.25">
      <c r="A879" s="13"/>
      <c r="B879" s="14"/>
    </row>
    <row r="880" spans="1:2" ht="13.2" x14ac:dyDescent="0.25">
      <c r="A880" s="13"/>
      <c r="B880" s="14"/>
    </row>
    <row r="881" spans="1:2" ht="13.2" x14ac:dyDescent="0.25">
      <c r="A881" s="13"/>
      <c r="B881" s="14"/>
    </row>
    <row r="882" spans="1:2" ht="13.2" x14ac:dyDescent="0.25">
      <c r="A882" s="13"/>
      <c r="B882" s="14"/>
    </row>
    <row r="883" spans="1:2" ht="13.2" x14ac:dyDescent="0.25">
      <c r="A883" s="13"/>
      <c r="B883" s="14"/>
    </row>
    <row r="884" spans="1:2" ht="13.2" x14ac:dyDescent="0.25">
      <c r="A884" s="13"/>
      <c r="B884" s="14"/>
    </row>
    <row r="885" spans="1:2" ht="13.2" x14ac:dyDescent="0.25">
      <c r="A885" s="13"/>
      <c r="B885" s="14"/>
    </row>
    <row r="886" spans="1:2" ht="13.2" x14ac:dyDescent="0.25">
      <c r="A886" s="13"/>
      <c r="B886" s="14"/>
    </row>
    <row r="887" spans="1:2" ht="13.2" x14ac:dyDescent="0.25">
      <c r="A887" s="13"/>
      <c r="B887" s="14"/>
    </row>
    <row r="888" spans="1:2" ht="13.2" x14ac:dyDescent="0.25">
      <c r="A888" s="13"/>
      <c r="B888" s="14"/>
    </row>
    <row r="889" spans="1:2" ht="13.2" x14ac:dyDescent="0.25">
      <c r="A889" s="13"/>
      <c r="B889" s="14"/>
    </row>
    <row r="890" spans="1:2" ht="13.2" x14ac:dyDescent="0.25">
      <c r="A890" s="13"/>
      <c r="B890" s="14"/>
    </row>
    <row r="891" spans="1:2" ht="13.2" x14ac:dyDescent="0.25">
      <c r="A891" s="13"/>
      <c r="B891" s="14"/>
    </row>
    <row r="892" spans="1:2" ht="13.2" x14ac:dyDescent="0.25">
      <c r="A892" s="13"/>
      <c r="B892" s="14"/>
    </row>
    <row r="893" spans="1:2" ht="13.2" x14ac:dyDescent="0.25">
      <c r="A893" s="13"/>
      <c r="B893" s="14"/>
    </row>
    <row r="894" spans="1:2" ht="13.2" x14ac:dyDescent="0.25">
      <c r="A894" s="13"/>
      <c r="B894" s="14"/>
    </row>
    <row r="895" spans="1:2" ht="13.2" x14ac:dyDescent="0.25">
      <c r="A895" s="13"/>
      <c r="B895" s="14"/>
    </row>
    <row r="896" spans="1:2" ht="13.2" x14ac:dyDescent="0.25">
      <c r="A896" s="13"/>
      <c r="B896" s="14"/>
    </row>
    <row r="897" spans="1:2" ht="13.2" x14ac:dyDescent="0.25">
      <c r="A897" s="13"/>
      <c r="B897" s="14"/>
    </row>
    <row r="898" spans="1:2" ht="13.2" x14ac:dyDescent="0.25">
      <c r="A898" s="13"/>
      <c r="B898" s="14"/>
    </row>
    <row r="899" spans="1:2" ht="13.2" x14ac:dyDescent="0.25">
      <c r="A899" s="13"/>
      <c r="B899" s="14"/>
    </row>
    <row r="900" spans="1:2" ht="13.2" x14ac:dyDescent="0.25">
      <c r="A900" s="13"/>
      <c r="B900" s="14"/>
    </row>
    <row r="901" spans="1:2" ht="13.2" x14ac:dyDescent="0.25">
      <c r="A901" s="13"/>
      <c r="B901" s="14"/>
    </row>
    <row r="902" spans="1:2" ht="13.2" x14ac:dyDescent="0.25">
      <c r="A902" s="13"/>
      <c r="B902" s="14"/>
    </row>
    <row r="903" spans="1:2" ht="13.2" x14ac:dyDescent="0.25">
      <c r="A903" s="13"/>
      <c r="B903" s="14"/>
    </row>
    <row r="904" spans="1:2" ht="13.2" x14ac:dyDescent="0.25">
      <c r="A904" s="13"/>
      <c r="B904" s="14"/>
    </row>
    <row r="905" spans="1:2" ht="13.2" x14ac:dyDescent="0.25">
      <c r="A905" s="13"/>
      <c r="B905" s="14"/>
    </row>
    <row r="906" spans="1:2" ht="13.2" x14ac:dyDescent="0.25">
      <c r="A906" s="13"/>
      <c r="B906" s="14"/>
    </row>
    <row r="907" spans="1:2" ht="13.2" x14ac:dyDescent="0.25">
      <c r="A907" s="13"/>
      <c r="B907" s="14"/>
    </row>
    <row r="908" spans="1:2" ht="13.2" x14ac:dyDescent="0.25">
      <c r="A908" s="13"/>
      <c r="B908" s="14"/>
    </row>
    <row r="909" spans="1:2" ht="13.2" x14ac:dyDescent="0.25">
      <c r="A909" s="13"/>
      <c r="B909" s="14"/>
    </row>
    <row r="910" spans="1:2" ht="13.2" x14ac:dyDescent="0.25">
      <c r="A910" s="13"/>
      <c r="B910" s="14"/>
    </row>
    <row r="911" spans="1:2" ht="13.2" x14ac:dyDescent="0.25">
      <c r="A911" s="13"/>
      <c r="B911" s="14"/>
    </row>
    <row r="912" spans="1:2" ht="13.2" x14ac:dyDescent="0.25">
      <c r="A912" s="13"/>
      <c r="B912" s="14"/>
    </row>
    <row r="913" spans="1:2" ht="13.2" x14ac:dyDescent="0.25">
      <c r="A913" s="13"/>
      <c r="B913" s="14"/>
    </row>
    <row r="914" spans="1:2" ht="13.2" x14ac:dyDescent="0.25">
      <c r="A914" s="13"/>
      <c r="B914" s="14"/>
    </row>
    <row r="915" spans="1:2" ht="13.2" x14ac:dyDescent="0.25">
      <c r="A915" s="13"/>
      <c r="B915" s="14"/>
    </row>
    <row r="916" spans="1:2" ht="13.2" x14ac:dyDescent="0.25">
      <c r="A916" s="13"/>
      <c r="B916" s="14"/>
    </row>
    <row r="917" spans="1:2" ht="13.2" x14ac:dyDescent="0.25">
      <c r="A917" s="13"/>
      <c r="B917" s="14"/>
    </row>
    <row r="918" spans="1:2" ht="13.2" x14ac:dyDescent="0.25">
      <c r="A918" s="13"/>
      <c r="B918" s="14"/>
    </row>
    <row r="919" spans="1:2" ht="13.2" x14ac:dyDescent="0.25">
      <c r="A919" s="13"/>
      <c r="B919" s="14"/>
    </row>
    <row r="920" spans="1:2" ht="13.2" x14ac:dyDescent="0.25">
      <c r="A920" s="13"/>
      <c r="B920" s="14"/>
    </row>
    <row r="921" spans="1:2" ht="13.2" x14ac:dyDescent="0.25">
      <c r="A921" s="13"/>
      <c r="B921" s="14"/>
    </row>
    <row r="922" spans="1:2" ht="13.2" x14ac:dyDescent="0.25">
      <c r="A922" s="13"/>
      <c r="B922" s="14"/>
    </row>
    <row r="923" spans="1:2" ht="13.2" x14ac:dyDescent="0.25">
      <c r="A923" s="13"/>
      <c r="B923" s="14"/>
    </row>
    <row r="924" spans="1:2" ht="13.2" x14ac:dyDescent="0.25">
      <c r="A924" s="13"/>
      <c r="B924" s="14"/>
    </row>
    <row r="925" spans="1:2" ht="13.2" x14ac:dyDescent="0.25">
      <c r="A925" s="13"/>
      <c r="B925" s="14"/>
    </row>
    <row r="926" spans="1:2" ht="13.2" x14ac:dyDescent="0.25">
      <c r="A926" s="13"/>
      <c r="B926" s="14"/>
    </row>
    <row r="927" spans="1:2" ht="13.2" x14ac:dyDescent="0.25">
      <c r="A927" s="13"/>
      <c r="B927" s="14"/>
    </row>
    <row r="928" spans="1:2" ht="13.2" x14ac:dyDescent="0.25">
      <c r="A928" s="13"/>
      <c r="B928" s="14"/>
    </row>
    <row r="929" spans="1:2" ht="13.2" x14ac:dyDescent="0.25">
      <c r="A929" s="13"/>
      <c r="B929" s="14"/>
    </row>
    <row r="930" spans="1:2" ht="13.2" x14ac:dyDescent="0.25">
      <c r="A930" s="13"/>
      <c r="B930" s="14"/>
    </row>
    <row r="931" spans="1:2" ht="13.2" x14ac:dyDescent="0.25">
      <c r="A931" s="13"/>
      <c r="B931" s="14"/>
    </row>
    <row r="932" spans="1:2" ht="13.2" x14ac:dyDescent="0.25">
      <c r="A932" s="13"/>
      <c r="B932" s="14"/>
    </row>
    <row r="933" spans="1:2" ht="13.2" x14ac:dyDescent="0.25">
      <c r="A933" s="13"/>
      <c r="B933" s="14"/>
    </row>
    <row r="934" spans="1:2" ht="13.2" x14ac:dyDescent="0.25">
      <c r="A934" s="13"/>
      <c r="B934" s="14"/>
    </row>
    <row r="935" spans="1:2" ht="13.2" x14ac:dyDescent="0.25">
      <c r="A935" s="13"/>
      <c r="B935" s="14"/>
    </row>
    <row r="936" spans="1:2" ht="13.2" x14ac:dyDescent="0.25">
      <c r="A936" s="13"/>
      <c r="B936" s="14"/>
    </row>
    <row r="937" spans="1:2" ht="13.2" x14ac:dyDescent="0.25">
      <c r="A937" s="13"/>
      <c r="B937" s="14"/>
    </row>
    <row r="938" spans="1:2" ht="13.2" x14ac:dyDescent="0.25">
      <c r="A938" s="13"/>
      <c r="B938" s="14"/>
    </row>
    <row r="939" spans="1:2" ht="13.2" x14ac:dyDescent="0.25">
      <c r="A939" s="13"/>
      <c r="B939" s="14"/>
    </row>
    <row r="940" spans="1:2" ht="13.2" x14ac:dyDescent="0.25">
      <c r="A940" s="13"/>
      <c r="B940" s="14"/>
    </row>
    <row r="941" spans="1:2" ht="13.2" x14ac:dyDescent="0.25">
      <c r="A941" s="13"/>
      <c r="B941" s="14"/>
    </row>
    <row r="942" spans="1:2" ht="13.2" x14ac:dyDescent="0.25">
      <c r="A942" s="13"/>
      <c r="B942" s="14"/>
    </row>
    <row r="943" spans="1:2" ht="13.2" x14ac:dyDescent="0.25">
      <c r="A943" s="13"/>
      <c r="B943" s="14"/>
    </row>
    <row r="944" spans="1:2" ht="13.2" x14ac:dyDescent="0.25">
      <c r="A944" s="13"/>
      <c r="B944" s="14"/>
    </row>
    <row r="945" spans="1:2" ht="13.2" x14ac:dyDescent="0.25">
      <c r="A945" s="13"/>
      <c r="B945" s="14"/>
    </row>
    <row r="946" spans="1:2" ht="13.2" x14ac:dyDescent="0.25">
      <c r="A946" s="13"/>
      <c r="B946" s="14"/>
    </row>
    <row r="947" spans="1:2" ht="13.2" x14ac:dyDescent="0.25">
      <c r="A947" s="13"/>
      <c r="B947" s="14"/>
    </row>
    <row r="948" spans="1:2" ht="13.2" x14ac:dyDescent="0.25">
      <c r="A948" s="13"/>
      <c r="B948" s="14"/>
    </row>
    <row r="949" spans="1:2" ht="13.2" x14ac:dyDescent="0.25">
      <c r="A949" s="13"/>
      <c r="B949" s="14"/>
    </row>
    <row r="950" spans="1:2" ht="13.2" x14ac:dyDescent="0.25">
      <c r="A950" s="13"/>
      <c r="B950" s="14"/>
    </row>
    <row r="951" spans="1:2" ht="13.2" x14ac:dyDescent="0.25">
      <c r="A951" s="13"/>
      <c r="B951" s="14"/>
    </row>
    <row r="952" spans="1:2" ht="13.2" x14ac:dyDescent="0.25">
      <c r="A952" s="13"/>
      <c r="B952" s="14"/>
    </row>
    <row r="953" spans="1:2" ht="13.2" x14ac:dyDescent="0.25">
      <c r="A953" s="13"/>
      <c r="B953" s="14"/>
    </row>
    <row r="954" spans="1:2" ht="13.2" x14ac:dyDescent="0.25">
      <c r="A954" s="13"/>
      <c r="B954" s="14"/>
    </row>
    <row r="955" spans="1:2" ht="13.2" x14ac:dyDescent="0.25">
      <c r="A955" s="13"/>
      <c r="B955" s="14"/>
    </row>
    <row r="956" spans="1:2" ht="13.2" x14ac:dyDescent="0.25">
      <c r="A956" s="13"/>
      <c r="B956" s="14"/>
    </row>
    <row r="957" spans="1:2" ht="13.2" x14ac:dyDescent="0.25">
      <c r="A957" s="13"/>
      <c r="B957" s="14"/>
    </row>
    <row r="958" spans="1:2" ht="13.2" x14ac:dyDescent="0.25">
      <c r="A958" s="13"/>
      <c r="B958" s="14"/>
    </row>
    <row r="959" spans="1:2" ht="13.2" x14ac:dyDescent="0.25">
      <c r="A959" s="13"/>
      <c r="B959" s="14"/>
    </row>
    <row r="960" spans="1:2" ht="13.2" x14ac:dyDescent="0.25">
      <c r="A960" s="13"/>
      <c r="B960" s="14"/>
    </row>
    <row r="961" spans="1:2" ht="13.2" x14ac:dyDescent="0.25">
      <c r="A961" s="13"/>
      <c r="B961" s="14"/>
    </row>
    <row r="962" spans="1:2" ht="13.2" x14ac:dyDescent="0.25">
      <c r="A962" s="13"/>
      <c r="B962" s="14"/>
    </row>
    <row r="963" spans="1:2" ht="13.2" x14ac:dyDescent="0.25">
      <c r="A963" s="13"/>
      <c r="B963" s="14"/>
    </row>
    <row r="964" spans="1:2" ht="13.2" x14ac:dyDescent="0.25">
      <c r="A964" s="13"/>
      <c r="B964" s="14"/>
    </row>
    <row r="965" spans="1:2" ht="13.2" x14ac:dyDescent="0.25">
      <c r="A965" s="13"/>
      <c r="B965" s="14"/>
    </row>
    <row r="966" spans="1:2" ht="13.2" x14ac:dyDescent="0.25">
      <c r="A966" s="13"/>
      <c r="B966" s="14"/>
    </row>
    <row r="967" spans="1:2" ht="13.2" x14ac:dyDescent="0.25">
      <c r="A967" s="13"/>
      <c r="B967" s="14"/>
    </row>
    <row r="968" spans="1:2" ht="13.2" x14ac:dyDescent="0.25">
      <c r="A968" s="13"/>
      <c r="B968" s="14"/>
    </row>
    <row r="969" spans="1:2" ht="13.2" x14ac:dyDescent="0.25">
      <c r="A969" s="13"/>
      <c r="B969" s="14"/>
    </row>
    <row r="970" spans="1:2" ht="13.2" x14ac:dyDescent="0.25">
      <c r="A970" s="13"/>
      <c r="B970" s="14"/>
    </row>
    <row r="971" spans="1:2" ht="13.2" x14ac:dyDescent="0.25">
      <c r="A971" s="13"/>
      <c r="B971" s="14"/>
    </row>
    <row r="972" spans="1:2" ht="13.2" x14ac:dyDescent="0.25">
      <c r="A972" s="13"/>
      <c r="B972" s="14"/>
    </row>
    <row r="973" spans="1:2" ht="13.2" x14ac:dyDescent="0.25">
      <c r="A973" s="13"/>
      <c r="B973" s="14"/>
    </row>
    <row r="974" spans="1:2" ht="13.2" x14ac:dyDescent="0.25">
      <c r="A974" s="13"/>
      <c r="B974" s="14"/>
    </row>
    <row r="975" spans="1:2" ht="13.2" x14ac:dyDescent="0.25">
      <c r="A975" s="13"/>
      <c r="B975" s="14"/>
    </row>
    <row r="976" spans="1:2" ht="13.2" x14ac:dyDescent="0.25">
      <c r="A976" s="13"/>
      <c r="B976" s="14"/>
    </row>
    <row r="977" spans="1:2" ht="13.2" x14ac:dyDescent="0.25">
      <c r="A977" s="13"/>
      <c r="B977" s="14"/>
    </row>
    <row r="978" spans="1:2" ht="13.2" x14ac:dyDescent="0.25">
      <c r="A978" s="13"/>
      <c r="B978" s="14"/>
    </row>
    <row r="979" spans="1:2" ht="13.2" x14ac:dyDescent="0.25">
      <c r="A979" s="13"/>
      <c r="B979" s="14"/>
    </row>
    <row r="980" spans="1:2" ht="13.2" x14ac:dyDescent="0.25">
      <c r="A980" s="13"/>
      <c r="B980" s="14"/>
    </row>
    <row r="981" spans="1:2" ht="13.2" x14ac:dyDescent="0.25">
      <c r="A981" s="13"/>
      <c r="B981" s="14"/>
    </row>
    <row r="982" spans="1:2" ht="13.2" x14ac:dyDescent="0.25">
      <c r="A982" s="13"/>
      <c r="B982" s="14"/>
    </row>
    <row r="983" spans="1:2" ht="13.2" x14ac:dyDescent="0.25">
      <c r="A983" s="13"/>
      <c r="B983" s="14"/>
    </row>
    <row r="984" spans="1:2" ht="13.2" x14ac:dyDescent="0.25">
      <c r="A984" s="13"/>
      <c r="B984" s="14"/>
    </row>
    <row r="985" spans="1:2" ht="13.2" x14ac:dyDescent="0.25">
      <c r="A985" s="13"/>
      <c r="B985" s="14"/>
    </row>
    <row r="986" spans="1:2" ht="13.2" x14ac:dyDescent="0.25">
      <c r="A986" s="13"/>
      <c r="B986" s="14"/>
    </row>
    <row r="987" spans="1:2" ht="13.2" x14ac:dyDescent="0.25">
      <c r="A987" s="13"/>
      <c r="B987" s="14"/>
    </row>
    <row r="988" spans="1:2" ht="13.2" x14ac:dyDescent="0.25">
      <c r="A988" s="13"/>
      <c r="B988" s="14"/>
    </row>
    <row r="989" spans="1:2" ht="13.2" x14ac:dyDescent="0.25">
      <c r="A989" s="13"/>
      <c r="B989" s="14"/>
    </row>
    <row r="990" spans="1:2" ht="13.2" x14ac:dyDescent="0.25">
      <c r="A990" s="13"/>
      <c r="B990" s="14"/>
    </row>
    <row r="991" spans="1:2" ht="13.2" x14ac:dyDescent="0.25">
      <c r="A991" s="13"/>
      <c r="B991" s="14"/>
    </row>
    <row r="992" spans="1:2" ht="13.2" x14ac:dyDescent="0.25">
      <c r="A992" s="13"/>
      <c r="B992" s="14"/>
    </row>
    <row r="993" spans="1:2" ht="13.2" x14ac:dyDescent="0.25">
      <c r="A993" s="13"/>
      <c r="B993" s="14"/>
    </row>
    <row r="994" spans="1:2" ht="13.2" x14ac:dyDescent="0.25">
      <c r="A994" s="13"/>
      <c r="B994" s="14"/>
    </row>
    <row r="995" spans="1:2" ht="13.2" x14ac:dyDescent="0.25">
      <c r="A995" s="13"/>
      <c r="B995" s="14"/>
    </row>
    <row r="996" spans="1:2" ht="13.2" x14ac:dyDescent="0.25">
      <c r="A996" s="13"/>
      <c r="B996" s="14"/>
    </row>
    <row r="997" spans="1:2" ht="13.2" x14ac:dyDescent="0.25">
      <c r="A997" s="13"/>
      <c r="B997" s="14"/>
    </row>
    <row r="998" spans="1:2" ht="13.2" x14ac:dyDescent="0.25">
      <c r="A998" s="13"/>
      <c r="B998" s="14"/>
    </row>
    <row r="999" spans="1:2" ht="13.2" x14ac:dyDescent="0.25">
      <c r="A999" s="13"/>
      <c r="B999" s="14"/>
    </row>
    <row r="1000" spans="1:2" ht="13.2" x14ac:dyDescent="0.25">
      <c r="A1000" s="13"/>
      <c r="B1000" s="14"/>
    </row>
  </sheetData>
  <autoFilter ref="A1:N1000" xr:uid="{00000000-0009-0000-0000-000009000000}"/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S257"/>
  <sheetViews>
    <sheetView workbookViewId="0">
      <pane ySplit="1" topLeftCell="A2" activePane="bottomLeft" state="frozen"/>
      <selection pane="bottomLeft" activeCell="U33" sqref="U33"/>
    </sheetView>
  </sheetViews>
  <sheetFormatPr defaultColWidth="14.33203125" defaultRowHeight="15.75" customHeight="1" x14ac:dyDescent="0.25"/>
  <cols>
    <col min="2" max="2" width="20.109375" customWidth="1"/>
    <col min="3" max="3" width="5.21875" customWidth="1"/>
    <col min="5" max="5" width="13.109375" customWidth="1"/>
    <col min="6" max="6" width="5.21875" customWidth="1"/>
    <col min="7" max="8" width="13.21875" customWidth="1"/>
    <col min="9" max="9" width="5.21875" customWidth="1"/>
    <col min="10" max="10" width="17.77734375" customWidth="1"/>
    <col min="11" max="11" width="5.21875" customWidth="1"/>
    <col min="12" max="12" width="18.77734375" customWidth="1"/>
    <col min="13" max="13" width="30.5546875" customWidth="1"/>
    <col min="14" max="14" width="5.21875" customWidth="1"/>
    <col min="15" max="17" width="16.77734375" customWidth="1"/>
    <col min="18" max="18" width="11.77734375" customWidth="1"/>
  </cols>
  <sheetData>
    <row r="1" spans="1:19" ht="15.75" customHeight="1" x14ac:dyDescent="0.25">
      <c r="A1" s="1" t="s">
        <v>0</v>
      </c>
      <c r="B1" s="1" t="s">
        <v>1</v>
      </c>
      <c r="C1" s="2"/>
      <c r="D1" s="2" t="s">
        <v>2</v>
      </c>
      <c r="E1" s="12" t="s">
        <v>3</v>
      </c>
      <c r="F1" s="15"/>
      <c r="G1" s="89" t="s">
        <v>979</v>
      </c>
      <c r="H1" s="89" t="s">
        <v>980</v>
      </c>
      <c r="I1" s="19"/>
      <c r="J1" s="19" t="s">
        <v>21</v>
      </c>
      <c r="K1" s="20"/>
      <c r="L1" s="20" t="s">
        <v>15</v>
      </c>
      <c r="M1" s="20" t="s">
        <v>24</v>
      </c>
      <c r="N1" s="22"/>
      <c r="O1" s="23" t="s">
        <v>25</v>
      </c>
      <c r="P1" s="90" t="s">
        <v>981</v>
      </c>
      <c r="Q1" s="91" t="s">
        <v>982</v>
      </c>
      <c r="R1" s="92">
        <f>SUM(M:M)</f>
        <v>15454.06</v>
      </c>
      <c r="S1" s="93">
        <f>SUM(G:G)-SUM(H:H)</f>
        <v>7635.707081999999</v>
      </c>
    </row>
    <row r="2" spans="1:19" ht="15.75" customHeight="1" x14ac:dyDescent="0.25">
      <c r="A2" s="35">
        <v>43466</v>
      </c>
      <c r="B2" s="36" t="s">
        <v>777</v>
      </c>
      <c r="C2" s="46"/>
      <c r="D2" s="46">
        <v>46.408999999999999</v>
      </c>
      <c r="E2" s="39"/>
      <c r="F2" s="15"/>
      <c r="G2" s="94"/>
      <c r="H2" s="94"/>
      <c r="I2" s="42"/>
      <c r="J2" s="42">
        <v>3646.1936425799554</v>
      </c>
      <c r="K2" s="43"/>
      <c r="L2" s="88">
        <v>1337.2108822599992</v>
      </c>
      <c r="M2" s="43"/>
      <c r="N2" s="82"/>
      <c r="O2" s="95">
        <v>78.566520342605003</v>
      </c>
      <c r="P2" s="96"/>
      <c r="Q2" s="97"/>
      <c r="R2" s="6"/>
    </row>
    <row r="3" spans="1:19" ht="15.75" customHeight="1" x14ac:dyDescent="0.25">
      <c r="A3" s="35">
        <v>43470</v>
      </c>
      <c r="B3" s="36" t="s">
        <v>89</v>
      </c>
      <c r="C3" s="46"/>
      <c r="D3" s="46">
        <v>1.6777906199999999</v>
      </c>
      <c r="E3" s="39"/>
      <c r="F3" s="15"/>
      <c r="G3" s="94"/>
      <c r="H3" s="94"/>
      <c r="I3" s="42"/>
      <c r="J3" s="42">
        <f t="shared" ref="J3:J4" si="0">D3*O3</f>
        <v>134.67011523953065</v>
      </c>
      <c r="K3" s="43"/>
      <c r="L3" s="88">
        <f t="shared" ref="L3:L47" si="1">L2+(D3-E3)</f>
        <v>1338.8886728799991</v>
      </c>
      <c r="M3" s="43"/>
      <c r="N3" s="82"/>
      <c r="O3" s="95">
        <v>80.26634172</v>
      </c>
      <c r="P3" s="96"/>
      <c r="Q3" s="97"/>
      <c r="R3" s="6"/>
    </row>
    <row r="4" spans="1:19" ht="15.75" customHeight="1" x14ac:dyDescent="0.25">
      <c r="A4" s="35">
        <v>43471</v>
      </c>
      <c r="B4" s="36" t="s">
        <v>89</v>
      </c>
      <c r="C4" s="46"/>
      <c r="D4" s="46">
        <v>1.6727990699999999</v>
      </c>
      <c r="E4" s="39"/>
      <c r="F4" s="15"/>
      <c r="G4" s="94"/>
      <c r="H4" s="94"/>
      <c r="I4" s="42"/>
      <c r="J4" s="42">
        <f t="shared" si="0"/>
        <v>133.22942559070691</v>
      </c>
      <c r="K4" s="43"/>
      <c r="L4" s="88">
        <f t="shared" si="1"/>
        <v>1340.5614719499993</v>
      </c>
      <c r="M4" s="43"/>
      <c r="N4" s="82"/>
      <c r="O4" s="95">
        <v>79.644607640000004</v>
      </c>
      <c r="P4" s="96"/>
      <c r="Q4" s="97"/>
      <c r="R4" s="6"/>
    </row>
    <row r="5" spans="1:19" ht="15.75" customHeight="1" x14ac:dyDescent="0.25">
      <c r="A5" s="35">
        <v>43472</v>
      </c>
      <c r="B5" s="36" t="s">
        <v>983</v>
      </c>
      <c r="C5" s="46"/>
      <c r="D5" s="46"/>
      <c r="E5" s="39">
        <v>30</v>
      </c>
      <c r="F5" s="15"/>
      <c r="G5" s="94"/>
      <c r="H5" s="94"/>
      <c r="I5" s="42"/>
      <c r="J5" s="42"/>
      <c r="K5" s="43"/>
      <c r="L5" s="88">
        <f t="shared" si="1"/>
        <v>1310.5614719499993</v>
      </c>
      <c r="M5" s="81">
        <v>2420.02</v>
      </c>
      <c r="N5" s="82"/>
      <c r="O5" s="95">
        <v>84.059452129999997</v>
      </c>
      <c r="P5" s="96"/>
      <c r="Q5" s="97"/>
      <c r="R5" s="6"/>
    </row>
    <row r="6" spans="1:19" ht="15.75" customHeight="1" x14ac:dyDescent="0.25">
      <c r="A6" s="35">
        <v>43479</v>
      </c>
      <c r="B6" s="36" t="s">
        <v>89</v>
      </c>
      <c r="C6" s="46"/>
      <c r="D6" s="46">
        <v>1.6728782099999999</v>
      </c>
      <c r="E6" s="39"/>
      <c r="F6" s="15"/>
      <c r="G6" s="94"/>
      <c r="H6" s="94"/>
      <c r="I6" s="42"/>
      <c r="J6" s="42">
        <f t="shared" ref="J6:J12" si="2">D6*O6</f>
        <v>115.23776943241926</v>
      </c>
      <c r="K6" s="43"/>
      <c r="L6" s="88">
        <f t="shared" si="1"/>
        <v>1312.2343501599992</v>
      </c>
      <c r="M6" s="43"/>
      <c r="N6" s="82"/>
      <c r="O6" s="95">
        <v>68.885928899999996</v>
      </c>
      <c r="P6" s="96"/>
      <c r="Q6" s="97"/>
      <c r="R6" s="6"/>
    </row>
    <row r="7" spans="1:19" ht="15.75" customHeight="1" x14ac:dyDescent="0.25">
      <c r="A7" s="35">
        <v>43480</v>
      </c>
      <c r="B7" s="36" t="s">
        <v>89</v>
      </c>
      <c r="C7" s="46"/>
      <c r="D7" s="46">
        <v>1.67283169</v>
      </c>
      <c r="E7" s="39"/>
      <c r="F7" s="15"/>
      <c r="G7" s="94"/>
      <c r="H7" s="94"/>
      <c r="I7" s="42"/>
      <c r="J7" s="42">
        <f t="shared" si="2"/>
        <v>119.18762010990558</v>
      </c>
      <c r="K7" s="43"/>
      <c r="L7" s="88">
        <f t="shared" si="1"/>
        <v>1313.9071818499992</v>
      </c>
      <c r="M7" s="43"/>
      <c r="N7" s="82"/>
      <c r="O7" s="95">
        <v>71.249020939999994</v>
      </c>
      <c r="P7" s="96"/>
      <c r="Q7" s="97"/>
      <c r="R7" s="6"/>
    </row>
    <row r="8" spans="1:19" ht="15.75" customHeight="1" x14ac:dyDescent="0.25">
      <c r="A8" s="35">
        <v>43488</v>
      </c>
      <c r="B8" s="36" t="s">
        <v>89</v>
      </c>
      <c r="C8" s="46"/>
      <c r="D8" s="46">
        <v>1.6727990699999999</v>
      </c>
      <c r="E8" s="39"/>
      <c r="F8" s="15"/>
      <c r="G8" s="94"/>
      <c r="H8" s="94"/>
      <c r="I8" s="42"/>
      <c r="J8" s="42">
        <f t="shared" si="2"/>
        <v>117.49639505156242</v>
      </c>
      <c r="K8" s="43"/>
      <c r="L8" s="88">
        <f t="shared" si="1"/>
        <v>1315.5799809199993</v>
      </c>
      <c r="M8" s="43"/>
      <c r="N8" s="82"/>
      <c r="O8" s="95">
        <v>70.239395250000001</v>
      </c>
      <c r="P8" s="96"/>
      <c r="Q8" s="97"/>
      <c r="R8" s="6"/>
    </row>
    <row r="9" spans="1:19" ht="15.75" customHeight="1" x14ac:dyDescent="0.25">
      <c r="A9" s="35">
        <v>43488</v>
      </c>
      <c r="B9" s="36" t="s">
        <v>89</v>
      </c>
      <c r="C9" s="46"/>
      <c r="D9" s="46">
        <v>1.6729342199999999</v>
      </c>
      <c r="E9" s="39"/>
      <c r="F9" s="15"/>
      <c r="G9" s="94"/>
      <c r="H9" s="94"/>
      <c r="I9" s="42"/>
      <c r="J9" s="42">
        <f t="shared" si="2"/>
        <v>117.50588790583045</v>
      </c>
      <c r="K9" s="43"/>
      <c r="L9" s="88">
        <f t="shared" si="1"/>
        <v>1317.2529151399992</v>
      </c>
      <c r="M9" s="43"/>
      <c r="N9" s="82"/>
      <c r="O9" s="95">
        <v>70.239395250000001</v>
      </c>
      <c r="P9" s="96"/>
      <c r="Q9" s="97"/>
      <c r="R9" s="6"/>
    </row>
    <row r="10" spans="1:19" ht="15.75" customHeight="1" x14ac:dyDescent="0.25">
      <c r="A10" s="35">
        <v>43495</v>
      </c>
      <c r="B10" s="36" t="s">
        <v>89</v>
      </c>
      <c r="C10" s="46"/>
      <c r="D10" s="46">
        <v>1.6728061999999999</v>
      </c>
      <c r="E10" s="39"/>
      <c r="F10" s="15"/>
      <c r="G10" s="94"/>
      <c r="H10" s="94"/>
      <c r="I10" s="42"/>
      <c r="J10" s="42">
        <f t="shared" si="2"/>
        <v>111.26808842266568</v>
      </c>
      <c r="K10" s="43"/>
      <c r="L10" s="88">
        <f t="shared" si="1"/>
        <v>1318.9257213399992</v>
      </c>
      <c r="M10" s="43"/>
      <c r="N10" s="82"/>
      <c r="O10" s="95">
        <v>66.515827369999997</v>
      </c>
      <c r="P10" s="96"/>
      <c r="Q10" s="97"/>
      <c r="R10" s="6"/>
    </row>
    <row r="11" spans="1:19" ht="15.75" customHeight="1" x14ac:dyDescent="0.25">
      <c r="A11" s="35">
        <v>43495</v>
      </c>
      <c r="B11" s="36" t="s">
        <v>89</v>
      </c>
      <c r="C11" s="46"/>
      <c r="D11" s="46">
        <v>1.6750324700000001</v>
      </c>
      <c r="E11" s="39"/>
      <c r="F11" s="15"/>
      <c r="G11" s="94"/>
      <c r="H11" s="94"/>
      <c r="I11" s="42"/>
      <c r="J11" s="42">
        <f t="shared" si="2"/>
        <v>111.4161706136647</v>
      </c>
      <c r="K11" s="43"/>
      <c r="L11" s="88">
        <f t="shared" si="1"/>
        <v>1320.6007538099991</v>
      </c>
      <c r="M11" s="43"/>
      <c r="N11" s="82"/>
      <c r="O11" s="95">
        <v>66.515827369999997</v>
      </c>
      <c r="P11" s="96"/>
      <c r="Q11" s="97"/>
      <c r="R11" s="6"/>
    </row>
    <row r="12" spans="1:19" ht="15.75" customHeight="1" x14ac:dyDescent="0.25">
      <c r="A12" s="35">
        <v>43497</v>
      </c>
      <c r="B12" s="36" t="s">
        <v>777</v>
      </c>
      <c r="C12" s="46"/>
      <c r="D12" s="46">
        <v>76.966999999999999</v>
      </c>
      <c r="E12" s="39"/>
      <c r="F12" s="15"/>
      <c r="G12" s="94"/>
      <c r="H12" s="94"/>
      <c r="I12" s="42"/>
      <c r="J12" s="42">
        <f t="shared" si="2"/>
        <v>5120.3383100721494</v>
      </c>
      <c r="K12" s="43"/>
      <c r="L12" s="88">
        <f t="shared" si="1"/>
        <v>1397.5677538099992</v>
      </c>
      <c r="M12" s="43"/>
      <c r="N12" s="82"/>
      <c r="O12" s="95">
        <v>66.526411449999998</v>
      </c>
      <c r="P12" s="96"/>
      <c r="Q12" s="97"/>
      <c r="R12" s="6"/>
    </row>
    <row r="13" spans="1:19" ht="15.75" customHeight="1" x14ac:dyDescent="0.25">
      <c r="A13" s="35">
        <v>43498</v>
      </c>
      <c r="B13" s="36" t="s">
        <v>983</v>
      </c>
      <c r="C13" s="46"/>
      <c r="D13" s="46"/>
      <c r="E13" s="39">
        <v>120.16</v>
      </c>
      <c r="F13" s="15"/>
      <c r="G13" s="94"/>
      <c r="H13" s="94"/>
      <c r="I13" s="42"/>
      <c r="J13" s="42"/>
      <c r="K13" s="43"/>
      <c r="L13" s="88">
        <f t="shared" si="1"/>
        <v>1277.4077538099991</v>
      </c>
      <c r="M13" s="81">
        <v>7713.89</v>
      </c>
      <c r="N13" s="82"/>
      <c r="O13" s="95">
        <v>65.975318340000001</v>
      </c>
      <c r="P13" s="96"/>
      <c r="Q13" s="97"/>
      <c r="R13" s="6"/>
    </row>
    <row r="14" spans="1:19" ht="15.75" customHeight="1" x14ac:dyDescent="0.25">
      <c r="A14" s="35">
        <v>43504</v>
      </c>
      <c r="B14" s="36" t="s">
        <v>89</v>
      </c>
      <c r="C14" s="46"/>
      <c r="D14" s="46">
        <v>1.6728390099999999</v>
      </c>
      <c r="E14" s="39"/>
      <c r="F14" s="15"/>
      <c r="G14" s="94"/>
      <c r="H14" s="94"/>
      <c r="I14" s="42"/>
      <c r="J14" s="42">
        <f t="shared" ref="J14:J21" si="3">D14*O14</f>
        <v>111.41373403249617</v>
      </c>
      <c r="K14" s="43"/>
      <c r="L14" s="88">
        <f t="shared" si="1"/>
        <v>1279.0805928199991</v>
      </c>
      <c r="M14" s="43"/>
      <c r="N14" s="82"/>
      <c r="O14" s="95">
        <v>66.601587699999996</v>
      </c>
      <c r="P14" s="96"/>
      <c r="Q14" s="97"/>
      <c r="R14" s="6"/>
    </row>
    <row r="15" spans="1:19" ht="15.75" customHeight="1" x14ac:dyDescent="0.25">
      <c r="A15" s="35">
        <v>43505</v>
      </c>
      <c r="B15" s="36" t="s">
        <v>89</v>
      </c>
      <c r="C15" s="46"/>
      <c r="D15" s="46">
        <v>1.6728228999999999</v>
      </c>
      <c r="E15" s="39"/>
      <c r="F15" s="15"/>
      <c r="G15" s="94"/>
      <c r="H15" s="94"/>
      <c r="I15" s="42"/>
      <c r="J15" s="42">
        <f t="shared" si="3"/>
        <v>121.30178978994888</v>
      </c>
      <c r="K15" s="43"/>
      <c r="L15" s="88">
        <f t="shared" si="1"/>
        <v>1280.7534157199991</v>
      </c>
      <c r="M15" s="43"/>
      <c r="N15" s="82"/>
      <c r="O15" s="95">
        <v>72.513228859999998</v>
      </c>
      <c r="P15" s="96"/>
      <c r="Q15" s="97"/>
      <c r="R15" s="6"/>
    </row>
    <row r="16" spans="1:19" ht="15.75" customHeight="1" x14ac:dyDescent="0.25">
      <c r="A16" s="35">
        <v>43512</v>
      </c>
      <c r="B16" s="36" t="s">
        <v>89</v>
      </c>
      <c r="C16" s="46"/>
      <c r="D16" s="46">
        <v>1.6728452300000001</v>
      </c>
      <c r="E16" s="39"/>
      <c r="F16" s="15"/>
      <c r="G16" s="94"/>
      <c r="H16" s="94"/>
      <c r="I16" s="42"/>
      <c r="J16" s="42">
        <f t="shared" si="3"/>
        <v>129.38243480493651</v>
      </c>
      <c r="K16" s="43"/>
      <c r="L16" s="88">
        <f t="shared" si="1"/>
        <v>1282.426260949999</v>
      </c>
      <c r="M16" s="43"/>
      <c r="N16" s="82"/>
      <c r="O16" s="95">
        <v>77.342740669999998</v>
      </c>
      <c r="P16" s="96"/>
      <c r="Q16" s="97"/>
      <c r="R16" s="6"/>
    </row>
    <row r="17" spans="1:18" ht="15.75" customHeight="1" x14ac:dyDescent="0.25">
      <c r="A17" s="35">
        <v>43512</v>
      </c>
      <c r="B17" s="36" t="s">
        <v>89</v>
      </c>
      <c r="C17" s="46"/>
      <c r="D17" s="46">
        <v>1.6731048900000001</v>
      </c>
      <c r="E17" s="39"/>
      <c r="F17" s="15"/>
      <c r="G17" s="94"/>
      <c r="H17" s="94"/>
      <c r="I17" s="42"/>
      <c r="J17" s="42">
        <f t="shared" si="3"/>
        <v>129.40251762097887</v>
      </c>
      <c r="K17" s="43"/>
      <c r="L17" s="88">
        <f t="shared" si="1"/>
        <v>1284.0993658399991</v>
      </c>
      <c r="M17" s="43"/>
      <c r="N17" s="82"/>
      <c r="O17" s="95">
        <v>77.342740669999998</v>
      </c>
      <c r="P17" s="96"/>
      <c r="Q17" s="97"/>
      <c r="R17" s="6"/>
    </row>
    <row r="18" spans="1:18" ht="15.75" customHeight="1" x14ac:dyDescent="0.25">
      <c r="A18" s="35">
        <v>43520</v>
      </c>
      <c r="B18" s="36" t="s">
        <v>89</v>
      </c>
      <c r="C18" s="46"/>
      <c r="D18" s="46">
        <v>1.70865142</v>
      </c>
      <c r="E18" s="39"/>
      <c r="F18" s="15"/>
      <c r="G18" s="94"/>
      <c r="H18" s="94"/>
      <c r="I18" s="42"/>
      <c r="J18" s="42">
        <f t="shared" si="3"/>
        <v>152.45079541418929</v>
      </c>
      <c r="K18" s="43"/>
      <c r="L18" s="88">
        <f t="shared" si="1"/>
        <v>1285.8080172599991</v>
      </c>
      <c r="M18" s="43"/>
      <c r="N18" s="82"/>
      <c r="O18" s="95">
        <v>89.222876959999994</v>
      </c>
      <c r="P18" s="96"/>
      <c r="Q18" s="97"/>
      <c r="R18" s="6"/>
    </row>
    <row r="19" spans="1:18" ht="15.75" customHeight="1" x14ac:dyDescent="0.25">
      <c r="A19" s="35">
        <v>43522</v>
      </c>
      <c r="B19" s="36" t="s">
        <v>89</v>
      </c>
      <c r="C19" s="46"/>
      <c r="D19" s="46">
        <v>1.6736068</v>
      </c>
      <c r="E19" s="39"/>
      <c r="F19" s="15"/>
      <c r="G19" s="94"/>
      <c r="H19" s="94"/>
      <c r="I19" s="42"/>
      <c r="J19" s="42">
        <f t="shared" si="3"/>
        <v>136.82619120501857</v>
      </c>
      <c r="K19" s="43"/>
      <c r="L19" s="88">
        <f t="shared" si="1"/>
        <v>1287.4816240599991</v>
      </c>
      <c r="M19" s="43"/>
      <c r="N19" s="82"/>
      <c r="O19" s="95">
        <v>81.755279200000004</v>
      </c>
      <c r="P19" s="96"/>
      <c r="Q19" s="97"/>
      <c r="R19" s="6"/>
    </row>
    <row r="20" spans="1:18" ht="15.75" customHeight="1" x14ac:dyDescent="0.25">
      <c r="A20" s="35">
        <v>43526</v>
      </c>
      <c r="B20" s="36" t="s">
        <v>777</v>
      </c>
      <c r="C20" s="46"/>
      <c r="D20" s="46">
        <v>62.883000000000003</v>
      </c>
      <c r="E20" s="39"/>
      <c r="F20" s="15"/>
      <c r="G20" s="94"/>
      <c r="H20" s="94"/>
      <c r="I20" s="42"/>
      <c r="J20" s="42">
        <f t="shared" si="3"/>
        <v>5126.7173460177601</v>
      </c>
      <c r="K20" s="43"/>
      <c r="L20" s="88">
        <f t="shared" si="1"/>
        <v>1350.3646240599992</v>
      </c>
      <c r="M20" s="43"/>
      <c r="N20" s="82"/>
      <c r="O20" s="95">
        <v>81.52787472</v>
      </c>
      <c r="P20" s="96"/>
      <c r="Q20" s="97"/>
      <c r="R20" s="6"/>
    </row>
    <row r="21" spans="1:18" ht="15.75" customHeight="1" x14ac:dyDescent="0.25">
      <c r="A21" s="35">
        <v>43527</v>
      </c>
      <c r="B21" s="36" t="s">
        <v>89</v>
      </c>
      <c r="C21" s="46"/>
      <c r="D21" s="46">
        <v>1.67284301</v>
      </c>
      <c r="E21" s="39"/>
      <c r="F21" s="15"/>
      <c r="G21" s="94"/>
      <c r="H21" s="94"/>
      <c r="I21" s="42"/>
      <c r="J21" s="42">
        <f t="shared" si="3"/>
        <v>136.01190778902142</v>
      </c>
      <c r="K21" s="43"/>
      <c r="L21" s="88">
        <f t="shared" si="1"/>
        <v>1352.0374670699991</v>
      </c>
      <c r="M21" s="43"/>
      <c r="N21" s="82"/>
      <c r="O21" s="95">
        <v>81.305841000000001</v>
      </c>
      <c r="P21" s="96"/>
      <c r="Q21" s="97"/>
      <c r="R21" s="6"/>
    </row>
    <row r="22" spans="1:18" ht="15.75" customHeight="1" x14ac:dyDescent="0.25">
      <c r="A22" s="35">
        <v>43527</v>
      </c>
      <c r="B22" s="36" t="s">
        <v>983</v>
      </c>
      <c r="C22" s="46"/>
      <c r="D22" s="46"/>
      <c r="E22" s="39">
        <v>62.883000000000003</v>
      </c>
      <c r="F22" s="15"/>
      <c r="G22" s="94"/>
      <c r="H22" s="94"/>
      <c r="I22" s="42"/>
      <c r="J22" s="42"/>
      <c r="K22" s="43"/>
      <c r="L22" s="88">
        <f t="shared" si="1"/>
        <v>1289.1544670699991</v>
      </c>
      <c r="M22" s="81">
        <v>5046.68</v>
      </c>
      <c r="N22" s="82"/>
      <c r="O22" s="95">
        <v>81.305841000000001</v>
      </c>
      <c r="P22" s="96"/>
      <c r="Q22" s="97"/>
      <c r="R22" s="6"/>
    </row>
    <row r="23" spans="1:18" ht="15.75" customHeight="1" x14ac:dyDescent="0.25">
      <c r="A23" s="35">
        <v>43530</v>
      </c>
      <c r="B23" s="36" t="s">
        <v>89</v>
      </c>
      <c r="C23" s="46"/>
      <c r="D23" s="46">
        <v>1.67284907</v>
      </c>
      <c r="E23" s="39"/>
      <c r="F23" s="15"/>
      <c r="G23" s="94"/>
      <c r="H23" s="94"/>
      <c r="I23" s="42"/>
      <c r="J23" s="42">
        <f t="shared" ref="J23:J27" si="4">D23*O23</f>
        <v>135.81179374676574</v>
      </c>
      <c r="K23" s="43"/>
      <c r="L23" s="88">
        <f t="shared" si="1"/>
        <v>1290.8273161399991</v>
      </c>
      <c r="M23" s="43"/>
      <c r="N23" s="22"/>
      <c r="O23" s="95">
        <v>81.185921780000001</v>
      </c>
      <c r="P23" s="96"/>
      <c r="Q23" s="97"/>
      <c r="R23" s="6"/>
    </row>
    <row r="24" spans="1:18" ht="15.75" customHeight="1" x14ac:dyDescent="0.25">
      <c r="A24" s="35">
        <v>43535</v>
      </c>
      <c r="B24" s="36" t="s">
        <v>89</v>
      </c>
      <c r="C24" s="46"/>
      <c r="D24" s="46">
        <v>1.6730402799999999</v>
      </c>
      <c r="E24" s="39"/>
      <c r="F24" s="15"/>
      <c r="G24" s="94"/>
      <c r="H24" s="94"/>
      <c r="I24" s="42"/>
      <c r="J24" s="42">
        <f t="shared" si="4"/>
        <v>135.39214949179961</v>
      </c>
      <c r="K24" s="43"/>
      <c r="L24" s="88">
        <f t="shared" si="1"/>
        <v>1292.500356419999</v>
      </c>
      <c r="M24" s="43"/>
      <c r="N24" s="22"/>
      <c r="O24" s="95">
        <v>80.925815779999994</v>
      </c>
      <c r="P24" s="96"/>
      <c r="Q24" s="97"/>
      <c r="R24" s="6"/>
    </row>
    <row r="25" spans="1:18" ht="15.75" customHeight="1" x14ac:dyDescent="0.25">
      <c r="A25" s="35">
        <v>43538</v>
      </c>
      <c r="B25" s="36" t="s">
        <v>89</v>
      </c>
      <c r="C25" s="46"/>
      <c r="D25" s="46">
        <v>1.67313702</v>
      </c>
      <c r="E25" s="39"/>
      <c r="F25" s="15"/>
      <c r="G25" s="94"/>
      <c r="H25" s="94"/>
      <c r="I25" s="42"/>
      <c r="J25" s="42">
        <f t="shared" si="4"/>
        <v>149.78656899376517</v>
      </c>
      <c r="K25" s="43"/>
      <c r="L25" s="88">
        <f t="shared" si="1"/>
        <v>1294.173493439999</v>
      </c>
      <c r="M25" s="43"/>
      <c r="N25" s="22"/>
      <c r="O25" s="95">
        <v>89.524388740000006</v>
      </c>
      <c r="P25" s="96"/>
      <c r="Q25" s="97"/>
      <c r="R25" s="6"/>
    </row>
    <row r="26" spans="1:18" ht="15.75" customHeight="1" x14ac:dyDescent="0.25">
      <c r="A26" s="35">
        <v>43543</v>
      </c>
      <c r="B26" s="36" t="s">
        <v>89</v>
      </c>
      <c r="C26" s="46"/>
      <c r="D26" s="39">
        <v>1.6740656199999999</v>
      </c>
      <c r="E26" s="39"/>
      <c r="F26" s="15"/>
      <c r="G26" s="94"/>
      <c r="H26" s="94"/>
      <c r="I26" s="42"/>
      <c r="J26" s="42">
        <f t="shared" si="4"/>
        <v>150.76222688187238</v>
      </c>
      <c r="K26" s="43"/>
      <c r="L26" s="88">
        <f t="shared" si="1"/>
        <v>1295.847559059999</v>
      </c>
      <c r="M26" s="43"/>
      <c r="N26" s="22"/>
      <c r="O26" s="95">
        <v>90.05753722</v>
      </c>
      <c r="P26" s="96"/>
      <c r="Q26" s="97"/>
      <c r="R26" s="6"/>
    </row>
    <row r="27" spans="1:18" ht="15.75" customHeight="1" x14ac:dyDescent="0.25">
      <c r="A27" s="35">
        <v>43547</v>
      </c>
      <c r="B27" s="36" t="s">
        <v>89</v>
      </c>
      <c r="C27" s="46"/>
      <c r="D27" s="46">
        <v>1.67284721</v>
      </c>
      <c r="E27" s="39"/>
      <c r="F27" s="15"/>
      <c r="G27" s="94"/>
      <c r="H27" s="94"/>
      <c r="I27" s="42"/>
      <c r="J27" s="42">
        <f t="shared" si="4"/>
        <v>150.67229976443963</v>
      </c>
      <c r="K27" s="43"/>
      <c r="L27" s="88">
        <f t="shared" si="1"/>
        <v>1297.5204062699991</v>
      </c>
      <c r="M27" s="43"/>
      <c r="N27" s="22"/>
      <c r="O27" s="95">
        <v>90.069373260000006</v>
      </c>
      <c r="P27" s="96"/>
      <c r="Q27" s="97"/>
      <c r="R27" s="6"/>
    </row>
    <row r="28" spans="1:18" ht="15.75" customHeight="1" x14ac:dyDescent="0.25">
      <c r="A28" s="35">
        <v>43551.698188281247</v>
      </c>
      <c r="B28" s="36" t="s">
        <v>50</v>
      </c>
      <c r="C28" s="46"/>
      <c r="D28" s="46"/>
      <c r="E28" s="39">
        <v>3</v>
      </c>
      <c r="F28" s="15"/>
      <c r="G28" s="103">
        <v>245.26</v>
      </c>
      <c r="H28" s="94"/>
      <c r="I28" s="42"/>
      <c r="J28" s="42"/>
      <c r="K28" s="43"/>
      <c r="L28" s="88">
        <f t="shared" si="1"/>
        <v>1294.5204062699991</v>
      </c>
      <c r="M28" s="43"/>
      <c r="N28" s="22"/>
      <c r="O28" s="95">
        <f>P28*Q28</f>
        <v>92.024481999999992</v>
      </c>
      <c r="P28" s="96">
        <v>81.784999999999997</v>
      </c>
      <c r="Q28" s="97">
        <v>1.1252</v>
      </c>
      <c r="R28" s="6"/>
    </row>
    <row r="29" spans="1:18" ht="15.75" customHeight="1" x14ac:dyDescent="0.25">
      <c r="A29" s="35">
        <v>43552</v>
      </c>
      <c r="B29" s="36" t="s">
        <v>89</v>
      </c>
      <c r="C29" s="46"/>
      <c r="D29" s="46">
        <v>1.67319609</v>
      </c>
      <c r="E29" s="39"/>
      <c r="F29" s="15"/>
      <c r="G29" s="94"/>
      <c r="H29" s="94"/>
      <c r="I29" s="42"/>
      <c r="J29" s="42">
        <f>D29*O29</f>
        <v>155.7824773912489</v>
      </c>
      <c r="K29" s="43"/>
      <c r="L29" s="88">
        <f t="shared" si="1"/>
        <v>1296.193602359999</v>
      </c>
      <c r="M29" s="43"/>
      <c r="N29" s="22"/>
      <c r="O29" s="95">
        <v>93.104734300000004</v>
      </c>
      <c r="P29" s="96"/>
      <c r="Q29" s="97"/>
      <c r="R29" s="6"/>
    </row>
    <row r="30" spans="1:18" ht="13.2" x14ac:dyDescent="0.25">
      <c r="A30" s="35">
        <v>43553</v>
      </c>
      <c r="B30" s="36" t="s">
        <v>983</v>
      </c>
      <c r="C30" s="46"/>
      <c r="D30" s="46"/>
      <c r="E30" s="39"/>
      <c r="F30" s="15"/>
      <c r="G30" s="94"/>
      <c r="H30" s="104">
        <v>245.26</v>
      </c>
      <c r="I30" s="42"/>
      <c r="J30" s="42"/>
      <c r="K30" s="43"/>
      <c r="L30" s="88">
        <f t="shared" si="1"/>
        <v>1296.193602359999</v>
      </c>
      <c r="M30" s="81">
        <v>273.47000000000003</v>
      </c>
      <c r="N30" s="22"/>
      <c r="O30" s="95"/>
      <c r="P30" s="96"/>
      <c r="Q30" s="97">
        <f>M30/H30</f>
        <v>1.1150207942591537</v>
      </c>
      <c r="R30" s="6"/>
    </row>
    <row r="31" spans="1:18" ht="13.2" x14ac:dyDescent="0.25">
      <c r="A31" s="35">
        <v>43555</v>
      </c>
      <c r="B31" s="36" t="s">
        <v>89</v>
      </c>
      <c r="C31" s="46"/>
      <c r="D31" s="46">
        <v>1.6727990699999999</v>
      </c>
      <c r="E31" s="39"/>
      <c r="F31" s="15"/>
      <c r="G31" s="94"/>
      <c r="H31" s="94"/>
      <c r="I31" s="42"/>
      <c r="J31" s="42">
        <f t="shared" ref="J31:J32" si="5">D31*O31</f>
        <v>168.17054035364848</v>
      </c>
      <c r="K31" s="43"/>
      <c r="L31" s="88">
        <f t="shared" si="1"/>
        <v>1297.8664014299991</v>
      </c>
      <c r="M31" s="43"/>
      <c r="N31" s="22"/>
      <c r="O31" s="95">
        <v>100.532421</v>
      </c>
      <c r="P31" s="96"/>
      <c r="Q31" s="97"/>
      <c r="R31" s="6"/>
    </row>
    <row r="32" spans="1:18" ht="13.2" x14ac:dyDescent="0.25">
      <c r="A32" s="35">
        <v>43557</v>
      </c>
      <c r="B32" s="36" t="s">
        <v>777</v>
      </c>
      <c r="C32" s="46"/>
      <c r="D32" s="46">
        <v>45.688000000000002</v>
      </c>
      <c r="E32" s="39"/>
      <c r="F32" s="15"/>
      <c r="G32" s="94"/>
      <c r="H32" s="94"/>
      <c r="I32" s="42"/>
      <c r="J32" s="42">
        <f t="shared" si="5"/>
        <v>5504.5359280000002</v>
      </c>
      <c r="K32" s="43"/>
      <c r="L32" s="88">
        <f t="shared" si="1"/>
        <v>1343.5544014299992</v>
      </c>
      <c r="M32" s="43"/>
      <c r="N32" s="22"/>
      <c r="O32" s="95">
        <v>120.48099999999999</v>
      </c>
      <c r="P32" s="96"/>
      <c r="Q32" s="97"/>
      <c r="R32" s="6"/>
    </row>
    <row r="33" spans="1:18" ht="13.2" x14ac:dyDescent="0.25">
      <c r="A33" s="35">
        <v>43558.172101599535</v>
      </c>
      <c r="B33" s="36" t="s">
        <v>50</v>
      </c>
      <c r="C33" s="46"/>
      <c r="D33" s="46"/>
      <c r="E33" s="39">
        <v>9.4</v>
      </c>
      <c r="F33" s="15"/>
      <c r="G33" s="103">
        <v>1096.0693759999999</v>
      </c>
      <c r="H33" s="94"/>
      <c r="I33" s="42"/>
      <c r="J33" s="42"/>
      <c r="K33" s="43"/>
      <c r="L33" s="88">
        <f t="shared" si="1"/>
        <v>1334.1544014299991</v>
      </c>
      <c r="M33" s="43"/>
      <c r="N33" s="22"/>
      <c r="O33" s="95">
        <f t="shared" ref="O33:O35" si="6">Q33*P33</f>
        <v>131.07940296875</v>
      </c>
      <c r="P33" s="96">
        <v>116.60312500000001</v>
      </c>
      <c r="Q33" s="97">
        <v>1.12415</v>
      </c>
      <c r="R33" s="6"/>
    </row>
    <row r="34" spans="1:18" ht="13.2" x14ac:dyDescent="0.25">
      <c r="A34" s="35">
        <v>43558.173420671294</v>
      </c>
      <c r="B34" s="36" t="s">
        <v>50</v>
      </c>
      <c r="C34" s="46"/>
      <c r="D34" s="46"/>
      <c r="E34" s="39">
        <v>45.688000000000002</v>
      </c>
      <c r="F34" s="15"/>
      <c r="G34" s="103">
        <v>5167.7137389999998</v>
      </c>
      <c r="H34" s="94"/>
      <c r="I34" s="42"/>
      <c r="J34" s="42"/>
      <c r="K34" s="43"/>
      <c r="L34" s="88">
        <f t="shared" si="1"/>
        <v>1288.466401429999</v>
      </c>
      <c r="M34" s="43"/>
      <c r="N34" s="22"/>
      <c r="O34" s="95">
        <f t="shared" si="6"/>
        <v>127.15123054040001</v>
      </c>
      <c r="P34" s="96">
        <v>113.10877600000001</v>
      </c>
      <c r="Q34" s="97">
        <v>1.12415</v>
      </c>
      <c r="R34" s="6"/>
    </row>
    <row r="35" spans="1:18" ht="13.2" x14ac:dyDescent="0.25">
      <c r="A35" s="35">
        <v>43558.173420876155</v>
      </c>
      <c r="B35" s="36" t="s">
        <v>50</v>
      </c>
      <c r="C35" s="46"/>
      <c r="D35" s="46"/>
      <c r="E35" s="39">
        <v>12.12943467</v>
      </c>
      <c r="F35" s="15"/>
      <c r="G35" s="103">
        <v>1371.9239669999999</v>
      </c>
      <c r="H35" s="94"/>
      <c r="I35" s="42"/>
      <c r="J35" s="42"/>
      <c r="K35" s="43"/>
      <c r="L35" s="88">
        <f t="shared" si="1"/>
        <v>1276.3369667599991</v>
      </c>
      <c r="M35" s="43"/>
      <c r="N35" s="22"/>
      <c r="O35" s="95">
        <f t="shared" si="6"/>
        <v>127.14923405</v>
      </c>
      <c r="P35" s="96">
        <v>113.107</v>
      </c>
      <c r="Q35" s="97">
        <v>1.12415</v>
      </c>
      <c r="R35" s="6"/>
    </row>
    <row r="36" spans="1:18" ht="13.2" x14ac:dyDescent="0.25">
      <c r="A36" s="35"/>
      <c r="B36" s="36"/>
      <c r="C36" s="46"/>
      <c r="D36" s="46"/>
      <c r="E36" s="39"/>
      <c r="F36" s="15"/>
      <c r="G36" s="94"/>
      <c r="H36" s="94"/>
      <c r="I36" s="42"/>
      <c r="J36" s="42" t="e">
        <f t="shared" ref="J36:J47" si="7">D36*O36</f>
        <v>#VALUE!</v>
      </c>
      <c r="K36" s="43"/>
      <c r="L36" s="88">
        <f t="shared" si="1"/>
        <v>1276.3369667599991</v>
      </c>
      <c r="M36" s="43"/>
      <c r="N36" s="22"/>
      <c r="O36" s="95" t="s">
        <v>1015</v>
      </c>
      <c r="P36" s="96"/>
      <c r="Q36" s="97"/>
      <c r="R36" s="6"/>
    </row>
    <row r="37" spans="1:18" ht="13.2" x14ac:dyDescent="0.25">
      <c r="A37" s="36"/>
      <c r="B37" s="36"/>
      <c r="C37" s="46"/>
      <c r="D37" s="46"/>
      <c r="E37" s="39"/>
      <c r="F37" s="15"/>
      <c r="G37" s="94"/>
      <c r="H37" s="94"/>
      <c r="I37" s="42"/>
      <c r="J37" s="42" t="e">
        <f t="shared" si="7"/>
        <v>#VALUE!</v>
      </c>
      <c r="K37" s="43"/>
      <c r="L37" s="88">
        <f t="shared" si="1"/>
        <v>1276.3369667599991</v>
      </c>
      <c r="M37" s="43"/>
      <c r="N37" s="22"/>
      <c r="O37" s="95" t="s">
        <v>1015</v>
      </c>
      <c r="P37" s="96"/>
      <c r="Q37" s="97"/>
      <c r="R37" s="6"/>
    </row>
    <row r="38" spans="1:18" ht="13.2" x14ac:dyDescent="0.25">
      <c r="A38" s="36"/>
      <c r="B38" s="36"/>
      <c r="C38" s="46"/>
      <c r="D38" s="46"/>
      <c r="E38" s="39"/>
      <c r="F38" s="15"/>
      <c r="G38" s="94"/>
      <c r="H38" s="94"/>
      <c r="I38" s="42"/>
      <c r="J38" s="42" t="e">
        <f t="shared" si="7"/>
        <v>#VALUE!</v>
      </c>
      <c r="K38" s="43"/>
      <c r="L38" s="88">
        <f t="shared" si="1"/>
        <v>1276.3369667599991</v>
      </c>
      <c r="M38" s="43"/>
      <c r="N38" s="22"/>
      <c r="O38" s="95" t="s">
        <v>1015</v>
      </c>
      <c r="P38" s="96"/>
      <c r="Q38" s="97"/>
      <c r="R38" s="6"/>
    </row>
    <row r="39" spans="1:18" ht="13.2" x14ac:dyDescent="0.25">
      <c r="A39" s="36"/>
      <c r="B39" s="36"/>
      <c r="C39" s="46"/>
      <c r="D39" s="46"/>
      <c r="E39" s="39"/>
      <c r="F39" s="15"/>
      <c r="G39" s="94"/>
      <c r="H39" s="94"/>
      <c r="I39" s="42"/>
      <c r="J39" s="42" t="e">
        <f t="shared" si="7"/>
        <v>#VALUE!</v>
      </c>
      <c r="K39" s="43"/>
      <c r="L39" s="88">
        <f t="shared" si="1"/>
        <v>1276.3369667599991</v>
      </c>
      <c r="M39" s="43"/>
      <c r="N39" s="22"/>
      <c r="O39" s="95" t="s">
        <v>1015</v>
      </c>
      <c r="P39" s="96"/>
      <c r="Q39" s="97"/>
      <c r="R39" s="6"/>
    </row>
    <row r="40" spans="1:18" ht="13.2" x14ac:dyDescent="0.25">
      <c r="A40" s="36"/>
      <c r="B40" s="36"/>
      <c r="C40" s="46"/>
      <c r="D40" s="46"/>
      <c r="E40" s="39"/>
      <c r="F40" s="15"/>
      <c r="G40" s="94"/>
      <c r="H40" s="94"/>
      <c r="I40" s="42"/>
      <c r="J40" s="42" t="e">
        <f t="shared" si="7"/>
        <v>#VALUE!</v>
      </c>
      <c r="K40" s="43"/>
      <c r="L40" s="88">
        <f t="shared" si="1"/>
        <v>1276.3369667599991</v>
      </c>
      <c r="M40" s="43"/>
      <c r="N40" s="22"/>
      <c r="O40" s="95" t="s">
        <v>1015</v>
      </c>
      <c r="P40" s="96"/>
      <c r="Q40" s="97"/>
      <c r="R40" s="6"/>
    </row>
    <row r="41" spans="1:18" ht="13.2" x14ac:dyDescent="0.25">
      <c r="A41" s="36"/>
      <c r="B41" s="36"/>
      <c r="C41" s="46"/>
      <c r="D41" s="46"/>
      <c r="E41" s="39"/>
      <c r="F41" s="15"/>
      <c r="G41" s="94"/>
      <c r="H41" s="94"/>
      <c r="I41" s="42"/>
      <c r="J41" s="42" t="e">
        <f t="shared" si="7"/>
        <v>#VALUE!</v>
      </c>
      <c r="K41" s="43"/>
      <c r="L41" s="88">
        <f t="shared" si="1"/>
        <v>1276.3369667599991</v>
      </c>
      <c r="M41" s="43"/>
      <c r="N41" s="22"/>
      <c r="O41" s="95" t="s">
        <v>1015</v>
      </c>
      <c r="P41" s="96"/>
      <c r="Q41" s="97"/>
      <c r="R41" s="6"/>
    </row>
    <row r="42" spans="1:18" ht="13.2" x14ac:dyDescent="0.25">
      <c r="A42" s="36"/>
      <c r="B42" s="36"/>
      <c r="C42" s="46"/>
      <c r="D42" s="46"/>
      <c r="E42" s="39"/>
      <c r="F42" s="15"/>
      <c r="G42" s="94"/>
      <c r="H42" s="94"/>
      <c r="I42" s="42"/>
      <c r="J42" s="42" t="e">
        <f t="shared" si="7"/>
        <v>#VALUE!</v>
      </c>
      <c r="K42" s="43"/>
      <c r="L42" s="88">
        <f t="shared" si="1"/>
        <v>1276.3369667599991</v>
      </c>
      <c r="M42" s="43"/>
      <c r="N42" s="22"/>
      <c r="O42" s="95" t="s">
        <v>1015</v>
      </c>
      <c r="P42" s="96"/>
      <c r="Q42" s="97"/>
      <c r="R42" s="6"/>
    </row>
    <row r="43" spans="1:18" ht="13.2" x14ac:dyDescent="0.25">
      <c r="A43" s="36"/>
      <c r="B43" s="36"/>
      <c r="C43" s="46"/>
      <c r="D43" s="46"/>
      <c r="E43" s="39"/>
      <c r="F43" s="15"/>
      <c r="G43" s="94"/>
      <c r="H43" s="94"/>
      <c r="I43" s="42"/>
      <c r="J43" s="42">
        <f t="shared" si="7"/>
        <v>0</v>
      </c>
      <c r="K43" s="43"/>
      <c r="L43" s="88">
        <f t="shared" si="1"/>
        <v>1276.3369667599991</v>
      </c>
      <c r="M43" s="43"/>
      <c r="N43" s="22"/>
      <c r="O43" s="95"/>
      <c r="P43" s="96"/>
      <c r="Q43" s="97"/>
      <c r="R43" s="6"/>
    </row>
    <row r="44" spans="1:18" ht="13.2" x14ac:dyDescent="0.25">
      <c r="A44" s="36"/>
      <c r="B44" s="36"/>
      <c r="C44" s="46"/>
      <c r="D44" s="46"/>
      <c r="E44" s="39"/>
      <c r="F44" s="15"/>
      <c r="G44" s="94"/>
      <c r="H44" s="94"/>
      <c r="I44" s="42"/>
      <c r="J44" s="42">
        <f t="shared" si="7"/>
        <v>0</v>
      </c>
      <c r="K44" s="43"/>
      <c r="L44" s="88">
        <f t="shared" si="1"/>
        <v>1276.3369667599991</v>
      </c>
      <c r="M44" s="43"/>
      <c r="N44" s="22"/>
      <c r="O44" s="95"/>
      <c r="P44" s="96"/>
      <c r="Q44" s="97"/>
      <c r="R44" s="6"/>
    </row>
    <row r="45" spans="1:18" ht="13.2" x14ac:dyDescent="0.25">
      <c r="A45" s="36"/>
      <c r="B45" s="36"/>
      <c r="C45" s="46"/>
      <c r="D45" s="46"/>
      <c r="E45" s="39"/>
      <c r="F45" s="15"/>
      <c r="G45" s="94"/>
      <c r="H45" s="94"/>
      <c r="I45" s="42"/>
      <c r="J45" s="42">
        <f t="shared" si="7"/>
        <v>0</v>
      </c>
      <c r="K45" s="43"/>
      <c r="L45" s="88">
        <f t="shared" si="1"/>
        <v>1276.3369667599991</v>
      </c>
      <c r="M45" s="43"/>
      <c r="N45" s="22"/>
      <c r="O45" s="95"/>
      <c r="P45" s="96"/>
      <c r="Q45" s="97"/>
      <c r="R45" s="6"/>
    </row>
    <row r="46" spans="1:18" ht="13.2" x14ac:dyDescent="0.25">
      <c r="A46" s="36"/>
      <c r="B46" s="36"/>
      <c r="C46" s="46"/>
      <c r="D46" s="46"/>
      <c r="E46" s="39"/>
      <c r="F46" s="15"/>
      <c r="G46" s="94"/>
      <c r="H46" s="94"/>
      <c r="I46" s="42"/>
      <c r="J46" s="42">
        <f t="shared" si="7"/>
        <v>0</v>
      </c>
      <c r="K46" s="43"/>
      <c r="L46" s="88">
        <f t="shared" si="1"/>
        <v>1276.3369667599991</v>
      </c>
      <c r="M46" s="43"/>
      <c r="N46" s="22"/>
      <c r="O46" s="95"/>
      <c r="P46" s="96"/>
      <c r="Q46" s="97"/>
      <c r="R46" s="6"/>
    </row>
    <row r="47" spans="1:18" ht="13.2" x14ac:dyDescent="0.25">
      <c r="A47" s="36"/>
      <c r="B47" s="36"/>
      <c r="C47" s="46"/>
      <c r="D47" s="46"/>
      <c r="E47" s="39"/>
      <c r="F47" s="15"/>
      <c r="G47" s="94"/>
      <c r="H47" s="94"/>
      <c r="I47" s="42"/>
      <c r="J47" s="42">
        <f t="shared" si="7"/>
        <v>0</v>
      </c>
      <c r="K47" s="43"/>
      <c r="L47" s="88">
        <f t="shared" si="1"/>
        <v>1276.3369667599991</v>
      </c>
      <c r="M47" s="43"/>
      <c r="N47" s="22"/>
      <c r="O47" s="95"/>
      <c r="P47" s="96"/>
      <c r="Q47" s="97"/>
      <c r="R47" s="6"/>
    </row>
    <row r="48" spans="1:18" ht="13.2" x14ac:dyDescent="0.25">
      <c r="A48" s="36"/>
      <c r="B48" s="36"/>
      <c r="C48" s="46"/>
      <c r="D48" s="46"/>
      <c r="E48" s="39"/>
      <c r="F48" s="15"/>
      <c r="G48" s="94"/>
      <c r="H48" s="94"/>
      <c r="I48" s="42"/>
      <c r="J48" s="42"/>
      <c r="K48" s="43"/>
      <c r="L48" s="88"/>
      <c r="M48" s="43"/>
      <c r="N48" s="22"/>
      <c r="O48" s="95"/>
      <c r="P48" s="96"/>
      <c r="Q48" s="97"/>
      <c r="R48" s="6"/>
    </row>
    <row r="49" spans="1:18" ht="13.2" x14ac:dyDescent="0.25">
      <c r="A49" s="36"/>
      <c r="B49" s="36"/>
      <c r="C49" s="46"/>
      <c r="D49" s="46"/>
      <c r="E49" s="39"/>
      <c r="F49" s="15"/>
      <c r="G49" s="94"/>
      <c r="H49" s="94"/>
      <c r="I49" s="42"/>
      <c r="J49" s="42"/>
      <c r="K49" s="43"/>
      <c r="L49" s="88"/>
      <c r="M49" s="43"/>
      <c r="N49" s="22"/>
      <c r="O49" s="95"/>
      <c r="P49" s="96"/>
      <c r="Q49" s="97"/>
      <c r="R49" s="6"/>
    </row>
    <row r="50" spans="1:18" ht="13.2" x14ac:dyDescent="0.25">
      <c r="A50" s="36"/>
      <c r="B50" s="36"/>
      <c r="C50" s="46"/>
      <c r="D50" s="46"/>
      <c r="E50" s="39"/>
      <c r="F50" s="15"/>
      <c r="G50" s="94"/>
      <c r="H50" s="94"/>
      <c r="I50" s="42"/>
      <c r="J50" s="42"/>
      <c r="K50" s="43"/>
      <c r="L50" s="88"/>
      <c r="M50" s="43"/>
      <c r="N50" s="22"/>
      <c r="O50" s="95"/>
      <c r="P50" s="96"/>
      <c r="Q50" s="97"/>
      <c r="R50" s="6"/>
    </row>
    <row r="51" spans="1:18" ht="13.2" x14ac:dyDescent="0.25">
      <c r="A51" s="36"/>
      <c r="B51" s="36"/>
      <c r="C51" s="46"/>
      <c r="D51" s="46"/>
      <c r="E51" s="39"/>
      <c r="F51" s="15"/>
      <c r="G51" s="94"/>
      <c r="H51" s="94"/>
      <c r="I51" s="42"/>
      <c r="J51" s="42"/>
      <c r="K51" s="43"/>
      <c r="L51" s="88"/>
      <c r="M51" s="43"/>
      <c r="N51" s="22"/>
      <c r="O51" s="95"/>
      <c r="P51" s="96"/>
      <c r="Q51" s="97"/>
      <c r="R51" s="6"/>
    </row>
    <row r="52" spans="1:18" ht="13.2" x14ac:dyDescent="0.25">
      <c r="A52" s="36"/>
      <c r="B52" s="36"/>
      <c r="C52" s="46"/>
      <c r="D52" s="46"/>
      <c r="E52" s="39"/>
      <c r="F52" s="15"/>
      <c r="G52" s="94"/>
      <c r="H52" s="94"/>
      <c r="I52" s="42"/>
      <c r="J52" s="42"/>
      <c r="K52" s="43"/>
      <c r="L52" s="88"/>
      <c r="M52" s="43"/>
      <c r="N52" s="22"/>
      <c r="O52" s="95"/>
      <c r="P52" s="96"/>
      <c r="Q52" s="97"/>
      <c r="R52" s="6"/>
    </row>
    <row r="53" spans="1:18" ht="13.2" x14ac:dyDescent="0.25">
      <c r="A53" s="36"/>
      <c r="B53" s="36"/>
      <c r="C53" s="46"/>
      <c r="D53" s="46"/>
      <c r="E53" s="39"/>
      <c r="F53" s="15"/>
      <c r="G53" s="94"/>
      <c r="H53" s="94"/>
      <c r="I53" s="42"/>
      <c r="J53" s="42"/>
      <c r="K53" s="43"/>
      <c r="L53" s="88"/>
      <c r="M53" s="43"/>
      <c r="N53" s="22"/>
      <c r="O53" s="95"/>
      <c r="P53" s="96"/>
      <c r="Q53" s="97"/>
      <c r="R53" s="6"/>
    </row>
    <row r="54" spans="1:18" ht="13.2" x14ac:dyDescent="0.25">
      <c r="A54" s="36"/>
      <c r="B54" s="36"/>
      <c r="C54" s="46"/>
      <c r="D54" s="46"/>
      <c r="E54" s="39"/>
      <c r="F54" s="15"/>
      <c r="G54" s="94"/>
      <c r="H54" s="94"/>
      <c r="I54" s="42"/>
      <c r="J54" s="42"/>
      <c r="K54" s="43"/>
      <c r="L54" s="88"/>
      <c r="M54" s="43"/>
      <c r="N54" s="22"/>
      <c r="O54" s="95"/>
      <c r="P54" s="96"/>
      <c r="Q54" s="97"/>
      <c r="R54" s="6"/>
    </row>
    <row r="55" spans="1:18" ht="13.2" x14ac:dyDescent="0.25">
      <c r="A55" s="36"/>
      <c r="B55" s="36"/>
      <c r="C55" s="46"/>
      <c r="D55" s="46"/>
      <c r="E55" s="39"/>
      <c r="F55" s="15"/>
      <c r="G55" s="94"/>
      <c r="H55" s="94"/>
      <c r="I55" s="42"/>
      <c r="J55" s="42"/>
      <c r="K55" s="43"/>
      <c r="L55" s="88"/>
      <c r="M55" s="43"/>
      <c r="N55" s="22"/>
      <c r="O55" s="95"/>
      <c r="P55" s="96"/>
      <c r="Q55" s="97"/>
      <c r="R55" s="6"/>
    </row>
    <row r="56" spans="1:18" ht="13.2" x14ac:dyDescent="0.25">
      <c r="A56" s="36"/>
      <c r="B56" s="36"/>
      <c r="C56" s="46"/>
      <c r="D56" s="46"/>
      <c r="E56" s="39"/>
      <c r="F56" s="15"/>
      <c r="G56" s="94"/>
      <c r="H56" s="94"/>
      <c r="I56" s="42"/>
      <c r="J56" s="42"/>
      <c r="K56" s="43"/>
      <c r="L56" s="88"/>
      <c r="M56" s="43"/>
      <c r="N56" s="22"/>
      <c r="O56" s="95"/>
      <c r="P56" s="96"/>
      <c r="Q56" s="97"/>
      <c r="R56" s="6"/>
    </row>
    <row r="57" spans="1:18" ht="13.2" x14ac:dyDescent="0.25">
      <c r="A57" s="36"/>
      <c r="B57" s="36"/>
      <c r="C57" s="46"/>
      <c r="D57" s="46"/>
      <c r="E57" s="39"/>
      <c r="F57" s="15"/>
      <c r="G57" s="94"/>
      <c r="H57" s="94"/>
      <c r="I57" s="42"/>
      <c r="J57" s="42"/>
      <c r="K57" s="43"/>
      <c r="L57" s="88"/>
      <c r="M57" s="43"/>
      <c r="N57" s="22"/>
      <c r="O57" s="95"/>
      <c r="P57" s="96"/>
      <c r="Q57" s="97"/>
      <c r="R57" s="6"/>
    </row>
    <row r="58" spans="1:18" ht="13.2" x14ac:dyDescent="0.25">
      <c r="A58" s="36"/>
      <c r="B58" s="36"/>
      <c r="C58" s="46"/>
      <c r="D58" s="46"/>
      <c r="E58" s="39"/>
      <c r="F58" s="15"/>
      <c r="G58" s="94"/>
      <c r="H58" s="94"/>
      <c r="I58" s="42"/>
      <c r="J58" s="42"/>
      <c r="K58" s="43"/>
      <c r="L58" s="88"/>
      <c r="M58" s="43"/>
      <c r="N58" s="22"/>
      <c r="O58" s="95"/>
      <c r="P58" s="96"/>
      <c r="Q58" s="97"/>
      <c r="R58" s="6"/>
    </row>
    <row r="59" spans="1:18" ht="13.2" x14ac:dyDescent="0.25">
      <c r="A59" s="36"/>
      <c r="B59" s="36"/>
      <c r="C59" s="46"/>
      <c r="D59" s="46"/>
      <c r="E59" s="39"/>
      <c r="F59" s="15"/>
      <c r="G59" s="94"/>
      <c r="H59" s="94"/>
      <c r="I59" s="42"/>
      <c r="J59" s="42"/>
      <c r="K59" s="43"/>
      <c r="L59" s="88"/>
      <c r="M59" s="43"/>
      <c r="N59" s="22"/>
      <c r="O59" s="95"/>
      <c r="P59" s="96"/>
      <c r="Q59" s="97"/>
      <c r="R59" s="6"/>
    </row>
    <row r="60" spans="1:18" ht="13.2" x14ac:dyDescent="0.25">
      <c r="A60" s="36"/>
      <c r="B60" s="36"/>
      <c r="C60" s="46"/>
      <c r="D60" s="46"/>
      <c r="E60" s="39"/>
      <c r="F60" s="15"/>
      <c r="G60" s="94"/>
      <c r="H60" s="94"/>
      <c r="I60" s="42"/>
      <c r="J60" s="42"/>
      <c r="K60" s="43"/>
      <c r="L60" s="88"/>
      <c r="M60" s="43"/>
      <c r="N60" s="22"/>
      <c r="O60" s="95"/>
      <c r="P60" s="96"/>
      <c r="Q60" s="97"/>
      <c r="R60" s="6"/>
    </row>
    <row r="61" spans="1:18" ht="13.2" x14ac:dyDescent="0.25">
      <c r="A61" s="36"/>
      <c r="B61" s="36"/>
      <c r="C61" s="46"/>
      <c r="D61" s="46"/>
      <c r="E61" s="39"/>
      <c r="F61" s="15"/>
      <c r="G61" s="94"/>
      <c r="H61" s="94"/>
      <c r="I61" s="42"/>
      <c r="J61" s="42"/>
      <c r="K61" s="43"/>
      <c r="L61" s="88"/>
      <c r="M61" s="43"/>
      <c r="N61" s="22"/>
      <c r="O61" s="95"/>
      <c r="P61" s="96"/>
      <c r="Q61" s="97"/>
      <c r="R61" s="6"/>
    </row>
    <row r="62" spans="1:18" ht="13.2" x14ac:dyDescent="0.25">
      <c r="A62" s="36"/>
      <c r="B62" s="36"/>
      <c r="C62" s="46"/>
      <c r="D62" s="46"/>
      <c r="E62" s="39"/>
      <c r="F62" s="15"/>
      <c r="G62" s="94"/>
      <c r="H62" s="94"/>
      <c r="I62" s="42"/>
      <c r="J62" s="42"/>
      <c r="K62" s="43"/>
      <c r="L62" s="88"/>
      <c r="M62" s="43"/>
      <c r="N62" s="22"/>
      <c r="O62" s="95"/>
      <c r="P62" s="96"/>
      <c r="Q62" s="97"/>
      <c r="R62" s="6"/>
    </row>
    <row r="63" spans="1:18" ht="13.2" x14ac:dyDescent="0.25">
      <c r="A63" s="36"/>
      <c r="B63" s="36"/>
      <c r="C63" s="46"/>
      <c r="D63" s="46"/>
      <c r="E63" s="39"/>
      <c r="F63" s="15"/>
      <c r="G63" s="94"/>
      <c r="H63" s="94"/>
      <c r="I63" s="42"/>
      <c r="J63" s="42"/>
      <c r="K63" s="43"/>
      <c r="L63" s="88"/>
      <c r="M63" s="43"/>
      <c r="N63" s="22"/>
      <c r="O63" s="95"/>
      <c r="P63" s="96"/>
      <c r="Q63" s="97"/>
      <c r="R63" s="6"/>
    </row>
    <row r="64" spans="1:18" ht="13.2" x14ac:dyDescent="0.25">
      <c r="A64" s="36"/>
      <c r="B64" s="36"/>
      <c r="C64" s="46"/>
      <c r="D64" s="46"/>
      <c r="E64" s="39"/>
      <c r="F64" s="15"/>
      <c r="G64" s="94"/>
      <c r="H64" s="94"/>
      <c r="I64" s="42"/>
      <c r="J64" s="42"/>
      <c r="K64" s="43"/>
      <c r="L64" s="88"/>
      <c r="M64" s="43"/>
      <c r="N64" s="22"/>
      <c r="O64" s="95"/>
      <c r="P64" s="96"/>
      <c r="Q64" s="97"/>
      <c r="R64" s="6"/>
    </row>
    <row r="65" spans="1:18" ht="13.2" x14ac:dyDescent="0.25">
      <c r="A65" s="36"/>
      <c r="B65" s="36"/>
      <c r="C65" s="46"/>
      <c r="D65" s="46"/>
      <c r="E65" s="39"/>
      <c r="F65" s="15"/>
      <c r="G65" s="94"/>
      <c r="H65" s="94"/>
      <c r="I65" s="42"/>
      <c r="J65" s="42"/>
      <c r="K65" s="43"/>
      <c r="L65" s="88"/>
      <c r="M65" s="43"/>
      <c r="N65" s="22"/>
      <c r="O65" s="95"/>
      <c r="P65" s="96"/>
      <c r="Q65" s="97"/>
      <c r="R65" s="6"/>
    </row>
    <row r="66" spans="1:18" ht="13.2" x14ac:dyDescent="0.25">
      <c r="A66" s="36"/>
      <c r="B66" s="36"/>
      <c r="C66" s="46"/>
      <c r="D66" s="46"/>
      <c r="E66" s="39"/>
      <c r="F66" s="15"/>
      <c r="G66" s="94"/>
      <c r="H66" s="94"/>
      <c r="I66" s="42"/>
      <c r="J66" s="42"/>
      <c r="K66" s="43"/>
      <c r="L66" s="88"/>
      <c r="M66" s="43"/>
      <c r="N66" s="22"/>
      <c r="O66" s="95"/>
      <c r="P66" s="96"/>
      <c r="Q66" s="97"/>
      <c r="R66" s="6"/>
    </row>
    <row r="67" spans="1:18" ht="13.2" x14ac:dyDescent="0.25">
      <c r="A67" s="36"/>
      <c r="B67" s="36"/>
      <c r="C67" s="46"/>
      <c r="D67" s="46"/>
      <c r="E67" s="39"/>
      <c r="F67" s="15"/>
      <c r="G67" s="94"/>
      <c r="H67" s="94"/>
      <c r="I67" s="42"/>
      <c r="J67" s="42"/>
      <c r="K67" s="43"/>
      <c r="L67" s="88"/>
      <c r="M67" s="43"/>
      <c r="N67" s="22"/>
      <c r="O67" s="95"/>
      <c r="P67" s="96"/>
      <c r="Q67" s="97"/>
      <c r="R67" s="6"/>
    </row>
    <row r="68" spans="1:18" ht="13.2" x14ac:dyDescent="0.25">
      <c r="A68" s="36"/>
      <c r="B68" s="36"/>
      <c r="C68" s="46"/>
      <c r="D68" s="46"/>
      <c r="E68" s="39"/>
      <c r="F68" s="15"/>
      <c r="G68" s="94"/>
      <c r="H68" s="94"/>
      <c r="I68" s="42"/>
      <c r="J68" s="42"/>
      <c r="K68" s="43"/>
      <c r="L68" s="88"/>
      <c r="M68" s="43"/>
      <c r="N68" s="22"/>
      <c r="O68" s="95"/>
      <c r="P68" s="96"/>
      <c r="Q68" s="97"/>
      <c r="R68" s="6"/>
    </row>
    <row r="69" spans="1:18" ht="13.2" x14ac:dyDescent="0.25">
      <c r="A69" s="36"/>
      <c r="B69" s="36"/>
      <c r="C69" s="46"/>
      <c r="D69" s="46"/>
      <c r="E69" s="39"/>
      <c r="F69" s="15"/>
      <c r="G69" s="94"/>
      <c r="H69" s="94"/>
      <c r="I69" s="42"/>
      <c r="J69" s="42"/>
      <c r="K69" s="43"/>
      <c r="L69" s="88"/>
      <c r="M69" s="43"/>
      <c r="N69" s="22"/>
      <c r="O69" s="95"/>
      <c r="P69" s="96"/>
      <c r="Q69" s="97"/>
      <c r="R69" s="6"/>
    </row>
    <row r="70" spans="1:18" ht="13.2" x14ac:dyDescent="0.25">
      <c r="A70" s="36"/>
      <c r="B70" s="36"/>
      <c r="C70" s="46"/>
      <c r="D70" s="46"/>
      <c r="E70" s="39"/>
      <c r="F70" s="15"/>
      <c r="G70" s="94"/>
      <c r="H70" s="94"/>
      <c r="I70" s="42"/>
      <c r="J70" s="42"/>
      <c r="K70" s="43"/>
      <c r="L70" s="88"/>
      <c r="M70" s="43"/>
      <c r="N70" s="22"/>
      <c r="O70" s="95"/>
      <c r="P70" s="96"/>
      <c r="Q70" s="97"/>
      <c r="R70" s="6"/>
    </row>
    <row r="71" spans="1:18" ht="13.2" x14ac:dyDescent="0.25">
      <c r="A71" s="36"/>
      <c r="B71" s="36"/>
      <c r="C71" s="46"/>
      <c r="D71" s="46"/>
      <c r="E71" s="39"/>
      <c r="F71" s="15"/>
      <c r="G71" s="94"/>
      <c r="H71" s="94"/>
      <c r="I71" s="42"/>
      <c r="J71" s="42"/>
      <c r="K71" s="43"/>
      <c r="L71" s="88"/>
      <c r="M71" s="43"/>
      <c r="N71" s="22"/>
      <c r="O71" s="95"/>
      <c r="P71" s="96"/>
      <c r="Q71" s="97"/>
      <c r="R71" s="6"/>
    </row>
    <row r="72" spans="1:18" ht="13.2" x14ac:dyDescent="0.25">
      <c r="A72" s="36"/>
      <c r="B72" s="36"/>
      <c r="C72" s="46"/>
      <c r="D72" s="46"/>
      <c r="E72" s="39"/>
      <c r="F72" s="15"/>
      <c r="G72" s="94"/>
      <c r="H72" s="94"/>
      <c r="I72" s="42"/>
      <c r="J72" s="42"/>
      <c r="K72" s="43"/>
      <c r="L72" s="88"/>
      <c r="M72" s="43"/>
      <c r="N72" s="22"/>
      <c r="O72" s="95"/>
      <c r="P72" s="96"/>
      <c r="Q72" s="97"/>
      <c r="R72" s="6"/>
    </row>
    <row r="73" spans="1:18" ht="13.2" x14ac:dyDescent="0.25">
      <c r="A73" s="36"/>
      <c r="B73" s="36"/>
      <c r="C73" s="46"/>
      <c r="D73" s="46"/>
      <c r="E73" s="39"/>
      <c r="F73" s="15"/>
      <c r="G73" s="94"/>
      <c r="H73" s="94"/>
      <c r="I73" s="42"/>
      <c r="J73" s="42"/>
      <c r="K73" s="43"/>
      <c r="L73" s="88"/>
      <c r="M73" s="43"/>
      <c r="N73" s="22"/>
      <c r="O73" s="95"/>
      <c r="P73" s="96"/>
      <c r="Q73" s="97"/>
      <c r="R73" s="6"/>
    </row>
    <row r="74" spans="1:18" ht="13.2" x14ac:dyDescent="0.25">
      <c r="A74" s="36"/>
      <c r="B74" s="36"/>
      <c r="C74" s="46"/>
      <c r="D74" s="46"/>
      <c r="E74" s="39"/>
      <c r="F74" s="15"/>
      <c r="G74" s="94"/>
      <c r="H74" s="94"/>
      <c r="I74" s="42"/>
      <c r="J74" s="42"/>
      <c r="K74" s="43"/>
      <c r="L74" s="88"/>
      <c r="M74" s="43"/>
      <c r="N74" s="22"/>
      <c r="O74" s="95"/>
      <c r="P74" s="96"/>
      <c r="Q74" s="97"/>
      <c r="R74" s="6"/>
    </row>
    <row r="75" spans="1:18" ht="13.2" x14ac:dyDescent="0.25">
      <c r="A75" s="36"/>
      <c r="B75" s="36"/>
      <c r="C75" s="46"/>
      <c r="D75" s="46"/>
      <c r="E75" s="39"/>
      <c r="F75" s="15"/>
      <c r="G75" s="94"/>
      <c r="H75" s="94"/>
      <c r="I75" s="42"/>
      <c r="J75" s="42"/>
      <c r="K75" s="43"/>
      <c r="L75" s="88"/>
      <c r="M75" s="43"/>
      <c r="N75" s="22"/>
      <c r="O75" s="95"/>
      <c r="P75" s="96"/>
      <c r="Q75" s="97"/>
      <c r="R75" s="6"/>
    </row>
    <row r="76" spans="1:18" ht="13.2" x14ac:dyDescent="0.25">
      <c r="A76" s="36"/>
      <c r="B76" s="36"/>
      <c r="C76" s="46"/>
      <c r="D76" s="46"/>
      <c r="E76" s="39"/>
      <c r="F76" s="15"/>
      <c r="G76" s="94"/>
      <c r="H76" s="94"/>
      <c r="I76" s="42"/>
      <c r="J76" s="42"/>
      <c r="K76" s="43"/>
      <c r="L76" s="88"/>
      <c r="M76" s="43"/>
      <c r="N76" s="22"/>
      <c r="O76" s="95"/>
      <c r="P76" s="96"/>
      <c r="Q76" s="97"/>
      <c r="R76" s="6"/>
    </row>
    <row r="77" spans="1:18" ht="13.2" x14ac:dyDescent="0.25">
      <c r="A77" s="36"/>
      <c r="B77" s="36"/>
      <c r="C77" s="46"/>
      <c r="D77" s="46"/>
      <c r="E77" s="39"/>
      <c r="F77" s="15"/>
      <c r="G77" s="94"/>
      <c r="H77" s="94"/>
      <c r="I77" s="42"/>
      <c r="J77" s="42"/>
      <c r="K77" s="43"/>
      <c r="L77" s="88"/>
      <c r="M77" s="43"/>
      <c r="N77" s="22"/>
      <c r="O77" s="95"/>
      <c r="P77" s="96"/>
      <c r="Q77" s="97"/>
      <c r="R77" s="6"/>
    </row>
    <row r="78" spans="1:18" ht="13.2" x14ac:dyDescent="0.25">
      <c r="A78" s="36"/>
      <c r="B78" s="36"/>
      <c r="C78" s="46"/>
      <c r="D78" s="46"/>
      <c r="E78" s="39"/>
      <c r="F78" s="15"/>
      <c r="G78" s="94"/>
      <c r="H78" s="94"/>
      <c r="I78" s="42"/>
      <c r="J78" s="42"/>
      <c r="K78" s="43"/>
      <c r="L78" s="88"/>
      <c r="M78" s="43"/>
      <c r="N78" s="22"/>
      <c r="O78" s="95"/>
      <c r="P78" s="96"/>
      <c r="Q78" s="97"/>
      <c r="R78" s="6"/>
    </row>
    <row r="79" spans="1:18" ht="13.2" x14ac:dyDescent="0.25">
      <c r="A79" s="36"/>
      <c r="B79" s="36"/>
      <c r="C79" s="46"/>
      <c r="D79" s="46"/>
      <c r="E79" s="39"/>
      <c r="F79" s="15"/>
      <c r="G79" s="94"/>
      <c r="H79" s="94"/>
      <c r="I79" s="42"/>
      <c r="J79" s="42"/>
      <c r="K79" s="43"/>
      <c r="L79" s="88"/>
      <c r="M79" s="43"/>
      <c r="N79" s="22"/>
      <c r="O79" s="95"/>
      <c r="P79" s="96"/>
      <c r="Q79" s="97"/>
      <c r="R79" s="6"/>
    </row>
    <row r="80" spans="1:18" ht="13.2" x14ac:dyDescent="0.25">
      <c r="A80" s="36"/>
      <c r="B80" s="36"/>
      <c r="C80" s="46"/>
      <c r="D80" s="46"/>
      <c r="E80" s="39"/>
      <c r="F80" s="15"/>
      <c r="G80" s="94"/>
      <c r="H80" s="94"/>
      <c r="I80" s="42"/>
      <c r="J80" s="42"/>
      <c r="K80" s="43"/>
      <c r="L80" s="88"/>
      <c r="M80" s="43"/>
      <c r="N80" s="22"/>
      <c r="O80" s="95"/>
      <c r="P80" s="96"/>
      <c r="Q80" s="97"/>
      <c r="R80" s="6"/>
    </row>
    <row r="81" spans="1:18" ht="13.2" x14ac:dyDescent="0.25">
      <c r="A81" s="36"/>
      <c r="B81" s="36"/>
      <c r="C81" s="46"/>
      <c r="D81" s="46"/>
      <c r="E81" s="39"/>
      <c r="F81" s="15"/>
      <c r="G81" s="94"/>
      <c r="H81" s="94"/>
      <c r="I81" s="42"/>
      <c r="J81" s="42"/>
      <c r="K81" s="43"/>
      <c r="L81" s="88"/>
      <c r="M81" s="43"/>
      <c r="N81" s="22"/>
      <c r="O81" s="95"/>
      <c r="P81" s="96"/>
      <c r="Q81" s="97"/>
      <c r="R81" s="6"/>
    </row>
    <row r="82" spans="1:18" ht="13.2" x14ac:dyDescent="0.25">
      <c r="A82" s="36"/>
      <c r="B82" s="36"/>
      <c r="C82" s="46"/>
      <c r="D82" s="46"/>
      <c r="E82" s="39"/>
      <c r="F82" s="15"/>
      <c r="G82" s="94"/>
      <c r="H82" s="94"/>
      <c r="I82" s="42"/>
      <c r="J82" s="42"/>
      <c r="K82" s="43"/>
      <c r="L82" s="88"/>
      <c r="M82" s="43"/>
      <c r="N82" s="22"/>
      <c r="O82" s="95"/>
      <c r="P82" s="96"/>
      <c r="Q82" s="97"/>
      <c r="R82" s="6"/>
    </row>
    <row r="83" spans="1:18" ht="13.2" x14ac:dyDescent="0.25">
      <c r="A83" s="36"/>
      <c r="B83" s="36"/>
      <c r="C83" s="46"/>
      <c r="D83" s="46"/>
      <c r="E83" s="39"/>
      <c r="F83" s="15"/>
      <c r="G83" s="94"/>
      <c r="H83" s="94"/>
      <c r="I83" s="42"/>
      <c r="J83" s="42"/>
      <c r="K83" s="43"/>
      <c r="L83" s="88"/>
      <c r="M83" s="43"/>
      <c r="N83" s="22"/>
      <c r="O83" s="95"/>
      <c r="P83" s="96"/>
      <c r="Q83" s="97"/>
      <c r="R83" s="6"/>
    </row>
    <row r="84" spans="1:18" ht="13.2" x14ac:dyDescent="0.25">
      <c r="A84" s="36"/>
      <c r="B84" s="36"/>
      <c r="C84" s="46"/>
      <c r="D84" s="46"/>
      <c r="E84" s="39"/>
      <c r="F84" s="15"/>
      <c r="G84" s="94"/>
      <c r="H84" s="94"/>
      <c r="I84" s="42"/>
      <c r="J84" s="42"/>
      <c r="K84" s="43"/>
      <c r="L84" s="88"/>
      <c r="M84" s="43"/>
      <c r="N84" s="22"/>
      <c r="O84" s="95"/>
      <c r="P84" s="96"/>
      <c r="Q84" s="97"/>
      <c r="R84" s="6"/>
    </row>
    <row r="85" spans="1:18" ht="13.2" x14ac:dyDescent="0.25">
      <c r="A85" s="36"/>
      <c r="B85" s="36"/>
      <c r="C85" s="46"/>
      <c r="D85" s="46"/>
      <c r="E85" s="39"/>
      <c r="F85" s="15"/>
      <c r="G85" s="94"/>
      <c r="H85" s="94"/>
      <c r="I85" s="42"/>
      <c r="J85" s="42"/>
      <c r="K85" s="43"/>
      <c r="L85" s="88"/>
      <c r="M85" s="43"/>
      <c r="N85" s="22"/>
      <c r="O85" s="95"/>
      <c r="P85" s="96"/>
      <c r="Q85" s="97"/>
      <c r="R85" s="6"/>
    </row>
    <row r="86" spans="1:18" ht="13.2" x14ac:dyDescent="0.25">
      <c r="A86" s="36"/>
      <c r="B86" s="36"/>
      <c r="C86" s="46"/>
      <c r="D86" s="46"/>
      <c r="E86" s="39"/>
      <c r="F86" s="15"/>
      <c r="G86" s="94"/>
      <c r="H86" s="94"/>
      <c r="I86" s="42"/>
      <c r="J86" s="42"/>
      <c r="K86" s="43"/>
      <c r="L86" s="88"/>
      <c r="M86" s="43"/>
      <c r="N86" s="22"/>
      <c r="O86" s="95"/>
      <c r="P86" s="96"/>
      <c r="Q86" s="97"/>
      <c r="R86" s="6"/>
    </row>
    <row r="87" spans="1:18" ht="13.2" x14ac:dyDescent="0.25">
      <c r="A87" s="36"/>
      <c r="B87" s="36"/>
      <c r="C87" s="46"/>
      <c r="D87" s="46"/>
      <c r="E87" s="39"/>
      <c r="F87" s="15"/>
      <c r="G87" s="94"/>
      <c r="H87" s="94"/>
      <c r="I87" s="42"/>
      <c r="J87" s="42"/>
      <c r="K87" s="43"/>
      <c r="L87" s="88"/>
      <c r="M87" s="43"/>
      <c r="N87" s="22"/>
      <c r="O87" s="95"/>
      <c r="P87" s="96"/>
      <c r="Q87" s="97"/>
      <c r="R87" s="6"/>
    </row>
    <row r="88" spans="1:18" ht="13.2" x14ac:dyDescent="0.25">
      <c r="A88" s="36"/>
      <c r="B88" s="36"/>
      <c r="C88" s="46"/>
      <c r="D88" s="46"/>
      <c r="E88" s="39"/>
      <c r="F88" s="15"/>
      <c r="G88" s="94"/>
      <c r="H88" s="94"/>
      <c r="I88" s="42"/>
      <c r="J88" s="42"/>
      <c r="K88" s="43"/>
      <c r="L88" s="88"/>
      <c r="M88" s="43"/>
      <c r="N88" s="22"/>
      <c r="O88" s="95"/>
      <c r="P88" s="96"/>
      <c r="Q88" s="97"/>
      <c r="R88" s="6"/>
    </row>
    <row r="89" spans="1:18" ht="13.2" x14ac:dyDescent="0.25">
      <c r="A89" s="36"/>
      <c r="B89" s="36"/>
      <c r="C89" s="46"/>
      <c r="D89" s="46"/>
      <c r="E89" s="39"/>
      <c r="F89" s="15"/>
      <c r="G89" s="94"/>
      <c r="H89" s="94"/>
      <c r="I89" s="42"/>
      <c r="J89" s="42"/>
      <c r="K89" s="43"/>
      <c r="L89" s="88"/>
      <c r="M89" s="43"/>
      <c r="N89" s="22"/>
      <c r="O89" s="95"/>
      <c r="P89" s="96"/>
      <c r="Q89" s="97"/>
      <c r="R89" s="6"/>
    </row>
    <row r="90" spans="1:18" ht="13.2" x14ac:dyDescent="0.25">
      <c r="A90" s="36"/>
      <c r="B90" s="36"/>
      <c r="C90" s="46"/>
      <c r="D90" s="46"/>
      <c r="E90" s="39"/>
      <c r="F90" s="15"/>
      <c r="G90" s="94"/>
      <c r="H90" s="94"/>
      <c r="I90" s="42"/>
      <c r="J90" s="42"/>
      <c r="K90" s="43"/>
      <c r="L90" s="88"/>
      <c r="M90" s="43"/>
      <c r="N90" s="22"/>
      <c r="O90" s="95"/>
      <c r="P90" s="96"/>
      <c r="Q90" s="97"/>
      <c r="R90" s="6"/>
    </row>
    <row r="91" spans="1:18" ht="13.2" x14ac:dyDescent="0.25">
      <c r="A91" s="36"/>
      <c r="B91" s="36"/>
      <c r="C91" s="46"/>
      <c r="D91" s="46"/>
      <c r="E91" s="39"/>
      <c r="F91" s="15"/>
      <c r="G91" s="94"/>
      <c r="H91" s="94"/>
      <c r="I91" s="42"/>
      <c r="J91" s="42"/>
      <c r="K91" s="43"/>
      <c r="L91" s="88"/>
      <c r="M91" s="43"/>
      <c r="N91" s="22"/>
      <c r="O91" s="95"/>
      <c r="P91" s="96"/>
      <c r="Q91" s="97"/>
      <c r="R91" s="6"/>
    </row>
    <row r="92" spans="1:18" ht="13.2" x14ac:dyDescent="0.25">
      <c r="A92" s="36"/>
      <c r="B92" s="36"/>
      <c r="C92" s="46"/>
      <c r="D92" s="46"/>
      <c r="E92" s="39"/>
      <c r="F92" s="15"/>
      <c r="G92" s="94"/>
      <c r="H92" s="94"/>
      <c r="I92" s="42"/>
      <c r="J92" s="42"/>
      <c r="K92" s="43"/>
      <c r="L92" s="88"/>
      <c r="M92" s="43"/>
      <c r="N92" s="22"/>
      <c r="O92" s="95"/>
      <c r="P92" s="96"/>
      <c r="Q92" s="97"/>
      <c r="R92" s="6"/>
    </row>
    <row r="93" spans="1:18" ht="13.2" x14ac:dyDescent="0.25">
      <c r="A93" s="36"/>
      <c r="B93" s="36"/>
      <c r="C93" s="46"/>
      <c r="D93" s="46"/>
      <c r="E93" s="39"/>
      <c r="F93" s="15"/>
      <c r="G93" s="94"/>
      <c r="H93" s="94"/>
      <c r="I93" s="42"/>
      <c r="J93" s="42"/>
      <c r="K93" s="43"/>
      <c r="L93" s="88"/>
      <c r="M93" s="43"/>
      <c r="N93" s="22"/>
      <c r="O93" s="95"/>
      <c r="P93" s="96"/>
      <c r="Q93" s="97"/>
      <c r="R93" s="6"/>
    </row>
    <row r="94" spans="1:18" ht="13.2" x14ac:dyDescent="0.25">
      <c r="A94" s="36"/>
      <c r="B94" s="36"/>
      <c r="C94" s="46"/>
      <c r="D94" s="46"/>
      <c r="E94" s="39"/>
      <c r="F94" s="15"/>
      <c r="G94" s="94"/>
      <c r="H94" s="94"/>
      <c r="I94" s="42"/>
      <c r="J94" s="42"/>
      <c r="K94" s="43"/>
      <c r="L94" s="88"/>
      <c r="M94" s="43"/>
      <c r="N94" s="22"/>
      <c r="O94" s="95"/>
      <c r="P94" s="96"/>
      <c r="Q94" s="97"/>
      <c r="R94" s="6"/>
    </row>
    <row r="95" spans="1:18" ht="13.2" x14ac:dyDescent="0.25">
      <c r="A95" s="36"/>
      <c r="B95" s="36"/>
      <c r="C95" s="46"/>
      <c r="D95" s="46"/>
      <c r="E95" s="39"/>
      <c r="F95" s="15"/>
      <c r="G95" s="94"/>
      <c r="H95" s="94"/>
      <c r="I95" s="42"/>
      <c r="J95" s="42"/>
      <c r="K95" s="43"/>
      <c r="L95" s="88"/>
      <c r="M95" s="43"/>
      <c r="N95" s="22"/>
      <c r="O95" s="95"/>
      <c r="P95" s="96"/>
      <c r="Q95" s="97"/>
      <c r="R95" s="6"/>
    </row>
    <row r="96" spans="1:18" ht="13.2" x14ac:dyDescent="0.25">
      <c r="A96" s="36"/>
      <c r="B96" s="36"/>
      <c r="C96" s="46"/>
      <c r="D96" s="46"/>
      <c r="E96" s="39"/>
      <c r="F96" s="15"/>
      <c r="G96" s="94"/>
      <c r="H96" s="94"/>
      <c r="I96" s="42"/>
      <c r="J96" s="42"/>
      <c r="K96" s="43"/>
      <c r="L96" s="88"/>
      <c r="M96" s="43"/>
      <c r="N96" s="22"/>
      <c r="O96" s="95"/>
      <c r="P96" s="96"/>
      <c r="Q96" s="97"/>
      <c r="R96" s="6"/>
    </row>
    <row r="97" spans="1:18" ht="13.2" x14ac:dyDescent="0.25">
      <c r="A97" s="36"/>
      <c r="B97" s="36"/>
      <c r="C97" s="46"/>
      <c r="D97" s="46"/>
      <c r="E97" s="39"/>
      <c r="F97" s="15"/>
      <c r="G97" s="94"/>
      <c r="H97" s="94"/>
      <c r="I97" s="42"/>
      <c r="J97" s="42"/>
      <c r="K97" s="43"/>
      <c r="L97" s="88"/>
      <c r="M97" s="43"/>
      <c r="N97" s="22"/>
      <c r="O97" s="95"/>
      <c r="P97" s="96"/>
      <c r="Q97" s="97"/>
      <c r="R97" s="6"/>
    </row>
    <row r="98" spans="1:18" ht="13.2" x14ac:dyDescent="0.25">
      <c r="A98" s="36"/>
      <c r="B98" s="36"/>
      <c r="C98" s="46"/>
      <c r="D98" s="46"/>
      <c r="E98" s="39"/>
      <c r="F98" s="15"/>
      <c r="G98" s="94"/>
      <c r="H98" s="94"/>
      <c r="I98" s="42"/>
      <c r="J98" s="42"/>
      <c r="K98" s="43"/>
      <c r="L98" s="88"/>
      <c r="M98" s="43"/>
      <c r="N98" s="22"/>
      <c r="O98" s="95"/>
      <c r="P98" s="96"/>
      <c r="Q98" s="97"/>
      <c r="R98" s="6"/>
    </row>
    <row r="99" spans="1:18" ht="13.2" x14ac:dyDescent="0.25">
      <c r="A99" s="36"/>
      <c r="B99" s="36"/>
      <c r="C99" s="46"/>
      <c r="D99" s="46"/>
      <c r="E99" s="39"/>
      <c r="F99" s="15"/>
      <c r="G99" s="94"/>
      <c r="H99" s="94"/>
      <c r="I99" s="42"/>
      <c r="J99" s="42"/>
      <c r="K99" s="43"/>
      <c r="L99" s="88"/>
      <c r="M99" s="43"/>
      <c r="N99" s="22"/>
      <c r="O99" s="95"/>
      <c r="P99" s="96"/>
      <c r="Q99" s="97"/>
      <c r="R99" s="6"/>
    </row>
    <row r="100" spans="1:18" ht="13.2" x14ac:dyDescent="0.25">
      <c r="A100" s="36"/>
      <c r="B100" s="36"/>
      <c r="C100" s="46"/>
      <c r="D100" s="46"/>
      <c r="E100" s="39"/>
      <c r="F100" s="15"/>
      <c r="G100" s="94"/>
      <c r="H100" s="94"/>
      <c r="I100" s="42"/>
      <c r="J100" s="42"/>
      <c r="K100" s="43"/>
      <c r="L100" s="88"/>
      <c r="M100" s="43"/>
      <c r="N100" s="22"/>
      <c r="O100" s="95"/>
      <c r="P100" s="96"/>
      <c r="Q100" s="97"/>
      <c r="R100" s="6"/>
    </row>
    <row r="101" spans="1:18" ht="13.2" x14ac:dyDescent="0.25">
      <c r="A101" s="36"/>
      <c r="B101" s="36"/>
      <c r="C101" s="46"/>
      <c r="D101" s="46"/>
      <c r="E101" s="39"/>
      <c r="F101" s="15"/>
      <c r="G101" s="94"/>
      <c r="H101" s="94"/>
      <c r="I101" s="42"/>
      <c r="J101" s="42"/>
      <c r="K101" s="43"/>
      <c r="L101" s="88"/>
      <c r="M101" s="43"/>
      <c r="N101" s="22"/>
      <c r="O101" s="95"/>
      <c r="P101" s="96"/>
      <c r="Q101" s="97"/>
      <c r="R101" s="6"/>
    </row>
    <row r="102" spans="1:18" ht="13.2" x14ac:dyDescent="0.25">
      <c r="A102" s="36"/>
      <c r="B102" s="36"/>
      <c r="C102" s="46"/>
      <c r="D102" s="46"/>
      <c r="E102" s="39"/>
      <c r="F102" s="15"/>
      <c r="G102" s="94"/>
      <c r="H102" s="94"/>
      <c r="I102" s="42"/>
      <c r="J102" s="42"/>
      <c r="K102" s="43"/>
      <c r="L102" s="88"/>
      <c r="M102" s="43"/>
      <c r="N102" s="22"/>
      <c r="O102" s="95"/>
      <c r="P102" s="96"/>
      <c r="Q102" s="97"/>
      <c r="R102" s="6"/>
    </row>
    <row r="103" spans="1:18" ht="13.2" x14ac:dyDescent="0.25">
      <c r="A103" s="36"/>
      <c r="B103" s="36"/>
      <c r="C103" s="46"/>
      <c r="D103" s="46"/>
      <c r="E103" s="39"/>
      <c r="F103" s="15"/>
      <c r="G103" s="94"/>
      <c r="H103" s="94"/>
      <c r="I103" s="42"/>
      <c r="J103" s="42"/>
      <c r="K103" s="43"/>
      <c r="L103" s="88"/>
      <c r="M103" s="43"/>
      <c r="N103" s="22"/>
      <c r="O103" s="95"/>
      <c r="P103" s="96"/>
      <c r="Q103" s="97"/>
      <c r="R103" s="6"/>
    </row>
    <row r="104" spans="1:18" ht="13.2" x14ac:dyDescent="0.25">
      <c r="A104" s="36"/>
      <c r="B104" s="36"/>
      <c r="C104" s="46"/>
      <c r="D104" s="46"/>
      <c r="E104" s="39"/>
      <c r="F104" s="15"/>
      <c r="G104" s="94"/>
      <c r="H104" s="94"/>
      <c r="I104" s="42"/>
      <c r="J104" s="42"/>
      <c r="K104" s="43"/>
      <c r="L104" s="88"/>
      <c r="M104" s="43"/>
      <c r="N104" s="22"/>
      <c r="O104" s="95"/>
      <c r="P104" s="96"/>
      <c r="Q104" s="97"/>
      <c r="R104" s="6"/>
    </row>
    <row r="105" spans="1:18" ht="13.2" x14ac:dyDescent="0.25">
      <c r="A105" s="36"/>
      <c r="B105" s="36"/>
      <c r="C105" s="46"/>
      <c r="D105" s="46"/>
      <c r="E105" s="39"/>
      <c r="F105" s="15"/>
      <c r="G105" s="94"/>
      <c r="H105" s="94"/>
      <c r="I105" s="42"/>
      <c r="J105" s="42"/>
      <c r="K105" s="43"/>
      <c r="L105" s="88"/>
      <c r="M105" s="43"/>
      <c r="N105" s="22"/>
      <c r="O105" s="95"/>
      <c r="P105" s="96"/>
      <c r="Q105" s="97"/>
      <c r="R105" s="6"/>
    </row>
    <row r="106" spans="1:18" ht="13.2" x14ac:dyDescent="0.25">
      <c r="A106" s="36"/>
      <c r="B106" s="36"/>
      <c r="C106" s="46"/>
      <c r="D106" s="46"/>
      <c r="E106" s="39"/>
      <c r="F106" s="15"/>
      <c r="G106" s="94"/>
      <c r="H106" s="94"/>
      <c r="I106" s="42"/>
      <c r="J106" s="42"/>
      <c r="K106" s="43"/>
      <c r="L106" s="88"/>
      <c r="M106" s="43"/>
      <c r="N106" s="22"/>
      <c r="O106" s="95"/>
      <c r="P106" s="96"/>
      <c r="Q106" s="97"/>
      <c r="R106" s="6"/>
    </row>
    <row r="107" spans="1:18" ht="13.2" x14ac:dyDescent="0.25">
      <c r="A107" s="36"/>
      <c r="B107" s="36"/>
      <c r="C107" s="46"/>
      <c r="D107" s="46"/>
      <c r="E107" s="39"/>
      <c r="F107" s="15"/>
      <c r="G107" s="94"/>
      <c r="H107" s="94"/>
      <c r="I107" s="42"/>
      <c r="J107" s="42"/>
      <c r="K107" s="43"/>
      <c r="L107" s="88"/>
      <c r="M107" s="43"/>
      <c r="N107" s="22"/>
      <c r="O107" s="95"/>
      <c r="P107" s="96"/>
      <c r="Q107" s="97"/>
      <c r="R107" s="6"/>
    </row>
    <row r="108" spans="1:18" ht="13.2" x14ac:dyDescent="0.25">
      <c r="A108" s="36"/>
      <c r="B108" s="36"/>
      <c r="C108" s="46"/>
      <c r="D108" s="46"/>
      <c r="E108" s="39"/>
      <c r="F108" s="15"/>
      <c r="G108" s="94"/>
      <c r="H108" s="94"/>
      <c r="I108" s="42"/>
      <c r="J108" s="42"/>
      <c r="K108" s="43"/>
      <c r="L108" s="88"/>
      <c r="M108" s="43"/>
      <c r="N108" s="22"/>
      <c r="O108" s="95"/>
      <c r="P108" s="96"/>
      <c r="Q108" s="97"/>
      <c r="R108" s="6"/>
    </row>
    <row r="109" spans="1:18" ht="13.2" x14ac:dyDescent="0.25">
      <c r="A109" s="36"/>
      <c r="B109" s="36"/>
      <c r="C109" s="46"/>
      <c r="D109" s="46"/>
      <c r="E109" s="39"/>
      <c r="F109" s="15"/>
      <c r="G109" s="94"/>
      <c r="H109" s="94"/>
      <c r="I109" s="42"/>
      <c r="J109" s="42"/>
      <c r="K109" s="43"/>
      <c r="L109" s="88"/>
      <c r="M109" s="43"/>
      <c r="N109" s="22"/>
      <c r="O109" s="95"/>
      <c r="P109" s="96"/>
      <c r="Q109" s="97"/>
      <c r="R109" s="6"/>
    </row>
    <row r="110" spans="1:18" ht="13.2" x14ac:dyDescent="0.25">
      <c r="A110" s="36"/>
      <c r="B110" s="36"/>
      <c r="C110" s="46"/>
      <c r="D110" s="46"/>
      <c r="E110" s="39"/>
      <c r="F110" s="15"/>
      <c r="G110" s="94"/>
      <c r="H110" s="94"/>
      <c r="I110" s="42"/>
      <c r="J110" s="42"/>
      <c r="K110" s="43"/>
      <c r="L110" s="88"/>
      <c r="M110" s="43"/>
      <c r="N110" s="22"/>
      <c r="O110" s="95"/>
      <c r="P110" s="96"/>
      <c r="Q110" s="97"/>
      <c r="R110" s="6"/>
    </row>
    <row r="111" spans="1:18" ht="13.2" x14ac:dyDescent="0.25">
      <c r="A111" s="36"/>
      <c r="B111" s="36"/>
      <c r="C111" s="46"/>
      <c r="D111" s="46"/>
      <c r="E111" s="39"/>
      <c r="F111" s="15"/>
      <c r="G111" s="94"/>
      <c r="H111" s="94"/>
      <c r="I111" s="42"/>
      <c r="J111" s="42"/>
      <c r="K111" s="43"/>
      <c r="L111" s="88"/>
      <c r="M111" s="43"/>
      <c r="N111" s="22"/>
      <c r="O111" s="95"/>
      <c r="P111" s="96"/>
      <c r="Q111" s="97"/>
      <c r="R111" s="6"/>
    </row>
    <row r="112" spans="1:18" ht="13.2" x14ac:dyDescent="0.25">
      <c r="A112" s="36"/>
      <c r="B112" s="36"/>
      <c r="C112" s="46"/>
      <c r="D112" s="46"/>
      <c r="E112" s="39"/>
      <c r="F112" s="15"/>
      <c r="G112" s="94"/>
      <c r="H112" s="94"/>
      <c r="I112" s="42"/>
      <c r="J112" s="42"/>
      <c r="K112" s="43"/>
      <c r="L112" s="88"/>
      <c r="M112" s="43"/>
      <c r="N112" s="22"/>
      <c r="O112" s="95"/>
      <c r="P112" s="96"/>
      <c r="Q112" s="97"/>
      <c r="R112" s="6"/>
    </row>
    <row r="113" spans="1:18" ht="13.2" x14ac:dyDescent="0.25">
      <c r="A113" s="36"/>
      <c r="B113" s="36"/>
      <c r="C113" s="46"/>
      <c r="D113" s="46"/>
      <c r="E113" s="39"/>
      <c r="F113" s="15"/>
      <c r="G113" s="94"/>
      <c r="H113" s="94"/>
      <c r="I113" s="42"/>
      <c r="J113" s="42"/>
      <c r="K113" s="43"/>
      <c r="L113" s="88"/>
      <c r="M113" s="43"/>
      <c r="N113" s="22"/>
      <c r="O113" s="95"/>
      <c r="P113" s="96"/>
      <c r="Q113" s="97"/>
      <c r="R113" s="6"/>
    </row>
    <row r="114" spans="1:18" ht="13.2" x14ac:dyDescent="0.25">
      <c r="A114" s="36"/>
      <c r="B114" s="36"/>
      <c r="C114" s="46"/>
      <c r="D114" s="46"/>
      <c r="E114" s="39"/>
      <c r="F114" s="15"/>
      <c r="G114" s="94"/>
      <c r="H114" s="94"/>
      <c r="I114" s="42"/>
      <c r="J114" s="42"/>
      <c r="K114" s="43"/>
      <c r="L114" s="88"/>
      <c r="M114" s="43"/>
      <c r="N114" s="22"/>
      <c r="O114" s="95"/>
      <c r="P114" s="96"/>
      <c r="Q114" s="97"/>
      <c r="R114" s="6"/>
    </row>
    <row r="115" spans="1:18" ht="13.2" x14ac:dyDescent="0.25">
      <c r="A115" s="36"/>
      <c r="B115" s="36"/>
      <c r="C115" s="46"/>
      <c r="D115" s="46"/>
      <c r="E115" s="39"/>
      <c r="F115" s="15"/>
      <c r="G115" s="94"/>
      <c r="H115" s="94"/>
      <c r="I115" s="42"/>
      <c r="J115" s="42"/>
      <c r="K115" s="43"/>
      <c r="L115" s="88"/>
      <c r="M115" s="43"/>
      <c r="N115" s="22"/>
      <c r="O115" s="95"/>
      <c r="P115" s="96"/>
      <c r="Q115" s="97"/>
      <c r="R115" s="6"/>
    </row>
    <row r="116" spans="1:18" ht="13.2" x14ac:dyDescent="0.25">
      <c r="A116" s="36"/>
      <c r="B116" s="36"/>
      <c r="C116" s="46"/>
      <c r="D116" s="46"/>
      <c r="E116" s="39"/>
      <c r="F116" s="15"/>
      <c r="G116" s="94"/>
      <c r="H116" s="94"/>
      <c r="I116" s="42"/>
      <c r="J116" s="42"/>
      <c r="K116" s="43"/>
      <c r="L116" s="88"/>
      <c r="M116" s="43"/>
      <c r="N116" s="22"/>
      <c r="O116" s="95"/>
      <c r="P116" s="96"/>
      <c r="Q116" s="97"/>
      <c r="R116" s="6"/>
    </row>
    <row r="117" spans="1:18" ht="13.2" x14ac:dyDescent="0.25">
      <c r="A117" s="36"/>
      <c r="B117" s="36"/>
      <c r="C117" s="46"/>
      <c r="D117" s="46"/>
      <c r="E117" s="39"/>
      <c r="F117" s="15"/>
      <c r="G117" s="94"/>
      <c r="H117" s="94"/>
      <c r="I117" s="42"/>
      <c r="J117" s="42"/>
      <c r="K117" s="43"/>
      <c r="L117" s="88"/>
      <c r="M117" s="43"/>
      <c r="N117" s="22"/>
      <c r="O117" s="95"/>
      <c r="P117" s="96"/>
      <c r="Q117" s="97"/>
      <c r="R117" s="6"/>
    </row>
    <row r="118" spans="1:18" ht="13.2" x14ac:dyDescent="0.25">
      <c r="A118" s="36"/>
      <c r="B118" s="36"/>
      <c r="C118" s="46"/>
      <c r="D118" s="46"/>
      <c r="E118" s="39"/>
      <c r="F118" s="15"/>
      <c r="G118" s="94"/>
      <c r="H118" s="94"/>
      <c r="I118" s="42"/>
      <c r="J118" s="42"/>
      <c r="K118" s="43"/>
      <c r="L118" s="88"/>
      <c r="M118" s="43"/>
      <c r="N118" s="22"/>
      <c r="O118" s="95"/>
      <c r="P118" s="96"/>
      <c r="Q118" s="97"/>
      <c r="R118" s="6"/>
    </row>
    <row r="119" spans="1:18" ht="13.2" x14ac:dyDescent="0.25">
      <c r="A119" s="36"/>
      <c r="B119" s="36"/>
      <c r="C119" s="46"/>
      <c r="D119" s="46"/>
      <c r="E119" s="39"/>
      <c r="F119" s="15"/>
      <c r="G119" s="94"/>
      <c r="H119" s="94"/>
      <c r="I119" s="42"/>
      <c r="J119" s="42"/>
      <c r="K119" s="43"/>
      <c r="L119" s="88"/>
      <c r="M119" s="43"/>
      <c r="N119" s="22"/>
      <c r="O119" s="95"/>
      <c r="P119" s="96"/>
      <c r="Q119" s="97"/>
      <c r="R119" s="6"/>
    </row>
    <row r="120" spans="1:18" ht="13.2" x14ac:dyDescent="0.25">
      <c r="A120" s="36"/>
      <c r="B120" s="36"/>
      <c r="C120" s="46"/>
      <c r="D120" s="46"/>
      <c r="E120" s="39"/>
      <c r="F120" s="15"/>
      <c r="G120" s="94"/>
      <c r="H120" s="94"/>
      <c r="I120" s="42"/>
      <c r="J120" s="42"/>
      <c r="K120" s="43"/>
      <c r="L120" s="88"/>
      <c r="M120" s="43"/>
      <c r="N120" s="22"/>
      <c r="O120" s="95"/>
      <c r="P120" s="96"/>
      <c r="Q120" s="97"/>
      <c r="R120" s="6"/>
    </row>
    <row r="121" spans="1:18" ht="13.2" x14ac:dyDescent="0.25">
      <c r="A121" s="36"/>
      <c r="B121" s="36"/>
      <c r="C121" s="46"/>
      <c r="D121" s="46"/>
      <c r="E121" s="39"/>
      <c r="F121" s="15"/>
      <c r="G121" s="94"/>
      <c r="H121" s="94"/>
      <c r="I121" s="42"/>
      <c r="J121" s="42"/>
      <c r="K121" s="43"/>
      <c r="L121" s="88"/>
      <c r="M121" s="43"/>
      <c r="N121" s="22"/>
      <c r="O121" s="95"/>
      <c r="P121" s="96"/>
      <c r="Q121" s="97"/>
      <c r="R121" s="6"/>
    </row>
    <row r="122" spans="1:18" ht="13.2" x14ac:dyDescent="0.25">
      <c r="A122" s="36"/>
      <c r="B122" s="36"/>
      <c r="C122" s="46"/>
      <c r="D122" s="46"/>
      <c r="E122" s="39"/>
      <c r="F122" s="15"/>
      <c r="G122" s="94"/>
      <c r="H122" s="94"/>
      <c r="I122" s="42"/>
      <c r="J122" s="42"/>
      <c r="K122" s="43"/>
      <c r="L122" s="88"/>
      <c r="M122" s="43"/>
      <c r="N122" s="22"/>
      <c r="O122" s="95"/>
      <c r="P122" s="96"/>
      <c r="Q122" s="97"/>
      <c r="R122" s="6"/>
    </row>
    <row r="123" spans="1:18" ht="13.2" x14ac:dyDescent="0.25">
      <c r="A123" s="36"/>
      <c r="B123" s="36"/>
      <c r="C123" s="46"/>
      <c r="D123" s="46"/>
      <c r="E123" s="39"/>
      <c r="F123" s="15"/>
      <c r="G123" s="94"/>
      <c r="H123" s="94"/>
      <c r="I123" s="42"/>
      <c r="J123" s="42"/>
      <c r="K123" s="43"/>
      <c r="L123" s="88"/>
      <c r="M123" s="43"/>
      <c r="N123" s="22"/>
      <c r="O123" s="95"/>
      <c r="P123" s="96"/>
      <c r="Q123" s="97"/>
      <c r="R123" s="6"/>
    </row>
    <row r="124" spans="1:18" ht="13.2" x14ac:dyDescent="0.25">
      <c r="A124" s="36"/>
      <c r="B124" s="36"/>
      <c r="C124" s="46"/>
      <c r="D124" s="46"/>
      <c r="E124" s="39"/>
      <c r="F124" s="15"/>
      <c r="G124" s="94"/>
      <c r="H124" s="94"/>
      <c r="I124" s="42"/>
      <c r="J124" s="42"/>
      <c r="K124" s="43"/>
      <c r="L124" s="88"/>
      <c r="M124" s="43"/>
      <c r="N124" s="22"/>
      <c r="O124" s="95"/>
      <c r="P124" s="96"/>
      <c r="Q124" s="97"/>
      <c r="R124" s="6"/>
    </row>
    <row r="125" spans="1:18" ht="13.2" x14ac:dyDescent="0.25">
      <c r="A125" s="36"/>
      <c r="B125" s="36"/>
      <c r="C125" s="46"/>
      <c r="D125" s="46"/>
      <c r="E125" s="39"/>
      <c r="F125" s="15"/>
      <c r="G125" s="94"/>
      <c r="H125" s="94"/>
      <c r="I125" s="42"/>
      <c r="J125" s="42"/>
      <c r="K125" s="43"/>
      <c r="L125" s="88"/>
      <c r="M125" s="43"/>
      <c r="N125" s="22"/>
      <c r="O125" s="95"/>
      <c r="P125" s="96"/>
      <c r="Q125" s="97"/>
      <c r="R125" s="6"/>
    </row>
    <row r="126" spans="1:18" ht="13.2" x14ac:dyDescent="0.25">
      <c r="A126" s="36"/>
      <c r="B126" s="36"/>
      <c r="C126" s="46"/>
      <c r="D126" s="46"/>
      <c r="E126" s="39"/>
      <c r="F126" s="15"/>
      <c r="G126" s="94"/>
      <c r="H126" s="94"/>
      <c r="I126" s="42"/>
      <c r="J126" s="42"/>
      <c r="K126" s="43"/>
      <c r="L126" s="88"/>
      <c r="M126" s="43"/>
      <c r="N126" s="22"/>
      <c r="O126" s="95"/>
      <c r="P126" s="96"/>
      <c r="Q126" s="97"/>
      <c r="R126" s="6"/>
    </row>
    <row r="127" spans="1:18" ht="13.2" x14ac:dyDescent="0.25">
      <c r="A127" s="36"/>
      <c r="B127" s="36"/>
      <c r="C127" s="46"/>
      <c r="D127" s="46"/>
      <c r="E127" s="39"/>
      <c r="F127" s="15"/>
      <c r="G127" s="94"/>
      <c r="H127" s="94"/>
      <c r="I127" s="42"/>
      <c r="J127" s="42"/>
      <c r="K127" s="43"/>
      <c r="L127" s="88"/>
      <c r="M127" s="43"/>
      <c r="N127" s="22"/>
      <c r="O127" s="95"/>
      <c r="P127" s="96"/>
      <c r="Q127" s="97"/>
      <c r="R127" s="6"/>
    </row>
    <row r="128" spans="1:18" ht="13.2" x14ac:dyDescent="0.25">
      <c r="A128" s="36"/>
      <c r="B128" s="36"/>
      <c r="C128" s="46"/>
      <c r="D128" s="46"/>
      <c r="E128" s="39"/>
      <c r="F128" s="15"/>
      <c r="G128" s="94"/>
      <c r="H128" s="94"/>
      <c r="I128" s="42"/>
      <c r="J128" s="42"/>
      <c r="K128" s="43"/>
      <c r="L128" s="88"/>
      <c r="M128" s="43"/>
      <c r="N128" s="22"/>
      <c r="O128" s="95"/>
      <c r="P128" s="96"/>
      <c r="Q128" s="97"/>
      <c r="R128" s="6"/>
    </row>
    <row r="129" spans="1:18" ht="13.2" x14ac:dyDescent="0.25">
      <c r="A129" s="36"/>
      <c r="B129" s="36"/>
      <c r="C129" s="46"/>
      <c r="D129" s="46"/>
      <c r="E129" s="39"/>
      <c r="F129" s="15"/>
      <c r="G129" s="94"/>
      <c r="H129" s="94"/>
      <c r="I129" s="42"/>
      <c r="J129" s="42"/>
      <c r="K129" s="43"/>
      <c r="L129" s="88"/>
      <c r="M129" s="43"/>
      <c r="N129" s="22"/>
      <c r="O129" s="95"/>
      <c r="P129" s="96"/>
      <c r="Q129" s="97"/>
      <c r="R129" s="6"/>
    </row>
    <row r="130" spans="1:18" ht="13.2" x14ac:dyDescent="0.25">
      <c r="A130" s="36"/>
      <c r="B130" s="36"/>
      <c r="C130" s="46"/>
      <c r="D130" s="46"/>
      <c r="E130" s="39"/>
      <c r="F130" s="15"/>
      <c r="G130" s="94"/>
      <c r="H130" s="94"/>
      <c r="I130" s="42"/>
      <c r="J130" s="42"/>
      <c r="K130" s="43"/>
      <c r="L130" s="88"/>
      <c r="M130" s="43"/>
      <c r="N130" s="22"/>
      <c r="O130" s="95"/>
      <c r="P130" s="96"/>
      <c r="Q130" s="97"/>
      <c r="R130" s="6"/>
    </row>
    <row r="131" spans="1:18" ht="13.2" x14ac:dyDescent="0.25">
      <c r="A131" s="36"/>
      <c r="B131" s="36"/>
      <c r="C131" s="46"/>
      <c r="D131" s="46"/>
      <c r="E131" s="39"/>
      <c r="F131" s="15"/>
      <c r="G131" s="94"/>
      <c r="H131" s="94"/>
      <c r="I131" s="42"/>
      <c r="J131" s="42"/>
      <c r="K131" s="43"/>
      <c r="L131" s="88"/>
      <c r="M131" s="43"/>
      <c r="N131" s="22"/>
      <c r="O131" s="95"/>
      <c r="P131" s="96"/>
      <c r="Q131" s="97"/>
      <c r="R131" s="6"/>
    </row>
    <row r="132" spans="1:18" ht="13.2" x14ac:dyDescent="0.25">
      <c r="A132" s="36"/>
      <c r="B132" s="36"/>
      <c r="C132" s="46"/>
      <c r="D132" s="46"/>
      <c r="E132" s="39"/>
      <c r="F132" s="15"/>
      <c r="G132" s="94"/>
      <c r="H132" s="94"/>
      <c r="I132" s="42"/>
      <c r="J132" s="42"/>
      <c r="K132" s="43"/>
      <c r="L132" s="88"/>
      <c r="M132" s="43"/>
      <c r="N132" s="22"/>
      <c r="O132" s="95"/>
      <c r="P132" s="96"/>
      <c r="Q132" s="97"/>
      <c r="R132" s="6"/>
    </row>
    <row r="133" spans="1:18" ht="13.2" x14ac:dyDescent="0.25">
      <c r="A133" s="36"/>
      <c r="B133" s="36"/>
      <c r="C133" s="46"/>
      <c r="D133" s="46"/>
      <c r="E133" s="39"/>
      <c r="F133" s="15"/>
      <c r="G133" s="94"/>
      <c r="H133" s="94"/>
      <c r="I133" s="42"/>
      <c r="J133" s="42"/>
      <c r="K133" s="43"/>
      <c r="L133" s="88"/>
      <c r="M133" s="43"/>
      <c r="N133" s="22"/>
      <c r="O133" s="95"/>
      <c r="P133" s="96"/>
      <c r="Q133" s="97"/>
      <c r="R133" s="6"/>
    </row>
    <row r="134" spans="1:18" ht="13.2" x14ac:dyDescent="0.25">
      <c r="A134" s="36"/>
      <c r="B134" s="36"/>
      <c r="C134" s="46"/>
      <c r="D134" s="46"/>
      <c r="E134" s="39"/>
      <c r="F134" s="15"/>
      <c r="G134" s="94"/>
      <c r="H134" s="94"/>
      <c r="I134" s="42"/>
      <c r="J134" s="42"/>
      <c r="K134" s="43"/>
      <c r="L134" s="88"/>
      <c r="M134" s="43"/>
      <c r="N134" s="22"/>
      <c r="O134" s="95"/>
      <c r="P134" s="96"/>
      <c r="Q134" s="97"/>
      <c r="R134" s="6"/>
    </row>
    <row r="135" spans="1:18" ht="13.2" x14ac:dyDescent="0.25">
      <c r="A135" s="36"/>
      <c r="B135" s="36"/>
      <c r="C135" s="46"/>
      <c r="D135" s="46"/>
      <c r="E135" s="39"/>
      <c r="F135" s="15"/>
      <c r="G135" s="94"/>
      <c r="H135" s="94"/>
      <c r="I135" s="42"/>
      <c r="J135" s="42"/>
      <c r="K135" s="43"/>
      <c r="L135" s="88"/>
      <c r="M135" s="43"/>
      <c r="N135" s="22"/>
      <c r="O135" s="95"/>
      <c r="P135" s="96"/>
      <c r="Q135" s="97"/>
      <c r="R135" s="6"/>
    </row>
    <row r="136" spans="1:18" ht="13.2" x14ac:dyDescent="0.25">
      <c r="A136" s="36"/>
      <c r="B136" s="36"/>
      <c r="C136" s="46"/>
      <c r="D136" s="46"/>
      <c r="E136" s="39"/>
      <c r="F136" s="15"/>
      <c r="G136" s="94"/>
      <c r="H136" s="94"/>
      <c r="I136" s="42"/>
      <c r="J136" s="42"/>
      <c r="K136" s="43"/>
      <c r="L136" s="88"/>
      <c r="M136" s="43"/>
      <c r="N136" s="22"/>
      <c r="O136" s="95"/>
      <c r="P136" s="96"/>
      <c r="Q136" s="97"/>
      <c r="R136" s="6"/>
    </row>
    <row r="137" spans="1:18" ht="13.2" x14ac:dyDescent="0.25">
      <c r="A137" s="36"/>
      <c r="B137" s="36"/>
      <c r="C137" s="46"/>
      <c r="D137" s="46"/>
      <c r="E137" s="39"/>
      <c r="F137" s="15"/>
      <c r="G137" s="94"/>
      <c r="H137" s="94"/>
      <c r="I137" s="42"/>
      <c r="J137" s="42"/>
      <c r="K137" s="43"/>
      <c r="L137" s="88"/>
      <c r="M137" s="43"/>
      <c r="N137" s="22"/>
      <c r="O137" s="95"/>
      <c r="P137" s="96"/>
      <c r="Q137" s="97"/>
      <c r="R137" s="6"/>
    </row>
    <row r="138" spans="1:18" ht="13.2" x14ac:dyDescent="0.25">
      <c r="A138" s="36"/>
      <c r="B138" s="36"/>
      <c r="C138" s="46"/>
      <c r="D138" s="46"/>
      <c r="E138" s="39"/>
      <c r="F138" s="15"/>
      <c r="G138" s="94"/>
      <c r="H138" s="94"/>
      <c r="I138" s="42"/>
      <c r="J138" s="42"/>
      <c r="K138" s="43"/>
      <c r="L138" s="88"/>
      <c r="M138" s="43"/>
      <c r="N138" s="22"/>
      <c r="O138" s="95"/>
      <c r="P138" s="96"/>
      <c r="Q138" s="97"/>
      <c r="R138" s="6"/>
    </row>
    <row r="139" spans="1:18" ht="13.2" x14ac:dyDescent="0.25">
      <c r="A139" s="36"/>
      <c r="B139" s="36"/>
      <c r="C139" s="46"/>
      <c r="D139" s="46"/>
      <c r="E139" s="39"/>
      <c r="F139" s="15"/>
      <c r="G139" s="94"/>
      <c r="H139" s="94"/>
      <c r="I139" s="42"/>
      <c r="J139" s="42"/>
      <c r="K139" s="43"/>
      <c r="L139" s="88"/>
      <c r="M139" s="43"/>
      <c r="N139" s="22"/>
      <c r="O139" s="95"/>
      <c r="P139" s="96"/>
      <c r="Q139" s="97"/>
      <c r="R139" s="6"/>
    </row>
    <row r="140" spans="1:18" ht="13.2" x14ac:dyDescent="0.25">
      <c r="A140" s="36"/>
      <c r="B140" s="36"/>
      <c r="C140" s="46"/>
      <c r="D140" s="46"/>
      <c r="E140" s="39"/>
      <c r="F140" s="15"/>
      <c r="G140" s="94"/>
      <c r="H140" s="94"/>
      <c r="I140" s="42"/>
      <c r="J140" s="42"/>
      <c r="K140" s="43"/>
      <c r="L140" s="88"/>
      <c r="M140" s="43"/>
      <c r="N140" s="22"/>
      <c r="O140" s="95"/>
      <c r="P140" s="96"/>
      <c r="Q140" s="97"/>
      <c r="R140" s="6"/>
    </row>
    <row r="141" spans="1:18" ht="13.2" x14ac:dyDescent="0.25">
      <c r="A141" s="36"/>
      <c r="B141" s="36"/>
      <c r="C141" s="46"/>
      <c r="D141" s="46"/>
      <c r="E141" s="39"/>
      <c r="F141" s="15"/>
      <c r="G141" s="94"/>
      <c r="H141" s="94"/>
      <c r="I141" s="42"/>
      <c r="J141" s="42"/>
      <c r="K141" s="43"/>
      <c r="L141" s="88"/>
      <c r="M141" s="43"/>
      <c r="N141" s="22"/>
      <c r="O141" s="95"/>
      <c r="P141" s="96"/>
      <c r="Q141" s="97"/>
      <c r="R141" s="6"/>
    </row>
    <row r="142" spans="1:18" ht="13.2" x14ac:dyDescent="0.25">
      <c r="A142" s="36"/>
      <c r="B142" s="36"/>
      <c r="C142" s="46"/>
      <c r="D142" s="46"/>
      <c r="E142" s="39"/>
      <c r="F142" s="15"/>
      <c r="G142" s="94"/>
      <c r="H142" s="94"/>
      <c r="I142" s="42"/>
      <c r="J142" s="42"/>
      <c r="K142" s="43"/>
      <c r="L142" s="88"/>
      <c r="M142" s="43"/>
      <c r="N142" s="22"/>
      <c r="O142" s="95"/>
      <c r="P142" s="96"/>
      <c r="Q142" s="97"/>
      <c r="R142" s="6"/>
    </row>
    <row r="143" spans="1:18" ht="13.2" x14ac:dyDescent="0.25">
      <c r="A143" s="36"/>
      <c r="B143" s="36"/>
      <c r="C143" s="46"/>
      <c r="D143" s="46"/>
      <c r="E143" s="39"/>
      <c r="F143" s="15"/>
      <c r="G143" s="94"/>
      <c r="H143" s="94"/>
      <c r="I143" s="42"/>
      <c r="J143" s="42"/>
      <c r="K143" s="43"/>
      <c r="L143" s="88"/>
      <c r="M143" s="43"/>
      <c r="N143" s="22"/>
      <c r="O143" s="95"/>
      <c r="P143" s="96"/>
      <c r="Q143" s="97"/>
      <c r="R143" s="6"/>
    </row>
    <row r="144" spans="1:18" ht="13.2" x14ac:dyDescent="0.25">
      <c r="A144" s="36"/>
      <c r="B144" s="36"/>
      <c r="C144" s="46"/>
      <c r="D144" s="46"/>
      <c r="E144" s="39"/>
      <c r="F144" s="15"/>
      <c r="G144" s="94"/>
      <c r="H144" s="94"/>
      <c r="I144" s="42"/>
      <c r="J144" s="42"/>
      <c r="K144" s="43"/>
      <c r="L144" s="88"/>
      <c r="M144" s="43"/>
      <c r="N144" s="22"/>
      <c r="O144" s="95"/>
      <c r="P144" s="96"/>
      <c r="Q144" s="97"/>
      <c r="R144" s="6"/>
    </row>
    <row r="145" spans="1:18" ht="13.2" x14ac:dyDescent="0.25">
      <c r="A145" s="36"/>
      <c r="B145" s="36"/>
      <c r="C145" s="46"/>
      <c r="D145" s="46"/>
      <c r="E145" s="39"/>
      <c r="F145" s="15"/>
      <c r="G145" s="94"/>
      <c r="H145" s="94"/>
      <c r="I145" s="42"/>
      <c r="J145" s="42"/>
      <c r="K145" s="43"/>
      <c r="L145" s="88"/>
      <c r="M145" s="43"/>
      <c r="N145" s="22"/>
      <c r="O145" s="95"/>
      <c r="P145" s="96"/>
      <c r="Q145" s="97"/>
      <c r="R145" s="6"/>
    </row>
    <row r="146" spans="1:18" ht="13.2" x14ac:dyDescent="0.25">
      <c r="A146" s="36"/>
      <c r="B146" s="36"/>
      <c r="C146" s="46"/>
      <c r="D146" s="46"/>
      <c r="E146" s="39"/>
      <c r="F146" s="15"/>
      <c r="G146" s="94"/>
      <c r="H146" s="94"/>
      <c r="I146" s="42"/>
      <c r="J146" s="42"/>
      <c r="K146" s="43"/>
      <c r="L146" s="88"/>
      <c r="M146" s="43"/>
      <c r="N146" s="22"/>
      <c r="O146" s="95"/>
      <c r="P146" s="96"/>
      <c r="Q146" s="97"/>
      <c r="R146" s="6"/>
    </row>
    <row r="147" spans="1:18" ht="13.2" x14ac:dyDescent="0.25">
      <c r="A147" s="36"/>
      <c r="B147" s="36"/>
      <c r="C147" s="46"/>
      <c r="D147" s="46"/>
      <c r="E147" s="39"/>
      <c r="F147" s="15"/>
      <c r="G147" s="94"/>
      <c r="H147" s="94"/>
      <c r="I147" s="42"/>
      <c r="J147" s="42"/>
      <c r="K147" s="43"/>
      <c r="L147" s="88"/>
      <c r="M147" s="43"/>
      <c r="N147" s="22"/>
      <c r="O147" s="95"/>
      <c r="P147" s="96"/>
      <c r="Q147" s="97"/>
      <c r="R147" s="6"/>
    </row>
    <row r="148" spans="1:18" ht="13.2" x14ac:dyDescent="0.25">
      <c r="A148" s="36"/>
      <c r="B148" s="36"/>
      <c r="C148" s="46"/>
      <c r="D148" s="46"/>
      <c r="E148" s="39"/>
      <c r="F148" s="15"/>
      <c r="G148" s="94"/>
      <c r="H148" s="94"/>
      <c r="I148" s="42"/>
      <c r="J148" s="42"/>
      <c r="K148" s="43"/>
      <c r="L148" s="88"/>
      <c r="M148" s="43"/>
      <c r="N148" s="22"/>
      <c r="O148" s="95"/>
      <c r="P148" s="96"/>
      <c r="Q148" s="97"/>
      <c r="R148" s="6"/>
    </row>
    <row r="149" spans="1:18" ht="13.2" x14ac:dyDescent="0.25">
      <c r="A149" s="36"/>
      <c r="B149" s="36"/>
      <c r="C149" s="46"/>
      <c r="D149" s="46"/>
      <c r="E149" s="39"/>
      <c r="F149" s="15"/>
      <c r="G149" s="94"/>
      <c r="H149" s="94"/>
      <c r="I149" s="42"/>
      <c r="J149" s="42"/>
      <c r="K149" s="43"/>
      <c r="L149" s="88"/>
      <c r="M149" s="43"/>
      <c r="N149" s="22"/>
      <c r="O149" s="95"/>
      <c r="P149" s="96"/>
      <c r="Q149" s="97"/>
      <c r="R149" s="6"/>
    </row>
    <row r="150" spans="1:18" ht="13.2" x14ac:dyDescent="0.25">
      <c r="A150" s="36"/>
      <c r="B150" s="36"/>
      <c r="C150" s="46"/>
      <c r="D150" s="46"/>
      <c r="E150" s="39"/>
      <c r="F150" s="15"/>
      <c r="G150" s="94"/>
      <c r="H150" s="94"/>
      <c r="I150" s="42"/>
      <c r="J150" s="42"/>
      <c r="K150" s="43"/>
      <c r="L150" s="88"/>
      <c r="M150" s="43"/>
      <c r="N150" s="22"/>
      <c r="O150" s="95"/>
      <c r="P150" s="96"/>
      <c r="Q150" s="97"/>
      <c r="R150" s="6"/>
    </row>
    <row r="151" spans="1:18" ht="13.2" x14ac:dyDescent="0.25">
      <c r="A151" s="36"/>
      <c r="B151" s="36"/>
      <c r="C151" s="46"/>
      <c r="D151" s="46"/>
      <c r="E151" s="39"/>
      <c r="F151" s="15"/>
      <c r="G151" s="94"/>
      <c r="H151" s="94"/>
      <c r="I151" s="42"/>
      <c r="J151" s="42"/>
      <c r="K151" s="43"/>
      <c r="L151" s="88"/>
      <c r="M151" s="43"/>
      <c r="N151" s="22"/>
      <c r="O151" s="95"/>
      <c r="P151" s="96"/>
      <c r="Q151" s="97"/>
      <c r="R151" s="6"/>
    </row>
    <row r="152" spans="1:18" ht="13.2" x14ac:dyDescent="0.25">
      <c r="A152" s="36"/>
      <c r="B152" s="36"/>
      <c r="C152" s="46"/>
      <c r="D152" s="46"/>
      <c r="E152" s="39"/>
      <c r="F152" s="15"/>
      <c r="G152" s="94"/>
      <c r="H152" s="94"/>
      <c r="I152" s="42"/>
      <c r="J152" s="42"/>
      <c r="K152" s="43"/>
      <c r="L152" s="88"/>
      <c r="M152" s="43"/>
      <c r="N152" s="22"/>
      <c r="O152" s="95"/>
      <c r="P152" s="96"/>
      <c r="Q152" s="97"/>
      <c r="R152" s="6"/>
    </row>
    <row r="153" spans="1:18" ht="13.2" x14ac:dyDescent="0.25">
      <c r="A153" s="36"/>
      <c r="B153" s="36"/>
      <c r="C153" s="46"/>
      <c r="D153" s="46"/>
      <c r="E153" s="39"/>
      <c r="F153" s="15"/>
      <c r="G153" s="94"/>
      <c r="H153" s="94"/>
      <c r="I153" s="42"/>
      <c r="J153" s="42"/>
      <c r="K153" s="43"/>
      <c r="L153" s="88"/>
      <c r="M153" s="43"/>
      <c r="N153" s="22"/>
      <c r="O153" s="95"/>
      <c r="P153" s="96"/>
      <c r="Q153" s="97"/>
      <c r="R153" s="6"/>
    </row>
    <row r="154" spans="1:18" ht="13.2" x14ac:dyDescent="0.25">
      <c r="A154" s="36"/>
      <c r="B154" s="36"/>
      <c r="C154" s="46"/>
      <c r="D154" s="46"/>
      <c r="E154" s="39"/>
      <c r="F154" s="15"/>
      <c r="G154" s="94"/>
      <c r="H154" s="94"/>
      <c r="I154" s="42"/>
      <c r="J154" s="42"/>
      <c r="K154" s="43"/>
      <c r="L154" s="88"/>
      <c r="M154" s="43"/>
      <c r="N154" s="22"/>
      <c r="O154" s="95"/>
      <c r="P154" s="96"/>
      <c r="Q154" s="97"/>
      <c r="R154" s="6"/>
    </row>
    <row r="155" spans="1:18" ht="13.2" x14ac:dyDescent="0.25">
      <c r="A155" s="36"/>
      <c r="B155" s="36"/>
      <c r="C155" s="46"/>
      <c r="D155" s="46"/>
      <c r="E155" s="39"/>
      <c r="F155" s="15"/>
      <c r="G155" s="94"/>
      <c r="H155" s="94"/>
      <c r="I155" s="42"/>
      <c r="J155" s="42"/>
      <c r="K155" s="43"/>
      <c r="L155" s="88"/>
      <c r="M155" s="43"/>
      <c r="N155" s="22"/>
      <c r="O155" s="95"/>
      <c r="P155" s="96"/>
      <c r="Q155" s="97"/>
      <c r="R155" s="6"/>
    </row>
    <row r="156" spans="1:18" ht="13.2" x14ac:dyDescent="0.25">
      <c r="A156" s="36"/>
      <c r="B156" s="36"/>
      <c r="C156" s="46"/>
      <c r="D156" s="46"/>
      <c r="E156" s="39"/>
      <c r="F156" s="15"/>
      <c r="G156" s="94"/>
      <c r="H156" s="94"/>
      <c r="I156" s="42"/>
      <c r="J156" s="42"/>
      <c r="K156" s="43"/>
      <c r="L156" s="88"/>
      <c r="M156" s="43"/>
      <c r="N156" s="22"/>
      <c r="O156" s="95"/>
      <c r="P156" s="96"/>
      <c r="Q156" s="97"/>
      <c r="R156" s="6"/>
    </row>
    <row r="157" spans="1:18" ht="13.2" x14ac:dyDescent="0.25">
      <c r="A157" s="36"/>
      <c r="B157" s="36"/>
      <c r="C157" s="46"/>
      <c r="D157" s="46"/>
      <c r="E157" s="39"/>
      <c r="F157" s="15"/>
      <c r="G157" s="94"/>
      <c r="H157" s="94"/>
      <c r="I157" s="42"/>
      <c r="J157" s="42"/>
      <c r="K157" s="43"/>
      <c r="L157" s="88"/>
      <c r="M157" s="43"/>
      <c r="N157" s="22"/>
      <c r="O157" s="95"/>
      <c r="P157" s="96"/>
      <c r="Q157" s="97"/>
      <c r="R157" s="6"/>
    </row>
    <row r="158" spans="1:18" ht="13.2" x14ac:dyDescent="0.25">
      <c r="A158" s="36"/>
      <c r="B158" s="36"/>
      <c r="C158" s="46"/>
      <c r="D158" s="46"/>
      <c r="E158" s="39"/>
      <c r="F158" s="15"/>
      <c r="G158" s="94"/>
      <c r="H158" s="94"/>
      <c r="I158" s="42"/>
      <c r="J158" s="42"/>
      <c r="K158" s="43"/>
      <c r="L158" s="88"/>
      <c r="M158" s="43"/>
      <c r="N158" s="22"/>
      <c r="O158" s="95"/>
      <c r="P158" s="96"/>
      <c r="Q158" s="97"/>
      <c r="R158" s="6"/>
    </row>
    <row r="159" spans="1:18" ht="13.2" x14ac:dyDescent="0.25">
      <c r="A159" s="36"/>
      <c r="B159" s="36"/>
      <c r="C159" s="46"/>
      <c r="D159" s="46"/>
      <c r="E159" s="39"/>
      <c r="F159" s="15"/>
      <c r="G159" s="94"/>
      <c r="H159" s="94"/>
      <c r="I159" s="42"/>
      <c r="J159" s="42"/>
      <c r="K159" s="43"/>
      <c r="L159" s="88"/>
      <c r="M159" s="43"/>
      <c r="N159" s="22"/>
      <c r="O159" s="95"/>
      <c r="P159" s="96"/>
      <c r="Q159" s="97"/>
      <c r="R159" s="6"/>
    </row>
    <row r="160" spans="1:18" ht="13.2" x14ac:dyDescent="0.25">
      <c r="A160" s="36"/>
      <c r="B160" s="36"/>
      <c r="C160" s="46"/>
      <c r="D160" s="46"/>
      <c r="E160" s="39"/>
      <c r="F160" s="15"/>
      <c r="G160" s="94"/>
      <c r="H160" s="94"/>
      <c r="I160" s="42"/>
      <c r="J160" s="42"/>
      <c r="K160" s="43"/>
      <c r="L160" s="88"/>
      <c r="M160" s="43"/>
      <c r="N160" s="22"/>
      <c r="O160" s="95"/>
      <c r="P160" s="96"/>
      <c r="Q160" s="97"/>
      <c r="R160" s="6"/>
    </row>
    <row r="161" spans="1:18" ht="13.2" x14ac:dyDescent="0.25">
      <c r="A161" s="36"/>
      <c r="B161" s="36"/>
      <c r="C161" s="46"/>
      <c r="D161" s="46"/>
      <c r="E161" s="39"/>
      <c r="F161" s="15"/>
      <c r="G161" s="94"/>
      <c r="H161" s="94"/>
      <c r="I161" s="42"/>
      <c r="J161" s="42"/>
      <c r="K161" s="43"/>
      <c r="L161" s="88"/>
      <c r="M161" s="43"/>
      <c r="N161" s="22"/>
      <c r="O161" s="95"/>
      <c r="P161" s="96"/>
      <c r="Q161" s="97"/>
      <c r="R161" s="6"/>
    </row>
    <row r="162" spans="1:18" ht="13.2" x14ac:dyDescent="0.25">
      <c r="A162" s="36"/>
      <c r="B162" s="36"/>
      <c r="C162" s="46"/>
      <c r="D162" s="46"/>
      <c r="E162" s="39"/>
      <c r="F162" s="15"/>
      <c r="G162" s="94"/>
      <c r="H162" s="94"/>
      <c r="I162" s="42"/>
      <c r="J162" s="42"/>
      <c r="K162" s="43"/>
      <c r="L162" s="88"/>
      <c r="M162" s="43"/>
      <c r="N162" s="22"/>
      <c r="O162" s="95"/>
      <c r="P162" s="96"/>
      <c r="Q162" s="97"/>
      <c r="R162" s="6"/>
    </row>
    <row r="163" spans="1:18" ht="13.2" x14ac:dyDescent="0.25">
      <c r="A163" s="36"/>
      <c r="B163" s="36"/>
      <c r="C163" s="46"/>
      <c r="D163" s="46"/>
      <c r="E163" s="39"/>
      <c r="F163" s="15"/>
      <c r="G163" s="94"/>
      <c r="H163" s="94"/>
      <c r="I163" s="42"/>
      <c r="J163" s="42"/>
      <c r="K163" s="43"/>
      <c r="L163" s="88"/>
      <c r="M163" s="43"/>
      <c r="N163" s="22"/>
      <c r="O163" s="95"/>
      <c r="P163" s="96"/>
      <c r="Q163" s="97"/>
      <c r="R163" s="6"/>
    </row>
    <row r="164" spans="1:18" ht="13.2" x14ac:dyDescent="0.25">
      <c r="A164" s="36"/>
      <c r="B164" s="36"/>
      <c r="C164" s="46"/>
      <c r="D164" s="46"/>
      <c r="E164" s="39"/>
      <c r="F164" s="15"/>
      <c r="G164" s="94"/>
      <c r="H164" s="94"/>
      <c r="I164" s="42"/>
      <c r="J164" s="42"/>
      <c r="K164" s="43"/>
      <c r="L164" s="88"/>
      <c r="M164" s="43"/>
      <c r="N164" s="22"/>
      <c r="O164" s="95"/>
      <c r="P164" s="96"/>
      <c r="Q164" s="97"/>
      <c r="R164" s="6"/>
    </row>
    <row r="165" spans="1:18" ht="13.2" x14ac:dyDescent="0.25">
      <c r="A165" s="36"/>
      <c r="B165" s="36"/>
      <c r="C165" s="46"/>
      <c r="D165" s="46"/>
      <c r="E165" s="39"/>
      <c r="F165" s="15"/>
      <c r="G165" s="94"/>
      <c r="H165" s="94"/>
      <c r="I165" s="42"/>
      <c r="J165" s="42"/>
      <c r="K165" s="43"/>
      <c r="L165" s="88"/>
      <c r="M165" s="43"/>
      <c r="N165" s="22"/>
      <c r="O165" s="95"/>
      <c r="P165" s="96"/>
      <c r="Q165" s="97"/>
      <c r="R165" s="6"/>
    </row>
    <row r="166" spans="1:18" ht="13.2" x14ac:dyDescent="0.25">
      <c r="A166" s="36"/>
      <c r="B166" s="36"/>
      <c r="C166" s="46"/>
      <c r="D166" s="46"/>
      <c r="E166" s="39"/>
      <c r="F166" s="15"/>
      <c r="G166" s="94"/>
      <c r="H166" s="94"/>
      <c r="I166" s="42"/>
      <c r="J166" s="42"/>
      <c r="K166" s="43"/>
      <c r="L166" s="88"/>
      <c r="M166" s="43"/>
      <c r="N166" s="22"/>
      <c r="O166" s="95"/>
      <c r="P166" s="96"/>
      <c r="Q166" s="97"/>
      <c r="R166" s="6"/>
    </row>
    <row r="167" spans="1:18" ht="13.2" x14ac:dyDescent="0.25">
      <c r="A167" s="36"/>
      <c r="B167" s="36"/>
      <c r="C167" s="46"/>
      <c r="D167" s="46"/>
      <c r="E167" s="39"/>
      <c r="F167" s="15"/>
      <c r="G167" s="94"/>
      <c r="H167" s="94"/>
      <c r="I167" s="42"/>
      <c r="J167" s="42"/>
      <c r="K167" s="43"/>
      <c r="L167" s="88"/>
      <c r="M167" s="43"/>
      <c r="N167" s="22"/>
      <c r="O167" s="95"/>
      <c r="P167" s="96"/>
      <c r="Q167" s="97"/>
      <c r="R167" s="6"/>
    </row>
    <row r="168" spans="1:18" ht="13.2" x14ac:dyDescent="0.25">
      <c r="A168" s="36"/>
      <c r="B168" s="36"/>
      <c r="C168" s="46"/>
      <c r="D168" s="46"/>
      <c r="E168" s="39"/>
      <c r="F168" s="15"/>
      <c r="G168" s="94"/>
      <c r="H168" s="94"/>
      <c r="I168" s="42"/>
      <c r="J168" s="42"/>
      <c r="K168" s="43"/>
      <c r="L168" s="88"/>
      <c r="M168" s="43"/>
      <c r="N168" s="22"/>
      <c r="O168" s="95"/>
      <c r="P168" s="96"/>
      <c r="Q168" s="97"/>
      <c r="R168" s="6"/>
    </row>
    <row r="169" spans="1:18" ht="13.2" x14ac:dyDescent="0.25">
      <c r="A169" s="36"/>
      <c r="B169" s="36"/>
      <c r="C169" s="46"/>
      <c r="D169" s="46"/>
      <c r="E169" s="39"/>
      <c r="F169" s="15"/>
      <c r="G169" s="94"/>
      <c r="H169" s="94"/>
      <c r="I169" s="42"/>
      <c r="J169" s="42"/>
      <c r="K169" s="43"/>
      <c r="L169" s="88"/>
      <c r="M169" s="43"/>
      <c r="N169" s="22"/>
      <c r="O169" s="95"/>
      <c r="P169" s="96"/>
      <c r="Q169" s="97"/>
      <c r="R169" s="6"/>
    </row>
    <row r="170" spans="1:18" ht="13.2" x14ac:dyDescent="0.25">
      <c r="A170" s="36"/>
      <c r="B170" s="36"/>
      <c r="C170" s="46"/>
      <c r="D170" s="46"/>
      <c r="E170" s="39"/>
      <c r="F170" s="15"/>
      <c r="G170" s="94"/>
      <c r="H170" s="94"/>
      <c r="I170" s="42"/>
      <c r="J170" s="42"/>
      <c r="K170" s="43"/>
      <c r="L170" s="88"/>
      <c r="M170" s="43"/>
      <c r="N170" s="22"/>
      <c r="O170" s="95"/>
      <c r="P170" s="96"/>
      <c r="Q170" s="97"/>
      <c r="R170" s="6"/>
    </row>
    <row r="171" spans="1:18" ht="13.2" x14ac:dyDescent="0.25">
      <c r="A171" s="36"/>
      <c r="B171" s="36"/>
      <c r="C171" s="46"/>
      <c r="D171" s="46"/>
      <c r="E171" s="39"/>
      <c r="F171" s="15"/>
      <c r="G171" s="94"/>
      <c r="H171" s="94"/>
      <c r="I171" s="42"/>
      <c r="J171" s="42"/>
      <c r="K171" s="43"/>
      <c r="L171" s="88"/>
      <c r="M171" s="43"/>
      <c r="N171" s="22"/>
      <c r="O171" s="95"/>
      <c r="P171" s="96"/>
      <c r="Q171" s="97"/>
      <c r="R171" s="6"/>
    </row>
    <row r="172" spans="1:18" ht="13.2" x14ac:dyDescent="0.25">
      <c r="A172" s="36"/>
      <c r="B172" s="36"/>
      <c r="C172" s="46"/>
      <c r="D172" s="46"/>
      <c r="E172" s="39"/>
      <c r="F172" s="15"/>
      <c r="G172" s="94"/>
      <c r="H172" s="94"/>
      <c r="I172" s="42"/>
      <c r="J172" s="42"/>
      <c r="K172" s="43"/>
      <c r="L172" s="88"/>
      <c r="M172" s="43"/>
      <c r="N172" s="22"/>
      <c r="O172" s="95"/>
      <c r="P172" s="96"/>
      <c r="Q172" s="97"/>
      <c r="R172" s="6"/>
    </row>
    <row r="173" spans="1:18" ht="13.2" x14ac:dyDescent="0.25">
      <c r="A173" s="36"/>
      <c r="B173" s="36"/>
      <c r="C173" s="46"/>
      <c r="D173" s="46"/>
      <c r="E173" s="39"/>
      <c r="F173" s="15"/>
      <c r="G173" s="94"/>
      <c r="H173" s="94"/>
      <c r="I173" s="42"/>
      <c r="J173" s="42"/>
      <c r="K173" s="43"/>
      <c r="L173" s="88"/>
      <c r="M173" s="43"/>
      <c r="N173" s="22"/>
      <c r="O173" s="95"/>
      <c r="P173" s="96"/>
      <c r="Q173" s="97"/>
      <c r="R173" s="6"/>
    </row>
    <row r="174" spans="1:18" ht="13.2" x14ac:dyDescent="0.25">
      <c r="A174" s="36"/>
      <c r="B174" s="36"/>
      <c r="C174" s="46"/>
      <c r="D174" s="46"/>
      <c r="E174" s="39"/>
      <c r="F174" s="15"/>
      <c r="G174" s="94"/>
      <c r="H174" s="94"/>
      <c r="I174" s="42"/>
      <c r="J174" s="42"/>
      <c r="K174" s="43"/>
      <c r="L174" s="88"/>
      <c r="M174" s="43"/>
      <c r="N174" s="22"/>
      <c r="O174" s="95"/>
      <c r="P174" s="96"/>
      <c r="Q174" s="97"/>
      <c r="R174" s="6"/>
    </row>
    <row r="175" spans="1:18" ht="13.2" x14ac:dyDescent="0.25">
      <c r="A175" s="36"/>
      <c r="B175" s="36"/>
      <c r="C175" s="46"/>
      <c r="D175" s="46"/>
      <c r="E175" s="39"/>
      <c r="F175" s="15"/>
      <c r="G175" s="94"/>
      <c r="H175" s="94"/>
      <c r="I175" s="42"/>
      <c r="J175" s="42"/>
      <c r="K175" s="43"/>
      <c r="L175" s="88"/>
      <c r="M175" s="43"/>
      <c r="N175" s="22"/>
      <c r="O175" s="95"/>
      <c r="P175" s="96"/>
      <c r="Q175" s="97"/>
      <c r="R175" s="6"/>
    </row>
    <row r="176" spans="1:18" ht="13.2" x14ac:dyDescent="0.25">
      <c r="A176" s="36"/>
      <c r="B176" s="36"/>
      <c r="C176" s="46"/>
      <c r="D176" s="46"/>
      <c r="E176" s="39"/>
      <c r="F176" s="15"/>
      <c r="G176" s="94"/>
      <c r="H176" s="94"/>
      <c r="I176" s="42"/>
      <c r="J176" s="42"/>
      <c r="K176" s="43"/>
      <c r="L176" s="88"/>
      <c r="M176" s="43"/>
      <c r="N176" s="22"/>
      <c r="O176" s="95"/>
      <c r="P176" s="96"/>
      <c r="Q176" s="97"/>
      <c r="R176" s="6"/>
    </row>
    <row r="177" spans="1:18" ht="13.2" x14ac:dyDescent="0.25">
      <c r="A177" s="36"/>
      <c r="B177" s="36"/>
      <c r="C177" s="46"/>
      <c r="D177" s="46"/>
      <c r="E177" s="39"/>
      <c r="F177" s="15"/>
      <c r="G177" s="94"/>
      <c r="H177" s="94"/>
      <c r="I177" s="42"/>
      <c r="J177" s="42"/>
      <c r="K177" s="43"/>
      <c r="L177" s="88"/>
      <c r="M177" s="43"/>
      <c r="N177" s="22"/>
      <c r="O177" s="95"/>
      <c r="P177" s="96"/>
      <c r="Q177" s="97"/>
      <c r="R177" s="6"/>
    </row>
    <row r="178" spans="1:18" ht="13.2" x14ac:dyDescent="0.25">
      <c r="A178" s="36"/>
      <c r="B178" s="36"/>
      <c r="C178" s="46"/>
      <c r="D178" s="46"/>
      <c r="E178" s="39"/>
      <c r="F178" s="15"/>
      <c r="G178" s="94"/>
      <c r="H178" s="94"/>
      <c r="I178" s="42"/>
      <c r="J178" s="42"/>
      <c r="K178" s="43"/>
      <c r="L178" s="88"/>
      <c r="M178" s="43"/>
      <c r="N178" s="22"/>
      <c r="O178" s="95"/>
      <c r="P178" s="96"/>
      <c r="Q178" s="97"/>
      <c r="R178" s="6"/>
    </row>
    <row r="179" spans="1:18" ht="13.2" x14ac:dyDescent="0.25">
      <c r="A179" s="36"/>
      <c r="B179" s="36"/>
      <c r="C179" s="46"/>
      <c r="D179" s="46"/>
      <c r="E179" s="39"/>
      <c r="F179" s="15"/>
      <c r="G179" s="94"/>
      <c r="H179" s="94"/>
      <c r="I179" s="42"/>
      <c r="J179" s="42"/>
      <c r="K179" s="43"/>
      <c r="L179" s="88"/>
      <c r="M179" s="43"/>
      <c r="N179" s="22"/>
      <c r="O179" s="95"/>
      <c r="P179" s="96"/>
      <c r="Q179" s="97"/>
      <c r="R179" s="6"/>
    </row>
    <row r="180" spans="1:18" ht="13.2" x14ac:dyDescent="0.25">
      <c r="A180" s="36"/>
      <c r="B180" s="36"/>
      <c r="C180" s="46"/>
      <c r="D180" s="46"/>
      <c r="E180" s="39"/>
      <c r="F180" s="15"/>
      <c r="G180" s="94"/>
      <c r="H180" s="94"/>
      <c r="I180" s="42"/>
      <c r="J180" s="42"/>
      <c r="K180" s="43"/>
      <c r="L180" s="88"/>
      <c r="M180" s="43"/>
      <c r="N180" s="22"/>
      <c r="O180" s="95"/>
      <c r="P180" s="96"/>
      <c r="Q180" s="97"/>
      <c r="R180" s="6"/>
    </row>
    <row r="181" spans="1:18" ht="13.2" x14ac:dyDescent="0.25">
      <c r="A181" s="36"/>
      <c r="B181" s="36"/>
      <c r="C181" s="46"/>
      <c r="D181" s="46"/>
      <c r="E181" s="39"/>
      <c r="F181" s="15"/>
      <c r="G181" s="94"/>
      <c r="H181" s="94"/>
      <c r="I181" s="42"/>
      <c r="J181" s="42"/>
      <c r="K181" s="43"/>
      <c r="L181" s="88"/>
      <c r="M181" s="43"/>
      <c r="N181" s="22"/>
      <c r="O181" s="95"/>
      <c r="P181" s="96"/>
      <c r="Q181" s="97"/>
      <c r="R181" s="6"/>
    </row>
    <row r="182" spans="1:18" ht="13.2" x14ac:dyDescent="0.25">
      <c r="A182" s="36"/>
      <c r="B182" s="36"/>
      <c r="C182" s="46"/>
      <c r="D182" s="46"/>
      <c r="E182" s="39"/>
      <c r="F182" s="15"/>
      <c r="G182" s="94"/>
      <c r="H182" s="94"/>
      <c r="I182" s="42"/>
      <c r="J182" s="42"/>
      <c r="K182" s="43"/>
      <c r="L182" s="88"/>
      <c r="M182" s="43"/>
      <c r="N182" s="22"/>
      <c r="O182" s="95"/>
      <c r="P182" s="96"/>
      <c r="Q182" s="97"/>
      <c r="R182" s="6"/>
    </row>
    <row r="183" spans="1:18" ht="13.2" x14ac:dyDescent="0.25">
      <c r="A183" s="36"/>
      <c r="B183" s="36"/>
      <c r="C183" s="46"/>
      <c r="D183" s="46"/>
      <c r="E183" s="39"/>
      <c r="F183" s="15"/>
      <c r="G183" s="94"/>
      <c r="H183" s="94"/>
      <c r="I183" s="42"/>
      <c r="J183" s="42"/>
      <c r="K183" s="43"/>
      <c r="L183" s="88"/>
      <c r="M183" s="43"/>
      <c r="N183" s="22"/>
      <c r="O183" s="95"/>
      <c r="P183" s="96"/>
      <c r="Q183" s="97"/>
      <c r="R183" s="6"/>
    </row>
    <row r="184" spans="1:18" ht="13.2" x14ac:dyDescent="0.25">
      <c r="A184" s="36"/>
      <c r="B184" s="36"/>
      <c r="C184" s="46"/>
      <c r="D184" s="46"/>
      <c r="E184" s="39"/>
      <c r="F184" s="15"/>
      <c r="G184" s="94"/>
      <c r="H184" s="94"/>
      <c r="I184" s="42"/>
      <c r="J184" s="42"/>
      <c r="K184" s="43"/>
      <c r="L184" s="88"/>
      <c r="M184" s="43"/>
      <c r="N184" s="22"/>
      <c r="O184" s="95"/>
      <c r="P184" s="96"/>
      <c r="Q184" s="97"/>
      <c r="R184" s="6"/>
    </row>
    <row r="185" spans="1:18" ht="13.2" x14ac:dyDescent="0.25">
      <c r="A185" s="36"/>
      <c r="B185" s="36"/>
      <c r="C185" s="46"/>
      <c r="D185" s="46"/>
      <c r="E185" s="39"/>
      <c r="F185" s="15"/>
      <c r="G185" s="94"/>
      <c r="H185" s="94"/>
      <c r="I185" s="42"/>
      <c r="J185" s="42"/>
      <c r="K185" s="43"/>
      <c r="L185" s="88"/>
      <c r="M185" s="43"/>
      <c r="N185" s="22"/>
      <c r="O185" s="95"/>
      <c r="P185" s="96"/>
      <c r="Q185" s="97"/>
      <c r="R185" s="6"/>
    </row>
    <row r="186" spans="1:18" ht="13.2" x14ac:dyDescent="0.25">
      <c r="A186" s="36"/>
      <c r="B186" s="36"/>
      <c r="C186" s="46"/>
      <c r="D186" s="46"/>
      <c r="E186" s="39"/>
      <c r="F186" s="15"/>
      <c r="G186" s="94"/>
      <c r="H186" s="94"/>
      <c r="I186" s="42"/>
      <c r="J186" s="42"/>
      <c r="K186" s="43"/>
      <c r="L186" s="88"/>
      <c r="M186" s="43"/>
      <c r="N186" s="22"/>
      <c r="O186" s="95"/>
      <c r="P186" s="96"/>
      <c r="Q186" s="97"/>
      <c r="R186" s="6"/>
    </row>
    <row r="187" spans="1:18" ht="13.2" x14ac:dyDescent="0.25">
      <c r="A187" s="36"/>
      <c r="B187" s="36"/>
      <c r="C187" s="46"/>
      <c r="D187" s="46"/>
      <c r="E187" s="39"/>
      <c r="F187" s="15"/>
      <c r="G187" s="94"/>
      <c r="H187" s="94"/>
      <c r="I187" s="42"/>
      <c r="J187" s="42"/>
      <c r="K187" s="43"/>
      <c r="L187" s="88"/>
      <c r="M187" s="43"/>
      <c r="N187" s="22"/>
      <c r="O187" s="95"/>
      <c r="P187" s="96"/>
      <c r="Q187" s="97"/>
      <c r="R187" s="6"/>
    </row>
    <row r="188" spans="1:18" ht="13.2" x14ac:dyDescent="0.25">
      <c r="A188" s="36"/>
      <c r="B188" s="36"/>
      <c r="C188" s="46"/>
      <c r="D188" s="46"/>
      <c r="E188" s="39"/>
      <c r="F188" s="15"/>
      <c r="G188" s="94"/>
      <c r="H188" s="94"/>
      <c r="I188" s="42"/>
      <c r="J188" s="42"/>
      <c r="K188" s="43"/>
      <c r="L188" s="88"/>
      <c r="M188" s="43"/>
      <c r="N188" s="22"/>
      <c r="O188" s="95"/>
      <c r="P188" s="96"/>
      <c r="Q188" s="97"/>
      <c r="R188" s="6"/>
    </row>
    <row r="189" spans="1:18" ht="13.2" x14ac:dyDescent="0.25">
      <c r="A189" s="36"/>
      <c r="B189" s="36"/>
      <c r="C189" s="46"/>
      <c r="D189" s="46"/>
      <c r="E189" s="39"/>
      <c r="F189" s="15"/>
      <c r="G189" s="94"/>
      <c r="H189" s="94"/>
      <c r="I189" s="42"/>
      <c r="J189" s="42"/>
      <c r="K189" s="43"/>
      <c r="L189" s="88"/>
      <c r="M189" s="43"/>
      <c r="N189" s="22"/>
      <c r="O189" s="95"/>
      <c r="P189" s="96"/>
      <c r="Q189" s="97"/>
      <c r="R189" s="6"/>
    </row>
    <row r="190" spans="1:18" ht="13.2" x14ac:dyDescent="0.25">
      <c r="A190" s="36"/>
      <c r="B190" s="36"/>
      <c r="C190" s="46"/>
      <c r="D190" s="46"/>
      <c r="E190" s="39"/>
      <c r="F190" s="15"/>
      <c r="G190" s="94"/>
      <c r="H190" s="94"/>
      <c r="I190" s="42"/>
      <c r="J190" s="42"/>
      <c r="K190" s="43"/>
      <c r="L190" s="88"/>
      <c r="M190" s="43"/>
      <c r="N190" s="22"/>
      <c r="O190" s="95"/>
      <c r="P190" s="96"/>
      <c r="Q190" s="97"/>
      <c r="R190" s="6"/>
    </row>
    <row r="191" spans="1:18" ht="13.2" x14ac:dyDescent="0.25">
      <c r="A191" s="36"/>
      <c r="B191" s="36"/>
      <c r="C191" s="46"/>
      <c r="D191" s="46"/>
      <c r="E191" s="39"/>
      <c r="F191" s="15"/>
      <c r="G191" s="94"/>
      <c r="H191" s="94"/>
      <c r="I191" s="42"/>
      <c r="J191" s="42"/>
      <c r="K191" s="43"/>
      <c r="L191" s="88"/>
      <c r="M191" s="43"/>
      <c r="N191" s="22"/>
      <c r="O191" s="95"/>
      <c r="P191" s="96"/>
      <c r="Q191" s="97"/>
      <c r="R191" s="6"/>
    </row>
    <row r="192" spans="1:18" ht="13.2" x14ac:dyDescent="0.25">
      <c r="A192" s="36"/>
      <c r="B192" s="36"/>
      <c r="C192" s="46"/>
      <c r="D192" s="46"/>
      <c r="E192" s="39"/>
      <c r="F192" s="15"/>
      <c r="G192" s="94"/>
      <c r="H192" s="94"/>
      <c r="I192" s="42"/>
      <c r="J192" s="42"/>
      <c r="K192" s="43"/>
      <c r="L192" s="88"/>
      <c r="M192" s="43"/>
      <c r="N192" s="22"/>
      <c r="O192" s="95"/>
      <c r="P192" s="96"/>
      <c r="Q192" s="97"/>
      <c r="R192" s="6"/>
    </row>
    <row r="193" spans="1:18" ht="13.2" x14ac:dyDescent="0.25">
      <c r="A193" s="36"/>
      <c r="B193" s="36"/>
      <c r="C193" s="46"/>
      <c r="D193" s="46"/>
      <c r="E193" s="39"/>
      <c r="F193" s="15"/>
      <c r="G193" s="94"/>
      <c r="H193" s="94"/>
      <c r="I193" s="42"/>
      <c r="J193" s="42"/>
      <c r="K193" s="43"/>
      <c r="L193" s="88"/>
      <c r="M193" s="43"/>
      <c r="N193" s="22"/>
      <c r="O193" s="95"/>
      <c r="P193" s="96"/>
      <c r="Q193" s="97"/>
      <c r="R193" s="6"/>
    </row>
    <row r="194" spans="1:18" ht="13.2" x14ac:dyDescent="0.25">
      <c r="A194" s="36"/>
      <c r="B194" s="36"/>
      <c r="C194" s="46"/>
      <c r="D194" s="46"/>
      <c r="E194" s="39"/>
      <c r="F194" s="15"/>
      <c r="G194" s="94"/>
      <c r="H194" s="94"/>
      <c r="I194" s="42"/>
      <c r="J194" s="42"/>
      <c r="K194" s="43"/>
      <c r="L194" s="88"/>
      <c r="M194" s="43"/>
      <c r="N194" s="22"/>
      <c r="O194" s="95"/>
      <c r="P194" s="96"/>
      <c r="Q194" s="97"/>
      <c r="R194" s="6"/>
    </row>
    <row r="195" spans="1:18" ht="13.2" x14ac:dyDescent="0.25">
      <c r="A195" s="36"/>
      <c r="B195" s="36"/>
      <c r="C195" s="46"/>
      <c r="D195" s="46"/>
      <c r="E195" s="39"/>
      <c r="F195" s="15"/>
      <c r="G195" s="94"/>
      <c r="H195" s="94"/>
      <c r="I195" s="42"/>
      <c r="J195" s="42"/>
      <c r="K195" s="43"/>
      <c r="L195" s="88"/>
      <c r="M195" s="43"/>
      <c r="N195" s="22"/>
      <c r="O195" s="95"/>
      <c r="P195" s="96"/>
      <c r="Q195" s="97"/>
      <c r="R195" s="6"/>
    </row>
    <row r="196" spans="1:18" ht="13.2" x14ac:dyDescent="0.25">
      <c r="A196" s="36"/>
      <c r="B196" s="36"/>
      <c r="C196" s="46"/>
      <c r="D196" s="46"/>
      <c r="E196" s="39"/>
      <c r="F196" s="15"/>
      <c r="G196" s="94"/>
      <c r="H196" s="94"/>
      <c r="I196" s="42"/>
      <c r="J196" s="42"/>
      <c r="K196" s="43"/>
      <c r="L196" s="88"/>
      <c r="M196" s="43"/>
      <c r="N196" s="22"/>
      <c r="O196" s="95"/>
      <c r="P196" s="96"/>
      <c r="Q196" s="97"/>
      <c r="R196" s="6"/>
    </row>
    <row r="197" spans="1:18" ht="13.2" x14ac:dyDescent="0.25">
      <c r="A197" s="36"/>
      <c r="B197" s="36"/>
      <c r="C197" s="46"/>
      <c r="D197" s="46"/>
      <c r="E197" s="39"/>
      <c r="F197" s="15"/>
      <c r="G197" s="94"/>
      <c r="H197" s="94"/>
      <c r="I197" s="42"/>
      <c r="J197" s="42"/>
      <c r="K197" s="43"/>
      <c r="L197" s="88"/>
      <c r="M197" s="43"/>
      <c r="N197" s="22"/>
      <c r="O197" s="95"/>
      <c r="P197" s="96"/>
      <c r="Q197" s="97"/>
      <c r="R197" s="6"/>
    </row>
    <row r="198" spans="1:18" ht="13.2" x14ac:dyDescent="0.25">
      <c r="A198" s="36"/>
      <c r="B198" s="36"/>
      <c r="C198" s="46"/>
      <c r="D198" s="46"/>
      <c r="E198" s="39"/>
      <c r="F198" s="15"/>
      <c r="G198" s="94"/>
      <c r="H198" s="94"/>
      <c r="I198" s="42"/>
      <c r="J198" s="42"/>
      <c r="K198" s="43"/>
      <c r="L198" s="88"/>
      <c r="M198" s="43"/>
      <c r="N198" s="22"/>
      <c r="O198" s="95"/>
      <c r="P198" s="96"/>
      <c r="Q198" s="97"/>
      <c r="R198" s="6"/>
    </row>
    <row r="199" spans="1:18" ht="13.2" x14ac:dyDescent="0.25">
      <c r="A199" s="36"/>
      <c r="B199" s="36"/>
      <c r="C199" s="46"/>
      <c r="D199" s="46"/>
      <c r="E199" s="39"/>
      <c r="F199" s="15"/>
      <c r="G199" s="94"/>
      <c r="H199" s="94"/>
      <c r="I199" s="42"/>
      <c r="J199" s="42"/>
      <c r="K199" s="43"/>
      <c r="L199" s="88"/>
      <c r="M199" s="43"/>
      <c r="N199" s="22"/>
      <c r="O199" s="95"/>
      <c r="P199" s="96"/>
      <c r="Q199" s="97"/>
      <c r="R199" s="6"/>
    </row>
    <row r="200" spans="1:18" ht="13.2" x14ac:dyDescent="0.25">
      <c r="A200" s="36"/>
      <c r="B200" s="36"/>
      <c r="C200" s="46"/>
      <c r="D200" s="46"/>
      <c r="E200" s="39"/>
      <c r="F200" s="15"/>
      <c r="G200" s="94"/>
      <c r="H200" s="94"/>
      <c r="I200" s="42"/>
      <c r="J200" s="42"/>
      <c r="K200" s="43"/>
      <c r="L200" s="88"/>
      <c r="M200" s="43"/>
      <c r="N200" s="22"/>
      <c r="O200" s="95"/>
      <c r="P200" s="96"/>
      <c r="Q200" s="97"/>
      <c r="R200" s="6"/>
    </row>
    <row r="201" spans="1:18" ht="13.2" x14ac:dyDescent="0.25">
      <c r="A201" s="36"/>
      <c r="B201" s="36"/>
      <c r="C201" s="46"/>
      <c r="D201" s="46"/>
      <c r="E201" s="39"/>
      <c r="F201" s="15"/>
      <c r="G201" s="94"/>
      <c r="H201" s="94"/>
      <c r="I201" s="42"/>
      <c r="J201" s="42"/>
      <c r="K201" s="43"/>
      <c r="L201" s="88"/>
      <c r="M201" s="43"/>
      <c r="N201" s="22"/>
      <c r="O201" s="95"/>
      <c r="P201" s="96"/>
      <c r="Q201" s="97"/>
      <c r="R201" s="6"/>
    </row>
    <row r="202" spans="1:18" ht="13.2" x14ac:dyDescent="0.25">
      <c r="A202" s="36"/>
      <c r="B202" s="36"/>
      <c r="C202" s="46"/>
      <c r="D202" s="46"/>
      <c r="E202" s="39"/>
      <c r="F202" s="15"/>
      <c r="G202" s="94"/>
      <c r="H202" s="94"/>
      <c r="I202" s="42"/>
      <c r="J202" s="42"/>
      <c r="K202" s="43"/>
      <c r="L202" s="88"/>
      <c r="M202" s="43"/>
      <c r="N202" s="22"/>
      <c r="O202" s="95"/>
      <c r="P202" s="96"/>
      <c r="Q202" s="97"/>
      <c r="R202" s="6"/>
    </row>
    <row r="203" spans="1:18" ht="13.2" x14ac:dyDescent="0.25">
      <c r="A203" s="36"/>
      <c r="B203" s="36"/>
      <c r="C203" s="46"/>
      <c r="D203" s="46"/>
      <c r="E203" s="39"/>
      <c r="F203" s="15"/>
      <c r="G203" s="94"/>
      <c r="H203" s="94"/>
      <c r="I203" s="42"/>
      <c r="J203" s="42"/>
      <c r="K203" s="43"/>
      <c r="L203" s="88"/>
      <c r="M203" s="43"/>
      <c r="N203" s="22"/>
      <c r="O203" s="95"/>
      <c r="P203" s="96"/>
      <c r="Q203" s="97"/>
      <c r="R203" s="6"/>
    </row>
    <row r="204" spans="1:18" ht="13.2" x14ac:dyDescent="0.25">
      <c r="A204" s="36"/>
      <c r="B204" s="36"/>
      <c r="C204" s="46"/>
      <c r="D204" s="46"/>
      <c r="E204" s="39"/>
      <c r="F204" s="15"/>
      <c r="G204" s="94"/>
      <c r="H204" s="94"/>
      <c r="I204" s="42"/>
      <c r="J204" s="42"/>
      <c r="K204" s="43"/>
      <c r="L204" s="88"/>
      <c r="M204" s="43"/>
      <c r="N204" s="22"/>
      <c r="O204" s="95"/>
      <c r="P204" s="96"/>
      <c r="Q204" s="97"/>
      <c r="R204" s="6"/>
    </row>
    <row r="205" spans="1:18" ht="13.2" x14ac:dyDescent="0.25">
      <c r="A205" s="36"/>
      <c r="B205" s="36"/>
      <c r="C205" s="46"/>
      <c r="D205" s="46"/>
      <c r="E205" s="39"/>
      <c r="F205" s="15"/>
      <c r="G205" s="94"/>
      <c r="H205" s="94"/>
      <c r="I205" s="42"/>
      <c r="J205" s="42"/>
      <c r="K205" s="43"/>
      <c r="L205" s="88"/>
      <c r="M205" s="43"/>
      <c r="N205" s="22"/>
      <c r="O205" s="95"/>
      <c r="P205" s="96"/>
      <c r="Q205" s="97"/>
      <c r="R205" s="6"/>
    </row>
    <row r="206" spans="1:18" ht="13.2" x14ac:dyDescent="0.25">
      <c r="A206" s="36"/>
      <c r="B206" s="36"/>
      <c r="C206" s="46"/>
      <c r="D206" s="46"/>
      <c r="E206" s="39"/>
      <c r="F206" s="15"/>
      <c r="G206" s="94"/>
      <c r="H206" s="94"/>
      <c r="I206" s="42"/>
      <c r="J206" s="42"/>
      <c r="K206" s="43"/>
      <c r="L206" s="88"/>
      <c r="M206" s="43"/>
      <c r="N206" s="22"/>
      <c r="O206" s="95"/>
      <c r="P206" s="96"/>
      <c r="Q206" s="97"/>
      <c r="R206" s="6"/>
    </row>
    <row r="207" spans="1:18" ht="13.2" x14ac:dyDescent="0.25">
      <c r="A207" s="36"/>
      <c r="B207" s="36"/>
      <c r="C207" s="46"/>
      <c r="D207" s="46"/>
      <c r="E207" s="39"/>
      <c r="F207" s="15"/>
      <c r="G207" s="94"/>
      <c r="H207" s="94"/>
      <c r="I207" s="42"/>
      <c r="J207" s="42"/>
      <c r="K207" s="43"/>
      <c r="L207" s="88"/>
      <c r="M207" s="43"/>
      <c r="N207" s="22"/>
      <c r="O207" s="95"/>
      <c r="P207" s="96"/>
      <c r="Q207" s="97"/>
      <c r="R207" s="6"/>
    </row>
    <row r="208" spans="1:18" ht="13.2" x14ac:dyDescent="0.25">
      <c r="A208" s="36"/>
      <c r="B208" s="36"/>
      <c r="C208" s="46"/>
      <c r="D208" s="46"/>
      <c r="E208" s="39"/>
      <c r="F208" s="15"/>
      <c r="G208" s="94"/>
      <c r="H208" s="94"/>
      <c r="I208" s="42"/>
      <c r="J208" s="42"/>
      <c r="K208" s="43"/>
      <c r="L208" s="88"/>
      <c r="M208" s="43"/>
      <c r="N208" s="22"/>
      <c r="O208" s="95"/>
      <c r="P208" s="96"/>
      <c r="Q208" s="97"/>
      <c r="R208" s="6"/>
    </row>
    <row r="209" spans="1:18" ht="13.2" x14ac:dyDescent="0.25">
      <c r="A209" s="36"/>
      <c r="B209" s="36"/>
      <c r="C209" s="46"/>
      <c r="D209" s="46"/>
      <c r="E209" s="39"/>
      <c r="F209" s="15"/>
      <c r="G209" s="94"/>
      <c r="H209" s="94"/>
      <c r="I209" s="42"/>
      <c r="J209" s="42"/>
      <c r="K209" s="43"/>
      <c r="L209" s="88"/>
      <c r="M209" s="43"/>
      <c r="N209" s="22"/>
      <c r="O209" s="95"/>
      <c r="P209" s="96"/>
      <c r="Q209" s="97"/>
      <c r="R209" s="6"/>
    </row>
    <row r="210" spans="1:18" ht="13.2" x14ac:dyDescent="0.25">
      <c r="A210" s="36"/>
      <c r="B210" s="36"/>
      <c r="C210" s="46"/>
      <c r="D210" s="46"/>
      <c r="E210" s="39"/>
      <c r="F210" s="15"/>
      <c r="G210" s="94"/>
      <c r="H210" s="94"/>
      <c r="I210" s="42"/>
      <c r="J210" s="42"/>
      <c r="K210" s="43"/>
      <c r="L210" s="88"/>
      <c r="M210" s="43"/>
      <c r="N210" s="22"/>
      <c r="O210" s="95"/>
      <c r="P210" s="96"/>
      <c r="Q210" s="97"/>
      <c r="R210" s="6"/>
    </row>
    <row r="211" spans="1:18" ht="13.2" x14ac:dyDescent="0.25">
      <c r="A211" s="36"/>
      <c r="B211" s="36"/>
      <c r="C211" s="46"/>
      <c r="D211" s="46"/>
      <c r="E211" s="39"/>
      <c r="F211" s="15"/>
      <c r="G211" s="94"/>
      <c r="H211" s="94"/>
      <c r="I211" s="42"/>
      <c r="J211" s="42"/>
      <c r="K211" s="43"/>
      <c r="L211" s="88"/>
      <c r="M211" s="43"/>
      <c r="N211" s="22"/>
      <c r="O211" s="95"/>
      <c r="P211" s="96"/>
      <c r="Q211" s="97"/>
      <c r="R211" s="6"/>
    </row>
    <row r="212" spans="1:18" ht="13.2" x14ac:dyDescent="0.25">
      <c r="A212" s="36"/>
      <c r="B212" s="36"/>
      <c r="C212" s="46"/>
      <c r="D212" s="46"/>
      <c r="E212" s="39"/>
      <c r="F212" s="15"/>
      <c r="G212" s="94"/>
      <c r="H212" s="94"/>
      <c r="I212" s="42"/>
      <c r="J212" s="42"/>
      <c r="K212" s="43"/>
      <c r="L212" s="88"/>
      <c r="M212" s="43"/>
      <c r="N212" s="22"/>
      <c r="O212" s="95"/>
      <c r="P212" s="96"/>
      <c r="Q212" s="97"/>
      <c r="R212" s="6"/>
    </row>
    <row r="213" spans="1:18" ht="13.2" x14ac:dyDescent="0.25">
      <c r="A213" s="36"/>
      <c r="B213" s="36"/>
      <c r="C213" s="46"/>
      <c r="D213" s="46"/>
      <c r="E213" s="39"/>
      <c r="F213" s="15"/>
      <c r="G213" s="94"/>
      <c r="H213" s="94"/>
      <c r="I213" s="42"/>
      <c r="J213" s="42"/>
      <c r="K213" s="43"/>
      <c r="L213" s="88"/>
      <c r="M213" s="43"/>
      <c r="N213" s="22"/>
      <c r="O213" s="95"/>
      <c r="P213" s="96"/>
      <c r="Q213" s="97"/>
      <c r="R213" s="6"/>
    </row>
    <row r="214" spans="1:18" ht="13.2" x14ac:dyDescent="0.25">
      <c r="A214" s="36"/>
      <c r="B214" s="36"/>
      <c r="C214" s="46"/>
      <c r="D214" s="46"/>
      <c r="E214" s="39"/>
      <c r="F214" s="15"/>
      <c r="G214" s="94"/>
      <c r="H214" s="94"/>
      <c r="I214" s="42"/>
      <c r="J214" s="42"/>
      <c r="K214" s="43"/>
      <c r="L214" s="88"/>
      <c r="M214" s="43"/>
      <c r="N214" s="22"/>
      <c r="O214" s="95"/>
      <c r="P214" s="96"/>
      <c r="Q214" s="97"/>
      <c r="R214" s="6"/>
    </row>
    <row r="215" spans="1:18" ht="13.2" x14ac:dyDescent="0.25">
      <c r="A215" s="36"/>
      <c r="B215" s="36"/>
      <c r="C215" s="46"/>
      <c r="D215" s="46"/>
      <c r="E215" s="39"/>
      <c r="F215" s="15"/>
      <c r="G215" s="94"/>
      <c r="H215" s="94"/>
      <c r="I215" s="42"/>
      <c r="J215" s="42"/>
      <c r="K215" s="43"/>
      <c r="L215" s="88"/>
      <c r="M215" s="43"/>
      <c r="N215" s="22"/>
      <c r="O215" s="95"/>
      <c r="P215" s="96"/>
      <c r="Q215" s="97"/>
      <c r="R215" s="6"/>
    </row>
    <row r="216" spans="1:18" ht="13.2" x14ac:dyDescent="0.25">
      <c r="A216" s="36"/>
      <c r="B216" s="36"/>
      <c r="C216" s="46"/>
      <c r="D216" s="46"/>
      <c r="E216" s="39"/>
      <c r="F216" s="15"/>
      <c r="G216" s="94"/>
      <c r="H216" s="94"/>
      <c r="I216" s="42"/>
      <c r="J216" s="42"/>
      <c r="K216" s="43"/>
      <c r="L216" s="88"/>
      <c r="M216" s="43"/>
      <c r="N216" s="22"/>
      <c r="O216" s="95"/>
      <c r="P216" s="96"/>
      <c r="Q216" s="97"/>
      <c r="R216" s="6"/>
    </row>
    <row r="217" spans="1:18" ht="13.2" x14ac:dyDescent="0.25">
      <c r="A217" s="36"/>
      <c r="B217" s="36"/>
      <c r="C217" s="46"/>
      <c r="D217" s="46"/>
      <c r="E217" s="39"/>
      <c r="F217" s="15"/>
      <c r="G217" s="94"/>
      <c r="H217" s="94"/>
      <c r="I217" s="42"/>
      <c r="J217" s="42"/>
      <c r="K217" s="43"/>
      <c r="L217" s="88"/>
      <c r="M217" s="43"/>
      <c r="N217" s="22"/>
      <c r="O217" s="95"/>
      <c r="P217" s="96"/>
      <c r="Q217" s="97"/>
      <c r="R217" s="6"/>
    </row>
    <row r="218" spans="1:18" ht="13.2" x14ac:dyDescent="0.25">
      <c r="A218" s="36"/>
      <c r="B218" s="36"/>
      <c r="C218" s="46"/>
      <c r="D218" s="46"/>
      <c r="E218" s="39"/>
      <c r="F218" s="15"/>
      <c r="G218" s="94"/>
      <c r="H218" s="94"/>
      <c r="I218" s="42"/>
      <c r="J218" s="42"/>
      <c r="K218" s="43"/>
      <c r="L218" s="88"/>
      <c r="M218" s="43"/>
      <c r="N218" s="22"/>
      <c r="O218" s="95"/>
      <c r="P218" s="96"/>
      <c r="Q218" s="97"/>
      <c r="R218" s="6"/>
    </row>
    <row r="219" spans="1:18" ht="13.2" x14ac:dyDescent="0.25">
      <c r="A219" s="36"/>
      <c r="B219" s="36"/>
      <c r="C219" s="46"/>
      <c r="D219" s="46"/>
      <c r="E219" s="39"/>
      <c r="F219" s="15"/>
      <c r="G219" s="94"/>
      <c r="H219" s="94"/>
      <c r="I219" s="42"/>
      <c r="J219" s="42"/>
      <c r="K219" s="43"/>
      <c r="L219" s="88"/>
      <c r="M219" s="43"/>
      <c r="N219" s="22"/>
      <c r="O219" s="95"/>
      <c r="P219" s="96"/>
      <c r="Q219" s="97"/>
      <c r="R219" s="6"/>
    </row>
    <row r="220" spans="1:18" ht="13.2" x14ac:dyDescent="0.25">
      <c r="A220" s="36"/>
      <c r="B220" s="36"/>
      <c r="C220" s="46"/>
      <c r="D220" s="46"/>
      <c r="E220" s="39"/>
      <c r="F220" s="15"/>
      <c r="G220" s="94"/>
      <c r="H220" s="94"/>
      <c r="I220" s="42"/>
      <c r="J220" s="42"/>
      <c r="K220" s="43"/>
      <c r="L220" s="88"/>
      <c r="M220" s="43"/>
      <c r="N220" s="22"/>
      <c r="O220" s="95"/>
      <c r="P220" s="96"/>
      <c r="Q220" s="97"/>
      <c r="R220" s="6"/>
    </row>
    <row r="221" spans="1:18" ht="13.2" x14ac:dyDescent="0.25">
      <c r="A221" s="36"/>
      <c r="B221" s="36"/>
      <c r="C221" s="46"/>
      <c r="D221" s="46"/>
      <c r="E221" s="39"/>
      <c r="F221" s="15"/>
      <c r="G221" s="94"/>
      <c r="H221" s="94"/>
      <c r="I221" s="42"/>
      <c r="J221" s="42"/>
      <c r="K221" s="43"/>
      <c r="L221" s="88"/>
      <c r="M221" s="43"/>
      <c r="N221" s="22"/>
      <c r="O221" s="95"/>
      <c r="P221" s="96"/>
      <c r="Q221" s="97"/>
      <c r="R221" s="6"/>
    </row>
    <row r="222" spans="1:18" ht="13.2" x14ac:dyDescent="0.25">
      <c r="A222" s="36"/>
      <c r="B222" s="36"/>
      <c r="C222" s="46"/>
      <c r="D222" s="46"/>
      <c r="E222" s="39"/>
      <c r="F222" s="15"/>
      <c r="G222" s="94"/>
      <c r="H222" s="94"/>
      <c r="I222" s="42"/>
      <c r="J222" s="42"/>
      <c r="K222" s="43"/>
      <c r="L222" s="88"/>
      <c r="M222" s="43"/>
      <c r="N222" s="22"/>
      <c r="O222" s="95"/>
      <c r="P222" s="96"/>
      <c r="Q222" s="97"/>
      <c r="R222" s="6"/>
    </row>
    <row r="223" spans="1:18" ht="13.2" x14ac:dyDescent="0.25">
      <c r="A223" s="36"/>
      <c r="B223" s="36"/>
      <c r="C223" s="46"/>
      <c r="D223" s="46"/>
      <c r="E223" s="39"/>
      <c r="F223" s="15"/>
      <c r="G223" s="94"/>
      <c r="H223" s="94"/>
      <c r="I223" s="42"/>
      <c r="J223" s="42"/>
      <c r="K223" s="43"/>
      <c r="L223" s="88"/>
      <c r="M223" s="43"/>
      <c r="N223" s="22"/>
      <c r="O223" s="95"/>
      <c r="P223" s="96"/>
      <c r="Q223" s="97"/>
      <c r="R223" s="6"/>
    </row>
    <row r="224" spans="1:18" ht="13.2" x14ac:dyDescent="0.25">
      <c r="A224" s="36"/>
      <c r="B224" s="36"/>
      <c r="C224" s="46"/>
      <c r="D224" s="46"/>
      <c r="E224" s="39"/>
      <c r="F224" s="15"/>
      <c r="G224" s="94"/>
      <c r="H224" s="94"/>
      <c r="I224" s="42"/>
      <c r="J224" s="42"/>
      <c r="K224" s="43"/>
      <c r="L224" s="88"/>
      <c r="M224" s="43"/>
      <c r="N224" s="22"/>
      <c r="O224" s="95"/>
      <c r="P224" s="96"/>
      <c r="Q224" s="97"/>
      <c r="R224" s="6"/>
    </row>
    <row r="225" spans="1:18" ht="13.2" x14ac:dyDescent="0.25">
      <c r="A225" s="36"/>
      <c r="B225" s="36"/>
      <c r="C225" s="46"/>
      <c r="D225" s="46"/>
      <c r="E225" s="39"/>
      <c r="F225" s="15"/>
      <c r="G225" s="94"/>
      <c r="H225" s="94"/>
      <c r="I225" s="42"/>
      <c r="J225" s="42"/>
      <c r="K225" s="43"/>
      <c r="L225" s="88"/>
      <c r="M225" s="43"/>
      <c r="N225" s="22"/>
      <c r="O225" s="95"/>
      <c r="P225" s="96"/>
      <c r="Q225" s="97"/>
      <c r="R225" s="6"/>
    </row>
    <row r="226" spans="1:18" ht="13.2" x14ac:dyDescent="0.25">
      <c r="A226" s="36"/>
      <c r="B226" s="36"/>
      <c r="C226" s="46"/>
      <c r="D226" s="46"/>
      <c r="E226" s="39"/>
      <c r="F226" s="15"/>
      <c r="G226" s="94"/>
      <c r="H226" s="94"/>
      <c r="I226" s="42"/>
      <c r="J226" s="42"/>
      <c r="K226" s="43"/>
      <c r="L226" s="88"/>
      <c r="M226" s="43"/>
      <c r="N226" s="22"/>
      <c r="O226" s="95"/>
      <c r="P226" s="96"/>
      <c r="Q226" s="97"/>
      <c r="R226" s="6"/>
    </row>
    <row r="227" spans="1:18" ht="13.2" x14ac:dyDescent="0.25">
      <c r="A227" s="36"/>
      <c r="B227" s="36"/>
      <c r="C227" s="46"/>
      <c r="D227" s="46"/>
      <c r="E227" s="39"/>
      <c r="F227" s="15"/>
      <c r="G227" s="94"/>
      <c r="H227" s="94"/>
      <c r="I227" s="42"/>
      <c r="J227" s="42"/>
      <c r="K227" s="43"/>
      <c r="L227" s="88"/>
      <c r="M227" s="43"/>
      <c r="N227" s="22"/>
      <c r="O227" s="95"/>
      <c r="P227" s="96"/>
      <c r="Q227" s="97"/>
      <c r="R227" s="6"/>
    </row>
    <row r="228" spans="1:18" ht="13.2" x14ac:dyDescent="0.25">
      <c r="A228" s="36"/>
      <c r="B228" s="36"/>
      <c r="C228" s="46"/>
      <c r="D228" s="46"/>
      <c r="E228" s="39"/>
      <c r="F228" s="15"/>
      <c r="G228" s="94"/>
      <c r="H228" s="94"/>
      <c r="I228" s="42"/>
      <c r="J228" s="42"/>
      <c r="K228" s="43"/>
      <c r="L228" s="88"/>
      <c r="M228" s="43"/>
      <c r="N228" s="22"/>
      <c r="O228" s="95"/>
      <c r="P228" s="96"/>
      <c r="Q228" s="97"/>
      <c r="R228" s="6"/>
    </row>
    <row r="229" spans="1:18" ht="13.2" x14ac:dyDescent="0.25">
      <c r="A229" s="36"/>
      <c r="B229" s="36"/>
      <c r="C229" s="46"/>
      <c r="D229" s="46"/>
      <c r="E229" s="39"/>
      <c r="F229" s="15"/>
      <c r="G229" s="94"/>
      <c r="H229" s="94"/>
      <c r="I229" s="42"/>
      <c r="J229" s="42"/>
      <c r="K229" s="43"/>
      <c r="L229" s="88"/>
      <c r="M229" s="43"/>
      <c r="N229" s="22"/>
      <c r="O229" s="95"/>
      <c r="P229" s="96"/>
      <c r="Q229" s="97"/>
      <c r="R229" s="6"/>
    </row>
    <row r="230" spans="1:18" ht="13.2" x14ac:dyDescent="0.25">
      <c r="A230" s="36"/>
      <c r="B230" s="36"/>
      <c r="C230" s="46"/>
      <c r="D230" s="46"/>
      <c r="E230" s="39"/>
      <c r="F230" s="15"/>
      <c r="G230" s="94"/>
      <c r="H230" s="94"/>
      <c r="I230" s="42"/>
      <c r="J230" s="42"/>
      <c r="K230" s="43"/>
      <c r="L230" s="88"/>
      <c r="M230" s="43"/>
      <c r="N230" s="22"/>
      <c r="O230" s="95"/>
      <c r="P230" s="96"/>
      <c r="Q230" s="97"/>
      <c r="R230" s="6"/>
    </row>
    <row r="231" spans="1:18" ht="13.2" x14ac:dyDescent="0.25">
      <c r="A231" s="36"/>
      <c r="B231" s="36"/>
      <c r="C231" s="46"/>
      <c r="D231" s="46"/>
      <c r="E231" s="39"/>
      <c r="F231" s="15"/>
      <c r="G231" s="94"/>
      <c r="H231" s="94"/>
      <c r="I231" s="42"/>
      <c r="J231" s="42"/>
      <c r="K231" s="43"/>
      <c r="L231" s="88"/>
      <c r="M231" s="43"/>
      <c r="N231" s="22"/>
      <c r="O231" s="95"/>
      <c r="P231" s="96"/>
      <c r="Q231" s="97"/>
      <c r="R231" s="6"/>
    </row>
    <row r="232" spans="1:18" ht="13.2" x14ac:dyDescent="0.25">
      <c r="A232" s="36"/>
      <c r="B232" s="36"/>
      <c r="C232" s="46"/>
      <c r="D232" s="46"/>
      <c r="E232" s="39"/>
      <c r="F232" s="15"/>
      <c r="G232" s="94"/>
      <c r="H232" s="94"/>
      <c r="I232" s="42"/>
      <c r="J232" s="42"/>
      <c r="K232" s="43"/>
      <c r="L232" s="88"/>
      <c r="M232" s="43"/>
      <c r="N232" s="22"/>
      <c r="O232" s="95"/>
      <c r="P232" s="96"/>
      <c r="Q232" s="97"/>
      <c r="R232" s="6"/>
    </row>
    <row r="233" spans="1:18" ht="13.2" x14ac:dyDescent="0.25">
      <c r="A233" s="36"/>
      <c r="B233" s="36"/>
      <c r="C233" s="46"/>
      <c r="D233" s="46"/>
      <c r="E233" s="39"/>
      <c r="F233" s="15"/>
      <c r="G233" s="94"/>
      <c r="H233" s="94"/>
      <c r="I233" s="42"/>
      <c r="J233" s="42"/>
      <c r="K233" s="43"/>
      <c r="L233" s="88"/>
      <c r="M233" s="43"/>
      <c r="N233" s="22"/>
      <c r="O233" s="95"/>
      <c r="P233" s="96"/>
      <c r="Q233" s="97"/>
      <c r="R233" s="6"/>
    </row>
    <row r="234" spans="1:18" ht="13.2" x14ac:dyDescent="0.25">
      <c r="A234" s="36"/>
      <c r="B234" s="36"/>
      <c r="C234" s="46"/>
      <c r="D234" s="46"/>
      <c r="E234" s="39"/>
      <c r="F234" s="15"/>
      <c r="G234" s="94"/>
      <c r="H234" s="94"/>
      <c r="I234" s="42"/>
      <c r="J234" s="42"/>
      <c r="K234" s="43"/>
      <c r="L234" s="88"/>
      <c r="M234" s="43"/>
      <c r="N234" s="22"/>
      <c r="O234" s="95"/>
      <c r="P234" s="96"/>
      <c r="Q234" s="97"/>
      <c r="R234" s="6"/>
    </row>
    <row r="235" spans="1:18" ht="13.2" x14ac:dyDescent="0.25">
      <c r="A235" s="36"/>
      <c r="B235" s="36"/>
      <c r="C235" s="46"/>
      <c r="D235" s="46"/>
      <c r="E235" s="39"/>
      <c r="F235" s="15"/>
      <c r="G235" s="94"/>
      <c r="H235" s="94"/>
      <c r="I235" s="42"/>
      <c r="J235" s="42"/>
      <c r="K235" s="43"/>
      <c r="L235" s="88"/>
      <c r="M235" s="43"/>
      <c r="N235" s="22"/>
      <c r="O235" s="95"/>
      <c r="P235" s="96"/>
      <c r="Q235" s="97"/>
      <c r="R235" s="6"/>
    </row>
    <row r="236" spans="1:18" ht="13.2" x14ac:dyDescent="0.25">
      <c r="A236" s="36"/>
      <c r="B236" s="36"/>
      <c r="C236" s="46"/>
      <c r="D236" s="46"/>
      <c r="E236" s="39"/>
      <c r="F236" s="15"/>
      <c r="G236" s="94"/>
      <c r="H236" s="94"/>
      <c r="I236" s="42"/>
      <c r="J236" s="42"/>
      <c r="K236" s="43"/>
      <c r="L236" s="88"/>
      <c r="M236" s="43"/>
      <c r="N236" s="22"/>
      <c r="O236" s="95"/>
      <c r="P236" s="96"/>
      <c r="Q236" s="97"/>
      <c r="R236" s="6"/>
    </row>
    <row r="237" spans="1:18" ht="13.2" x14ac:dyDescent="0.25">
      <c r="A237" s="36"/>
      <c r="B237" s="36"/>
      <c r="C237" s="46"/>
      <c r="D237" s="46"/>
      <c r="E237" s="39"/>
      <c r="F237" s="15"/>
      <c r="G237" s="94"/>
      <c r="H237" s="94"/>
      <c r="I237" s="42"/>
      <c r="J237" s="42"/>
      <c r="K237" s="43"/>
      <c r="L237" s="88"/>
      <c r="M237" s="43"/>
      <c r="N237" s="22"/>
      <c r="O237" s="95"/>
      <c r="P237" s="96"/>
      <c r="Q237" s="97"/>
      <c r="R237" s="6"/>
    </row>
    <row r="238" spans="1:18" ht="13.2" x14ac:dyDescent="0.25">
      <c r="A238" s="36"/>
      <c r="B238" s="36"/>
      <c r="C238" s="46"/>
      <c r="D238" s="46"/>
      <c r="E238" s="39"/>
      <c r="F238" s="15"/>
      <c r="G238" s="94"/>
      <c r="H238" s="94"/>
      <c r="I238" s="42"/>
      <c r="J238" s="42"/>
      <c r="K238" s="43"/>
      <c r="L238" s="88"/>
      <c r="M238" s="43"/>
      <c r="N238" s="22"/>
      <c r="O238" s="95"/>
      <c r="P238" s="96"/>
      <c r="Q238" s="97"/>
      <c r="R238" s="6"/>
    </row>
    <row r="239" spans="1:18" ht="13.2" x14ac:dyDescent="0.25">
      <c r="A239" s="36"/>
      <c r="B239" s="36"/>
      <c r="C239" s="46"/>
      <c r="D239" s="46"/>
      <c r="E239" s="39"/>
      <c r="F239" s="15"/>
      <c r="G239" s="94"/>
      <c r="H239" s="94"/>
      <c r="I239" s="42"/>
      <c r="J239" s="42"/>
      <c r="K239" s="43"/>
      <c r="L239" s="88"/>
      <c r="M239" s="43"/>
      <c r="N239" s="22"/>
      <c r="O239" s="95"/>
      <c r="P239" s="96"/>
      <c r="Q239" s="97"/>
      <c r="R239" s="6"/>
    </row>
    <row r="240" spans="1:18" ht="13.2" x14ac:dyDescent="0.25">
      <c r="A240" s="36"/>
      <c r="B240" s="36"/>
      <c r="C240" s="46"/>
      <c r="D240" s="46"/>
      <c r="E240" s="39"/>
      <c r="F240" s="15"/>
      <c r="G240" s="94"/>
      <c r="H240" s="94"/>
      <c r="I240" s="42"/>
      <c r="J240" s="42"/>
      <c r="K240" s="43"/>
      <c r="L240" s="88"/>
      <c r="M240" s="43"/>
      <c r="N240" s="22"/>
      <c r="O240" s="95"/>
      <c r="P240" s="96"/>
      <c r="Q240" s="97"/>
      <c r="R240" s="6"/>
    </row>
    <row r="241" spans="1:18" ht="13.2" x14ac:dyDescent="0.25">
      <c r="A241" s="36"/>
      <c r="B241" s="36"/>
      <c r="C241" s="46"/>
      <c r="D241" s="46"/>
      <c r="E241" s="39"/>
      <c r="F241" s="15"/>
      <c r="G241" s="94"/>
      <c r="H241" s="94"/>
      <c r="I241" s="42"/>
      <c r="J241" s="42"/>
      <c r="K241" s="43"/>
      <c r="L241" s="88"/>
      <c r="M241" s="43"/>
      <c r="N241" s="22"/>
      <c r="O241" s="95"/>
      <c r="P241" s="96"/>
      <c r="Q241" s="97"/>
      <c r="R241" s="6"/>
    </row>
    <row r="242" spans="1:18" ht="13.2" x14ac:dyDescent="0.25">
      <c r="A242" s="36"/>
      <c r="B242" s="36"/>
      <c r="C242" s="46"/>
      <c r="D242" s="46"/>
      <c r="E242" s="39"/>
      <c r="F242" s="15"/>
      <c r="G242" s="94"/>
      <c r="H242" s="94"/>
      <c r="I242" s="42"/>
      <c r="J242" s="42"/>
      <c r="K242" s="43"/>
      <c r="L242" s="88"/>
      <c r="M242" s="43"/>
      <c r="N242" s="22"/>
      <c r="O242" s="95"/>
      <c r="P242" s="96"/>
      <c r="Q242" s="97"/>
      <c r="R242" s="6"/>
    </row>
    <row r="243" spans="1:18" ht="13.2" x14ac:dyDescent="0.25">
      <c r="A243" s="36"/>
      <c r="B243" s="36"/>
      <c r="C243" s="46"/>
      <c r="D243" s="46"/>
      <c r="E243" s="39"/>
      <c r="F243" s="15"/>
      <c r="G243" s="94"/>
      <c r="H243" s="94"/>
      <c r="I243" s="42"/>
      <c r="J243" s="42"/>
      <c r="K243" s="43"/>
      <c r="L243" s="88"/>
      <c r="M243" s="43"/>
      <c r="N243" s="22"/>
      <c r="O243" s="95"/>
      <c r="P243" s="96"/>
      <c r="Q243" s="97"/>
      <c r="R243" s="6"/>
    </row>
    <row r="244" spans="1:18" ht="13.2" x14ac:dyDescent="0.25">
      <c r="A244" s="36"/>
      <c r="B244" s="36"/>
      <c r="C244" s="46"/>
      <c r="D244" s="46"/>
      <c r="E244" s="39"/>
      <c r="F244" s="15"/>
      <c r="G244" s="94"/>
      <c r="H244" s="94"/>
      <c r="I244" s="42"/>
      <c r="J244" s="42"/>
      <c r="K244" s="43"/>
      <c r="L244" s="88"/>
      <c r="M244" s="43"/>
      <c r="N244" s="22"/>
      <c r="O244" s="95"/>
      <c r="P244" s="96"/>
      <c r="Q244" s="97"/>
      <c r="R244" s="6"/>
    </row>
    <row r="245" spans="1:18" ht="13.2" x14ac:dyDescent="0.25">
      <c r="A245" s="36"/>
      <c r="B245" s="36"/>
      <c r="C245" s="46"/>
      <c r="D245" s="46"/>
      <c r="E245" s="39"/>
      <c r="F245" s="15"/>
      <c r="G245" s="94"/>
      <c r="H245" s="94"/>
      <c r="I245" s="42"/>
      <c r="J245" s="42"/>
      <c r="K245" s="43"/>
      <c r="L245" s="88"/>
      <c r="M245" s="43"/>
      <c r="N245" s="22"/>
      <c r="O245" s="95"/>
      <c r="P245" s="96"/>
      <c r="Q245" s="97"/>
      <c r="R245" s="6"/>
    </row>
    <row r="246" spans="1:18" ht="13.2" x14ac:dyDescent="0.25">
      <c r="A246" s="36"/>
      <c r="B246" s="36"/>
      <c r="C246" s="46"/>
      <c r="D246" s="46"/>
      <c r="E246" s="39"/>
      <c r="F246" s="15"/>
      <c r="G246" s="94"/>
      <c r="H246" s="94"/>
      <c r="I246" s="42"/>
      <c r="J246" s="42"/>
      <c r="K246" s="43"/>
      <c r="L246" s="88"/>
      <c r="M246" s="43"/>
      <c r="N246" s="22"/>
      <c r="O246" s="95"/>
      <c r="P246" s="96"/>
      <c r="Q246" s="97"/>
      <c r="R246" s="6"/>
    </row>
    <row r="247" spans="1:18" ht="13.2" x14ac:dyDescent="0.25">
      <c r="A247" s="36"/>
      <c r="B247" s="36"/>
      <c r="C247" s="46"/>
      <c r="D247" s="46"/>
      <c r="E247" s="39"/>
      <c r="F247" s="15"/>
      <c r="G247" s="94"/>
      <c r="H247" s="94"/>
      <c r="I247" s="42"/>
      <c r="J247" s="42"/>
      <c r="K247" s="43"/>
      <c r="L247" s="88"/>
      <c r="M247" s="43"/>
      <c r="N247" s="22"/>
      <c r="O247" s="95"/>
      <c r="P247" s="96"/>
      <c r="Q247" s="97"/>
      <c r="R247" s="6"/>
    </row>
    <row r="248" spans="1:18" ht="13.2" x14ac:dyDescent="0.25">
      <c r="A248" s="36"/>
      <c r="B248" s="36"/>
      <c r="C248" s="46"/>
      <c r="D248" s="46"/>
      <c r="E248" s="39"/>
      <c r="F248" s="15"/>
      <c r="G248" s="94"/>
      <c r="H248" s="94"/>
      <c r="I248" s="42"/>
      <c r="J248" s="42"/>
      <c r="K248" s="43"/>
      <c r="L248" s="88"/>
      <c r="M248" s="43"/>
      <c r="N248" s="22"/>
      <c r="O248" s="95"/>
      <c r="P248" s="96"/>
      <c r="Q248" s="97"/>
      <c r="R248" s="6"/>
    </row>
    <row r="249" spans="1:18" ht="13.2" x14ac:dyDescent="0.25">
      <c r="A249" s="36"/>
      <c r="B249" s="36"/>
      <c r="C249" s="46"/>
      <c r="D249" s="46"/>
      <c r="E249" s="39"/>
      <c r="F249" s="15"/>
      <c r="G249" s="94"/>
      <c r="H249" s="94"/>
      <c r="I249" s="42"/>
      <c r="J249" s="42"/>
      <c r="K249" s="43"/>
      <c r="L249" s="88"/>
      <c r="M249" s="43"/>
      <c r="N249" s="22"/>
      <c r="O249" s="95"/>
      <c r="P249" s="96"/>
      <c r="Q249" s="97"/>
      <c r="R249" s="6"/>
    </row>
    <row r="250" spans="1:18" ht="13.2" x14ac:dyDescent="0.25">
      <c r="A250" s="36"/>
      <c r="B250" s="36"/>
      <c r="C250" s="46"/>
      <c r="D250" s="46"/>
      <c r="E250" s="39"/>
      <c r="F250" s="15"/>
      <c r="G250" s="94"/>
      <c r="H250" s="94"/>
      <c r="I250" s="42"/>
      <c r="J250" s="42"/>
      <c r="K250" s="43"/>
      <c r="L250" s="88"/>
      <c r="M250" s="43"/>
      <c r="N250" s="22"/>
      <c r="O250" s="95"/>
      <c r="P250" s="96"/>
      <c r="Q250" s="97"/>
      <c r="R250" s="6"/>
    </row>
    <row r="251" spans="1:18" ht="13.2" x14ac:dyDescent="0.25">
      <c r="A251" s="36"/>
      <c r="B251" s="36"/>
      <c r="C251" s="46"/>
      <c r="D251" s="46"/>
      <c r="E251" s="39"/>
      <c r="F251" s="15"/>
      <c r="G251" s="94"/>
      <c r="H251" s="94"/>
      <c r="I251" s="42"/>
      <c r="J251" s="42"/>
      <c r="K251" s="43"/>
      <c r="L251" s="88"/>
      <c r="M251" s="43"/>
      <c r="N251" s="22"/>
      <c r="O251" s="95"/>
      <c r="P251" s="96"/>
      <c r="Q251" s="97"/>
      <c r="R251" s="6"/>
    </row>
    <row r="252" spans="1:18" ht="13.2" x14ac:dyDescent="0.25">
      <c r="A252" s="36"/>
      <c r="B252" s="36"/>
      <c r="C252" s="46"/>
      <c r="D252" s="46"/>
      <c r="E252" s="39"/>
      <c r="F252" s="15"/>
      <c r="G252" s="94"/>
      <c r="H252" s="94"/>
      <c r="I252" s="42"/>
      <c r="J252" s="42"/>
      <c r="K252" s="43"/>
      <c r="L252" s="88"/>
      <c r="M252" s="43"/>
      <c r="N252" s="22"/>
      <c r="O252" s="95"/>
      <c r="P252" s="96"/>
      <c r="Q252" s="97"/>
      <c r="R252" s="6"/>
    </row>
    <row r="253" spans="1:18" ht="13.2" x14ac:dyDescent="0.25">
      <c r="A253" s="36"/>
      <c r="B253" s="36"/>
      <c r="C253" s="46"/>
      <c r="D253" s="46"/>
      <c r="E253" s="39"/>
      <c r="F253" s="15"/>
      <c r="G253" s="94"/>
      <c r="H253" s="94"/>
      <c r="I253" s="42"/>
      <c r="J253" s="42"/>
      <c r="K253" s="43"/>
      <c r="L253" s="88"/>
      <c r="M253" s="43"/>
      <c r="N253" s="22"/>
      <c r="O253" s="95"/>
      <c r="P253" s="96"/>
      <c r="Q253" s="97"/>
      <c r="R253" s="6"/>
    </row>
    <row r="254" spans="1:18" ht="13.2" x14ac:dyDescent="0.25">
      <c r="A254" s="36"/>
      <c r="B254" s="36"/>
      <c r="C254" s="46"/>
      <c r="D254" s="46"/>
      <c r="E254" s="39"/>
      <c r="F254" s="15"/>
      <c r="G254" s="94"/>
      <c r="H254" s="94"/>
      <c r="I254" s="42"/>
      <c r="J254" s="42"/>
      <c r="K254" s="43"/>
      <c r="L254" s="88"/>
      <c r="M254" s="43"/>
      <c r="N254" s="22"/>
      <c r="O254" s="95"/>
      <c r="P254" s="96"/>
      <c r="Q254" s="97"/>
      <c r="R254" s="6"/>
    </row>
    <row r="255" spans="1:18" ht="13.2" x14ac:dyDescent="0.25">
      <c r="A255" s="36"/>
      <c r="B255" s="36"/>
      <c r="C255" s="46"/>
      <c r="D255" s="46"/>
      <c r="E255" s="39"/>
      <c r="F255" s="15"/>
      <c r="G255" s="94"/>
      <c r="H255" s="94"/>
      <c r="I255" s="42"/>
      <c r="J255" s="42"/>
      <c r="K255" s="43"/>
      <c r="L255" s="88"/>
      <c r="M255" s="43"/>
      <c r="N255" s="22"/>
      <c r="O255" s="95"/>
      <c r="P255" s="96"/>
      <c r="Q255" s="97"/>
      <c r="R255" s="6"/>
    </row>
    <row r="256" spans="1:18" ht="13.2" x14ac:dyDescent="0.25">
      <c r="A256" s="88"/>
      <c r="B256" s="88"/>
      <c r="G256" s="105"/>
      <c r="H256" s="105"/>
      <c r="I256" s="42"/>
      <c r="J256" s="42"/>
      <c r="K256" s="43"/>
      <c r="L256" s="88"/>
      <c r="M256" s="43"/>
      <c r="O256" s="88"/>
      <c r="P256" s="96"/>
      <c r="Q256" s="97"/>
      <c r="R256" s="6"/>
    </row>
    <row r="257" spans="1:18" ht="13.2" x14ac:dyDescent="0.25">
      <c r="A257" s="88"/>
      <c r="B257" s="88"/>
      <c r="G257" s="105"/>
      <c r="H257" s="105"/>
      <c r="I257" s="42"/>
      <c r="J257" s="42"/>
      <c r="K257" s="43"/>
      <c r="L257" s="88"/>
      <c r="M257" s="43"/>
      <c r="O257" s="88"/>
      <c r="P257" s="96"/>
      <c r="Q257" s="97"/>
      <c r="R257" s="6"/>
    </row>
  </sheetData>
  <autoFilter ref="A1:P257" xr:uid="{00000000-0009-0000-0000-00000A000000}"/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5"/>
  <sheetViews>
    <sheetView workbookViewId="0">
      <pane ySplit="1" topLeftCell="A2" activePane="bottomLeft" state="frozen"/>
      <selection pane="bottomLeft" activeCell="B3" sqref="B3"/>
    </sheetView>
  </sheetViews>
  <sheetFormatPr defaultColWidth="14.33203125" defaultRowHeight="15.75" customHeight="1" x14ac:dyDescent="0.25"/>
  <sheetData>
    <row r="1" spans="1:26" ht="15.75" customHeight="1" x14ac:dyDescent="0.25">
      <c r="A1" s="7" t="s">
        <v>984</v>
      </c>
      <c r="B1" s="7" t="s">
        <v>985</v>
      </c>
      <c r="C1" s="7" t="s">
        <v>905</v>
      </c>
      <c r="D1" s="7" t="s">
        <v>986</v>
      </c>
      <c r="E1" s="7" t="s">
        <v>902</v>
      </c>
      <c r="F1" s="7" t="s">
        <v>987</v>
      </c>
      <c r="G1" s="7" t="s">
        <v>988</v>
      </c>
      <c r="H1" s="7" t="s">
        <v>989</v>
      </c>
      <c r="I1" s="7" t="s">
        <v>990</v>
      </c>
      <c r="J1" s="7" t="s">
        <v>991</v>
      </c>
      <c r="K1" s="7" t="s">
        <v>992</v>
      </c>
      <c r="L1" s="7" t="s">
        <v>993</v>
      </c>
      <c r="M1" s="7" t="s">
        <v>994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25">
      <c r="A2" s="98" t="s">
        <v>995</v>
      </c>
      <c r="B2" s="98" t="s">
        <v>996</v>
      </c>
      <c r="C2" s="98" t="s">
        <v>997</v>
      </c>
      <c r="D2" s="99">
        <v>43551.698188281247</v>
      </c>
      <c r="E2" s="98" t="s">
        <v>998</v>
      </c>
      <c r="F2" s="98" t="s">
        <v>999</v>
      </c>
      <c r="G2" s="100">
        <v>81.784999999999997</v>
      </c>
      <c r="H2" s="100">
        <v>245.35499999999999</v>
      </c>
      <c r="I2" s="100">
        <v>0.63792300000000002</v>
      </c>
      <c r="J2" s="100">
        <v>3</v>
      </c>
      <c r="K2" s="100">
        <v>0</v>
      </c>
      <c r="L2" s="98"/>
      <c r="M2" s="98" t="s">
        <v>1000</v>
      </c>
      <c r="N2" s="101" t="s">
        <v>1001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spans="1:26" ht="15.75" customHeight="1" x14ac:dyDescent="0.25">
      <c r="A3" s="16" t="s">
        <v>1002</v>
      </c>
      <c r="B3" s="16" t="s">
        <v>1003</v>
      </c>
      <c r="C3" s="16" t="s">
        <v>997</v>
      </c>
      <c r="D3" s="102">
        <v>43558.172101599535</v>
      </c>
      <c r="E3" s="16" t="s">
        <v>998</v>
      </c>
      <c r="F3" s="16" t="s">
        <v>1004</v>
      </c>
      <c r="G3" s="16">
        <v>116.60312500000001</v>
      </c>
      <c r="H3" s="16">
        <v>1096.0693759999999</v>
      </c>
      <c r="I3" s="16">
        <v>2.84978</v>
      </c>
      <c r="J3" s="16">
        <v>9.4</v>
      </c>
      <c r="K3" s="16">
        <v>0</v>
      </c>
      <c r="M3" s="16" t="s">
        <v>1005</v>
      </c>
    </row>
    <row r="4" spans="1:26" ht="15.75" customHeight="1" x14ac:dyDescent="0.25">
      <c r="A4" s="16" t="s">
        <v>1006</v>
      </c>
      <c r="B4" s="16" t="s">
        <v>1007</v>
      </c>
      <c r="C4" s="16" t="s">
        <v>997</v>
      </c>
      <c r="D4" s="102">
        <v>43558.173420671294</v>
      </c>
      <c r="E4" s="16" t="s">
        <v>998</v>
      </c>
      <c r="F4" s="16" t="s">
        <v>1004</v>
      </c>
      <c r="G4" s="16">
        <v>113.10877600000001</v>
      </c>
      <c r="H4" s="16">
        <v>5167.7137389999998</v>
      </c>
      <c r="I4" s="16">
        <v>13.436056000000001</v>
      </c>
      <c r="J4" s="16">
        <v>45.688000000000002</v>
      </c>
      <c r="K4" s="16">
        <v>0</v>
      </c>
      <c r="M4" s="16" t="s">
        <v>1008</v>
      </c>
    </row>
    <row r="5" spans="1:26" ht="15.75" customHeight="1" x14ac:dyDescent="0.25">
      <c r="A5" s="16" t="s">
        <v>1009</v>
      </c>
      <c r="B5" s="16" t="s">
        <v>1010</v>
      </c>
      <c r="C5" s="16" t="s">
        <v>997</v>
      </c>
      <c r="D5" s="102">
        <v>43558.173420876155</v>
      </c>
      <c r="E5" s="16" t="s">
        <v>998</v>
      </c>
      <c r="F5" s="16" t="s">
        <v>1004</v>
      </c>
      <c r="G5" s="16">
        <v>113.107</v>
      </c>
      <c r="H5" s="16">
        <v>1371.9239669999999</v>
      </c>
      <c r="I5" s="16">
        <v>3.567002</v>
      </c>
      <c r="J5" s="16">
        <v>12.12943467</v>
      </c>
      <c r="K5" s="16">
        <v>0</v>
      </c>
      <c r="M5" s="16" t="s">
        <v>1011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Summary_2023</vt:lpstr>
      <vt:lpstr>Kraken</vt:lpstr>
      <vt:lpstr>Summary Detail</vt:lpstr>
      <vt:lpstr>DASH USD History</vt:lpstr>
      <vt:lpstr>Summary_2019_v2</vt:lpstr>
      <vt:lpstr>Summary_2018_v2</vt:lpstr>
      <vt:lpstr>Summary_2017_v2</vt:lpstr>
      <vt:lpstr>Summary_2020</vt:lpstr>
      <vt:lpstr>Summary_2019</vt:lpstr>
      <vt:lpstr>Summary_2018</vt:lpstr>
      <vt:lpstr>Summary_2017</vt:lpstr>
      <vt:lpstr>Exchange Records</vt:lpstr>
      <vt:lpstr>Mining Revenue Summary</vt:lpstr>
      <vt:lpstr>DCG Wages Summary</vt:lpstr>
      <vt:lpstr>Mining Wallet TX History</vt:lpstr>
      <vt:lpstr>Poloniex Trading History</vt:lpstr>
      <vt:lpstr>Poloniex Trading Summary</vt:lpstr>
      <vt:lpstr>Coinbase Summary</vt:lpstr>
      <vt:lpstr>Coinbase</vt:lpstr>
      <vt:lpstr>Uphold</vt:lpstr>
      <vt:lpstr>2019 - Revenue Workbook</vt:lpstr>
      <vt:lpstr>2019 - Kraken Trading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Kindel</dc:creator>
  <cp:lastModifiedBy>Jon Kindel</cp:lastModifiedBy>
  <dcterms:created xsi:type="dcterms:W3CDTF">2019-09-25T20:11:14Z</dcterms:created>
  <dcterms:modified xsi:type="dcterms:W3CDTF">2025-10-08T19:47:00Z</dcterms:modified>
</cp:coreProperties>
</file>