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enat\Downloads\Telegram Desktop\"/>
    </mc:Choice>
  </mc:AlternateContent>
  <xr:revisionPtr revIDLastSave="0" documentId="13_ncr:1_{D6CE6F7F-B2E8-471B-9C9C-CD4048EC19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5 Генерация   машинное обучения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2" l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P6" i="2"/>
  <c r="O6" i="2"/>
  <c r="N7" i="2"/>
  <c r="N8" i="2"/>
  <c r="N9" i="2"/>
  <c r="N10" i="2"/>
  <c r="S4" i="2" s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6" i="2"/>
  <c r="R4" i="2"/>
  <c r="Q4" i="2"/>
  <c r="Q3" i="2"/>
  <c r="Q2" i="2"/>
  <c r="M6" i="2"/>
  <c r="R82" i="1"/>
  <c r="S82" i="1"/>
  <c r="T82" i="1"/>
  <c r="U82" i="1"/>
  <c r="V82" i="1"/>
  <c r="W82" i="1"/>
  <c r="Q82" i="1"/>
  <c r="I1" i="2"/>
  <c r="R2" i="2"/>
  <c r="T2" i="2"/>
  <c r="U2" i="2"/>
  <c r="V2" i="2"/>
  <c r="R3" i="2"/>
  <c r="T3" i="2"/>
  <c r="U3" i="2"/>
  <c r="V3" i="2"/>
  <c r="K6" i="2"/>
  <c r="T6" i="2"/>
  <c r="L6" i="2" s="1"/>
  <c r="K7" i="2"/>
  <c r="AE78" i="2"/>
  <c r="T7" i="2"/>
  <c r="M7" i="2" s="1"/>
  <c r="K8" i="2"/>
  <c r="AE79" i="2"/>
  <c r="T8" i="2"/>
  <c r="AD80" i="2" s="1"/>
  <c r="K9" i="2"/>
  <c r="AE80" i="2"/>
  <c r="T9" i="2"/>
  <c r="M9" i="2" s="1"/>
  <c r="K10" i="2"/>
  <c r="AE81" i="2"/>
  <c r="T10" i="2"/>
  <c r="AD82" i="2" s="1"/>
  <c r="K11" i="2"/>
  <c r="AE82" i="2"/>
  <c r="T11" i="2"/>
  <c r="L11" i="2" s="1"/>
  <c r="K12" i="2"/>
  <c r="AE83" i="2"/>
  <c r="T12" i="2"/>
  <c r="AD84" i="2" s="1"/>
  <c r="K13" i="2"/>
  <c r="AE84" i="2"/>
  <c r="T13" i="2"/>
  <c r="L13" i="2" s="1"/>
  <c r="K14" i="2"/>
  <c r="AE85" i="2"/>
  <c r="T14" i="2"/>
  <c r="AD86" i="2" s="1"/>
  <c r="K15" i="2"/>
  <c r="AE86" i="2"/>
  <c r="T15" i="2"/>
  <c r="L15" i="2" s="1"/>
  <c r="K16" i="2"/>
  <c r="AE87" i="2"/>
  <c r="T16" i="2"/>
  <c r="L16" i="2" s="1"/>
  <c r="K17" i="2"/>
  <c r="AE88" i="2"/>
  <c r="T17" i="2"/>
  <c r="L17" i="2" s="1"/>
  <c r="K18" i="2"/>
  <c r="AE89" i="2"/>
  <c r="T18" i="2"/>
  <c r="L18" i="2" s="1"/>
  <c r="K19" i="2"/>
  <c r="AE90" i="2"/>
  <c r="T19" i="2"/>
  <c r="L19" i="2" s="1"/>
  <c r="K20" i="2"/>
  <c r="AE91" i="2"/>
  <c r="T20" i="2"/>
  <c r="AD92" i="2" s="1"/>
  <c r="K21" i="2"/>
  <c r="AE92" i="2"/>
  <c r="T21" i="2"/>
  <c r="L21" i="2" s="1"/>
  <c r="K22" i="2"/>
  <c r="AE93" i="2"/>
  <c r="T22" i="2"/>
  <c r="AD94" i="2" s="1"/>
  <c r="K23" i="2"/>
  <c r="AE94" i="2"/>
  <c r="T23" i="2"/>
  <c r="L23" i="2" s="1"/>
  <c r="K24" i="2"/>
  <c r="AE95" i="2"/>
  <c r="T24" i="2"/>
  <c r="L24" i="2" s="1"/>
  <c r="K25" i="2"/>
  <c r="AE96" i="2"/>
  <c r="T25" i="2"/>
  <c r="L25" i="2" s="1"/>
  <c r="K26" i="2"/>
  <c r="M26" i="2"/>
  <c r="AE97" i="2"/>
  <c r="T26" i="2"/>
  <c r="L26" i="2" s="1"/>
  <c r="K27" i="2"/>
  <c r="AD98" i="2"/>
  <c r="AE98" i="2"/>
  <c r="T27" i="2"/>
  <c r="L27" i="2" s="1"/>
  <c r="K28" i="2"/>
  <c r="AE99" i="2"/>
  <c r="T28" i="2"/>
  <c r="L28" i="2" s="1"/>
  <c r="K29" i="2"/>
  <c r="AE100" i="2"/>
  <c r="T29" i="2"/>
  <c r="L29" i="2" s="1"/>
  <c r="K30" i="2"/>
  <c r="AE101" i="2"/>
  <c r="T30" i="2"/>
  <c r="AD102" i="2" s="1"/>
  <c r="K31" i="2"/>
  <c r="AE102" i="2"/>
  <c r="T31" i="2"/>
  <c r="L31" i="2" s="1"/>
  <c r="K32" i="2"/>
  <c r="AE103" i="2"/>
  <c r="T32" i="2"/>
  <c r="L32" i="2" s="1"/>
  <c r="K33" i="2"/>
  <c r="AE104" i="2"/>
  <c r="T33" i="2"/>
  <c r="L33" i="2" s="1"/>
  <c r="K34" i="2"/>
  <c r="AE105" i="2"/>
  <c r="T34" i="2"/>
  <c r="L34" i="2" s="1"/>
  <c r="K35" i="2"/>
  <c r="AE106" i="2"/>
  <c r="T35" i="2"/>
  <c r="L35" i="2" s="1"/>
  <c r="K36" i="2"/>
  <c r="AE107" i="2"/>
  <c r="T36" i="2"/>
  <c r="M36" i="2" s="1"/>
  <c r="K37" i="2"/>
  <c r="AE108" i="2"/>
  <c r="T37" i="2"/>
  <c r="L37" i="2" s="1"/>
  <c r="K38" i="2"/>
  <c r="AE109" i="2"/>
  <c r="T38" i="2"/>
  <c r="AD110" i="2" s="1"/>
  <c r="K39" i="2"/>
  <c r="AE110" i="2"/>
  <c r="T39" i="2"/>
  <c r="L39" i="2" s="1"/>
  <c r="K40" i="2"/>
  <c r="AE111" i="2"/>
  <c r="T40" i="2"/>
  <c r="L40" i="2" s="1"/>
  <c r="K41" i="2"/>
  <c r="AE112" i="2"/>
  <c r="T41" i="2"/>
  <c r="L41" i="2" s="1"/>
  <c r="K42" i="2"/>
  <c r="AE113" i="2"/>
  <c r="T42" i="2"/>
  <c r="L42" i="2" s="1"/>
  <c r="K43" i="2"/>
  <c r="AE114" i="2"/>
  <c r="T43" i="2"/>
  <c r="L43" i="2" s="1"/>
  <c r="K44" i="2"/>
  <c r="AE115" i="2"/>
  <c r="T44" i="2"/>
  <c r="M44" i="2" s="1"/>
  <c r="K45" i="2"/>
  <c r="AE116" i="2"/>
  <c r="T45" i="2"/>
  <c r="L45" i="2" s="1"/>
  <c r="K46" i="2"/>
  <c r="AE117" i="2"/>
  <c r="T46" i="2"/>
  <c r="AD118" i="2" s="1"/>
  <c r="K47" i="2"/>
  <c r="AE118" i="2"/>
  <c r="T47" i="2"/>
  <c r="L47" i="2" s="1"/>
  <c r="K48" i="2"/>
  <c r="AE119" i="2"/>
  <c r="T48" i="2"/>
  <c r="L48" i="2" s="1"/>
  <c r="K49" i="2"/>
  <c r="AE120" i="2"/>
  <c r="T49" i="2"/>
  <c r="L49" i="2" s="1"/>
  <c r="K50" i="2"/>
  <c r="AE121" i="2"/>
  <c r="T50" i="2"/>
  <c r="L50" i="2" s="1"/>
  <c r="K51" i="2"/>
  <c r="AE122" i="2"/>
  <c r="T51" i="2"/>
  <c r="L51" i="2" s="1"/>
  <c r="K52" i="2"/>
  <c r="M52" i="2"/>
  <c r="AE123" i="2"/>
  <c r="T52" i="2"/>
  <c r="L52" i="2" s="1"/>
  <c r="K53" i="2"/>
  <c r="AE124" i="2"/>
  <c r="T53" i="2"/>
  <c r="L53" i="2" s="1"/>
  <c r="K54" i="2"/>
  <c r="AE125" i="2"/>
  <c r="T54" i="2"/>
  <c r="AD126" i="2" s="1"/>
  <c r="K55" i="2"/>
  <c r="AE126" i="2"/>
  <c r="T55" i="2"/>
  <c r="L55" i="2" s="1"/>
  <c r="K56" i="2"/>
  <c r="AE127" i="2"/>
  <c r="T56" i="2"/>
  <c r="L56" i="2" s="1"/>
  <c r="K57" i="2"/>
  <c r="AE128" i="2"/>
  <c r="T57" i="2"/>
  <c r="L57" i="2" s="1"/>
  <c r="K58" i="2"/>
  <c r="AE129" i="2"/>
  <c r="T58" i="2"/>
  <c r="L58" i="2" s="1"/>
  <c r="K59" i="2"/>
  <c r="AE130" i="2"/>
  <c r="T59" i="2"/>
  <c r="L59" i="2" s="1"/>
  <c r="K60" i="2"/>
  <c r="M60" i="2"/>
  <c r="AE131" i="2"/>
  <c r="T60" i="2"/>
  <c r="AD132" i="2" s="1"/>
  <c r="K61" i="2"/>
  <c r="AE132" i="2"/>
  <c r="T61" i="2"/>
  <c r="L61" i="2" s="1"/>
  <c r="K62" i="2"/>
  <c r="AE133" i="2"/>
  <c r="T62" i="2"/>
  <c r="AD134" i="2" s="1"/>
  <c r="K63" i="2"/>
  <c r="AE134" i="2"/>
  <c r="T63" i="2"/>
  <c r="L63" i="2" s="1"/>
  <c r="K64" i="2"/>
  <c r="AE135" i="2"/>
  <c r="T64" i="2"/>
  <c r="L64" i="2" s="1"/>
  <c r="K65" i="2"/>
  <c r="AE136" i="2"/>
  <c r="T65" i="2"/>
  <c r="L65" i="2" s="1"/>
  <c r="K66" i="2"/>
  <c r="AE137" i="2"/>
  <c r="T66" i="2"/>
  <c r="L66" i="2" s="1"/>
  <c r="K67" i="2"/>
  <c r="AE138" i="2"/>
  <c r="T67" i="2"/>
  <c r="L67" i="2" s="1"/>
  <c r="K68" i="2"/>
  <c r="AE139" i="2"/>
  <c r="T68" i="2"/>
  <c r="AD140" i="2" s="1"/>
  <c r="K69" i="2"/>
  <c r="AE140" i="2"/>
  <c r="T69" i="2"/>
  <c r="L69" i="2" s="1"/>
  <c r="K70" i="2"/>
  <c r="AE141" i="2"/>
  <c r="T70" i="2"/>
  <c r="AD142" i="2" s="1"/>
  <c r="K71" i="2"/>
  <c r="AE142" i="2"/>
  <c r="T71" i="2"/>
  <c r="L71" i="2" s="1"/>
  <c r="AD106" i="2" l="1"/>
  <c r="AD124" i="2"/>
  <c r="M34" i="2"/>
  <c r="AD138" i="2"/>
  <c r="L60" i="2"/>
  <c r="L44" i="2"/>
  <c r="M66" i="2"/>
  <c r="L36" i="2"/>
  <c r="AD100" i="2"/>
  <c r="AD116" i="2"/>
  <c r="L9" i="2"/>
  <c r="M12" i="2"/>
  <c r="AD108" i="2"/>
  <c r="L12" i="2"/>
  <c r="AD90" i="2"/>
  <c r="M68" i="2"/>
  <c r="M42" i="2"/>
  <c r="L68" i="2"/>
  <c r="M28" i="2"/>
  <c r="AD122" i="2"/>
  <c r="M18" i="2"/>
  <c r="M20" i="2"/>
  <c r="M50" i="2"/>
  <c r="L20" i="2"/>
  <c r="AD81" i="2"/>
  <c r="AD114" i="2"/>
  <c r="AD130" i="2"/>
  <c r="M58" i="2"/>
  <c r="T4" i="2"/>
  <c r="AD136" i="2"/>
  <c r="AD128" i="2"/>
  <c r="AD120" i="2"/>
  <c r="AD112" i="2"/>
  <c r="AD104" i="2"/>
  <c r="AD96" i="2"/>
  <c r="AD88" i="2"/>
  <c r="M70" i="2"/>
  <c r="M62" i="2"/>
  <c r="M54" i="2"/>
  <c r="M46" i="2"/>
  <c r="M38" i="2"/>
  <c r="M30" i="2"/>
  <c r="M22" i="2"/>
  <c r="M14" i="2"/>
  <c r="L70" i="2"/>
  <c r="L62" i="2"/>
  <c r="L54" i="2"/>
  <c r="L46" i="2"/>
  <c r="L38" i="2"/>
  <c r="L30" i="2"/>
  <c r="L22" i="2"/>
  <c r="L14" i="2"/>
  <c r="M64" i="2"/>
  <c r="M56" i="2"/>
  <c r="M48" i="2"/>
  <c r="M40" i="2"/>
  <c r="M32" i="2"/>
  <c r="M24" i="2"/>
  <c r="M16" i="2"/>
  <c r="M8" i="2"/>
  <c r="L8" i="2"/>
  <c r="M10" i="2"/>
  <c r="V4" i="2"/>
  <c r="L10" i="2"/>
  <c r="U4" i="2"/>
  <c r="L7" i="2"/>
  <c r="AD141" i="2"/>
  <c r="AD139" i="2"/>
  <c r="AD137" i="2"/>
  <c r="AD135" i="2"/>
  <c r="AD133" i="2"/>
  <c r="AD131" i="2"/>
  <c r="AD129" i="2"/>
  <c r="AD127" i="2"/>
  <c r="AD125" i="2"/>
  <c r="AD123" i="2"/>
  <c r="AD121" i="2"/>
  <c r="AD119" i="2"/>
  <c r="AD117" i="2"/>
  <c r="AD115" i="2"/>
  <c r="AD113" i="2"/>
  <c r="AD111" i="2"/>
  <c r="AD109" i="2"/>
  <c r="AD107" i="2"/>
  <c r="AD105" i="2"/>
  <c r="AD103" i="2"/>
  <c r="AD101" i="2"/>
  <c r="AD99" i="2"/>
  <c r="AD97" i="2"/>
  <c r="AD95" i="2"/>
  <c r="AD93" i="2"/>
  <c r="AD91" i="2"/>
  <c r="AD89" i="2"/>
  <c r="AD87" i="2"/>
  <c r="AD85" i="2"/>
  <c r="AD83" i="2"/>
  <c r="AD79" i="2"/>
  <c r="M71" i="2"/>
  <c r="M69" i="2"/>
  <c r="M67" i="2"/>
  <c r="M65" i="2"/>
  <c r="M63" i="2"/>
  <c r="M61" i="2"/>
  <c r="M59" i="2"/>
  <c r="M57" i="2"/>
  <c r="M55" i="2"/>
  <c r="M53" i="2"/>
  <c r="M51" i="2"/>
  <c r="M49" i="2"/>
  <c r="M47" i="2"/>
  <c r="M45" i="2"/>
  <c r="M43" i="2"/>
  <c r="M41" i="2"/>
  <c r="M3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AD78" i="2"/>
  <c r="M11" i="2"/>
  <c r="S2" i="2" l="1"/>
  <c r="AF82" i="2"/>
  <c r="S3" i="2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37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O72" i="1"/>
  <c r="AS71" i="1"/>
  <c r="AG33" i="1"/>
  <c r="AF33" i="1"/>
  <c r="AA33" i="1"/>
  <c r="Z33" i="1"/>
</calcChain>
</file>

<file path=xl/sharedStrings.xml><?xml version="1.0" encoding="utf-8"?>
<sst xmlns="http://schemas.openxmlformats.org/spreadsheetml/2006/main" count="562" uniqueCount="284">
  <si>
    <t>Gen</t>
  </si>
  <si>
    <t>W_ID</t>
  </si>
  <si>
    <t>kH1</t>
  </si>
  <si>
    <t>kH2</t>
  </si>
  <si>
    <t>kH3</t>
  </si>
  <si>
    <t>kh_eff</t>
  </si>
  <si>
    <t>h_all</t>
  </si>
  <si>
    <t>ntg</t>
  </si>
  <si>
    <t>Lgs</t>
  </si>
  <si>
    <t>hgvk</t>
  </si>
  <si>
    <t>minLgwc</t>
  </si>
  <si>
    <t>Vdren</t>
  </si>
  <si>
    <t>Sdren</t>
  </si>
  <si>
    <t>minL1</t>
  </si>
  <si>
    <t>minL2</t>
  </si>
  <si>
    <t>minL3</t>
  </si>
  <si>
    <t>kHmin1</t>
  </si>
  <si>
    <t>kHmin2</t>
  </si>
  <si>
    <t>kHmin3</t>
  </si>
  <si>
    <t>Scr</t>
  </si>
  <si>
    <t>OFR</t>
  </si>
  <si>
    <t>1.Generation</t>
  </si>
  <si>
    <t>W 1</t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</si>
  <si>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</si>
  <si>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</si>
  <si>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</si>
  <si>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</si>
  <si>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</si>
  <si>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</si>
  <si>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</si>
  <si>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</si>
  <si>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</si>
  <si>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</si>
  <si>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</si>
  <si>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</si>
  <si>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</si>
  <si>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</si>
  <si>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</si>
  <si>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</si>
  <si>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</si>
  <si>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</si>
  <si>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</si>
  <si>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</si>
  <si>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</si>
  <si>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</si>
  <si>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</si>
  <si>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</si>
  <si>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</si>
  <si>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</si>
  <si>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</si>
  <si>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</si>
  <si>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</si>
  <si>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Temp</t>
  </si>
  <si>
    <t>Основа</t>
  </si>
  <si>
    <t>Прогнозный дебит</t>
  </si>
  <si>
    <t>Нормированный дебит</t>
  </si>
  <si>
    <t>Рекомендуемый приоритет</t>
  </si>
  <si>
    <t>1-сbm</t>
  </si>
  <si>
    <t>1000 итераций</t>
  </si>
  <si>
    <t>500 итераций</t>
  </si>
  <si>
    <t>Прогноз</t>
  </si>
  <si>
    <t>forest - optumiz</t>
  </si>
  <si>
    <t>forest -optuna</t>
  </si>
  <si>
    <t>KNN</t>
  </si>
  <si>
    <t>WGRUPCON /</t>
  </si>
  <si>
    <t>W 1'</t>
  </si>
  <si>
    <t>W 2'</t>
  </si>
  <si>
    <t>W 3'</t>
  </si>
  <si>
    <t>YES</t>
  </si>
  <si>
    <t>GAS</t>
  </si>
  <si>
    <t>/</t>
  </si>
  <si>
    <t>W 4'</t>
  </si>
  <si>
    <t>W 5'</t>
  </si>
  <si>
    <t>W 6'</t>
  </si>
  <si>
    <t>W 7'</t>
  </si>
  <si>
    <t>W 8'</t>
  </si>
  <si>
    <t>W 9'</t>
  </si>
  <si>
    <t>'W 10'</t>
  </si>
  <si>
    <t>'W 11'</t>
  </si>
  <si>
    <t>'W 12'</t>
  </si>
  <si>
    <t>'W 13'</t>
  </si>
  <si>
    <t>'W 14'</t>
  </si>
  <si>
    <t>'W 15'</t>
  </si>
  <si>
    <t>'W 16'</t>
  </si>
  <si>
    <t>'W 17'</t>
  </si>
  <si>
    <t>'W 18'</t>
  </si>
  <si>
    <t>'W 19'</t>
  </si>
  <si>
    <t>'W 20'</t>
  </si>
  <si>
    <t>'W 21'</t>
  </si>
  <si>
    <t>'W 22'</t>
  </si>
  <si>
    <t>'W 23'</t>
  </si>
  <si>
    <t>'W 24'</t>
  </si>
  <si>
    <t>'W 25'</t>
  </si>
  <si>
    <t>'W 26'</t>
  </si>
  <si>
    <t>'W 27'</t>
  </si>
  <si>
    <t>'W 28'</t>
  </si>
  <si>
    <t>'W 29'</t>
  </si>
  <si>
    <t>'W 30'</t>
  </si>
  <si>
    <t>DynamicModel:станд., 30 скв, 4.5%</t>
  </si>
  <si>
    <t>Дебит газа, тыс. ст.м3/сут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</si>
  <si>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</si>
  <si>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</si>
  <si>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</si>
  <si>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</si>
  <si>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</si>
  <si>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</si>
  <si>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</si>
  <si>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</si>
  <si>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</si>
  <si>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</si>
  <si>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</si>
  <si>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</si>
  <si>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</si>
  <si>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</si>
  <si>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</si>
  <si>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</si>
  <si>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</si>
  <si>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</si>
  <si>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</si>
  <si>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</si>
  <si>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</si>
  <si>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</si>
  <si>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</si>
  <si>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</si>
  <si>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</si>
  <si>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</si>
  <si>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</si>
  <si>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</si>
  <si>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</si>
  <si>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</si>
  <si>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Машинное обучение</t>
  </si>
  <si>
    <t>Оптимизатор</t>
  </si>
  <si>
    <t>Стандартный</t>
  </si>
  <si>
    <t>Давления в узле сети, бар</t>
  </si>
  <si>
    <t>UKPG</t>
  </si>
  <si>
    <t>Устьевое давление, бар</t>
  </si>
  <si>
    <t>DynamicModel:Оптимизатор - 20 скв, 3,5%</t>
  </si>
  <si>
    <t>Истор. значения</t>
  </si>
  <si>
    <t>A001/e1_v00019</t>
  </si>
  <si>
    <t>e1_v00019/e1_v00019</t>
  </si>
  <si>
    <t>A001/e1_v00016</t>
  </si>
  <si>
    <t>e1_v00016/e1_v00016</t>
  </si>
  <si>
    <t>A001/e1_v00007</t>
  </si>
  <si>
    <t>e1_v00007/e1_v00007</t>
  </si>
  <si>
    <t>A001/e1_v00009</t>
  </si>
  <si>
    <t>e1_v00009/e1_v00009</t>
  </si>
  <si>
    <t>A001/e1_v00001</t>
  </si>
  <si>
    <t>e1_v00001/e1_v00001</t>
  </si>
  <si>
    <t>A001/e1_v00013</t>
  </si>
  <si>
    <t>e1_v00013/e1_v00013</t>
  </si>
  <si>
    <t>A001/e1_v00006</t>
  </si>
  <si>
    <t>e1_v00006/e1_v00006</t>
  </si>
  <si>
    <t>A001/e1_v00010</t>
  </si>
  <si>
    <t>e1_v00010/e1_v00010</t>
  </si>
  <si>
    <t>A001/e1_v00017</t>
  </si>
  <si>
    <t>e1_v00017/e1_v00017</t>
  </si>
  <si>
    <t>A001/e1_v00012</t>
  </si>
  <si>
    <t>e1_v00012/e1_v00012</t>
  </si>
  <si>
    <t>A001/e1_v00008</t>
  </si>
  <si>
    <t>e1_v00008/e1_v00008</t>
  </si>
  <si>
    <t>A001/e1_v00011</t>
  </si>
  <si>
    <t>e1_v00011/e1_v00011</t>
  </si>
  <si>
    <t>A001/e1_v00023</t>
  </si>
  <si>
    <t>e1_v00023/e1_v00023</t>
  </si>
  <si>
    <t>A001/e1_v00018</t>
  </si>
  <si>
    <t>e1_v00018/e1_v00018</t>
  </si>
  <si>
    <t>A001/e1_v00002</t>
  </si>
  <si>
    <t>e1_v00002/e1_v00002</t>
  </si>
  <si>
    <t>A001/e1_v00021</t>
  </si>
  <si>
    <t>e1_v00021/e1_v00021</t>
  </si>
  <si>
    <t>A001/e1_v00025</t>
  </si>
  <si>
    <t>e1_v00025/e1_v00025</t>
  </si>
  <si>
    <t>A001/e1_v00026</t>
  </si>
  <si>
    <t>e1_v00026/e1_v00026</t>
  </si>
  <si>
    <t>A001/e1_v00004</t>
  </si>
  <si>
    <t>e1_v00004/e1_v00004</t>
  </si>
  <si>
    <t>A001/e1_v00028</t>
  </si>
  <si>
    <t>e1_v00028/e1_v00028</t>
  </si>
  <si>
    <t>A001/e1_v00020</t>
  </si>
  <si>
    <t>e1_v00020/e1_v00020</t>
  </si>
  <si>
    <t>A001/e1_v00005</t>
  </si>
  <si>
    <t>e1_v00005/e1_v00005</t>
  </si>
  <si>
    <t>A001/e1_v00014</t>
  </si>
  <si>
    <t>e1_v00014/e1_v00014</t>
  </si>
  <si>
    <t>A001/e1_v00029</t>
  </si>
  <si>
    <t>e1_v00029/e1_v00029</t>
  </si>
  <si>
    <t>A001/e1_v00000</t>
  </si>
  <si>
    <t>e1_v00000/e1_v00000</t>
  </si>
  <si>
    <t>A001/e1_v00003</t>
  </si>
  <si>
    <t>e1_v00003/e1_v00003</t>
  </si>
  <si>
    <t>A001/e1_v00015</t>
  </si>
  <si>
    <t>e1_v00015/e1_v00015</t>
  </si>
  <si>
    <t>A001/e1_v00022</t>
  </si>
  <si>
    <t>e1_v00022/e1_v00022</t>
  </si>
  <si>
    <t>A001/e1_v00024</t>
  </si>
  <si>
    <t>e1_v00024/e1_v00024</t>
  </si>
  <si>
    <t>A001/e1_v00027</t>
  </si>
  <si>
    <t>e1_v00027/e1_v00027</t>
  </si>
  <si>
    <t>Месторождение Среднее давление бар</t>
  </si>
  <si>
    <t>VAR_20</t>
  </si>
  <si>
    <t>VAR_19</t>
  </si>
  <si>
    <t>VAR_18</t>
  </si>
  <si>
    <t>VAR_17</t>
  </si>
  <si>
    <t>VAR_16</t>
  </si>
  <si>
    <t>VAR_15</t>
  </si>
  <si>
    <t>VAR_14</t>
  </si>
  <si>
    <t>VAR_13</t>
  </si>
  <si>
    <t>VAR_12</t>
  </si>
  <si>
    <t>VAR_11</t>
  </si>
  <si>
    <t>VAR_10</t>
  </si>
  <si>
    <t>VAR_9</t>
  </si>
  <si>
    <t>VAR_8</t>
  </si>
  <si>
    <t>VAR_7</t>
  </si>
  <si>
    <t>VAR_6</t>
  </si>
  <si>
    <t>VAR_5</t>
  </si>
  <si>
    <t>VAR_4</t>
  </si>
  <si>
    <t>VAR_3</t>
  </si>
  <si>
    <t>VAR_2</t>
  </si>
  <si>
    <t>VAR_1</t>
  </si>
  <si>
    <t>nigga</t>
  </si>
  <si>
    <t>Модели</t>
  </si>
  <si>
    <t>#</t>
  </si>
  <si>
    <r>
      <t>Прирост дисконтированного отбора, млн м</t>
    </r>
    <r>
      <rPr>
        <vertAlign val="superscript"/>
        <sz val="11"/>
        <color theme="1"/>
        <rFont val="Calibri"/>
        <family val="2"/>
        <scheme val="minor"/>
      </rPr>
      <t>3</t>
    </r>
  </si>
  <si>
    <t>Число действующих добывающих скважин</t>
  </si>
  <si>
    <t>Норма дисконта</t>
  </si>
  <si>
    <t>Дисконт. Оптимальный</t>
  </si>
  <si>
    <t>Дисконтирование станд</t>
  </si>
  <si>
    <t>Разница</t>
  </si>
  <si>
    <t>Накопл. вода, тыс. ст.м3</t>
  </si>
  <si>
    <t>Накопл. газ, млрд. ст.м3</t>
  </si>
  <si>
    <t>FIELD</t>
  </si>
  <si>
    <t>DynamicModel:Стандарт - 20 скв, 3,5%</t>
  </si>
  <si>
    <t>Время разработки месторождения</t>
  </si>
  <si>
    <t>ВГФ</t>
  </si>
  <si>
    <t>Накопленный отбор воды, тыс м3</t>
  </si>
  <si>
    <r>
      <t>Накполенный отбор газа с учетом дисконтирования, млрд м</t>
    </r>
    <r>
      <rPr>
        <vertAlign val="superscript"/>
        <sz val="11"/>
        <color theme="1"/>
        <rFont val="Calibri"/>
        <family val="2"/>
        <scheme val="minor"/>
      </rPr>
      <t>3</t>
    </r>
  </si>
  <si>
    <t>Накопленный отбор газа, млрд м3</t>
  </si>
  <si>
    <t>Вариант</t>
  </si>
  <si>
    <t>млрд м3</t>
  </si>
  <si>
    <t>Запасы</t>
  </si>
  <si>
    <t xml:space="preserve">30 скважин, 4,5% отбора, модель 2 </t>
  </si>
  <si>
    <t>0.0294760759808573</t>
  </si>
  <si>
    <t>0.0344867750124875</t>
  </si>
  <si>
    <t>0.0302791667778642</t>
  </si>
  <si>
    <t>0.0320544929515288</t>
  </si>
  <si>
    <t>0.0296293634065263</t>
  </si>
  <si>
    <t>0.035411732621264</t>
  </si>
  <si>
    <t>0.0307093080702468</t>
  </si>
  <si>
    <t>0.0288050045285497</t>
  </si>
  <si>
    <t>0.0366175195145304</t>
  </si>
  <si>
    <t>0.0312898654873683</t>
  </si>
  <si>
    <t>0.0283911685143221</t>
  </si>
  <si>
    <t>0.0365542934024478</t>
  </si>
  <si>
    <t>0.0285847294663507</t>
  </si>
  <si>
    <t>0.0336846618406528</t>
  </si>
  <si>
    <t>0.0312359260338102</t>
  </si>
  <si>
    <t>0.0340508625701896</t>
  </si>
  <si>
    <t>0.0384825582976969</t>
  </si>
  <si>
    <t>0.0432184016227663</t>
  </si>
  <si>
    <t>0.0330587106875182</t>
  </si>
  <si>
    <t>0.0336565922004313</t>
  </si>
  <si>
    <t>0.0330022687144264</t>
  </si>
  <si>
    <t>0.0356127767976507</t>
  </si>
  <si>
    <t>0.0345101948287643</t>
  </si>
  <si>
    <t>0.0335192659626147</t>
  </si>
  <si>
    <t>0.0360893008503676</t>
  </si>
  <si>
    <t>0.0286939154736756</t>
  </si>
  <si>
    <t>0.0379907053809352</t>
  </si>
  <si>
    <t>0.0360765249861036</t>
  </si>
  <si>
    <t>0.0303992184210273</t>
  </si>
  <si>
    <t>0.0344286195970254</t>
  </si>
  <si>
    <t>e1_v00008:imported_e1_v00008</t>
  </si>
  <si>
    <t>DynamicModel:forest -optuna</t>
  </si>
  <si>
    <t>DynamicModel:forest - optumiz</t>
  </si>
  <si>
    <t>DynamicModel:1-сbm</t>
  </si>
  <si>
    <t>DynamicModel:1000 итераций</t>
  </si>
  <si>
    <t>DynamicModel:500 итераций</t>
  </si>
  <si>
    <t>Дебит газа, млн. ст.м3/сут</t>
  </si>
  <si>
    <t>Дисконт. Машинное обучение</t>
  </si>
  <si>
    <t>КИГ,%</t>
  </si>
  <si>
    <t>Прирост оптимального варианта</t>
  </si>
  <si>
    <t>Дисконтированный прирост опт. Варианта</t>
  </si>
  <si>
    <t>Дисконтированный прирост варианта машинного обучения</t>
  </si>
  <si>
    <t>Прирост варианта машинного обучения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</si>
</sst>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quotePrefix="1"/>
    <xf numFmtId="0" fontId="5" fillId="0" borderId="0" xfId="0" applyFont="1" applyAlignment="1">
      <alignment horizontal="center" vertical="center" wrapText="1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 wrapText="1"/>
    </xf>
    <xf numFmtId="0" fontId="1" fillId="0" borderId="0" xfId="2" applyAlignment="1">
      <alignment horizontal="right" vertical="center"/>
    </xf>
    <xf numFmtId="0" fontId="3" fillId="2" borderId="0" xfId="1" applyAlignment="1">
      <alignment horizontal="right" vertical="center"/>
    </xf>
    <xf numFmtId="0" fontId="4" fillId="0" borderId="0" xfId="2" applyFont="1" applyAlignment="1">
      <alignment horizontal="center" vertical="center" wrapText="1"/>
    </xf>
    <xf numFmtId="0" fontId="3" fillId="2" borderId="3" xfId="1" applyBorder="1"/>
    <xf numFmtId="0" fontId="0" fillId="0" borderId="4" xfId="0" applyBorder="1" applyAlignment="1">
      <alignment horizontal="center" vertical="center" wrapText="1"/>
    </xf>
    <xf numFmtId="11" fontId="0" fillId="0" borderId="0" xfId="0" applyNumberFormat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3" xfId="2" xr:uid="{BBAE2DF4-F7D1-42A0-997C-AE9CF961AE04}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Sheet1!$X$35</c:f>
              <c:strCache>
                <c:ptCount val="1"/>
                <c:pt idx="0">
                  <c:v>Машинное обучение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Sheet1!$W$36:$W$65</c:f>
              <c:strCache>
                <c:ptCount val="30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</c:strCache>
            </c:strRef>
          </c:cat>
          <c:val>
            <c:numRef>
              <c:f>Sheet1!$X$36:$X$65</c:f>
              <c:numCache>
                <c:formatCode>General</c:formatCode>
                <c:ptCount val="30"/>
                <c:pt idx="0">
                  <c:v>2.9246850987128582E-2</c:v>
                </c:pt>
                <c:pt idx="1">
                  <c:v>4.361906597772932E-2</c:v>
                </c:pt>
                <c:pt idx="2">
                  <c:v>2.735486971373299E-2</c:v>
                </c:pt>
                <c:pt idx="3">
                  <c:v>3.9582633736758847E-2</c:v>
                </c:pt>
                <c:pt idx="4">
                  <c:v>4.5067272503018271E-2</c:v>
                </c:pt>
                <c:pt idx="5">
                  <c:v>4.498778090808047E-2</c:v>
                </c:pt>
                <c:pt idx="6">
                  <c:v>2.952738912594487E-2</c:v>
                </c:pt>
                <c:pt idx="7">
                  <c:v>3.4105150419628381E-2</c:v>
                </c:pt>
                <c:pt idx="8">
                  <c:v>5.3824667060072759E-2</c:v>
                </c:pt>
                <c:pt idx="9">
                  <c:v>4.420045754536514E-2</c:v>
                </c:pt>
                <c:pt idx="10">
                  <c:v>2.4752999920152379E-2</c:v>
                </c:pt>
                <c:pt idx="11">
                  <c:v>4.4077710928566889E-2</c:v>
                </c:pt>
                <c:pt idx="12">
                  <c:v>4.0157830848424773E-2</c:v>
                </c:pt>
                <c:pt idx="13">
                  <c:v>4.7326521801813168E-2</c:v>
                </c:pt>
                <c:pt idx="14">
                  <c:v>4.0676637813050052E-2</c:v>
                </c:pt>
                <c:pt idx="15">
                  <c:v>4.9495230668963129E-2</c:v>
                </c:pt>
                <c:pt idx="16">
                  <c:v>5.1195454503881549E-2</c:v>
                </c:pt>
                <c:pt idx="17">
                  <c:v>5.7989753250738511E-2</c:v>
                </c:pt>
                <c:pt idx="18">
                  <c:v>4.9440095308092742E-2</c:v>
                </c:pt>
                <c:pt idx="19">
                  <c:v>3.3237966863373207E-2</c:v>
                </c:pt>
                <c:pt idx="20">
                  <c:v>3.8132387163653692E-2</c:v>
                </c:pt>
                <c:pt idx="21">
                  <c:v>4.0730932046103313E-2</c:v>
                </c:pt>
                <c:pt idx="22">
                  <c:v>4.1073738170085028E-2</c:v>
                </c:pt>
                <c:pt idx="23">
                  <c:v>3.1944936207345669E-2</c:v>
                </c:pt>
                <c:pt idx="24">
                  <c:v>4.0101157240040548E-2</c:v>
                </c:pt>
                <c:pt idx="25">
                  <c:v>2.532670810969484E-2</c:v>
                </c:pt>
                <c:pt idx="26">
                  <c:v>4.9270612062559609E-2</c:v>
                </c:pt>
                <c:pt idx="27">
                  <c:v>5.0492763373525582E-2</c:v>
                </c:pt>
                <c:pt idx="28">
                  <c:v>3.643969237100398E-2</c:v>
                </c:pt>
                <c:pt idx="29">
                  <c:v>3.7931054925070547E-2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D-407B-9CAE-5CD63E74F28D}"/>
            </c:ext>
          </c:extLst>
        </c:ser>
        <c:ser>
          <c:idx val="1"/>
          <c:order val="1"/>
          <c:tx>
            <c:strRef>
              <c:f>Sheet1!$Y$35</c:f>
              <c:strCache>
                <c:ptCount val="1"/>
                <c:pt idx="0">
                  <c:v>Оптимизатор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Sheet1!$W$36:$W$65</c:f>
              <c:strCache>
                <c:ptCount val="30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</c:strCache>
            </c:strRef>
          </c:cat>
          <c:val>
            <c:numRef>
              <c:f>Sheet1!$Y$36:$Y$65</c:f>
              <c:numCache>
                <c:formatCode>General</c:formatCode>
                <c:ptCount val="30"/>
                <c:pt idx="0">
                  <c:v>5.8022964045128918E-2</c:v>
                </c:pt>
                <c:pt idx="1">
                  <c:v>2.825526966511354E-2</c:v>
                </c:pt>
                <c:pt idx="2">
                  <c:v>2.2103332286058309E-2</c:v>
                </c:pt>
                <c:pt idx="3">
                  <c:v>1.7244995376875901E-2</c:v>
                </c:pt>
                <c:pt idx="4">
                  <c:v>5.4752726686036812E-2</c:v>
                </c:pt>
                <c:pt idx="5">
                  <c:v>5.8785229388184097E-2</c:v>
                </c:pt>
                <c:pt idx="6">
                  <c:v>6.5975999198740101E-2</c:v>
                </c:pt>
                <c:pt idx="7">
                  <c:v>2.145626890153125E-2</c:v>
                </c:pt>
                <c:pt idx="8">
                  <c:v>1.3212438260802839E-2</c:v>
                </c:pt>
                <c:pt idx="9">
                  <c:v>3.5676599099017298E-2</c:v>
                </c:pt>
                <c:pt idx="10">
                  <c:v>3.7185793771599612E-2</c:v>
                </c:pt>
                <c:pt idx="11">
                  <c:v>3.9017573911654439E-2</c:v>
                </c:pt>
                <c:pt idx="12">
                  <c:v>2.447486930123215E-2</c:v>
                </c:pt>
                <c:pt idx="13">
                  <c:v>2.6804640469970099E-2</c:v>
                </c:pt>
                <c:pt idx="14">
                  <c:v>4.0015889525494799E-2</c:v>
                </c:pt>
                <c:pt idx="15">
                  <c:v>3.1786473470194143E-2</c:v>
                </c:pt>
                <c:pt idx="16">
                  <c:v>6.2009218566399259E-2</c:v>
                </c:pt>
                <c:pt idx="17">
                  <c:v>2.9478004009466811E-2</c:v>
                </c:pt>
                <c:pt idx="18">
                  <c:v>2.7146504337048641E-2</c:v>
                </c:pt>
                <c:pt idx="19">
                  <c:v>1.1513803418284471E-3</c:v>
                </c:pt>
                <c:pt idx="20">
                  <c:v>1.4708337689194209E-3</c:v>
                </c:pt>
                <c:pt idx="21">
                  <c:v>2.5058438310022579E-2</c:v>
                </c:pt>
                <c:pt idx="22">
                  <c:v>8.8944021358026426E-3</c:v>
                </c:pt>
                <c:pt idx="23">
                  <c:v>5.1443215810278104E-3</c:v>
                </c:pt>
                <c:pt idx="24">
                  <c:v>4.7703303997522338E-2</c:v>
                </c:pt>
                <c:pt idx="25">
                  <c:v>6.4148058527494889E-2</c:v>
                </c:pt>
                <c:pt idx="26">
                  <c:v>6.7687192642626709E-2</c:v>
                </c:pt>
                <c:pt idx="27">
                  <c:v>3.9701703057687242E-2</c:v>
                </c:pt>
                <c:pt idx="28">
                  <c:v>2.6133683447904239E-2</c:v>
                </c:pt>
                <c:pt idx="29">
                  <c:v>1.9501891918614608E-2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D-407B-9CAE-5CD63E74F28D}"/>
            </c:ext>
          </c:extLst>
        </c:ser>
        <c:ser>
          <c:idx val="2"/>
          <c:order val="2"/>
          <c:tx>
            <c:strRef>
              <c:f>Sheet1!$Z$35</c:f>
              <c:strCache>
                <c:ptCount val="1"/>
                <c:pt idx="0">
                  <c:v>Стандартный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Sheet1!$W$36:$W$65</c:f>
              <c:strCache>
                <c:ptCount val="30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</c:strCache>
            </c:strRef>
          </c:cat>
          <c:val>
            <c:numRef>
              <c:f>Sheet1!$Z$36:$Z$65</c:f>
              <c:numCache>
                <c:formatCode>General</c:formatCode>
                <c:ptCount val="30"/>
                <c:pt idx="0">
                  <c:v>3.1109916905941434E-2</c:v>
                </c:pt>
                <c:pt idx="1">
                  <c:v>3.3676086672815922E-2</c:v>
                </c:pt>
                <c:pt idx="2">
                  <c:v>3.4711183141319893E-2</c:v>
                </c:pt>
                <c:pt idx="3">
                  <c:v>3.4581067486713739E-2</c:v>
                </c:pt>
                <c:pt idx="4">
                  <c:v>3.3926367105883488E-2</c:v>
                </c:pt>
                <c:pt idx="5">
                  <c:v>3.5047377912648614E-2</c:v>
                </c:pt>
                <c:pt idx="6">
                  <c:v>3.5173090743255538E-2</c:v>
                </c:pt>
                <c:pt idx="7">
                  <c:v>3.4960575387924513E-2</c:v>
                </c:pt>
                <c:pt idx="8">
                  <c:v>3.4376058018573678E-2</c:v>
                </c:pt>
                <c:pt idx="9">
                  <c:v>3.4048822351219324E-2</c:v>
                </c:pt>
                <c:pt idx="10">
                  <c:v>3.4555279010366181E-2</c:v>
                </c:pt>
                <c:pt idx="11">
                  <c:v>3.2318301258058228E-2</c:v>
                </c:pt>
                <c:pt idx="12">
                  <c:v>3.3623410663927968E-2</c:v>
                </c:pt>
                <c:pt idx="13">
                  <c:v>3.1872685010020406E-2</c:v>
                </c:pt>
                <c:pt idx="14">
                  <c:v>3.0109412173652008E-2</c:v>
                </c:pt>
                <c:pt idx="15">
                  <c:v>3.3929934030800281E-2</c:v>
                </c:pt>
                <c:pt idx="16">
                  <c:v>3.2716337525425028E-2</c:v>
                </c:pt>
                <c:pt idx="17">
                  <c:v>3.3409026505590793E-2</c:v>
                </c:pt>
                <c:pt idx="18">
                  <c:v>3.371204417273297E-2</c:v>
                </c:pt>
                <c:pt idx="19">
                  <c:v>3.4049757967925531E-2</c:v>
                </c:pt>
                <c:pt idx="20">
                  <c:v>3.5365245217182206E-2</c:v>
                </c:pt>
                <c:pt idx="21">
                  <c:v>3.4224637369318869E-2</c:v>
                </c:pt>
                <c:pt idx="22">
                  <c:v>2.73289797486122E-2</c:v>
                </c:pt>
                <c:pt idx="23">
                  <c:v>3.2390844763774643E-2</c:v>
                </c:pt>
                <c:pt idx="24">
                  <c:v>3.2270605274479829E-2</c:v>
                </c:pt>
                <c:pt idx="25">
                  <c:v>3.3825111158481115E-2</c:v>
                </c:pt>
                <c:pt idx="26">
                  <c:v>3.3610585977819254E-2</c:v>
                </c:pt>
                <c:pt idx="27">
                  <c:v>3.0327709349379443E-2</c:v>
                </c:pt>
                <c:pt idx="28">
                  <c:v>3.4292490814387268E-2</c:v>
                </c:pt>
                <c:pt idx="29">
                  <c:v>3.4457056281769573E-2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D-407B-9CAE-5CD63E74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14448"/>
        <c:axId val="201226448"/>
      </c:barChart>
      <c:catAx>
        <c:axId val="2012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6448"/>
        <c:crosses val="autoZero"/>
        <c:auto val="1"/>
        <c:lblAlgn val="ctr"/>
        <c:lblOffset val="100"/>
        <c:noMultiLvlLbl val="0"/>
      </c:catAx>
      <c:valAx>
        <c:axId val="20122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Sheet1!$Q$81:$W$81</c:f>
              <c:strCache>
                <c:ptCount val="7"/>
                <c:pt idx="0">
                  <c:v>Стандартный</c:v>
                </c:pt>
                <c:pt idx="1">
                  <c:v>Оптимизатор</c:v>
                </c:pt>
                <c:pt idx="2">
                  <c:v>forest -optuna</c:v>
                </c:pt>
                <c:pt idx="3">
                  <c:v>forest - optumiz</c:v>
                </c:pt>
                <c:pt idx="4">
                  <c:v>1-сbm</c:v>
                </c:pt>
                <c:pt idx="5">
                  <c:v>1000 итераций</c:v>
                </c:pt>
                <c:pt idx="6">
                  <c:v>500 итераций</c:v>
                </c:pt>
              </c:strCache>
            </c:strRef>
          </c:cat>
          <c:val>
            <c:numRef>
              <c:f>Sheet1!$Q$82:$W$82</c:f>
              <c:numCache>
                <c:formatCode>0.00</c:formatCode>
                <c:ptCount val="7"/>
                <c:pt idx="0">
                  <c:v>87.394129752326393</c:v>
                </c:pt>
                <c:pt idx="1">
                  <c:v>87.795671482731379</c:v>
                </c:pt>
                <c:pt idx="2">
                  <c:v>87.786501432271251</c:v>
                </c:pt>
                <c:pt idx="3">
                  <c:v>87.447611130943585</c:v>
                </c:pt>
                <c:pt idx="4">
                  <c:v>87.001946907472089</c:v>
                </c:pt>
                <c:pt idx="5">
                  <c:v>86.903362416942656</c:v>
                </c:pt>
                <c:pt idx="6">
                  <c:v>87.010949498762713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A-4CE7-877C-6E407BA77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675039"/>
        <c:axId val="1868675519"/>
      </c:barChart>
      <c:catAx>
        <c:axId val="18686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75519"/>
        <c:crosses val="autoZero"/>
        <c:auto val="1"/>
        <c:lblAlgn val="ctr"/>
        <c:lblOffset val="100"/>
        <c:noMultiLvlLbl val="0"/>
      </c:catAx>
      <c:valAx>
        <c:axId val="18686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 Генерация   машинное обучения'!$B$2:$D$2</c:f>
              <c:strCache>
                <c:ptCount val="1"/>
                <c:pt idx="0">
                  <c:v>Стандартный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обучения'!$A$7:$A$71</c:f>
              <c:numCache>
                <c:formatCode>m/d/yyyy</c:formatCode>
                <c:ptCount val="65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  <c:pt idx="33">
                  <c:v>58076</c:v>
                </c:pt>
                <c:pt idx="34">
                  <c:v>58441</c:v>
                </c:pt>
                <c:pt idx="35">
                  <c:v>58807</c:v>
                </c:pt>
                <c:pt idx="36">
                  <c:v>59172</c:v>
                </c:pt>
                <c:pt idx="37">
                  <c:v>59537</c:v>
                </c:pt>
                <c:pt idx="38">
                  <c:v>59902</c:v>
                </c:pt>
                <c:pt idx="39">
                  <c:v>60268</c:v>
                </c:pt>
                <c:pt idx="40">
                  <c:v>60633</c:v>
                </c:pt>
                <c:pt idx="41">
                  <c:v>60998</c:v>
                </c:pt>
                <c:pt idx="42">
                  <c:v>61363</c:v>
                </c:pt>
                <c:pt idx="43">
                  <c:v>61729</c:v>
                </c:pt>
                <c:pt idx="44">
                  <c:v>62094</c:v>
                </c:pt>
                <c:pt idx="45">
                  <c:v>62459</c:v>
                </c:pt>
                <c:pt idx="46">
                  <c:v>62824</c:v>
                </c:pt>
                <c:pt idx="47">
                  <c:v>63190</c:v>
                </c:pt>
                <c:pt idx="48">
                  <c:v>63555</c:v>
                </c:pt>
                <c:pt idx="49">
                  <c:v>63920</c:v>
                </c:pt>
                <c:pt idx="50">
                  <c:v>64285</c:v>
                </c:pt>
                <c:pt idx="51">
                  <c:v>64651</c:v>
                </c:pt>
                <c:pt idx="52">
                  <c:v>65016</c:v>
                </c:pt>
                <c:pt idx="53">
                  <c:v>65381</c:v>
                </c:pt>
                <c:pt idx="54">
                  <c:v>65746</c:v>
                </c:pt>
                <c:pt idx="55">
                  <c:v>66112</c:v>
                </c:pt>
                <c:pt idx="56">
                  <c:v>66477</c:v>
                </c:pt>
                <c:pt idx="57">
                  <c:v>66842</c:v>
                </c:pt>
                <c:pt idx="58">
                  <c:v>67207</c:v>
                </c:pt>
                <c:pt idx="59">
                  <c:v>67573</c:v>
                </c:pt>
                <c:pt idx="60">
                  <c:v>67938</c:v>
                </c:pt>
                <c:pt idx="61">
                  <c:v>68303</c:v>
                </c:pt>
                <c:pt idx="62">
                  <c:v>68668</c:v>
                </c:pt>
                <c:pt idx="63">
                  <c:v>69034</c:v>
                </c:pt>
                <c:pt idx="64">
                  <c:v>69399</c:v>
                </c:pt>
              </c:numCache>
            </c:numRef>
          </c:cat>
          <c:val>
            <c:numRef>
              <c:f>'5 Генерация   машинное обучения'!$C$7:$C$71</c:f>
              <c:numCache>
                <c:formatCode>General</c:formatCode>
                <c:ptCount val="65"/>
                <c:pt idx="0">
                  <c:v>15600000</c:v>
                </c:pt>
                <c:pt idx="1">
                  <c:v>15600000</c:v>
                </c:pt>
                <c:pt idx="2">
                  <c:v>15600000</c:v>
                </c:pt>
                <c:pt idx="3">
                  <c:v>15600000</c:v>
                </c:pt>
                <c:pt idx="4">
                  <c:v>15599999.999999899</c:v>
                </c:pt>
                <c:pt idx="5">
                  <c:v>15599999.999999899</c:v>
                </c:pt>
                <c:pt idx="6">
                  <c:v>15600000</c:v>
                </c:pt>
                <c:pt idx="7">
                  <c:v>15600000</c:v>
                </c:pt>
                <c:pt idx="8">
                  <c:v>15600000</c:v>
                </c:pt>
                <c:pt idx="9">
                  <c:v>15600000</c:v>
                </c:pt>
                <c:pt idx="10">
                  <c:v>15600000</c:v>
                </c:pt>
                <c:pt idx="11">
                  <c:v>15600000</c:v>
                </c:pt>
                <c:pt idx="12">
                  <c:v>15600000</c:v>
                </c:pt>
                <c:pt idx="13">
                  <c:v>13625095.7124763</c:v>
                </c:pt>
                <c:pt idx="14">
                  <c:v>11971512.838191699</c:v>
                </c:pt>
                <c:pt idx="15">
                  <c:v>10255404.577461001</c:v>
                </c:pt>
                <c:pt idx="16">
                  <c:v>8841669.7734622192</c:v>
                </c:pt>
                <c:pt idx="17">
                  <c:v>7433245.0036802897</c:v>
                </c:pt>
                <c:pt idx="18">
                  <c:v>6088151.9563556099</c:v>
                </c:pt>
                <c:pt idx="19">
                  <c:v>4779938.8484577797</c:v>
                </c:pt>
                <c:pt idx="20">
                  <c:v>4587551.6550269602</c:v>
                </c:pt>
                <c:pt idx="21">
                  <c:v>4412544.01095712</c:v>
                </c:pt>
                <c:pt idx="22">
                  <c:v>3529285.3583272002</c:v>
                </c:pt>
                <c:pt idx="23">
                  <c:v>3436537.6835203902</c:v>
                </c:pt>
                <c:pt idx="24">
                  <c:v>3317892.9321607202</c:v>
                </c:pt>
                <c:pt idx="25">
                  <c:v>3198511.97629264</c:v>
                </c:pt>
                <c:pt idx="26">
                  <c:v>2567497.1209099302</c:v>
                </c:pt>
                <c:pt idx="27">
                  <c:v>1441745.70222885</c:v>
                </c:pt>
                <c:pt idx="28">
                  <c:v>1233315.94711237</c:v>
                </c:pt>
                <c:pt idx="29">
                  <c:v>745454.65441507695</c:v>
                </c:pt>
                <c:pt idx="30">
                  <c:v>653900.86711092701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5-4B52-BBEF-1616AF868AE7}"/>
            </c:ext>
          </c:extLst>
        </c:ser>
        <c:ser>
          <c:idx val="1"/>
          <c:order val="1"/>
          <c:tx>
            <c:strRef>
              <c:f>'5 Генерация   машинное обучения'!$E$2:$G$2</c:f>
              <c:strCache>
                <c:ptCount val="1"/>
                <c:pt idx="0">
                  <c:v>Оптимизатор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обучения'!$A$7:$A$71</c:f>
              <c:numCache>
                <c:formatCode>m/d/yyyy</c:formatCode>
                <c:ptCount val="65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  <c:pt idx="33">
                  <c:v>58076</c:v>
                </c:pt>
                <c:pt idx="34">
                  <c:v>58441</c:v>
                </c:pt>
                <c:pt idx="35">
                  <c:v>58807</c:v>
                </c:pt>
                <c:pt idx="36">
                  <c:v>59172</c:v>
                </c:pt>
                <c:pt idx="37">
                  <c:v>59537</c:v>
                </c:pt>
                <c:pt idx="38">
                  <c:v>59902</c:v>
                </c:pt>
                <c:pt idx="39">
                  <c:v>60268</c:v>
                </c:pt>
                <c:pt idx="40">
                  <c:v>60633</c:v>
                </c:pt>
                <c:pt idx="41">
                  <c:v>60998</c:v>
                </c:pt>
                <c:pt idx="42">
                  <c:v>61363</c:v>
                </c:pt>
                <c:pt idx="43">
                  <c:v>61729</c:v>
                </c:pt>
                <c:pt idx="44">
                  <c:v>62094</c:v>
                </c:pt>
                <c:pt idx="45">
                  <c:v>62459</c:v>
                </c:pt>
                <c:pt idx="46">
                  <c:v>62824</c:v>
                </c:pt>
                <c:pt idx="47">
                  <c:v>63190</c:v>
                </c:pt>
                <c:pt idx="48">
                  <c:v>63555</c:v>
                </c:pt>
                <c:pt idx="49">
                  <c:v>63920</c:v>
                </c:pt>
                <c:pt idx="50">
                  <c:v>64285</c:v>
                </c:pt>
                <c:pt idx="51">
                  <c:v>64651</c:v>
                </c:pt>
                <c:pt idx="52">
                  <c:v>65016</c:v>
                </c:pt>
                <c:pt idx="53">
                  <c:v>65381</c:v>
                </c:pt>
                <c:pt idx="54">
                  <c:v>65746</c:v>
                </c:pt>
                <c:pt idx="55">
                  <c:v>66112</c:v>
                </c:pt>
                <c:pt idx="56">
                  <c:v>66477</c:v>
                </c:pt>
                <c:pt idx="57">
                  <c:v>66842</c:v>
                </c:pt>
                <c:pt idx="58">
                  <c:v>67207</c:v>
                </c:pt>
                <c:pt idx="59">
                  <c:v>67573</c:v>
                </c:pt>
                <c:pt idx="60">
                  <c:v>67938</c:v>
                </c:pt>
                <c:pt idx="61">
                  <c:v>68303</c:v>
                </c:pt>
                <c:pt idx="62">
                  <c:v>68668</c:v>
                </c:pt>
                <c:pt idx="63">
                  <c:v>69034</c:v>
                </c:pt>
                <c:pt idx="64">
                  <c:v>69399</c:v>
                </c:pt>
              </c:numCache>
            </c:numRef>
          </c:cat>
          <c:val>
            <c:numRef>
              <c:f>'5 Генерация   машинное обучения'!$F$7:$F$71</c:f>
              <c:numCache>
                <c:formatCode>General</c:formatCode>
                <c:ptCount val="65"/>
                <c:pt idx="0">
                  <c:v>15600000</c:v>
                </c:pt>
                <c:pt idx="1">
                  <c:v>15600000</c:v>
                </c:pt>
                <c:pt idx="2">
                  <c:v>15600000</c:v>
                </c:pt>
                <c:pt idx="3">
                  <c:v>15600000</c:v>
                </c:pt>
                <c:pt idx="4">
                  <c:v>15599999.999999899</c:v>
                </c:pt>
                <c:pt idx="5">
                  <c:v>15599999.999999899</c:v>
                </c:pt>
                <c:pt idx="6">
                  <c:v>15600000</c:v>
                </c:pt>
                <c:pt idx="7">
                  <c:v>15599999.999999899</c:v>
                </c:pt>
                <c:pt idx="8">
                  <c:v>15600000</c:v>
                </c:pt>
                <c:pt idx="9">
                  <c:v>15599999.999999899</c:v>
                </c:pt>
                <c:pt idx="10">
                  <c:v>15600000</c:v>
                </c:pt>
                <c:pt idx="11">
                  <c:v>15599999.999999899</c:v>
                </c:pt>
                <c:pt idx="12">
                  <c:v>15599999.999999899</c:v>
                </c:pt>
                <c:pt idx="13">
                  <c:v>13991687.497678099</c:v>
                </c:pt>
                <c:pt idx="14">
                  <c:v>12306961.478274399</c:v>
                </c:pt>
                <c:pt idx="15">
                  <c:v>10730183.222076301</c:v>
                </c:pt>
                <c:pt idx="16">
                  <c:v>8664908.7954618707</c:v>
                </c:pt>
                <c:pt idx="17">
                  <c:v>7254044.5329811797</c:v>
                </c:pt>
                <c:pt idx="18">
                  <c:v>5989143.4499590797</c:v>
                </c:pt>
                <c:pt idx="19">
                  <c:v>4834846.6200905796</c:v>
                </c:pt>
                <c:pt idx="20">
                  <c:v>4679456.7760414099</c:v>
                </c:pt>
                <c:pt idx="21">
                  <c:v>4483543.7389871404</c:v>
                </c:pt>
                <c:pt idx="22">
                  <c:v>3956717.3905612999</c:v>
                </c:pt>
                <c:pt idx="23">
                  <c:v>3378716.7270283699</c:v>
                </c:pt>
                <c:pt idx="24">
                  <c:v>3273127.1913063698</c:v>
                </c:pt>
                <c:pt idx="25">
                  <c:v>3151694.4432578799</c:v>
                </c:pt>
                <c:pt idx="26">
                  <c:v>2462106.0866367002</c:v>
                </c:pt>
                <c:pt idx="27">
                  <c:v>1821232.8831891301</c:v>
                </c:pt>
                <c:pt idx="28">
                  <c:v>1235286.9505286401</c:v>
                </c:pt>
                <c:pt idx="29">
                  <c:v>1214670.8733584001</c:v>
                </c:pt>
                <c:pt idx="30">
                  <c:v>649817.43415155297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5-4B52-BBEF-1616AF868AE7}"/>
            </c:ext>
          </c:extLst>
        </c:ser>
        <c:ser>
          <c:idx val="2"/>
          <c:order val="2"/>
          <c:tx>
            <c:strRef>
              <c:f>'5 Генерация   машинное обучения'!$H$2:$J$2</c:f>
              <c:strCache>
                <c:ptCount val="1"/>
                <c:pt idx="0">
                  <c:v>Машинное обучение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обучения'!$A$7:$A$71</c:f>
              <c:numCache>
                <c:formatCode>m/d/yyyy</c:formatCode>
                <c:ptCount val="65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  <c:pt idx="33">
                  <c:v>58076</c:v>
                </c:pt>
                <c:pt idx="34">
                  <c:v>58441</c:v>
                </c:pt>
                <c:pt idx="35">
                  <c:v>58807</c:v>
                </c:pt>
                <c:pt idx="36">
                  <c:v>59172</c:v>
                </c:pt>
                <c:pt idx="37">
                  <c:v>59537</c:v>
                </c:pt>
                <c:pt idx="38">
                  <c:v>59902</c:v>
                </c:pt>
                <c:pt idx="39">
                  <c:v>60268</c:v>
                </c:pt>
                <c:pt idx="40">
                  <c:v>60633</c:v>
                </c:pt>
                <c:pt idx="41">
                  <c:v>60998</c:v>
                </c:pt>
                <c:pt idx="42">
                  <c:v>61363</c:v>
                </c:pt>
                <c:pt idx="43">
                  <c:v>61729</c:v>
                </c:pt>
                <c:pt idx="44">
                  <c:v>62094</c:v>
                </c:pt>
                <c:pt idx="45">
                  <c:v>62459</c:v>
                </c:pt>
                <c:pt idx="46">
                  <c:v>62824</c:v>
                </c:pt>
                <c:pt idx="47">
                  <c:v>63190</c:v>
                </c:pt>
                <c:pt idx="48">
                  <c:v>63555</c:v>
                </c:pt>
                <c:pt idx="49">
                  <c:v>63920</c:v>
                </c:pt>
                <c:pt idx="50">
                  <c:v>64285</c:v>
                </c:pt>
                <c:pt idx="51">
                  <c:v>64651</c:v>
                </c:pt>
                <c:pt idx="52">
                  <c:v>65016</c:v>
                </c:pt>
                <c:pt idx="53">
                  <c:v>65381</c:v>
                </c:pt>
                <c:pt idx="54">
                  <c:v>65746</c:v>
                </c:pt>
                <c:pt idx="55">
                  <c:v>66112</c:v>
                </c:pt>
                <c:pt idx="56">
                  <c:v>66477</c:v>
                </c:pt>
                <c:pt idx="57">
                  <c:v>66842</c:v>
                </c:pt>
                <c:pt idx="58">
                  <c:v>67207</c:v>
                </c:pt>
                <c:pt idx="59">
                  <c:v>67573</c:v>
                </c:pt>
                <c:pt idx="60">
                  <c:v>67938</c:v>
                </c:pt>
                <c:pt idx="61">
                  <c:v>68303</c:v>
                </c:pt>
                <c:pt idx="62">
                  <c:v>68668</c:v>
                </c:pt>
                <c:pt idx="63">
                  <c:v>69034</c:v>
                </c:pt>
                <c:pt idx="64">
                  <c:v>69399</c:v>
                </c:pt>
              </c:numCache>
            </c:numRef>
          </c:cat>
          <c:val>
            <c:numRef>
              <c:f>'5 Генерация   машинное обучения'!$I$7:$I$41</c:f>
              <c:numCache>
                <c:formatCode>General</c:formatCode>
                <c:ptCount val="35"/>
                <c:pt idx="0">
                  <c:v>15599999.999999899</c:v>
                </c:pt>
                <c:pt idx="1">
                  <c:v>15599999.999999899</c:v>
                </c:pt>
                <c:pt idx="2">
                  <c:v>15599999.999999899</c:v>
                </c:pt>
                <c:pt idx="3">
                  <c:v>15599999.999999899</c:v>
                </c:pt>
                <c:pt idx="4">
                  <c:v>15599999.999999899</c:v>
                </c:pt>
                <c:pt idx="5">
                  <c:v>15599999.999999899</c:v>
                </c:pt>
                <c:pt idx="6">
                  <c:v>15599999.999999899</c:v>
                </c:pt>
                <c:pt idx="7">
                  <c:v>15600000</c:v>
                </c:pt>
                <c:pt idx="8">
                  <c:v>15599999.999999899</c:v>
                </c:pt>
                <c:pt idx="9">
                  <c:v>15600000</c:v>
                </c:pt>
                <c:pt idx="10">
                  <c:v>15600000</c:v>
                </c:pt>
                <c:pt idx="11">
                  <c:v>15600000</c:v>
                </c:pt>
                <c:pt idx="12">
                  <c:v>15600000</c:v>
                </c:pt>
                <c:pt idx="13">
                  <c:v>12449345.2654428</c:v>
                </c:pt>
                <c:pt idx="14">
                  <c:v>11976461.5569083</c:v>
                </c:pt>
                <c:pt idx="15">
                  <c:v>10394538.417840701</c:v>
                </c:pt>
                <c:pt idx="16">
                  <c:v>9035136.7139171604</c:v>
                </c:pt>
                <c:pt idx="17">
                  <c:v>7308601.9259515703</c:v>
                </c:pt>
                <c:pt idx="18">
                  <c:v>6029424.1039753696</c:v>
                </c:pt>
                <c:pt idx="19">
                  <c:v>4815818.7181086401</c:v>
                </c:pt>
                <c:pt idx="20">
                  <c:v>4640902.1784941601</c:v>
                </c:pt>
                <c:pt idx="21">
                  <c:v>4421052.7862406801</c:v>
                </c:pt>
                <c:pt idx="22">
                  <c:v>3949855.6114544701</c:v>
                </c:pt>
                <c:pt idx="23">
                  <c:v>3406289.4483022401</c:v>
                </c:pt>
                <c:pt idx="24">
                  <c:v>3291480.1733732801</c:v>
                </c:pt>
                <c:pt idx="25">
                  <c:v>3175829.9620323698</c:v>
                </c:pt>
                <c:pt idx="26">
                  <c:v>2568033.7511942801</c:v>
                </c:pt>
                <c:pt idx="27">
                  <c:v>1892513.8458368401</c:v>
                </c:pt>
                <c:pt idx="28">
                  <c:v>1713271.0478940499</c:v>
                </c:pt>
                <c:pt idx="29">
                  <c:v>743194.24157439696</c:v>
                </c:pt>
                <c:pt idx="30">
                  <c:v>649822.62301672297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6-441C-8BA4-0FBC84C7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04688"/>
        <c:axId val="1515791728"/>
      </c:lineChart>
      <c:dateAx>
        <c:axId val="1515804688"/>
        <c:scaling>
          <c:orientation val="minMax"/>
          <c:max val="57346"/>
          <c:min val="46388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1728"/>
        <c:crosses val="autoZero"/>
        <c:auto val="1"/>
        <c:lblOffset val="100"/>
        <c:baseTimeUnit val="years"/>
      </c:dateAx>
      <c:valAx>
        <c:axId val="1515791728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газа, млн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46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</a:t>
            </a:r>
            <a:r>
              <a:rPr lang="ru-RU" baseline="0"/>
              <a:t> оптимального варианта со стандартным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Генерация   машинное обучения'!$K$5</c:f>
              <c:strCache>
                <c:ptCount val="1"/>
                <c:pt idx="0">
                  <c:v>Разница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обучения'!$A$6:$A$71</c:f>
              <c:numCache>
                <c:formatCode>m/d/yyyy</c:formatCode>
                <c:ptCount val="66"/>
                <c:pt idx="0">
                  <c:v>45658</c:v>
                </c:pt>
                <c:pt idx="1">
                  <c:v>46023</c:v>
                </c:pt>
                <c:pt idx="2">
                  <c:v>46388</c:v>
                </c:pt>
                <c:pt idx="3">
                  <c:v>46753</c:v>
                </c:pt>
                <c:pt idx="4">
                  <c:v>47119</c:v>
                </c:pt>
                <c:pt idx="5">
                  <c:v>47484</c:v>
                </c:pt>
                <c:pt idx="6">
                  <c:v>47849</c:v>
                </c:pt>
                <c:pt idx="7">
                  <c:v>48214</c:v>
                </c:pt>
                <c:pt idx="8">
                  <c:v>48580</c:v>
                </c:pt>
                <c:pt idx="9">
                  <c:v>48945</c:v>
                </c:pt>
                <c:pt idx="10">
                  <c:v>49310</c:v>
                </c:pt>
                <c:pt idx="11">
                  <c:v>49675</c:v>
                </c:pt>
                <c:pt idx="12">
                  <c:v>50041</c:v>
                </c:pt>
                <c:pt idx="13">
                  <c:v>50406</c:v>
                </c:pt>
                <c:pt idx="14">
                  <c:v>50771</c:v>
                </c:pt>
                <c:pt idx="15">
                  <c:v>51136</c:v>
                </c:pt>
                <c:pt idx="16">
                  <c:v>51502</c:v>
                </c:pt>
                <c:pt idx="17">
                  <c:v>51867</c:v>
                </c:pt>
                <c:pt idx="18">
                  <c:v>52232</c:v>
                </c:pt>
                <c:pt idx="19">
                  <c:v>52597</c:v>
                </c:pt>
                <c:pt idx="20">
                  <c:v>52963</c:v>
                </c:pt>
                <c:pt idx="21">
                  <c:v>53328</c:v>
                </c:pt>
                <c:pt idx="22">
                  <c:v>53693</c:v>
                </c:pt>
                <c:pt idx="23">
                  <c:v>54058</c:v>
                </c:pt>
                <c:pt idx="24">
                  <c:v>54424</c:v>
                </c:pt>
                <c:pt idx="25">
                  <c:v>54789</c:v>
                </c:pt>
                <c:pt idx="26">
                  <c:v>55154</c:v>
                </c:pt>
                <c:pt idx="27">
                  <c:v>55519</c:v>
                </c:pt>
                <c:pt idx="28">
                  <c:v>55885</c:v>
                </c:pt>
                <c:pt idx="29">
                  <c:v>56250</c:v>
                </c:pt>
                <c:pt idx="30">
                  <c:v>56615</c:v>
                </c:pt>
                <c:pt idx="31">
                  <c:v>56980</c:v>
                </c:pt>
                <c:pt idx="32">
                  <c:v>57346</c:v>
                </c:pt>
                <c:pt idx="33">
                  <c:v>57711</c:v>
                </c:pt>
                <c:pt idx="34">
                  <c:v>58076</c:v>
                </c:pt>
                <c:pt idx="35">
                  <c:v>58441</c:v>
                </c:pt>
                <c:pt idx="36">
                  <c:v>58807</c:v>
                </c:pt>
                <c:pt idx="37">
                  <c:v>59172</c:v>
                </c:pt>
                <c:pt idx="38">
                  <c:v>59537</c:v>
                </c:pt>
                <c:pt idx="39">
                  <c:v>59902</c:v>
                </c:pt>
                <c:pt idx="40">
                  <c:v>60268</c:v>
                </c:pt>
                <c:pt idx="41">
                  <c:v>60633</c:v>
                </c:pt>
                <c:pt idx="42">
                  <c:v>60998</c:v>
                </c:pt>
                <c:pt idx="43">
                  <c:v>61363</c:v>
                </c:pt>
                <c:pt idx="44">
                  <c:v>61729</c:v>
                </c:pt>
                <c:pt idx="45">
                  <c:v>62094</c:v>
                </c:pt>
                <c:pt idx="46">
                  <c:v>62459</c:v>
                </c:pt>
                <c:pt idx="47">
                  <c:v>62824</c:v>
                </c:pt>
                <c:pt idx="48">
                  <c:v>63190</c:v>
                </c:pt>
                <c:pt idx="49">
                  <c:v>63555</c:v>
                </c:pt>
                <c:pt idx="50">
                  <c:v>63920</c:v>
                </c:pt>
                <c:pt idx="51">
                  <c:v>64285</c:v>
                </c:pt>
                <c:pt idx="52">
                  <c:v>64651</c:v>
                </c:pt>
                <c:pt idx="53">
                  <c:v>65016</c:v>
                </c:pt>
                <c:pt idx="54">
                  <c:v>65381</c:v>
                </c:pt>
                <c:pt idx="55">
                  <c:v>65746</c:v>
                </c:pt>
                <c:pt idx="56">
                  <c:v>66112</c:v>
                </c:pt>
                <c:pt idx="57">
                  <c:v>66477</c:v>
                </c:pt>
                <c:pt idx="58">
                  <c:v>66842</c:v>
                </c:pt>
                <c:pt idx="59">
                  <c:v>67207</c:v>
                </c:pt>
                <c:pt idx="60">
                  <c:v>67573</c:v>
                </c:pt>
                <c:pt idx="61">
                  <c:v>67938</c:v>
                </c:pt>
                <c:pt idx="62">
                  <c:v>68303</c:v>
                </c:pt>
                <c:pt idx="63">
                  <c:v>68668</c:v>
                </c:pt>
                <c:pt idx="64">
                  <c:v>69034</c:v>
                </c:pt>
                <c:pt idx="65">
                  <c:v>69399</c:v>
                </c:pt>
              </c:numCache>
            </c:numRef>
          </c:cat>
          <c:val>
            <c:numRef>
              <c:f>'5 Генерация   машинное обучения'!$K$6:$K$71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135.9447021484375</c:v>
                </c:pt>
                <c:pt idx="10">
                  <c:v>135.94460296630859</c:v>
                </c:pt>
                <c:pt idx="11">
                  <c:v>135.9447021484375</c:v>
                </c:pt>
                <c:pt idx="12">
                  <c:v>2012.2620010375977</c:v>
                </c:pt>
                <c:pt idx="13">
                  <c:v>2012.2616882324219</c:v>
                </c:pt>
                <c:pt idx="14">
                  <c:v>40748256.782897949</c:v>
                </c:pt>
                <c:pt idx="15">
                  <c:v>107857593.51829529</c:v>
                </c:pt>
                <c:pt idx="16">
                  <c:v>279650182.94090271</c:v>
                </c:pt>
                <c:pt idx="17">
                  <c:v>230344707.54760742</c:v>
                </c:pt>
                <c:pt idx="18">
                  <c:v>125812327.03559875</c:v>
                </c:pt>
                <c:pt idx="19">
                  <c:v>14868263.654296875</c:v>
                </c:pt>
                <c:pt idx="20">
                  <c:v>-55054265.888198853</c:v>
                </c:pt>
                <c:pt idx="21">
                  <c:v>-23847427.644989014</c:v>
                </c:pt>
                <c:pt idx="22">
                  <c:v>5312332.2350006104</c:v>
                </c:pt>
                <c:pt idx="23">
                  <c:v>143326786.25</c:v>
                </c:pt>
                <c:pt idx="24">
                  <c:v>218727531.71099854</c:v>
                </c:pt>
                <c:pt idx="25">
                  <c:v>200690685.14099121</c:v>
                </c:pt>
                <c:pt idx="26">
                  <c:v>183153172.41200256</c:v>
                </c:pt>
                <c:pt idx="27">
                  <c:v>187966307.375</c:v>
                </c:pt>
                <c:pt idx="28">
                  <c:v>222296831.19999695</c:v>
                </c:pt>
                <c:pt idx="29">
                  <c:v>268245372.79899597</c:v>
                </c:pt>
                <c:pt idx="30">
                  <c:v>442557424.28100586</c:v>
                </c:pt>
                <c:pt idx="31">
                  <c:v>524919241.99301147</c:v>
                </c:pt>
                <c:pt idx="32">
                  <c:v>507408609.16799927</c:v>
                </c:pt>
                <c:pt idx="33">
                  <c:v>507408609.16799927</c:v>
                </c:pt>
                <c:pt idx="34">
                  <c:v>507408609.16799927</c:v>
                </c:pt>
                <c:pt idx="35">
                  <c:v>507408609.16799927</c:v>
                </c:pt>
                <c:pt idx="36">
                  <c:v>507408609.16799927</c:v>
                </c:pt>
                <c:pt idx="37">
                  <c:v>507408609.16799927</c:v>
                </c:pt>
                <c:pt idx="38">
                  <c:v>507408609.16799927</c:v>
                </c:pt>
                <c:pt idx="39">
                  <c:v>507408609.16799927</c:v>
                </c:pt>
                <c:pt idx="40">
                  <c:v>507408609.16799927</c:v>
                </c:pt>
                <c:pt idx="41">
                  <c:v>507408609.16799927</c:v>
                </c:pt>
                <c:pt idx="42">
                  <c:v>507408609.16799927</c:v>
                </c:pt>
                <c:pt idx="43">
                  <c:v>507408609.16799927</c:v>
                </c:pt>
                <c:pt idx="44">
                  <c:v>507408609.16799927</c:v>
                </c:pt>
                <c:pt idx="45">
                  <c:v>507408609.16799927</c:v>
                </c:pt>
                <c:pt idx="46">
                  <c:v>507408609.16799927</c:v>
                </c:pt>
                <c:pt idx="47">
                  <c:v>507408609.16799927</c:v>
                </c:pt>
                <c:pt idx="48">
                  <c:v>507408609.16799927</c:v>
                </c:pt>
                <c:pt idx="49">
                  <c:v>507408609.16799927</c:v>
                </c:pt>
                <c:pt idx="50">
                  <c:v>507408609.16799927</c:v>
                </c:pt>
                <c:pt idx="51">
                  <c:v>507408609.16799927</c:v>
                </c:pt>
                <c:pt idx="52">
                  <c:v>507408609.16799927</c:v>
                </c:pt>
                <c:pt idx="53">
                  <c:v>507408609.16799927</c:v>
                </c:pt>
                <c:pt idx="54">
                  <c:v>507408609.16799927</c:v>
                </c:pt>
                <c:pt idx="55">
                  <c:v>507408609.16799927</c:v>
                </c:pt>
                <c:pt idx="56">
                  <c:v>507408609.16799927</c:v>
                </c:pt>
                <c:pt idx="57">
                  <c:v>507408609.16799927</c:v>
                </c:pt>
                <c:pt idx="58">
                  <c:v>507408609.16799927</c:v>
                </c:pt>
                <c:pt idx="59">
                  <c:v>507408609.16799927</c:v>
                </c:pt>
                <c:pt idx="60">
                  <c:v>507408609.16799927</c:v>
                </c:pt>
                <c:pt idx="61">
                  <c:v>507408609.16799927</c:v>
                </c:pt>
                <c:pt idx="62">
                  <c:v>507408609.16799927</c:v>
                </c:pt>
                <c:pt idx="63">
                  <c:v>507408609.16799927</c:v>
                </c:pt>
                <c:pt idx="64">
                  <c:v>507408609.16799927</c:v>
                </c:pt>
                <c:pt idx="65">
                  <c:v>507408609.16799927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7-4BEC-8234-D644BD2D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04688"/>
        <c:axId val="1515791728"/>
      </c:lineChart>
      <c:dateAx>
        <c:axId val="1515804688"/>
        <c:scaling>
          <c:orientation val="minMax"/>
          <c:max val="67573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1728"/>
        <c:crosses val="autoZero"/>
        <c:auto val="1"/>
        <c:lblOffset val="100"/>
        <c:baseTimeUnit val="years"/>
      </c:dateAx>
      <c:valAx>
        <c:axId val="15157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Накопленный газ</a:t>
                </a:r>
                <a:r>
                  <a:rPr lang="ru-RU"/>
                  <a:t>, млн м</a:t>
                </a:r>
                <a:r>
                  <a:rPr lang="ru-RU" baseline="30000"/>
                  <a:t>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46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 Генерация   машинное обучения'!$B$112</c:f>
              <c:strCache>
                <c:ptCount val="1"/>
                <c:pt idx="0">
                  <c:v>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обучения'!$B$114:$B$146</c:f>
              <c:numCache>
                <c:formatCode>General</c:formatCode>
                <c:ptCount val="33"/>
                <c:pt idx="0">
                  <c:v>93.031342853740497</c:v>
                </c:pt>
                <c:pt idx="1">
                  <c:v>89.810272890423306</c:v>
                </c:pt>
                <c:pt idx="2">
                  <c:v>88</c:v>
                </c:pt>
                <c:pt idx="3">
                  <c:v>88</c:v>
                </c:pt>
                <c:pt idx="4">
                  <c:v>80.894781595686595</c:v>
                </c:pt>
                <c:pt idx="5">
                  <c:v>76.672560894014794</c:v>
                </c:pt>
                <c:pt idx="6">
                  <c:v>73.691809958247006</c:v>
                </c:pt>
                <c:pt idx="7">
                  <c:v>69.439546052423694</c:v>
                </c:pt>
                <c:pt idx="8">
                  <c:v>64.700854563317094</c:v>
                </c:pt>
                <c:pt idx="9">
                  <c:v>58.6281835994928</c:v>
                </c:pt>
                <c:pt idx="10">
                  <c:v>52.934463147164898</c:v>
                </c:pt>
                <c:pt idx="11">
                  <c:v>49.191027690543301</c:v>
                </c:pt>
                <c:pt idx="12">
                  <c:v>45.479016036076402</c:v>
                </c:pt>
                <c:pt idx="13">
                  <c:v>41.220620469085098</c:v>
                </c:pt>
                <c:pt idx="14">
                  <c:v>30.804625069330498</c:v>
                </c:pt>
                <c:pt idx="15">
                  <c:v>27.7500395082197</c:v>
                </c:pt>
                <c:pt idx="16">
                  <c:v>27.7500395082197</c:v>
                </c:pt>
                <c:pt idx="17">
                  <c:v>27.7500395082197</c:v>
                </c:pt>
                <c:pt idx="18">
                  <c:v>24.0141065194777</c:v>
                </c:pt>
                <c:pt idx="19">
                  <c:v>19.0481392030607</c:v>
                </c:pt>
                <c:pt idx="20">
                  <c:v>18.350961218683</c:v>
                </c:pt>
                <c:pt idx="21">
                  <c:v>17.721533404203601</c:v>
                </c:pt>
                <c:pt idx="22">
                  <c:v>17.235764998512501</c:v>
                </c:pt>
                <c:pt idx="23">
                  <c:v>16.6224250508278</c:v>
                </c:pt>
                <c:pt idx="24">
                  <c:v>15.550141940724799</c:v>
                </c:pt>
                <c:pt idx="25">
                  <c:v>14.0471618983693</c:v>
                </c:pt>
                <c:pt idx="26">
                  <c:v>8.8892344130907102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D-473F-AD43-2C41FAAA0354}"/>
            </c:ext>
          </c:extLst>
        </c:ser>
        <c:ser>
          <c:idx val="1"/>
          <c:order val="1"/>
          <c:tx>
            <c:strRef>
              <c:f>'5 Генерация   машинное обучения'!$C$112</c:f>
              <c:strCache>
                <c:ptCount val="1"/>
                <c:pt idx="0">
                  <c:v>W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обучения'!$C$114:$C$146</c:f>
              <c:numCache>
                <c:formatCode>General</c:formatCode>
                <c:ptCount val="33"/>
                <c:pt idx="0">
                  <c:v>96.9470650975029</c:v>
                </c:pt>
                <c:pt idx="1">
                  <c:v>93.799796868536106</c:v>
                </c:pt>
                <c:pt idx="2">
                  <c:v>90.533964132507094</c:v>
                </c:pt>
                <c:pt idx="3">
                  <c:v>88</c:v>
                </c:pt>
                <c:pt idx="4">
                  <c:v>85.114692500847298</c:v>
                </c:pt>
                <c:pt idx="5">
                  <c:v>81.5956647299504</c:v>
                </c:pt>
                <c:pt idx="6">
                  <c:v>76.016201277714899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D-473F-AD43-2C41FAAA0354}"/>
            </c:ext>
          </c:extLst>
        </c:ser>
        <c:ser>
          <c:idx val="2"/>
          <c:order val="2"/>
          <c:tx>
            <c:strRef>
              <c:f>'5 Генерация   машинное обучения'!$D$112</c:f>
              <c:strCache>
                <c:ptCount val="1"/>
                <c:pt idx="0">
                  <c:v>W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обучения'!$D$114:$D$146</c:f>
              <c:numCache>
                <c:formatCode>General</c:formatCode>
                <c:ptCount val="33"/>
                <c:pt idx="0">
                  <c:v>97.262356110679903</c:v>
                </c:pt>
                <c:pt idx="1">
                  <c:v>94.172879760163895</c:v>
                </c:pt>
                <c:pt idx="2">
                  <c:v>91.072235936079196</c:v>
                </c:pt>
                <c:pt idx="3">
                  <c:v>88</c:v>
                </c:pt>
                <c:pt idx="4">
                  <c:v>85.698490311947097</c:v>
                </c:pt>
                <c:pt idx="5">
                  <c:v>82.492179639320099</c:v>
                </c:pt>
                <c:pt idx="6">
                  <c:v>79.816839743702104</c:v>
                </c:pt>
                <c:pt idx="7">
                  <c:v>77.012909849278103</c:v>
                </c:pt>
                <c:pt idx="8">
                  <c:v>73.876667882148695</c:v>
                </c:pt>
                <c:pt idx="9">
                  <c:v>70.224765440979098</c:v>
                </c:pt>
                <c:pt idx="10">
                  <c:v>66.340182529640899</c:v>
                </c:pt>
                <c:pt idx="11">
                  <c:v>63.001482805729502</c:v>
                </c:pt>
                <c:pt idx="12">
                  <c:v>59.687928018201198</c:v>
                </c:pt>
                <c:pt idx="13">
                  <c:v>56.223447345222901</c:v>
                </c:pt>
                <c:pt idx="14">
                  <c:v>50.555578812638203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D-473F-AD43-2C41FAAA0354}"/>
            </c:ext>
          </c:extLst>
        </c:ser>
        <c:ser>
          <c:idx val="3"/>
          <c:order val="3"/>
          <c:tx>
            <c:strRef>
              <c:f>'5 Генерация   машинное обучения'!$E$112</c:f>
              <c:strCache>
                <c:ptCount val="1"/>
                <c:pt idx="0">
                  <c:v>W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обучения'!$E$114:$E$146</c:f>
              <c:numCache>
                <c:formatCode>General</c:formatCode>
                <c:ptCount val="33"/>
                <c:pt idx="0">
                  <c:v>98.268027050475695</c:v>
                </c:pt>
                <c:pt idx="1">
                  <c:v>95.235911951809598</c:v>
                </c:pt>
                <c:pt idx="2">
                  <c:v>92.259681637160597</c:v>
                </c:pt>
                <c:pt idx="3">
                  <c:v>88</c:v>
                </c:pt>
                <c:pt idx="4">
                  <c:v>86.969766025611605</c:v>
                </c:pt>
                <c:pt idx="5">
                  <c:v>83.954294370230699</c:v>
                </c:pt>
                <c:pt idx="6">
                  <c:v>81.264104338667806</c:v>
                </c:pt>
                <c:pt idx="7">
                  <c:v>78.4754213053602</c:v>
                </c:pt>
                <c:pt idx="8">
                  <c:v>75.640437147555403</c:v>
                </c:pt>
                <c:pt idx="9">
                  <c:v>72.666187109372999</c:v>
                </c:pt>
                <c:pt idx="10">
                  <c:v>69.513659250007194</c:v>
                </c:pt>
                <c:pt idx="11">
                  <c:v>66.735127222892601</c:v>
                </c:pt>
                <c:pt idx="12">
                  <c:v>63.974972597452002</c:v>
                </c:pt>
                <c:pt idx="13">
                  <c:v>61.148811586966303</c:v>
                </c:pt>
                <c:pt idx="14">
                  <c:v>57.562440255244702</c:v>
                </c:pt>
                <c:pt idx="15">
                  <c:v>51.3887788490307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D-473F-AD43-2C41FAAA0354}"/>
            </c:ext>
          </c:extLst>
        </c:ser>
        <c:ser>
          <c:idx val="4"/>
          <c:order val="4"/>
          <c:tx>
            <c:strRef>
              <c:f>'5 Генерация   машинное обучения'!$F$112</c:f>
              <c:strCache>
                <c:ptCount val="1"/>
                <c:pt idx="0">
                  <c:v>W 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обучения'!$F$114:$F$146</c:f>
              <c:numCache>
                <c:formatCode>General</c:formatCode>
                <c:ptCount val="33"/>
                <c:pt idx="0">
                  <c:v>98.603647101221199</c:v>
                </c:pt>
                <c:pt idx="1">
                  <c:v>95.636066576153198</c:v>
                </c:pt>
                <c:pt idx="2">
                  <c:v>92.812557292299005</c:v>
                </c:pt>
                <c:pt idx="3">
                  <c:v>88</c:v>
                </c:pt>
                <c:pt idx="4">
                  <c:v>87.590489951196105</c:v>
                </c:pt>
                <c:pt idx="5">
                  <c:v>84.713039770962894</c:v>
                </c:pt>
                <c:pt idx="6">
                  <c:v>82.021732669401402</c:v>
                </c:pt>
                <c:pt idx="7">
                  <c:v>79.218424204894305</c:v>
                </c:pt>
                <c:pt idx="8">
                  <c:v>76.675339892969106</c:v>
                </c:pt>
                <c:pt idx="9">
                  <c:v>74.076861894371007</c:v>
                </c:pt>
                <c:pt idx="10">
                  <c:v>71.286556875111401</c:v>
                </c:pt>
                <c:pt idx="11">
                  <c:v>68.828296377352501</c:v>
                </c:pt>
                <c:pt idx="12">
                  <c:v>66.365656676161294</c:v>
                </c:pt>
                <c:pt idx="13">
                  <c:v>63.797270432831397</c:v>
                </c:pt>
                <c:pt idx="14">
                  <c:v>60.5579038691859</c:v>
                </c:pt>
                <c:pt idx="15">
                  <c:v>54.6472695553405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9D-473F-AD43-2C41FAAA0354}"/>
            </c:ext>
          </c:extLst>
        </c:ser>
        <c:ser>
          <c:idx val="5"/>
          <c:order val="5"/>
          <c:tx>
            <c:strRef>
              <c:f>'5 Генерация   машинное обучения'!$G$112</c:f>
              <c:strCache>
                <c:ptCount val="1"/>
                <c:pt idx="0">
                  <c:v>W 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обучения'!$G$114:$G$146</c:f>
              <c:numCache>
                <c:formatCode>General</c:formatCode>
                <c:ptCount val="33"/>
                <c:pt idx="0">
                  <c:v>95.529213274182098</c:v>
                </c:pt>
                <c:pt idx="1">
                  <c:v>92.435025147728396</c:v>
                </c:pt>
                <c:pt idx="2">
                  <c:v>89.214925493551206</c:v>
                </c:pt>
                <c:pt idx="3">
                  <c:v>88</c:v>
                </c:pt>
                <c:pt idx="4">
                  <c:v>83.992983886754303</c:v>
                </c:pt>
                <c:pt idx="5">
                  <c:v>80.406602644025</c:v>
                </c:pt>
                <c:pt idx="6">
                  <c:v>77.543876508748596</c:v>
                </c:pt>
                <c:pt idx="7">
                  <c:v>74.0426496479311</c:v>
                </c:pt>
                <c:pt idx="8">
                  <c:v>70.351842419675407</c:v>
                </c:pt>
                <c:pt idx="9">
                  <c:v>66.158900231284804</c:v>
                </c:pt>
                <c:pt idx="10">
                  <c:v>62.504684152033001</c:v>
                </c:pt>
                <c:pt idx="11">
                  <c:v>59.894887659491502</c:v>
                </c:pt>
                <c:pt idx="12">
                  <c:v>57.186518393091902</c:v>
                </c:pt>
                <c:pt idx="13">
                  <c:v>54.316819473150403</c:v>
                </c:pt>
                <c:pt idx="14">
                  <c:v>48.801200704359303</c:v>
                </c:pt>
                <c:pt idx="15">
                  <c:v>32.428108735106399</c:v>
                </c:pt>
                <c:pt idx="16">
                  <c:v>27.7500395082197</c:v>
                </c:pt>
                <c:pt idx="17">
                  <c:v>27.7500395082197</c:v>
                </c:pt>
                <c:pt idx="18">
                  <c:v>24.0141065194777</c:v>
                </c:pt>
                <c:pt idx="19">
                  <c:v>19.0481392030607</c:v>
                </c:pt>
                <c:pt idx="20">
                  <c:v>18.350961218683</c:v>
                </c:pt>
                <c:pt idx="21">
                  <c:v>17.721533404203601</c:v>
                </c:pt>
                <c:pt idx="22">
                  <c:v>17.235764998512501</c:v>
                </c:pt>
                <c:pt idx="23">
                  <c:v>16.6224250508278</c:v>
                </c:pt>
                <c:pt idx="24">
                  <c:v>15.550141940724799</c:v>
                </c:pt>
                <c:pt idx="25">
                  <c:v>14.0471618983693</c:v>
                </c:pt>
                <c:pt idx="26">
                  <c:v>8.8892344130907102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9D-473F-AD43-2C41FAAA0354}"/>
            </c:ext>
          </c:extLst>
        </c:ser>
        <c:ser>
          <c:idx val="6"/>
          <c:order val="6"/>
          <c:tx>
            <c:strRef>
              <c:f>'5 Генерация   машинное обучения'!$H$112</c:f>
              <c:strCache>
                <c:ptCount val="1"/>
                <c:pt idx="0">
                  <c:v>W 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обучения'!$H$114:$H$146</c:f>
              <c:numCache>
                <c:formatCode>General</c:formatCode>
                <c:ptCount val="33"/>
                <c:pt idx="0">
                  <c:v>91.695296749029694</c:v>
                </c:pt>
                <c:pt idx="1">
                  <c:v>88.519392779815902</c:v>
                </c:pt>
                <c:pt idx="2">
                  <c:v>88</c:v>
                </c:pt>
                <c:pt idx="3">
                  <c:v>88</c:v>
                </c:pt>
                <c:pt idx="4">
                  <c:v>78.857489070425402</c:v>
                </c:pt>
                <c:pt idx="5">
                  <c:v>72.804452480300498</c:v>
                </c:pt>
                <c:pt idx="6">
                  <c:v>67.732712355576894</c:v>
                </c:pt>
                <c:pt idx="7">
                  <c:v>57.909001421252597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9D-473F-AD43-2C41FAAA0354}"/>
            </c:ext>
          </c:extLst>
        </c:ser>
        <c:ser>
          <c:idx val="7"/>
          <c:order val="7"/>
          <c:tx>
            <c:strRef>
              <c:f>'5 Генерация   машинное обучения'!$I$112</c:f>
              <c:strCache>
                <c:ptCount val="1"/>
                <c:pt idx="0">
                  <c:v>W 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обучения'!$I$114:$I$146</c:f>
              <c:numCache>
                <c:formatCode>General</c:formatCode>
                <c:ptCount val="33"/>
                <c:pt idx="0">
                  <c:v>99.372690825267199</c:v>
                </c:pt>
                <c:pt idx="1">
                  <c:v>96.481309473217095</c:v>
                </c:pt>
                <c:pt idx="2">
                  <c:v>93.760906684008901</c:v>
                </c:pt>
                <c:pt idx="3">
                  <c:v>90.329579994555203</c:v>
                </c:pt>
                <c:pt idx="4">
                  <c:v>88.647808364760706</c:v>
                </c:pt>
                <c:pt idx="5">
                  <c:v>85.909317106701906</c:v>
                </c:pt>
                <c:pt idx="6">
                  <c:v>83.223333128820599</c:v>
                </c:pt>
                <c:pt idx="7">
                  <c:v>80.446505013057404</c:v>
                </c:pt>
                <c:pt idx="8">
                  <c:v>77.932781693461294</c:v>
                </c:pt>
                <c:pt idx="9">
                  <c:v>75.686899708292799</c:v>
                </c:pt>
                <c:pt idx="10">
                  <c:v>74.139814549323006</c:v>
                </c:pt>
                <c:pt idx="11">
                  <c:v>72.405957848348095</c:v>
                </c:pt>
                <c:pt idx="12">
                  <c:v>70.439255100116</c:v>
                </c:pt>
                <c:pt idx="13">
                  <c:v>68.314666002528497</c:v>
                </c:pt>
                <c:pt idx="14">
                  <c:v>65.907076923663396</c:v>
                </c:pt>
                <c:pt idx="15">
                  <c:v>62.728331229947401</c:v>
                </c:pt>
                <c:pt idx="16">
                  <c:v>57.744845123343801</c:v>
                </c:pt>
                <c:pt idx="17">
                  <c:v>35.806684999908597</c:v>
                </c:pt>
                <c:pt idx="18">
                  <c:v>24.0141065194777</c:v>
                </c:pt>
                <c:pt idx="19">
                  <c:v>19.0481392030607</c:v>
                </c:pt>
                <c:pt idx="20">
                  <c:v>18.350961218683</c:v>
                </c:pt>
                <c:pt idx="21">
                  <c:v>17.721533404203601</c:v>
                </c:pt>
                <c:pt idx="22">
                  <c:v>17.235764998512501</c:v>
                </c:pt>
                <c:pt idx="23">
                  <c:v>16.6224250508278</c:v>
                </c:pt>
                <c:pt idx="24">
                  <c:v>15.550141940724799</c:v>
                </c:pt>
                <c:pt idx="25">
                  <c:v>14.0471618983693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9D-473F-AD43-2C41FAAA0354}"/>
            </c:ext>
          </c:extLst>
        </c:ser>
        <c:ser>
          <c:idx val="8"/>
          <c:order val="8"/>
          <c:tx>
            <c:strRef>
              <c:f>'5 Генерация   машинное обучения'!$J$112</c:f>
              <c:strCache>
                <c:ptCount val="1"/>
                <c:pt idx="0">
                  <c:v>W 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обучения'!$J$114:$J$146</c:f>
              <c:numCache>
                <c:formatCode>General</c:formatCode>
                <c:ptCount val="33"/>
                <c:pt idx="0">
                  <c:v>97.713890350792298</c:v>
                </c:pt>
                <c:pt idx="1">
                  <c:v>94.843541669407699</c:v>
                </c:pt>
                <c:pt idx="2">
                  <c:v>91.993631084608595</c:v>
                </c:pt>
                <c:pt idx="3">
                  <c:v>88</c:v>
                </c:pt>
                <c:pt idx="4">
                  <c:v>86.890946669170901</c:v>
                </c:pt>
                <c:pt idx="5">
                  <c:v>83.843451433332902</c:v>
                </c:pt>
                <c:pt idx="6">
                  <c:v>81.033865664533195</c:v>
                </c:pt>
                <c:pt idx="7">
                  <c:v>77.744605477438597</c:v>
                </c:pt>
                <c:pt idx="8">
                  <c:v>73.703495747831198</c:v>
                </c:pt>
                <c:pt idx="9">
                  <c:v>68.673112858329702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9D-473F-AD43-2C41FAAA0354}"/>
            </c:ext>
          </c:extLst>
        </c:ser>
        <c:ser>
          <c:idx val="9"/>
          <c:order val="9"/>
          <c:tx>
            <c:strRef>
              <c:f>'5 Генерация   машинное обучения'!$K$112</c:f>
              <c:strCache>
                <c:ptCount val="1"/>
                <c:pt idx="0">
                  <c:v>W 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обучения'!$K$114:$K$146</c:f>
              <c:numCache>
                <c:formatCode>General</c:formatCode>
                <c:ptCount val="33"/>
                <c:pt idx="0">
                  <c:v>96.202470802175597</c:v>
                </c:pt>
                <c:pt idx="1">
                  <c:v>93.496991703156695</c:v>
                </c:pt>
                <c:pt idx="2">
                  <c:v>90.592260929596904</c:v>
                </c:pt>
                <c:pt idx="3">
                  <c:v>88</c:v>
                </c:pt>
                <c:pt idx="4">
                  <c:v>85.884388101352599</c:v>
                </c:pt>
                <c:pt idx="5">
                  <c:v>82.632788853715894</c:v>
                </c:pt>
                <c:pt idx="6">
                  <c:v>79.969945736729898</c:v>
                </c:pt>
                <c:pt idx="7">
                  <c:v>76.616853780763904</c:v>
                </c:pt>
                <c:pt idx="8">
                  <c:v>72.878130773218601</c:v>
                </c:pt>
                <c:pt idx="9">
                  <c:v>68.749642191748705</c:v>
                </c:pt>
                <c:pt idx="10">
                  <c:v>65.802426784645505</c:v>
                </c:pt>
                <c:pt idx="11">
                  <c:v>64.088494870600201</c:v>
                </c:pt>
                <c:pt idx="12">
                  <c:v>61.817762732392097</c:v>
                </c:pt>
                <c:pt idx="13">
                  <c:v>59.017894151600103</c:v>
                </c:pt>
                <c:pt idx="14">
                  <c:v>53.223092124507303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9D-473F-AD43-2C41FAAA0354}"/>
            </c:ext>
          </c:extLst>
        </c:ser>
        <c:ser>
          <c:idx val="10"/>
          <c:order val="10"/>
          <c:tx>
            <c:strRef>
              <c:f>'5 Генерация   машинное обучения'!$L$112</c:f>
              <c:strCache>
                <c:ptCount val="1"/>
                <c:pt idx="0">
                  <c:v>W 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обучения'!$L$114:$L$146</c:f>
              <c:numCache>
                <c:formatCode>General</c:formatCode>
                <c:ptCount val="33"/>
                <c:pt idx="0">
                  <c:v>99.5699901774219</c:v>
                </c:pt>
                <c:pt idx="1">
                  <c:v>96.858490869954593</c:v>
                </c:pt>
                <c:pt idx="2">
                  <c:v>94.238372800531593</c:v>
                </c:pt>
                <c:pt idx="3">
                  <c:v>90.425343012284898</c:v>
                </c:pt>
                <c:pt idx="4">
                  <c:v>89.378633919378402</c:v>
                </c:pt>
                <c:pt idx="5">
                  <c:v>86.787996100288495</c:v>
                </c:pt>
                <c:pt idx="6">
                  <c:v>84.213063234602799</c:v>
                </c:pt>
                <c:pt idx="7">
                  <c:v>81.500780851029006</c:v>
                </c:pt>
                <c:pt idx="8">
                  <c:v>78.698554185852998</c:v>
                </c:pt>
                <c:pt idx="9">
                  <c:v>76.306441337485097</c:v>
                </c:pt>
                <c:pt idx="10">
                  <c:v>74.879757013554695</c:v>
                </c:pt>
                <c:pt idx="11">
                  <c:v>73.453921380977505</c:v>
                </c:pt>
                <c:pt idx="12">
                  <c:v>71.717366049527101</c:v>
                </c:pt>
                <c:pt idx="13">
                  <c:v>69.740160369609399</c:v>
                </c:pt>
                <c:pt idx="14">
                  <c:v>67.334731126569594</c:v>
                </c:pt>
                <c:pt idx="15">
                  <c:v>64.844637750286296</c:v>
                </c:pt>
                <c:pt idx="16">
                  <c:v>59.887307975690099</c:v>
                </c:pt>
                <c:pt idx="17">
                  <c:v>27.7500395082197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9D-473F-AD43-2C41FAAA0354}"/>
            </c:ext>
          </c:extLst>
        </c:ser>
        <c:ser>
          <c:idx val="11"/>
          <c:order val="11"/>
          <c:tx>
            <c:strRef>
              <c:f>'5 Генерация   машинное обучения'!$M$112</c:f>
              <c:strCache>
                <c:ptCount val="1"/>
                <c:pt idx="0">
                  <c:v>W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обучения'!$M$114:$M$146</c:f>
              <c:numCache>
                <c:formatCode>General</c:formatCode>
                <c:ptCount val="33"/>
                <c:pt idx="0">
                  <c:v>95.546239714002795</c:v>
                </c:pt>
                <c:pt idx="1">
                  <c:v>92.398599060602606</c:v>
                </c:pt>
                <c:pt idx="2">
                  <c:v>89.085877818657806</c:v>
                </c:pt>
                <c:pt idx="3">
                  <c:v>88</c:v>
                </c:pt>
                <c:pt idx="4">
                  <c:v>83.759535838983396</c:v>
                </c:pt>
                <c:pt idx="5">
                  <c:v>80.211220749261003</c:v>
                </c:pt>
                <c:pt idx="6">
                  <c:v>77.507523180485606</c:v>
                </c:pt>
                <c:pt idx="7">
                  <c:v>74.395718881118398</c:v>
                </c:pt>
                <c:pt idx="8">
                  <c:v>70.939813369180996</c:v>
                </c:pt>
                <c:pt idx="9">
                  <c:v>66.904178266167406</c:v>
                </c:pt>
                <c:pt idx="10">
                  <c:v>62.699141460589203</c:v>
                </c:pt>
                <c:pt idx="11">
                  <c:v>59.379103712069103</c:v>
                </c:pt>
                <c:pt idx="12">
                  <c:v>56.140552601432198</c:v>
                </c:pt>
                <c:pt idx="13">
                  <c:v>52.765687730890797</c:v>
                </c:pt>
                <c:pt idx="14">
                  <c:v>47.402619262920602</c:v>
                </c:pt>
                <c:pt idx="15">
                  <c:v>33.695839365887402</c:v>
                </c:pt>
                <c:pt idx="16">
                  <c:v>27.7500395082197</c:v>
                </c:pt>
                <c:pt idx="17">
                  <c:v>27.7500395082197</c:v>
                </c:pt>
                <c:pt idx="18">
                  <c:v>24.0141065194777</c:v>
                </c:pt>
                <c:pt idx="19">
                  <c:v>19.0481392030607</c:v>
                </c:pt>
                <c:pt idx="20">
                  <c:v>18.350961218683</c:v>
                </c:pt>
                <c:pt idx="21">
                  <c:v>17.721533404203601</c:v>
                </c:pt>
                <c:pt idx="22">
                  <c:v>17.235764998512501</c:v>
                </c:pt>
                <c:pt idx="23">
                  <c:v>16.6224250508278</c:v>
                </c:pt>
                <c:pt idx="24">
                  <c:v>15.550141940724799</c:v>
                </c:pt>
                <c:pt idx="25">
                  <c:v>14.0471618983693</c:v>
                </c:pt>
                <c:pt idx="26">
                  <c:v>8.8892344130907102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9D-473F-AD43-2C41FAAA0354}"/>
            </c:ext>
          </c:extLst>
        </c:ser>
        <c:ser>
          <c:idx val="12"/>
          <c:order val="12"/>
          <c:tx>
            <c:strRef>
              <c:f>'5 Генерация   машинное обучения'!$N$112</c:f>
              <c:strCache>
                <c:ptCount val="1"/>
                <c:pt idx="0">
                  <c:v>W 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обучения'!$N$114:$N$146</c:f>
              <c:numCache>
                <c:formatCode>General</c:formatCode>
                <c:ptCount val="33"/>
                <c:pt idx="0">
                  <c:v>94.701655734837303</c:v>
                </c:pt>
                <c:pt idx="1">
                  <c:v>91.693578085582601</c:v>
                </c:pt>
                <c:pt idx="2">
                  <c:v>88.445864736553204</c:v>
                </c:pt>
                <c:pt idx="3">
                  <c:v>88</c:v>
                </c:pt>
                <c:pt idx="4">
                  <c:v>83.3093961678303</c:v>
                </c:pt>
                <c:pt idx="5">
                  <c:v>79.522218523882103</c:v>
                </c:pt>
                <c:pt idx="6">
                  <c:v>76.467786426333802</c:v>
                </c:pt>
                <c:pt idx="7">
                  <c:v>72.251726132132404</c:v>
                </c:pt>
                <c:pt idx="8">
                  <c:v>67.248122026032206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9D-473F-AD43-2C41FAAA0354}"/>
            </c:ext>
          </c:extLst>
        </c:ser>
        <c:ser>
          <c:idx val="13"/>
          <c:order val="13"/>
          <c:tx>
            <c:strRef>
              <c:f>'5 Генерация   машинное обучения'!$O$112</c:f>
              <c:strCache>
                <c:ptCount val="1"/>
                <c:pt idx="0">
                  <c:v>W 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обучения'!$O$114:$O$146</c:f>
              <c:numCache>
                <c:formatCode>General</c:formatCode>
                <c:ptCount val="33"/>
                <c:pt idx="0">
                  <c:v>97.603786386954894</c:v>
                </c:pt>
                <c:pt idx="1">
                  <c:v>94.500335025045601</c:v>
                </c:pt>
                <c:pt idx="2">
                  <c:v>91.396239340937697</c:v>
                </c:pt>
                <c:pt idx="3">
                  <c:v>88</c:v>
                </c:pt>
                <c:pt idx="4">
                  <c:v>86.012668906292902</c:v>
                </c:pt>
                <c:pt idx="5">
                  <c:v>83.007610277593002</c:v>
                </c:pt>
                <c:pt idx="6">
                  <c:v>80.536193435668395</c:v>
                </c:pt>
                <c:pt idx="7">
                  <c:v>77.758823515269299</c:v>
                </c:pt>
                <c:pt idx="8">
                  <c:v>74.758232815269693</c:v>
                </c:pt>
                <c:pt idx="9">
                  <c:v>71.203733526153201</c:v>
                </c:pt>
                <c:pt idx="10">
                  <c:v>67.473500667978499</c:v>
                </c:pt>
                <c:pt idx="11">
                  <c:v>64.167647139879193</c:v>
                </c:pt>
                <c:pt idx="12">
                  <c:v>60.695428620628199</c:v>
                </c:pt>
                <c:pt idx="13">
                  <c:v>57.082496028582099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9D-473F-AD43-2C41FAAA0354}"/>
            </c:ext>
          </c:extLst>
        </c:ser>
        <c:ser>
          <c:idx val="14"/>
          <c:order val="14"/>
          <c:tx>
            <c:strRef>
              <c:f>'5 Генерация   машинное обучения'!$P$112</c:f>
              <c:strCache>
                <c:ptCount val="1"/>
                <c:pt idx="0">
                  <c:v>W 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обучения'!$P$114:$P$146</c:f>
              <c:numCache>
                <c:formatCode>General</c:formatCode>
                <c:ptCount val="33"/>
                <c:pt idx="0">
                  <c:v>99.250645819075501</c:v>
                </c:pt>
                <c:pt idx="1">
                  <c:v>96.2038903779045</c:v>
                </c:pt>
                <c:pt idx="2">
                  <c:v>93.263312349980595</c:v>
                </c:pt>
                <c:pt idx="3">
                  <c:v>88.851010510257595</c:v>
                </c:pt>
                <c:pt idx="4">
                  <c:v>87.911747419396804</c:v>
                </c:pt>
                <c:pt idx="5">
                  <c:v>85.201255550005598</c:v>
                </c:pt>
                <c:pt idx="6">
                  <c:v>82.773026086515998</c:v>
                </c:pt>
                <c:pt idx="7">
                  <c:v>80.518544002963793</c:v>
                </c:pt>
                <c:pt idx="8">
                  <c:v>78.075529994006203</c:v>
                </c:pt>
                <c:pt idx="9">
                  <c:v>75.3277236489145</c:v>
                </c:pt>
                <c:pt idx="10">
                  <c:v>72.261438716760495</c:v>
                </c:pt>
                <c:pt idx="11">
                  <c:v>69.293767311524903</c:v>
                </c:pt>
                <c:pt idx="12">
                  <c:v>66.404809166088697</c:v>
                </c:pt>
                <c:pt idx="13">
                  <c:v>63.518625094728002</c:v>
                </c:pt>
                <c:pt idx="14">
                  <c:v>60.562888437798797</c:v>
                </c:pt>
                <c:pt idx="15">
                  <c:v>56.780706965557201</c:v>
                </c:pt>
                <c:pt idx="16">
                  <c:v>47.308733960451598</c:v>
                </c:pt>
                <c:pt idx="17">
                  <c:v>27.7500395082197</c:v>
                </c:pt>
                <c:pt idx="18">
                  <c:v>24.0141065194777</c:v>
                </c:pt>
                <c:pt idx="19">
                  <c:v>19.0481392030607</c:v>
                </c:pt>
                <c:pt idx="20">
                  <c:v>18.350961218683</c:v>
                </c:pt>
                <c:pt idx="21">
                  <c:v>17.721533404203601</c:v>
                </c:pt>
                <c:pt idx="22">
                  <c:v>17.235764998512501</c:v>
                </c:pt>
                <c:pt idx="23">
                  <c:v>16.6224250508278</c:v>
                </c:pt>
                <c:pt idx="24">
                  <c:v>15.550141940724799</c:v>
                </c:pt>
                <c:pt idx="25">
                  <c:v>14.0471618983693</c:v>
                </c:pt>
                <c:pt idx="26">
                  <c:v>8.8892344130907102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9D-473F-AD43-2C41FAAA0354}"/>
            </c:ext>
          </c:extLst>
        </c:ser>
        <c:ser>
          <c:idx val="15"/>
          <c:order val="15"/>
          <c:tx>
            <c:strRef>
              <c:f>'5 Генерация   машинное обучения'!$Q$112</c:f>
              <c:strCache>
                <c:ptCount val="1"/>
                <c:pt idx="0">
                  <c:v>W 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обучения'!$Q$114:$Q$146</c:f>
              <c:numCache>
                <c:formatCode>General</c:formatCode>
                <c:ptCount val="33"/>
                <c:pt idx="0">
                  <c:v>98.585618516715996</c:v>
                </c:pt>
                <c:pt idx="1">
                  <c:v>95.528191897800696</c:v>
                </c:pt>
                <c:pt idx="2">
                  <c:v>92.530010373308698</c:v>
                </c:pt>
                <c:pt idx="3">
                  <c:v>88</c:v>
                </c:pt>
                <c:pt idx="4">
                  <c:v>87.208976409097005</c:v>
                </c:pt>
                <c:pt idx="5">
                  <c:v>84.558421561237097</c:v>
                </c:pt>
                <c:pt idx="6">
                  <c:v>82.275302895594606</c:v>
                </c:pt>
                <c:pt idx="7">
                  <c:v>79.765711765388701</c:v>
                </c:pt>
                <c:pt idx="8">
                  <c:v>77.151995974967406</c:v>
                </c:pt>
                <c:pt idx="9">
                  <c:v>74.220296327809507</c:v>
                </c:pt>
                <c:pt idx="10">
                  <c:v>70.951752164392701</c:v>
                </c:pt>
                <c:pt idx="11">
                  <c:v>67.830422000476702</c:v>
                </c:pt>
                <c:pt idx="12">
                  <c:v>64.769788579590397</c:v>
                </c:pt>
                <c:pt idx="13">
                  <c:v>61.673980816682104</c:v>
                </c:pt>
                <c:pt idx="14">
                  <c:v>58.337627429760097</c:v>
                </c:pt>
                <c:pt idx="15">
                  <c:v>52.580721915796502</c:v>
                </c:pt>
                <c:pt idx="16">
                  <c:v>28.8092659193026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9D-473F-AD43-2C41FAAA0354}"/>
            </c:ext>
          </c:extLst>
        </c:ser>
        <c:ser>
          <c:idx val="16"/>
          <c:order val="16"/>
          <c:tx>
            <c:strRef>
              <c:f>'5 Генерация   машинное обучения'!$R$112</c:f>
              <c:strCache>
                <c:ptCount val="1"/>
                <c:pt idx="0">
                  <c:v>W 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обучения'!$R$114:$R$146</c:f>
              <c:numCache>
                <c:formatCode>General</c:formatCode>
                <c:ptCount val="33"/>
                <c:pt idx="0">
                  <c:v>96.959100294619503</c:v>
                </c:pt>
                <c:pt idx="1">
                  <c:v>93.828773230664396</c:v>
                </c:pt>
                <c:pt idx="2">
                  <c:v>90.599448882656901</c:v>
                </c:pt>
                <c:pt idx="3">
                  <c:v>88</c:v>
                </c:pt>
                <c:pt idx="4">
                  <c:v>85.273917503118</c:v>
                </c:pt>
                <c:pt idx="5">
                  <c:v>82.101139615629506</c:v>
                </c:pt>
                <c:pt idx="6">
                  <c:v>79.686273347708493</c:v>
                </c:pt>
                <c:pt idx="7">
                  <c:v>76.877442604076194</c:v>
                </c:pt>
                <c:pt idx="8">
                  <c:v>73.773459736620296</c:v>
                </c:pt>
                <c:pt idx="9">
                  <c:v>70.050807290333296</c:v>
                </c:pt>
                <c:pt idx="10">
                  <c:v>66.110742395748602</c:v>
                </c:pt>
                <c:pt idx="11">
                  <c:v>62.722643541157098</c:v>
                </c:pt>
                <c:pt idx="12">
                  <c:v>59.3778816618467</c:v>
                </c:pt>
                <c:pt idx="13">
                  <c:v>56.050872442836003</c:v>
                </c:pt>
                <c:pt idx="14">
                  <c:v>51.161381888435898</c:v>
                </c:pt>
                <c:pt idx="15">
                  <c:v>39.229933989792698</c:v>
                </c:pt>
                <c:pt idx="16">
                  <c:v>27.7500395082197</c:v>
                </c:pt>
                <c:pt idx="17">
                  <c:v>27.7500395082197</c:v>
                </c:pt>
                <c:pt idx="18">
                  <c:v>24.0141065194777</c:v>
                </c:pt>
                <c:pt idx="19">
                  <c:v>19.0481392030607</c:v>
                </c:pt>
                <c:pt idx="20">
                  <c:v>18.350961218683</c:v>
                </c:pt>
                <c:pt idx="21">
                  <c:v>17.721533404203601</c:v>
                </c:pt>
                <c:pt idx="22">
                  <c:v>17.235764998512501</c:v>
                </c:pt>
                <c:pt idx="23">
                  <c:v>16.6224250508278</c:v>
                </c:pt>
                <c:pt idx="24">
                  <c:v>15.550141940724799</c:v>
                </c:pt>
                <c:pt idx="25">
                  <c:v>14.0471618983693</c:v>
                </c:pt>
                <c:pt idx="26">
                  <c:v>8.8892344130907102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9D-473F-AD43-2C41FAAA0354}"/>
            </c:ext>
          </c:extLst>
        </c:ser>
        <c:ser>
          <c:idx val="17"/>
          <c:order val="17"/>
          <c:tx>
            <c:strRef>
              <c:f>'5 Генерация   машинное обучения'!$S$112</c:f>
              <c:strCache>
                <c:ptCount val="1"/>
                <c:pt idx="0">
                  <c:v>W 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обучения'!$S$114:$S$146</c:f>
              <c:numCache>
                <c:formatCode>General</c:formatCode>
                <c:ptCount val="33"/>
                <c:pt idx="0">
                  <c:v>95.533625603118494</c:v>
                </c:pt>
                <c:pt idx="1">
                  <c:v>92.3809239671223</c:v>
                </c:pt>
                <c:pt idx="2">
                  <c:v>89.097892040706796</c:v>
                </c:pt>
                <c:pt idx="3">
                  <c:v>88</c:v>
                </c:pt>
                <c:pt idx="4">
                  <c:v>83.739073472115805</c:v>
                </c:pt>
                <c:pt idx="5">
                  <c:v>80.932417490081093</c:v>
                </c:pt>
                <c:pt idx="6">
                  <c:v>78.674486338254397</c:v>
                </c:pt>
                <c:pt idx="7">
                  <c:v>75.534050237840901</c:v>
                </c:pt>
                <c:pt idx="8">
                  <c:v>71.951864606932901</c:v>
                </c:pt>
                <c:pt idx="9">
                  <c:v>67.5152058761972</c:v>
                </c:pt>
                <c:pt idx="10">
                  <c:v>62.778302760740601</c:v>
                </c:pt>
                <c:pt idx="11">
                  <c:v>59.097518856815498</c:v>
                </c:pt>
                <c:pt idx="12">
                  <c:v>55.469831811415602</c:v>
                </c:pt>
                <c:pt idx="13">
                  <c:v>51.630932468807401</c:v>
                </c:pt>
                <c:pt idx="14">
                  <c:v>45.099928260207001</c:v>
                </c:pt>
                <c:pt idx="15">
                  <c:v>27.7500395082197</c:v>
                </c:pt>
                <c:pt idx="16">
                  <c:v>27.7500395082197</c:v>
                </c:pt>
                <c:pt idx="17">
                  <c:v>27.7500395082197</c:v>
                </c:pt>
                <c:pt idx="18">
                  <c:v>24.0141065194777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9D-473F-AD43-2C41FAAA0354}"/>
            </c:ext>
          </c:extLst>
        </c:ser>
        <c:ser>
          <c:idx val="18"/>
          <c:order val="18"/>
          <c:tx>
            <c:strRef>
              <c:f>'5 Генерация   машинное обучения'!$T$112</c:f>
              <c:strCache>
                <c:ptCount val="1"/>
                <c:pt idx="0">
                  <c:v>W 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обучения'!$T$114:$T$146</c:f>
              <c:numCache>
                <c:formatCode>General</c:formatCode>
                <c:ptCount val="33"/>
                <c:pt idx="0">
                  <c:v>96.127642971769305</c:v>
                </c:pt>
                <c:pt idx="1">
                  <c:v>92.987652218120203</c:v>
                </c:pt>
                <c:pt idx="2">
                  <c:v>89.731190362562003</c:v>
                </c:pt>
                <c:pt idx="3">
                  <c:v>88</c:v>
                </c:pt>
                <c:pt idx="4">
                  <c:v>84.400501060628997</c:v>
                </c:pt>
                <c:pt idx="5">
                  <c:v>81.438856206948202</c:v>
                </c:pt>
                <c:pt idx="6">
                  <c:v>79.157415777185406</c:v>
                </c:pt>
                <c:pt idx="7">
                  <c:v>76.177969115067398</c:v>
                </c:pt>
                <c:pt idx="8">
                  <c:v>72.911539115791996</c:v>
                </c:pt>
                <c:pt idx="9">
                  <c:v>68.709982265143395</c:v>
                </c:pt>
                <c:pt idx="10">
                  <c:v>64.403225707157205</c:v>
                </c:pt>
                <c:pt idx="11">
                  <c:v>60.797429573667202</c:v>
                </c:pt>
                <c:pt idx="12">
                  <c:v>57.246938405267997</c:v>
                </c:pt>
                <c:pt idx="13">
                  <c:v>53.617573123444799</c:v>
                </c:pt>
                <c:pt idx="14">
                  <c:v>47.664449254678502</c:v>
                </c:pt>
                <c:pt idx="15">
                  <c:v>30.474132831870499</c:v>
                </c:pt>
                <c:pt idx="16">
                  <c:v>27.7500395082197</c:v>
                </c:pt>
                <c:pt idx="17">
                  <c:v>27.7500395082197</c:v>
                </c:pt>
                <c:pt idx="18">
                  <c:v>24.0141065194777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9D-473F-AD43-2C41FAAA0354}"/>
            </c:ext>
          </c:extLst>
        </c:ser>
        <c:ser>
          <c:idx val="19"/>
          <c:order val="19"/>
          <c:tx>
            <c:strRef>
              <c:f>'5 Генерация   машинное обучения'!$U$112</c:f>
              <c:strCache>
                <c:ptCount val="1"/>
                <c:pt idx="0">
                  <c:v>W 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Генерация   машинное обучения'!$A$114:$A$146</c:f>
              <c:numCache>
                <c:formatCode>m/d/yyyy</c:formatCode>
                <c:ptCount val="33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</c:numCache>
            </c:numRef>
          </c:cat>
          <c:val>
            <c:numRef>
              <c:f>'5 Генерация   машинное обучения'!$U$114:$U$146</c:f>
              <c:numCache>
                <c:formatCode>General</c:formatCode>
                <c:ptCount val="33"/>
                <c:pt idx="0">
                  <c:v>93.367149770807202</c:v>
                </c:pt>
                <c:pt idx="1">
                  <c:v>90.025213333107899</c:v>
                </c:pt>
                <c:pt idx="2">
                  <c:v>88</c:v>
                </c:pt>
                <c:pt idx="3">
                  <c:v>88</c:v>
                </c:pt>
                <c:pt idx="4">
                  <c:v>77.979280654166899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9D-473F-AD43-2C41FAAA0354}"/>
            </c:ext>
          </c:extLst>
        </c:ser>
        <c:ser>
          <c:idx val="20"/>
          <c:order val="20"/>
          <c:tx>
            <c:strRef>
              <c:f>'5 Генерация   машинное обучения'!$W$111</c:f>
              <c:strCache>
                <c:ptCount val="1"/>
                <c:pt idx="0">
                  <c:v>UKPG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 Генерация   машинное обучения'!$W$114:$W$142</c:f>
              <c:numCache>
                <c:formatCode>General</c:formatCode>
                <c:ptCount val="29"/>
                <c:pt idx="0">
                  <c:v>27.7500395082197</c:v>
                </c:pt>
                <c:pt idx="1">
                  <c:v>27.7500395082197</c:v>
                </c:pt>
                <c:pt idx="2">
                  <c:v>27.7500395082197</c:v>
                </c:pt>
                <c:pt idx="3">
                  <c:v>27.7500395082197</c:v>
                </c:pt>
                <c:pt idx="4">
                  <c:v>27.7500395082197</c:v>
                </c:pt>
                <c:pt idx="5">
                  <c:v>27.7500395082197</c:v>
                </c:pt>
                <c:pt idx="6">
                  <c:v>27.7500395082197</c:v>
                </c:pt>
                <c:pt idx="7">
                  <c:v>27.7500395082197</c:v>
                </c:pt>
                <c:pt idx="8">
                  <c:v>27.7500395082197</c:v>
                </c:pt>
                <c:pt idx="9">
                  <c:v>27.7500395082197</c:v>
                </c:pt>
                <c:pt idx="10">
                  <c:v>27.7500395082197</c:v>
                </c:pt>
                <c:pt idx="11">
                  <c:v>27.7500395082197</c:v>
                </c:pt>
                <c:pt idx="12">
                  <c:v>27.7500395082197</c:v>
                </c:pt>
                <c:pt idx="13">
                  <c:v>27.7500395082197</c:v>
                </c:pt>
                <c:pt idx="14">
                  <c:v>27.7500395082197</c:v>
                </c:pt>
                <c:pt idx="15">
                  <c:v>27.7500395082197</c:v>
                </c:pt>
                <c:pt idx="16">
                  <c:v>27.7500395082197</c:v>
                </c:pt>
                <c:pt idx="17">
                  <c:v>27.7500395082197</c:v>
                </c:pt>
                <c:pt idx="18">
                  <c:v>24.0141065194777</c:v>
                </c:pt>
                <c:pt idx="19">
                  <c:v>19.0481392030607</c:v>
                </c:pt>
                <c:pt idx="20">
                  <c:v>18.350961218683</c:v>
                </c:pt>
                <c:pt idx="21">
                  <c:v>17.721533404203601</c:v>
                </c:pt>
                <c:pt idx="22">
                  <c:v>17.235764998512501</c:v>
                </c:pt>
                <c:pt idx="23">
                  <c:v>16.6224250508278</c:v>
                </c:pt>
                <c:pt idx="24">
                  <c:v>15.550141940724799</c:v>
                </c:pt>
                <c:pt idx="25">
                  <c:v>14.0471618983693</c:v>
                </c:pt>
                <c:pt idx="26">
                  <c:v>8.8892344130907102</c:v>
                </c:pt>
                <c:pt idx="27">
                  <c:v>8.1999999999999993</c:v>
                </c:pt>
                <c:pt idx="28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D9D-473F-AD43-2C41FAAA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52671"/>
        <c:axId val="540861311"/>
      </c:lineChart>
      <c:dateAx>
        <c:axId val="540852671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61311"/>
        <c:crosses val="autoZero"/>
        <c:auto val="1"/>
        <c:lblOffset val="100"/>
        <c:baseTimeUnit val="years"/>
      </c:dateAx>
      <c:valAx>
        <c:axId val="540861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Устьевое</a:t>
                </a:r>
                <a:r>
                  <a:rPr lang="ru-RU" baseline="0"/>
                  <a:t> давление, бар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5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Генерация   машинное обучения'!$O$5</c:f>
              <c:strCache>
                <c:ptCount val="1"/>
                <c:pt idx="0">
                  <c:v>Прирост оптимального варианта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 Генерация   машинное обучения'!$S$6:$S$70</c:f>
              <c:numCache>
                <c:formatCode>m/d/yyyy</c:formatCode>
                <c:ptCount val="65"/>
                <c:pt idx="0">
                  <c:v>46023</c:v>
                </c:pt>
                <c:pt idx="1">
                  <c:v>46388</c:v>
                </c:pt>
                <c:pt idx="2">
                  <c:v>46753</c:v>
                </c:pt>
                <c:pt idx="3">
                  <c:v>47119</c:v>
                </c:pt>
                <c:pt idx="4">
                  <c:v>47484</c:v>
                </c:pt>
                <c:pt idx="5">
                  <c:v>47849</c:v>
                </c:pt>
                <c:pt idx="6">
                  <c:v>48214</c:v>
                </c:pt>
                <c:pt idx="7">
                  <c:v>48580</c:v>
                </c:pt>
                <c:pt idx="8">
                  <c:v>48945</c:v>
                </c:pt>
                <c:pt idx="9">
                  <c:v>49310</c:v>
                </c:pt>
                <c:pt idx="10">
                  <c:v>49675</c:v>
                </c:pt>
                <c:pt idx="11">
                  <c:v>50041</c:v>
                </c:pt>
                <c:pt idx="12">
                  <c:v>50406</c:v>
                </c:pt>
                <c:pt idx="13">
                  <c:v>50771</c:v>
                </c:pt>
                <c:pt idx="14">
                  <c:v>51136</c:v>
                </c:pt>
                <c:pt idx="15">
                  <c:v>51502</c:v>
                </c:pt>
                <c:pt idx="16">
                  <c:v>51867</c:v>
                </c:pt>
                <c:pt idx="17">
                  <c:v>52232</c:v>
                </c:pt>
                <c:pt idx="18">
                  <c:v>52597</c:v>
                </c:pt>
                <c:pt idx="19">
                  <c:v>52963</c:v>
                </c:pt>
                <c:pt idx="20">
                  <c:v>53328</c:v>
                </c:pt>
                <c:pt idx="21">
                  <c:v>53693</c:v>
                </c:pt>
                <c:pt idx="22">
                  <c:v>54058</c:v>
                </c:pt>
                <c:pt idx="23">
                  <c:v>54424</c:v>
                </c:pt>
                <c:pt idx="24">
                  <c:v>54789</c:v>
                </c:pt>
                <c:pt idx="25">
                  <c:v>55154</c:v>
                </c:pt>
                <c:pt idx="26">
                  <c:v>55519</c:v>
                </c:pt>
                <c:pt idx="27">
                  <c:v>55885</c:v>
                </c:pt>
                <c:pt idx="28">
                  <c:v>56250</c:v>
                </c:pt>
                <c:pt idx="29">
                  <c:v>56615</c:v>
                </c:pt>
                <c:pt idx="30">
                  <c:v>56980</c:v>
                </c:pt>
                <c:pt idx="31">
                  <c:v>57346</c:v>
                </c:pt>
                <c:pt idx="32">
                  <c:v>57711</c:v>
                </c:pt>
                <c:pt idx="33">
                  <c:v>58076</c:v>
                </c:pt>
                <c:pt idx="34">
                  <c:v>58441</c:v>
                </c:pt>
                <c:pt idx="35">
                  <c:v>58807</c:v>
                </c:pt>
                <c:pt idx="36">
                  <c:v>59172</c:v>
                </c:pt>
                <c:pt idx="37">
                  <c:v>59537</c:v>
                </c:pt>
                <c:pt idx="38">
                  <c:v>59902</c:v>
                </c:pt>
                <c:pt idx="39">
                  <c:v>60268</c:v>
                </c:pt>
                <c:pt idx="40">
                  <c:v>60633</c:v>
                </c:pt>
                <c:pt idx="41">
                  <c:v>60998</c:v>
                </c:pt>
                <c:pt idx="42">
                  <c:v>61363</c:v>
                </c:pt>
                <c:pt idx="43">
                  <c:v>61729</c:v>
                </c:pt>
                <c:pt idx="44">
                  <c:v>62094</c:v>
                </c:pt>
                <c:pt idx="45">
                  <c:v>62459</c:v>
                </c:pt>
                <c:pt idx="46">
                  <c:v>62824</c:v>
                </c:pt>
                <c:pt idx="47">
                  <c:v>63190</c:v>
                </c:pt>
                <c:pt idx="48">
                  <c:v>63555</c:v>
                </c:pt>
                <c:pt idx="49">
                  <c:v>63920</c:v>
                </c:pt>
                <c:pt idx="50">
                  <c:v>64285</c:v>
                </c:pt>
                <c:pt idx="51">
                  <c:v>64651</c:v>
                </c:pt>
                <c:pt idx="52">
                  <c:v>65016</c:v>
                </c:pt>
                <c:pt idx="53">
                  <c:v>65381</c:v>
                </c:pt>
                <c:pt idx="54">
                  <c:v>65746</c:v>
                </c:pt>
                <c:pt idx="55">
                  <c:v>66112</c:v>
                </c:pt>
                <c:pt idx="56">
                  <c:v>66477</c:v>
                </c:pt>
                <c:pt idx="57">
                  <c:v>66842</c:v>
                </c:pt>
                <c:pt idx="58">
                  <c:v>67207</c:v>
                </c:pt>
                <c:pt idx="59">
                  <c:v>67573</c:v>
                </c:pt>
                <c:pt idx="60">
                  <c:v>67938</c:v>
                </c:pt>
                <c:pt idx="61">
                  <c:v>68303</c:v>
                </c:pt>
                <c:pt idx="62">
                  <c:v>68668</c:v>
                </c:pt>
                <c:pt idx="63">
                  <c:v>69034</c:v>
                </c:pt>
                <c:pt idx="64">
                  <c:v>69399</c:v>
                </c:pt>
              </c:numCache>
            </c:numRef>
          </c:cat>
          <c:val>
            <c:numRef>
              <c:f>'5 Генерация   машинное обучения'!$O$6:$O$71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-3.671273589134216E-11</c:v>
                </c:pt>
                <c:pt idx="8">
                  <c:v>0</c:v>
                </c:pt>
                <c:pt idx="9">
                  <c:v>-3.671273589134216E-11</c:v>
                </c:pt>
                <c:pt idx="10">
                  <c:v>0</c:v>
                </c:pt>
                <c:pt idx="11">
                  <c:v>-3.671273589134216E-11</c:v>
                </c:pt>
                <c:pt idx="12">
                  <c:v>-3.671273589134216E-11</c:v>
                </c:pt>
                <c:pt idx="13">
                  <c:v>133.80600159865668</c:v>
                </c:pt>
                <c:pt idx="14">
                  <c:v>122.43875363018557</c:v>
                </c:pt>
                <c:pt idx="15">
                  <c:v>173.29420528458451</c:v>
                </c:pt>
                <c:pt idx="16">
                  <c:v>-64.517756970127181</c:v>
                </c:pt>
                <c:pt idx="17">
                  <c:v>-65.408171805175172</c:v>
                </c:pt>
                <c:pt idx="18">
                  <c:v>-36.138104834733518</c:v>
                </c:pt>
                <c:pt idx="19">
                  <c:v>20.041336645971956</c:v>
                </c:pt>
                <c:pt idx="20">
                  <c:v>33.545369170274157</c:v>
                </c:pt>
                <c:pt idx="21">
                  <c:v>25.914900730957438</c:v>
                </c:pt>
                <c:pt idx="22">
                  <c:v>156.01269176544639</c:v>
                </c:pt>
                <c:pt idx="23">
                  <c:v>-21.104649119587403</c:v>
                </c:pt>
                <c:pt idx="24">
                  <c:v>-16.339495411837891</c:v>
                </c:pt>
                <c:pt idx="25">
                  <c:v>-17.088399557687413</c:v>
                </c:pt>
                <c:pt idx="26">
                  <c:v>-38.467727509728952</c:v>
                </c:pt>
                <c:pt idx="27">
                  <c:v>138.51282105050225</c:v>
                </c:pt>
                <c:pt idx="28">
                  <c:v>0.71941624693855655</c:v>
                </c:pt>
                <c:pt idx="29">
                  <c:v>171.26391991431294</c:v>
                </c:pt>
                <c:pt idx="30">
                  <c:v>-1.4904530301715246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8-4BCB-A415-8A968D869B76}"/>
            </c:ext>
          </c:extLst>
        </c:ser>
        <c:ser>
          <c:idx val="1"/>
          <c:order val="1"/>
          <c:tx>
            <c:strRef>
              <c:f>'5 Генерация   машинное обучения'!$P$5</c:f>
              <c:strCache>
                <c:ptCount val="1"/>
                <c:pt idx="0">
                  <c:v>Прирост варианта машинного обучения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'5 Генерация   машинное обучения'!$P$6:$P$71</c:f>
              <c:numCache>
                <c:formatCode>General</c:formatCode>
                <c:ptCount val="66"/>
                <c:pt idx="0">
                  <c:v>-3.671273589134216E-11</c:v>
                </c:pt>
                <c:pt idx="1">
                  <c:v>-3.671273589134216E-11</c:v>
                </c:pt>
                <c:pt idx="2">
                  <c:v>-3.671273589134216E-11</c:v>
                </c:pt>
                <c:pt idx="3">
                  <c:v>-3.671273589134216E-11</c:v>
                </c:pt>
                <c:pt idx="4">
                  <c:v>0</c:v>
                </c:pt>
                <c:pt idx="5">
                  <c:v>0</c:v>
                </c:pt>
                <c:pt idx="6">
                  <c:v>-3.671273589134216E-11</c:v>
                </c:pt>
                <c:pt idx="7">
                  <c:v>0</c:v>
                </c:pt>
                <c:pt idx="8">
                  <c:v>-3.671273589134216E-11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-429.14891316722759</c:v>
                </c:pt>
                <c:pt idx="14">
                  <c:v>1.8062823315593322</c:v>
                </c:pt>
                <c:pt idx="15">
                  <c:v>50.783851738590521</c:v>
                </c:pt>
                <c:pt idx="16">
                  <c:v>70.615433266053557</c:v>
                </c:pt>
                <c:pt idx="17">
                  <c:v>-45.494723370982598</c:v>
                </c:pt>
                <c:pt idx="18">
                  <c:v>-21.435666118787722</c:v>
                </c:pt>
                <c:pt idx="19">
                  <c:v>13.096152422564016</c:v>
                </c:pt>
                <c:pt idx="20">
                  <c:v>19.472941065527955</c:v>
                </c:pt>
                <c:pt idx="21">
                  <c:v>3.1057029784994574</c:v>
                </c:pt>
                <c:pt idx="22">
                  <c:v>153.50814239145353</c:v>
                </c:pt>
                <c:pt idx="23">
                  <c:v>-11.040605854624777</c:v>
                </c:pt>
                <c:pt idx="24">
                  <c:v>-9.6406569574156489</c:v>
                </c:pt>
                <c:pt idx="25">
                  <c:v>-8.2789352049986107</c:v>
                </c:pt>
                <c:pt idx="26">
                  <c:v>0.19587005378771338</c:v>
                </c:pt>
                <c:pt idx="27">
                  <c:v>164.53037241691638</c:v>
                </c:pt>
                <c:pt idx="28">
                  <c:v>175.18361178531316</c:v>
                </c:pt>
                <c:pt idx="29">
                  <c:v>-0.82505068684819505</c:v>
                </c:pt>
                <c:pt idx="30">
                  <c:v>-1.4885590943844751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8-4BCB-A415-8A968D86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4970799"/>
        <c:axId val="134971279"/>
      </c:barChart>
      <c:lineChart>
        <c:grouping val="standard"/>
        <c:varyColors val="0"/>
        <c:ser>
          <c:idx val="2"/>
          <c:order val="2"/>
          <c:tx>
            <c:strRef>
              <c:f>'5 Генерация   машинное обучения'!$Q$5</c:f>
              <c:strCache>
                <c:ptCount val="1"/>
                <c:pt idx="0">
                  <c:v>Дисконтированный прирост опт. Варианта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Генерация   машинное обучения'!$Q$6:$Q$71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-1.9115199920718195E-11</c:v>
                </c:pt>
                <c:pt idx="8">
                  <c:v>0</c:v>
                </c:pt>
                <c:pt idx="9">
                  <c:v>-1.6237507630842191E-11</c:v>
                </c:pt>
                <c:pt idx="10">
                  <c:v>0</c:v>
                </c:pt>
                <c:pt idx="11">
                  <c:v>-1.3793036701431073E-11</c:v>
                </c:pt>
                <c:pt idx="12">
                  <c:v>-1.2712476222517115E-11</c:v>
                </c:pt>
                <c:pt idx="13">
                  <c:v>42.703085765381374</c:v>
                </c:pt>
                <c:pt idx="14">
                  <c:v>36.01412165400054</c:v>
                </c:pt>
                <c:pt idx="15">
                  <c:v>46.979482638991797</c:v>
                </c:pt>
                <c:pt idx="16">
                  <c:v>-16.120321949048279</c:v>
                </c:pt>
                <c:pt idx="17">
                  <c:v>-15.062488321933666</c:v>
                </c:pt>
                <c:pt idx="18">
                  <c:v>-7.6700880214698106</c:v>
                </c:pt>
                <c:pt idx="19">
                  <c:v>3.9204138924788916</c:v>
                </c:pt>
                <c:pt idx="20">
                  <c:v>6.04794835309003</c:v>
                </c:pt>
                <c:pt idx="21">
                  <c:v>4.3062110348927574</c:v>
                </c:pt>
                <c:pt idx="22">
                  <c:v>23.893289861524835</c:v>
                </c:pt>
                <c:pt idx="23">
                  <c:v>-2.9789582707081443</c:v>
                </c:pt>
                <c:pt idx="24">
                  <c:v>-2.1256667834316025</c:v>
                </c:pt>
                <c:pt idx="25">
                  <c:v>-2.048935076004736</c:v>
                </c:pt>
                <c:pt idx="26">
                  <c:v>-4.2510244224735363</c:v>
                </c:pt>
                <c:pt idx="27">
                  <c:v>14.107735392030602</c:v>
                </c:pt>
                <c:pt idx="28">
                  <c:v>6.7533278570050315E-2</c:v>
                </c:pt>
                <c:pt idx="29">
                  <c:v>14.817459008296209</c:v>
                </c:pt>
                <c:pt idx="30">
                  <c:v>-0.11884924046181633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8-4BCB-A415-8A968D869B76}"/>
            </c:ext>
          </c:extLst>
        </c:ser>
        <c:ser>
          <c:idx val="3"/>
          <c:order val="3"/>
          <c:tx>
            <c:strRef>
              <c:f>'5 Генерация   машинное обучения'!$R$5</c:f>
              <c:strCache>
                <c:ptCount val="1"/>
                <c:pt idx="0">
                  <c:v>Дисконтированный прирост варианта машинного обучения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 Генерация   машинное обучения'!$R$6:$R$71</c:f>
              <c:numCache>
                <c:formatCode>General</c:formatCode>
                <c:ptCount val="66"/>
                <c:pt idx="0">
                  <c:v>-3.3836622941329183E-11</c:v>
                </c:pt>
                <c:pt idx="1">
                  <c:v>-3.11858275956951E-11</c:v>
                </c:pt>
                <c:pt idx="2">
                  <c:v>-2.874269824488027E-11</c:v>
                </c:pt>
                <c:pt idx="3">
                  <c:v>-2.6490966124313623E-11</c:v>
                </c:pt>
                <c:pt idx="4">
                  <c:v>0</c:v>
                </c:pt>
                <c:pt idx="5">
                  <c:v>0</c:v>
                </c:pt>
                <c:pt idx="6">
                  <c:v>-2.0739991913979242E-11</c:v>
                </c:pt>
                <c:pt idx="7">
                  <c:v>0</c:v>
                </c:pt>
                <c:pt idx="8">
                  <c:v>-1.7617695779463775E-11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-136.95934880460774</c:v>
                </c:pt>
                <c:pt idx="14">
                  <c:v>0.53129968822397389</c:v>
                </c:pt>
                <c:pt idx="15">
                  <c:v>13.767333288359396</c:v>
                </c:pt>
                <c:pt idx="16">
                  <c:v>17.643879333055388</c:v>
                </c:pt>
                <c:pt idx="17">
                  <c:v>-10.476729750621299</c:v>
                </c:pt>
                <c:pt idx="18">
                  <c:v>-4.5495868331179565</c:v>
                </c:pt>
                <c:pt idx="19">
                  <c:v>2.5618220382401589</c:v>
                </c:pt>
                <c:pt idx="20">
                  <c:v>3.5108077436643845</c:v>
                </c:pt>
                <c:pt idx="21">
                  <c:v>0.51606651231110334</c:v>
                </c:pt>
                <c:pt idx="22">
                  <c:v>23.509718989898055</c:v>
                </c:pt>
                <c:pt idx="23">
                  <c:v>-1.558400897257193</c:v>
                </c:pt>
                <c:pt idx="24">
                  <c:v>-1.25418954186249</c:v>
                </c:pt>
                <c:pt idx="25">
                  <c:v>-0.99266175724812755</c:v>
                </c:pt>
                <c:pt idx="26">
                  <c:v>2.1645374868379943E-2</c:v>
                </c:pt>
                <c:pt idx="27">
                  <c:v>16.757661423730639</c:v>
                </c:pt>
                <c:pt idx="28">
                  <c:v>16.444893628619337</c:v>
                </c:pt>
                <c:pt idx="29">
                  <c:v>-7.1381962635540933E-2</c:v>
                </c:pt>
                <c:pt idx="30">
                  <c:v>-0.11869821736667835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8-4BCB-A415-8A968D86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0799"/>
        <c:axId val="134971279"/>
      </c:lineChart>
      <c:dateAx>
        <c:axId val="134970799"/>
        <c:scaling>
          <c:orientation val="minMax"/>
          <c:max val="56980"/>
          <c:min val="50771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1279"/>
        <c:crosses val="autoZero"/>
        <c:auto val="1"/>
        <c:lblOffset val="100"/>
        <c:baseTimeUnit val="years"/>
      </c:dateAx>
      <c:valAx>
        <c:axId val="134971279"/>
        <c:scaling>
          <c:orientation val="minMax"/>
          <c:max val="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Накопленный</a:t>
                </a:r>
                <a:r>
                  <a:rPr lang="ru-RU" baseline="0"/>
                  <a:t> отбор газа, млн. м</a:t>
                </a:r>
                <a:r>
                  <a:rPr lang="ru-RU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50425</xdr:colOff>
      <xdr:row>35</xdr:row>
      <xdr:rowOff>68354</xdr:rowOff>
    </xdr:from>
    <xdr:to>
      <xdr:col>41</xdr:col>
      <xdr:colOff>78442</xdr:colOff>
      <xdr:row>69</xdr:row>
      <xdr:rowOff>145676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4160D8-3D91-8946-FF16-37676FDB3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229720</xdr:colOff>
      <xdr:row>76</xdr:row>
      <xdr:rowOff>169207</xdr:rowOff>
    </xdr:from>
    <xdr:to>
      <xdr:col>32</xdr:col>
      <xdr:colOff>156882</xdr:colOff>
      <xdr:row>84</xdr:row>
      <xdr:rowOff>22411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5699BA-1886-7E41-3EC1-9FF1D81BC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2</xdr:row>
      <xdr:rowOff>942975</xdr:rowOff>
    </xdr:from>
    <xdr:to>
      <xdr:col>33</xdr:col>
      <xdr:colOff>9525</xdr:colOff>
      <xdr:row>16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494850-533A-4118-8AB4-4A21DB8A3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17</xdr:row>
      <xdr:rowOff>180975</xdr:rowOff>
    </xdr:from>
    <xdr:to>
      <xdr:col>33</xdr:col>
      <xdr:colOff>371475</xdr:colOff>
      <xdr:row>34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2D8EA9-328C-48DE-AA17-C2F032FAF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123</xdr:row>
      <xdr:rowOff>147636</xdr:rowOff>
    </xdr:from>
    <xdr:to>
      <xdr:col>9</xdr:col>
      <xdr:colOff>600075</xdr:colOff>
      <xdr:row>144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5A9331-FD32-4723-B50C-20456CE58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464183</xdr:colOff>
      <xdr:row>14</xdr:row>
      <xdr:rowOff>178690</xdr:rowOff>
    </xdr:from>
    <xdr:to>
      <xdr:col>15</xdr:col>
      <xdr:colOff>195241</xdr:colOff>
      <xdr:row>29</xdr:row>
      <xdr:rowOff>64390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4FB9986-E8DB-B9AB-E412-04E0938AF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2"/>
  <sheetViews>
    <sheetView tabSelected="1" topLeftCell="K63" zoomScale="85" zoomScaleNormal="85" workbookViewId="0">
      <selection activeCell="W35" sqref="W35"/>
    </sheetView>
  </sheetViews>
  <sheetFormatPr defaultRowHeight="15" x14ac:dyDescent="0.25"/>
  <cols>
    <col min="14" max="14" width="38.28515625" customWidth="1"/>
    <col min="17" max="21" width="9.7109375" bestFit="1" customWidth="1"/>
    <col min="22" max="22" width="11.85546875" customWidth="1"/>
    <col min="23" max="23" width="9.7109375" bestFit="1" customWidth="1"/>
  </cols>
  <sheetData>
    <row r="1" spans="1:46" x14ac:dyDescent="0.25">
      <c r="A1" t="s">
        <v>53</v>
      </c>
      <c r="Y1" t="s">
        <v>57</v>
      </c>
      <c r="AE1" t="s">
        <v>58</v>
      </c>
      <c r="AJ1" t="s">
        <v>59</v>
      </c>
      <c r="AP1" t="s">
        <v>61</v>
      </c>
      <c r="AR1" t="s">
        <v>62</v>
      </c>
      <c r="AT1" t="s">
        <v>63</v>
      </c>
    </row>
    <row r="2" spans="1:4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2" t="s">
        <v>52</v>
      </c>
      <c r="V2" s="1" t="s">
        <v>20</v>
      </c>
      <c r="Y2" s="1" t="s">
        <v>1</v>
      </c>
      <c r="Z2" s="1" t="s">
        <v>54</v>
      </c>
      <c r="AA2" s="1" t="s">
        <v>55</v>
      </c>
      <c r="AB2" s="1" t="s">
        <v>56</v>
      </c>
      <c r="AE2" s="1" t="s">
        <v>1</v>
      </c>
      <c r="AF2" s="1" t="s">
        <v>54</v>
      </c>
      <c r="AG2" s="1" t="s">
        <v>55</v>
      </c>
      <c r="AH2" s="1" t="s">
        <v>56</v>
      </c>
      <c r="AJ2" s="1" t="s">
        <v>1</v>
      </c>
      <c r="AK2" s="1" t="s">
        <v>54</v>
      </c>
      <c r="AL2" s="1" t="s">
        <v>55</v>
      </c>
      <c r="AM2" s="1" t="s">
        <v>56</v>
      </c>
      <c r="AP2" s="1" t="s">
        <v>60</v>
      </c>
      <c r="AR2" s="1" t="s">
        <v>60</v>
      </c>
      <c r="AT2" s="1" t="s">
        <v>60</v>
      </c>
    </row>
    <row r="3" spans="1:46" x14ac:dyDescent="0.25">
      <c r="A3" t="s">
        <v>21</v>
      </c>
      <c r="B3" t="s">
        <v>22</v>
      </c>
      <c r="C3">
        <v>3785.7624237693799</v>
      </c>
      <c r="D3">
        <v>968.81232031160209</v>
      </c>
      <c r="E3">
        <v>5374.4036352883504</v>
      </c>
      <c r="F3">
        <v>4344.7742390943786</v>
      </c>
      <c r="G3">
        <v>25.653586000000001</v>
      </c>
      <c r="H3">
        <v>0.97420680290077177</v>
      </c>
      <c r="I3">
        <v>350.01791382727828</v>
      </c>
      <c r="J3">
        <v>23.899999999999981</v>
      </c>
      <c r="K3">
        <v>5020.310387371851</v>
      </c>
      <c r="L3">
        <v>3014582297.1931238</v>
      </c>
      <c r="M3">
        <v>6250000</v>
      </c>
      <c r="N3">
        <v>2464.95689617486</v>
      </c>
      <c r="O3">
        <v>2464.95689617486</v>
      </c>
      <c r="P3">
        <v>2464.95689617486</v>
      </c>
      <c r="Q3">
        <v>2613.6543904545638</v>
      </c>
      <c r="R3">
        <v>11795.99737205051</v>
      </c>
      <c r="S3">
        <v>5639.3302305057514</v>
      </c>
      <c r="T3">
        <v>7747916.666666667</v>
      </c>
      <c r="U3">
        <v>4.5</v>
      </c>
      <c r="V3">
        <v>5.8022964045128918E-2</v>
      </c>
      <c r="Y3">
        <v>1</v>
      </c>
      <c r="Z3">
        <v>4.6000894653843723E-2</v>
      </c>
      <c r="AA3">
        <v>3.2176249462643143E-2</v>
      </c>
      <c r="AB3">
        <v>20</v>
      </c>
      <c r="AE3">
        <v>1</v>
      </c>
      <c r="AF3">
        <v>4.7159046240068392E-2</v>
      </c>
      <c r="AG3">
        <v>3.2821533513410828E-2</v>
      </c>
      <c r="AH3">
        <v>20</v>
      </c>
      <c r="AJ3">
        <v>1</v>
      </c>
      <c r="AK3">
        <v>3.6059901765838731E-2</v>
      </c>
      <c r="AL3">
        <v>2.9476075980857289E-2</v>
      </c>
      <c r="AM3">
        <v>26</v>
      </c>
      <c r="AP3">
        <v>3.2531902068046438E-2</v>
      </c>
      <c r="AR3">
        <v>2.9246850987128582E-2</v>
      </c>
      <c r="AT3">
        <v>7.1462001928844138E-2</v>
      </c>
    </row>
    <row r="4" spans="1:46" x14ac:dyDescent="0.25">
      <c r="A4" t="s">
        <v>21</v>
      </c>
      <c r="B4" t="s">
        <v>23</v>
      </c>
      <c r="C4">
        <v>5143.3716088032897</v>
      </c>
      <c r="D4">
        <v>2062.2000848266748</v>
      </c>
      <c r="E4">
        <v>11556.382799087491</v>
      </c>
      <c r="F4">
        <v>5639.3302305057514</v>
      </c>
      <c r="G4">
        <v>15.733375000000001</v>
      </c>
      <c r="H4">
        <v>1.009245250939484</v>
      </c>
      <c r="I4">
        <v>350.01855665092961</v>
      </c>
      <c r="J4">
        <v>22.200000000000049</v>
      </c>
      <c r="K4">
        <v>2332.027977504275</v>
      </c>
      <c r="L4">
        <v>2834616248.434144</v>
      </c>
      <c r="M4">
        <v>5500000</v>
      </c>
      <c r="N4">
        <v>2464.95689617486</v>
      </c>
      <c r="O4">
        <v>2464.95689617486</v>
      </c>
      <c r="P4">
        <v>2464.95689617486</v>
      </c>
      <c r="Q4">
        <v>4344.7742390943786</v>
      </c>
      <c r="R4">
        <v>7738.0931040132327</v>
      </c>
      <c r="S4">
        <v>3807.7971121525702</v>
      </c>
      <c r="T4">
        <v>7747916.666666667</v>
      </c>
      <c r="U4">
        <v>4.5</v>
      </c>
      <c r="V4">
        <v>2.825526966511354E-2</v>
      </c>
      <c r="Y4">
        <v>2</v>
      </c>
      <c r="Z4">
        <v>4.8477430420462042E-2</v>
      </c>
      <c r="AA4">
        <v>3.3908512133391237E-2</v>
      </c>
      <c r="AB4">
        <v>10</v>
      </c>
      <c r="AE4">
        <v>2</v>
      </c>
      <c r="AF4">
        <v>4.8649050608887023E-2</v>
      </c>
      <c r="AG4">
        <v>3.3858539819207542E-2</v>
      </c>
      <c r="AH4">
        <v>13</v>
      </c>
      <c r="AJ4">
        <v>2</v>
      </c>
      <c r="AK4">
        <v>4.2189798939944012E-2</v>
      </c>
      <c r="AL4">
        <v>3.4486775012487529E-2</v>
      </c>
      <c r="AM4">
        <v>11</v>
      </c>
      <c r="AP4">
        <v>4.2002421593358728E-2</v>
      </c>
      <c r="AR4">
        <v>4.361906597772932E-2</v>
      </c>
      <c r="AT4">
        <v>7.1462001928844138E-2</v>
      </c>
    </row>
    <row r="5" spans="1:46" x14ac:dyDescent="0.25">
      <c r="A5" t="s">
        <v>21</v>
      </c>
      <c r="B5" t="s">
        <v>24</v>
      </c>
      <c r="C5">
        <v>1970.2545165306101</v>
      </c>
      <c r="D5">
        <v>464.38667453921602</v>
      </c>
      <c r="E5">
        <v>2568.5679777561841</v>
      </c>
      <c r="F5">
        <v>2238.3947392111199</v>
      </c>
      <c r="G5">
        <v>26.636437000000001</v>
      </c>
      <c r="H5">
        <v>0.99296426169911534</v>
      </c>
      <c r="I5">
        <v>350.01808524703398</v>
      </c>
      <c r="J5">
        <v>30.200000000000049</v>
      </c>
      <c r="K5">
        <v>5315.29468507416</v>
      </c>
      <c r="L5">
        <v>2686369887.6975012</v>
      </c>
      <c r="M5">
        <v>7187500</v>
      </c>
      <c r="N5">
        <v>2464.95689617486</v>
      </c>
      <c r="O5">
        <v>2464.95689617486</v>
      </c>
      <c r="P5">
        <v>2464.95689617486</v>
      </c>
      <c r="Q5">
        <v>2233.1667411011758</v>
      </c>
      <c r="R5">
        <v>4344.7742390943786</v>
      </c>
      <c r="S5">
        <v>3807.7971121525702</v>
      </c>
      <c r="T5">
        <v>7747916.666666667</v>
      </c>
      <c r="U5">
        <v>4.5</v>
      </c>
      <c r="V5">
        <v>2.2103332286058309E-2</v>
      </c>
      <c r="Y5">
        <v>3</v>
      </c>
      <c r="Z5">
        <v>4.6000894653843723E-2</v>
      </c>
      <c r="AA5">
        <v>3.2176249462643143E-2</v>
      </c>
      <c r="AB5">
        <v>20</v>
      </c>
      <c r="AE5">
        <v>3</v>
      </c>
      <c r="AF5">
        <v>4.9877040310164489E-2</v>
      </c>
      <c r="AG5">
        <v>3.471319037616382E-2</v>
      </c>
      <c r="AH5">
        <v>4</v>
      </c>
      <c r="AJ5">
        <v>3</v>
      </c>
      <c r="AK5">
        <v>3.7042372270661872E-2</v>
      </c>
      <c r="AL5">
        <v>3.0279166777864189E-2</v>
      </c>
      <c r="AM5">
        <v>24</v>
      </c>
      <c r="AP5">
        <v>3.1629467300486089E-2</v>
      </c>
      <c r="AR5">
        <v>2.735486971373299E-2</v>
      </c>
      <c r="AT5">
        <v>7.3193655331858093E-2</v>
      </c>
    </row>
    <row r="6" spans="1:46" x14ac:dyDescent="0.25">
      <c r="A6" t="s">
        <v>21</v>
      </c>
      <c r="B6" t="s">
        <v>25</v>
      </c>
      <c r="C6">
        <v>2475.200186272551</v>
      </c>
      <c r="D6">
        <v>847.07563673152004</v>
      </c>
      <c r="E6">
        <v>5850.4257216821043</v>
      </c>
      <c r="F6">
        <v>2613.6543904545638</v>
      </c>
      <c r="G6">
        <v>16.783546999999999</v>
      </c>
      <c r="H6">
        <v>0.97234714449812087</v>
      </c>
      <c r="I6">
        <v>350.02151362451991</v>
      </c>
      <c r="J6">
        <v>23.200000000000049</v>
      </c>
      <c r="K6">
        <v>4059.6750644928729</v>
      </c>
      <c r="L6">
        <v>3831743551.0348902</v>
      </c>
      <c r="M6">
        <v>8250000</v>
      </c>
      <c r="N6">
        <v>2464.95689617486</v>
      </c>
      <c r="O6">
        <v>2464.95689617486</v>
      </c>
      <c r="P6">
        <v>2464.95689617486</v>
      </c>
      <c r="Q6">
        <v>4475.7479966463543</v>
      </c>
      <c r="R6">
        <v>4344.7742390943786</v>
      </c>
      <c r="S6">
        <v>2233.1667411011758</v>
      </c>
      <c r="T6">
        <v>7747916.666666667</v>
      </c>
      <c r="U6">
        <v>4.5</v>
      </c>
      <c r="V6">
        <v>1.7244995376875901E-2</v>
      </c>
      <c r="Y6">
        <v>4</v>
      </c>
      <c r="Z6">
        <v>4.4431568210711703E-2</v>
      </c>
      <c r="AA6">
        <v>3.107855256995197E-2</v>
      </c>
      <c r="AB6">
        <v>25</v>
      </c>
      <c r="AE6">
        <v>4</v>
      </c>
      <c r="AF6">
        <v>4.8206199159366747E-2</v>
      </c>
      <c r="AG6">
        <v>3.3550326128500139E-2</v>
      </c>
      <c r="AH6">
        <v>15</v>
      </c>
      <c r="AJ6">
        <v>4</v>
      </c>
      <c r="AK6">
        <v>3.9214238277054392E-2</v>
      </c>
      <c r="AL6">
        <v>3.2054492951528769E-2</v>
      </c>
      <c r="AM6">
        <v>19</v>
      </c>
      <c r="AP6">
        <v>4.1676559013315601E-2</v>
      </c>
      <c r="AR6">
        <v>3.9582633736758847E-2</v>
      </c>
      <c r="AT6">
        <v>7.1462001928844124E-2</v>
      </c>
    </row>
    <row r="7" spans="1:46" x14ac:dyDescent="0.25">
      <c r="A7" t="s">
        <v>21</v>
      </c>
      <c r="B7" t="s">
        <v>26</v>
      </c>
      <c r="C7">
        <v>10512.818076903441</v>
      </c>
      <c r="D7">
        <v>2322.998871110834</v>
      </c>
      <c r="E7">
        <v>12965.982160231801</v>
      </c>
      <c r="F7">
        <v>11795.99737205051</v>
      </c>
      <c r="G7">
        <v>27.062847000000001</v>
      </c>
      <c r="H7">
        <v>0.98159070255985992</v>
      </c>
      <c r="I7">
        <v>350.01928518297387</v>
      </c>
      <c r="J7">
        <v>20.700000000000049</v>
      </c>
      <c r="K7">
        <v>4917.3862491054579</v>
      </c>
      <c r="L7">
        <v>3348167083.5091228</v>
      </c>
      <c r="M7">
        <v>5625000</v>
      </c>
      <c r="N7">
        <v>2464.95689617486</v>
      </c>
      <c r="O7">
        <v>2464.95689617486</v>
      </c>
      <c r="P7">
        <v>2464.95689617486</v>
      </c>
      <c r="Q7">
        <v>19517.539220130398</v>
      </c>
      <c r="R7">
        <v>4475.7479966463543</v>
      </c>
      <c r="S7">
        <v>4344.7742390943786</v>
      </c>
      <c r="T7">
        <v>7747916.666666667</v>
      </c>
      <c r="U7">
        <v>4.5</v>
      </c>
      <c r="V7">
        <v>5.4752726686036812E-2</v>
      </c>
      <c r="Y7">
        <v>5</v>
      </c>
      <c r="Z7">
        <v>4.6000894653843723E-2</v>
      </c>
      <c r="AA7">
        <v>3.2176249462643143E-2</v>
      </c>
      <c r="AB7">
        <v>20</v>
      </c>
      <c r="AE7">
        <v>5</v>
      </c>
      <c r="AF7">
        <v>4.7016288611132502E-2</v>
      </c>
      <c r="AG7">
        <v>3.2722177723249972E-2</v>
      </c>
      <c r="AH7">
        <v>21</v>
      </c>
      <c r="AJ7">
        <v>5</v>
      </c>
      <c r="AK7">
        <v>3.6247427728085313E-2</v>
      </c>
      <c r="AL7">
        <v>2.9629363406526318E-2</v>
      </c>
      <c r="AM7">
        <v>25</v>
      </c>
      <c r="AP7">
        <v>3.4215129117689112E-2</v>
      </c>
      <c r="AR7">
        <v>4.5067272503018271E-2</v>
      </c>
      <c r="AT7">
        <v>7.1462001928844124E-2</v>
      </c>
    </row>
    <row r="8" spans="1:46" x14ac:dyDescent="0.25">
      <c r="A8" t="s">
        <v>21</v>
      </c>
      <c r="B8" t="s">
        <v>27</v>
      </c>
      <c r="C8">
        <v>7336.00369979275</v>
      </c>
      <c r="D8">
        <v>2282.157465934843</v>
      </c>
      <c r="E8">
        <v>13384.767296614769</v>
      </c>
      <c r="F8">
        <v>7738.0931040132327</v>
      </c>
      <c r="G8">
        <v>16.180463</v>
      </c>
      <c r="H8">
        <v>1.006028875687921</v>
      </c>
      <c r="I8">
        <v>350.02248499203591</v>
      </c>
      <c r="J8">
        <v>23.200000000000049</v>
      </c>
      <c r="K8">
        <v>2218.4941627851472</v>
      </c>
      <c r="L8">
        <v>3058805424.6318021</v>
      </c>
      <c r="M8">
        <v>5500000</v>
      </c>
      <c r="N8">
        <v>2464.95689617486</v>
      </c>
      <c r="O8">
        <v>2464.95689617486</v>
      </c>
      <c r="P8">
        <v>2464.95689617486</v>
      </c>
      <c r="Q8">
        <v>11640.009147867609</v>
      </c>
      <c r="R8">
        <v>11795.99737205051</v>
      </c>
      <c r="S8">
        <v>5639.3302305057514</v>
      </c>
      <c r="T8">
        <v>7747916.666666667</v>
      </c>
      <c r="U8">
        <v>4.5</v>
      </c>
      <c r="V8">
        <v>5.8785229388184097E-2</v>
      </c>
      <c r="Y8">
        <v>6</v>
      </c>
      <c r="Z8">
        <v>4.7523877612547949E-2</v>
      </c>
      <c r="AA8">
        <v>3.3241530474575093E-2</v>
      </c>
      <c r="AB8">
        <v>16</v>
      </c>
      <c r="AE8">
        <v>6</v>
      </c>
      <c r="AF8">
        <v>4.9234229000944651E-2</v>
      </c>
      <c r="AG8">
        <v>3.4265809552960637E-2</v>
      </c>
      <c r="AH8">
        <v>11</v>
      </c>
      <c r="AJ8">
        <v>6</v>
      </c>
      <c r="AK8">
        <v>4.3321356632077368E-2</v>
      </c>
      <c r="AL8">
        <v>3.5411732621264048E-2</v>
      </c>
      <c r="AM8">
        <v>9</v>
      </c>
      <c r="AP8">
        <v>4.0955601380247272E-2</v>
      </c>
      <c r="AR8">
        <v>4.498778090808047E-2</v>
      </c>
      <c r="AT8">
        <v>7.1462001928844138E-2</v>
      </c>
    </row>
    <row r="9" spans="1:46" x14ac:dyDescent="0.25">
      <c r="A9" t="s">
        <v>21</v>
      </c>
      <c r="B9" t="s">
        <v>28</v>
      </c>
      <c r="C9">
        <v>4141.489989223448</v>
      </c>
      <c r="D9">
        <v>1333.6257887877839</v>
      </c>
      <c r="E9">
        <v>8137.8286598017503</v>
      </c>
      <c r="F9">
        <v>4475.7479966463543</v>
      </c>
      <c r="G9">
        <v>18.175623000000002</v>
      </c>
      <c r="H9">
        <v>0.97572655418744103</v>
      </c>
      <c r="I9">
        <v>350.01821381179582</v>
      </c>
      <c r="J9">
        <v>21.5</v>
      </c>
      <c r="K9">
        <v>4307.7282748361195</v>
      </c>
      <c r="L9">
        <v>4176871895.955471</v>
      </c>
      <c r="M9">
        <v>8000000</v>
      </c>
      <c r="N9">
        <v>2464.95689617486</v>
      </c>
      <c r="O9">
        <v>2464.95689617486</v>
      </c>
      <c r="P9">
        <v>2464.95689617486</v>
      </c>
      <c r="Q9">
        <v>9301.6085673737743</v>
      </c>
      <c r="R9">
        <v>2613.6543904545638</v>
      </c>
      <c r="S9">
        <v>11795.99737205051</v>
      </c>
      <c r="T9">
        <v>7747916.666666667</v>
      </c>
      <c r="U9">
        <v>4.5</v>
      </c>
      <c r="V9">
        <v>6.5975999198740101E-2</v>
      </c>
      <c r="Y9">
        <v>7</v>
      </c>
      <c r="Z9">
        <v>4.4431568210711703E-2</v>
      </c>
      <c r="AA9">
        <v>3.107855256995197E-2</v>
      </c>
      <c r="AB9">
        <v>25</v>
      </c>
      <c r="AE9">
        <v>7</v>
      </c>
      <c r="AF9">
        <v>4.5297935852090632E-2</v>
      </c>
      <c r="AG9">
        <v>3.1526246567610203E-2</v>
      </c>
      <c r="AH9">
        <v>25</v>
      </c>
      <c r="AJ9">
        <v>7</v>
      </c>
      <c r="AK9">
        <v>3.7568590643786592E-2</v>
      </c>
      <c r="AL9">
        <v>3.0709308070246789E-2</v>
      </c>
      <c r="AM9">
        <v>22</v>
      </c>
      <c r="AP9">
        <v>3.4693677608246737E-2</v>
      </c>
      <c r="AR9">
        <v>2.952738912594487E-2</v>
      </c>
      <c r="AT9">
        <v>7.1462001928844138E-2</v>
      </c>
    </row>
    <row r="10" spans="1:46" x14ac:dyDescent="0.25">
      <c r="A10" t="s">
        <v>21</v>
      </c>
      <c r="B10" t="s">
        <v>29</v>
      </c>
      <c r="C10">
        <v>17632.20418236086</v>
      </c>
      <c r="D10">
        <v>3316.661801032003</v>
      </c>
      <c r="E10">
        <v>18351.122536247709</v>
      </c>
      <c r="F10">
        <v>19517.539220130398</v>
      </c>
      <c r="G10">
        <v>30.686727999999999</v>
      </c>
      <c r="H10">
        <v>0.97749554791243964</v>
      </c>
      <c r="I10">
        <v>350.01928518297387</v>
      </c>
      <c r="J10">
        <v>20.399999999999981</v>
      </c>
      <c r="K10">
        <v>5170.6014416871476</v>
      </c>
      <c r="L10">
        <v>4538749987.2114639</v>
      </c>
      <c r="M10">
        <v>6750000</v>
      </c>
      <c r="N10">
        <v>2464.95689617486</v>
      </c>
      <c r="O10">
        <v>2464.95689617486</v>
      </c>
      <c r="P10">
        <v>2464.95689617486</v>
      </c>
      <c r="Q10">
        <v>16631.76605148007</v>
      </c>
      <c r="R10">
        <v>9301.6085673737743</v>
      </c>
      <c r="S10">
        <v>11640.009147867609</v>
      </c>
      <c r="T10">
        <v>7747916.666666667</v>
      </c>
      <c r="U10">
        <v>4.5</v>
      </c>
      <c r="V10">
        <v>2.145626890153125E-2</v>
      </c>
      <c r="Y10">
        <v>8</v>
      </c>
      <c r="Z10">
        <v>4.1825122432783253E-2</v>
      </c>
      <c r="AA10">
        <v>2.9255421733202659E-2</v>
      </c>
      <c r="AB10">
        <v>29</v>
      </c>
      <c r="AE10">
        <v>8</v>
      </c>
      <c r="AF10">
        <v>4.4059658050827011E-2</v>
      </c>
      <c r="AG10">
        <v>3.066443574670866E-2</v>
      </c>
      <c r="AH10">
        <v>28</v>
      </c>
      <c r="AJ10">
        <v>8</v>
      </c>
      <c r="AK10">
        <v>3.5238938668044277E-2</v>
      </c>
      <c r="AL10">
        <v>2.8805004528549741E-2</v>
      </c>
      <c r="AM10">
        <v>27</v>
      </c>
      <c r="AP10">
        <v>2.3063707730181859E-2</v>
      </c>
      <c r="AR10">
        <v>3.4105150419628381E-2</v>
      </c>
      <c r="AT10">
        <v>7.1462001928844124E-2</v>
      </c>
    </row>
    <row r="11" spans="1:46" x14ac:dyDescent="0.25">
      <c r="A11" t="s">
        <v>21</v>
      </c>
      <c r="B11" t="s">
        <v>30</v>
      </c>
      <c r="C11">
        <v>11148.653685228701</v>
      </c>
      <c r="D11">
        <v>2893.6669767372368</v>
      </c>
      <c r="E11">
        <v>16632.250558810822</v>
      </c>
      <c r="F11">
        <v>11640.009147867609</v>
      </c>
      <c r="G11">
        <v>19.074159000000002</v>
      </c>
      <c r="H11">
        <v>0.97961299368428234</v>
      </c>
      <c r="I11">
        <v>350.03071293816492</v>
      </c>
      <c r="J11">
        <v>19</v>
      </c>
      <c r="K11">
        <v>2494.8610099987882</v>
      </c>
      <c r="L11">
        <v>3796733464.6574459</v>
      </c>
      <c r="M11">
        <v>5875000</v>
      </c>
      <c r="N11">
        <v>2464.95689617486</v>
      </c>
      <c r="O11">
        <v>2464.95689617486</v>
      </c>
      <c r="P11">
        <v>2464.95689617486</v>
      </c>
      <c r="Q11">
        <v>11821.15933035946</v>
      </c>
      <c r="R11">
        <v>19517.539220130398</v>
      </c>
      <c r="S11">
        <v>7738.0931040132327</v>
      </c>
      <c r="T11">
        <v>7747916.666666667</v>
      </c>
      <c r="U11">
        <v>4.5</v>
      </c>
      <c r="V11">
        <v>1.3212438260802839E-2</v>
      </c>
      <c r="Y11">
        <v>9</v>
      </c>
      <c r="Z11">
        <v>4.8477430420462042E-2</v>
      </c>
      <c r="AA11">
        <v>3.3908512133391237E-2</v>
      </c>
      <c r="AB11">
        <v>10</v>
      </c>
      <c r="AE11">
        <v>9</v>
      </c>
      <c r="AF11">
        <v>4.9311757695619463E-2</v>
      </c>
      <c r="AG11">
        <v>3.4319767613044533E-2</v>
      </c>
      <c r="AH11">
        <v>10</v>
      </c>
      <c r="AJ11">
        <v>9</v>
      </c>
      <c r="AK11">
        <v>4.4796470108849462E-2</v>
      </c>
      <c r="AL11">
        <v>3.6617519514530412E-2</v>
      </c>
      <c r="AM11">
        <v>4</v>
      </c>
      <c r="AP11">
        <v>5.2887197460814828E-2</v>
      </c>
      <c r="AR11">
        <v>5.3824667060072759E-2</v>
      </c>
      <c r="AT11">
        <v>7.1462001928844138E-2</v>
      </c>
    </row>
    <row r="12" spans="1:46" x14ac:dyDescent="0.25">
      <c r="A12" t="s">
        <v>21</v>
      </c>
      <c r="B12" t="s">
        <v>31</v>
      </c>
      <c r="C12">
        <v>8005.8791871079366</v>
      </c>
      <c r="D12">
        <v>2306.263490976783</v>
      </c>
      <c r="E12">
        <v>13056.80743814286</v>
      </c>
      <c r="F12">
        <v>9301.6085673737743</v>
      </c>
      <c r="G12">
        <v>22.747772000000001</v>
      </c>
      <c r="H12">
        <v>0.96865675460436296</v>
      </c>
      <c r="I12">
        <v>350.01991371920542</v>
      </c>
      <c r="J12">
        <v>30.799999999999951</v>
      </c>
      <c r="K12">
        <v>4875.2108782104324</v>
      </c>
      <c r="L12">
        <v>4205897767.538928</v>
      </c>
      <c r="M12">
        <v>8750000</v>
      </c>
      <c r="N12">
        <v>2464.95689617486</v>
      </c>
      <c r="O12">
        <v>2464.95689617486</v>
      </c>
      <c r="P12">
        <v>2464.95689617486</v>
      </c>
      <c r="Q12">
        <v>10107.32507348248</v>
      </c>
      <c r="R12">
        <v>4475.7479966463543</v>
      </c>
      <c r="S12">
        <v>19517.539220130398</v>
      </c>
      <c r="T12">
        <v>7747916.666666667</v>
      </c>
      <c r="U12">
        <v>4.5</v>
      </c>
      <c r="V12">
        <v>3.5676599099017298E-2</v>
      </c>
      <c r="Y12">
        <v>10</v>
      </c>
      <c r="Z12">
        <v>4.7859598795184873E-2</v>
      </c>
      <c r="AA12">
        <v>3.3476357397044881E-2</v>
      </c>
      <c r="AB12">
        <v>15</v>
      </c>
      <c r="AE12">
        <v>10</v>
      </c>
      <c r="AF12">
        <v>4.9027903708719123E-2</v>
      </c>
      <c r="AG12">
        <v>3.4122212236361589E-2</v>
      </c>
      <c r="AH12">
        <v>12</v>
      </c>
      <c r="AJ12">
        <v>10</v>
      </c>
      <c r="AK12">
        <v>3.8278822339634637E-2</v>
      </c>
      <c r="AL12">
        <v>3.1289865487368292E-2</v>
      </c>
      <c r="AM12">
        <v>20</v>
      </c>
      <c r="AP12">
        <v>4.2200344032519148E-2</v>
      </c>
      <c r="AR12">
        <v>4.420045754536514E-2</v>
      </c>
      <c r="AT12">
        <v>7.1462001928844138E-2</v>
      </c>
    </row>
    <row r="13" spans="1:46" x14ac:dyDescent="0.25">
      <c r="A13" t="s">
        <v>21</v>
      </c>
      <c r="B13" t="s">
        <v>32</v>
      </c>
      <c r="C13">
        <v>15239.51696042866</v>
      </c>
      <c r="D13">
        <v>2332.2562129937969</v>
      </c>
      <c r="E13">
        <v>15379.17975881086</v>
      </c>
      <c r="F13">
        <v>16631.76605148007</v>
      </c>
      <c r="G13">
        <v>31.262076</v>
      </c>
      <c r="H13">
        <v>0.96146285998409053</v>
      </c>
      <c r="I13">
        <v>350.01855665092961</v>
      </c>
      <c r="J13">
        <v>19.5</v>
      </c>
      <c r="K13">
        <v>5484.410797125227</v>
      </c>
      <c r="L13">
        <v>4295234140.9403334</v>
      </c>
      <c r="M13">
        <v>5875000</v>
      </c>
      <c r="N13">
        <v>2464.95689617486</v>
      </c>
      <c r="O13">
        <v>2464.95689617486</v>
      </c>
      <c r="P13">
        <v>2464.95689617486</v>
      </c>
      <c r="Q13">
        <v>7905.8690866909301</v>
      </c>
      <c r="R13">
        <v>10107.32507348248</v>
      </c>
      <c r="S13">
        <v>11821.15933035946</v>
      </c>
      <c r="T13">
        <v>7747916.666666667</v>
      </c>
      <c r="U13">
        <v>4.5</v>
      </c>
      <c r="V13">
        <v>3.7185793771599612E-2</v>
      </c>
      <c r="Y13">
        <v>11</v>
      </c>
      <c r="Z13">
        <v>4.1825122432783253E-2</v>
      </c>
      <c r="AA13">
        <v>2.9255421733202659E-2</v>
      </c>
      <c r="AB13">
        <v>29</v>
      </c>
      <c r="AE13">
        <v>11</v>
      </c>
      <c r="AF13">
        <v>4.4464959311710572E-2</v>
      </c>
      <c r="AG13">
        <v>3.0946515431895659E-2</v>
      </c>
      <c r="AH13">
        <v>27</v>
      </c>
      <c r="AJ13">
        <v>11</v>
      </c>
      <c r="AK13">
        <v>3.4732667547359597E-2</v>
      </c>
      <c r="AL13">
        <v>2.8391168514322079E-2</v>
      </c>
      <c r="AM13">
        <v>30</v>
      </c>
      <c r="AP13">
        <v>2.4312333322310632E-2</v>
      </c>
      <c r="AR13">
        <v>2.4752999920152379E-2</v>
      </c>
      <c r="AT13">
        <v>7.1462001928844124E-2</v>
      </c>
    </row>
    <row r="14" spans="1:46" x14ac:dyDescent="0.25">
      <c r="A14" t="s">
        <v>21</v>
      </c>
      <c r="B14" t="s">
        <v>33</v>
      </c>
      <c r="C14">
        <v>10752.74852901421</v>
      </c>
      <c r="D14">
        <v>3424.9443681338789</v>
      </c>
      <c r="E14">
        <v>19973.910995512349</v>
      </c>
      <c r="F14">
        <v>11821.15933035946</v>
      </c>
      <c r="G14">
        <v>22.113437000000001</v>
      </c>
      <c r="H14">
        <v>0.95707890184596811</v>
      </c>
      <c r="I14">
        <v>350.01958516631612</v>
      </c>
      <c r="J14">
        <v>15</v>
      </c>
      <c r="K14">
        <v>2792.8090705158011</v>
      </c>
      <c r="L14">
        <v>4300511091.3129377</v>
      </c>
      <c r="M14">
        <v>6812500</v>
      </c>
      <c r="N14">
        <v>2464.95689617486</v>
      </c>
      <c r="O14">
        <v>2464.95689617486</v>
      </c>
      <c r="P14">
        <v>2464.95689617486</v>
      </c>
      <c r="Q14">
        <v>7684.7363759318459</v>
      </c>
      <c r="R14">
        <v>16631.76605148007</v>
      </c>
      <c r="S14">
        <v>11640.009147867609</v>
      </c>
      <c r="T14">
        <v>7747916.666666667</v>
      </c>
      <c r="U14">
        <v>4.5</v>
      </c>
      <c r="V14">
        <v>3.9017573911654439E-2</v>
      </c>
      <c r="Y14">
        <v>12</v>
      </c>
      <c r="Z14">
        <v>4.8418010817840702E-2</v>
      </c>
      <c r="AA14">
        <v>3.3866949899193359E-2</v>
      </c>
      <c r="AB14">
        <v>12</v>
      </c>
      <c r="AE14">
        <v>12</v>
      </c>
      <c r="AF14">
        <v>4.7517608931855193E-2</v>
      </c>
      <c r="AG14">
        <v>3.307108430680962E-2</v>
      </c>
      <c r="AH14">
        <v>18</v>
      </c>
      <c r="AJ14">
        <v>12</v>
      </c>
      <c r="AK14">
        <v>4.4719121706293663E-2</v>
      </c>
      <c r="AL14">
        <v>3.6554293402447847E-2</v>
      </c>
      <c r="AM14">
        <v>5</v>
      </c>
      <c r="AP14">
        <v>4.9560424852846487E-2</v>
      </c>
      <c r="AR14">
        <v>4.4077710928566889E-2</v>
      </c>
      <c r="AT14">
        <v>7.1462001928844124E-2</v>
      </c>
    </row>
    <row r="15" spans="1:46" x14ac:dyDescent="0.25">
      <c r="A15" t="s">
        <v>21</v>
      </c>
      <c r="B15" t="s">
        <v>34</v>
      </c>
      <c r="C15">
        <v>8704.8776599588437</v>
      </c>
      <c r="D15">
        <v>2630.5891859881958</v>
      </c>
      <c r="E15">
        <v>15645.86807386834</v>
      </c>
      <c r="F15">
        <v>10107.32507348248</v>
      </c>
      <c r="G15">
        <v>23.50479</v>
      </c>
      <c r="H15">
        <v>0.95575863472934663</v>
      </c>
      <c r="I15">
        <v>350.02248499203591</v>
      </c>
      <c r="J15">
        <v>24.299999999999951</v>
      </c>
      <c r="K15">
        <v>5725.8354620898317</v>
      </c>
      <c r="L15">
        <v>3864414884.7088318</v>
      </c>
      <c r="M15">
        <v>7937500</v>
      </c>
      <c r="N15">
        <v>2464.95689617486</v>
      </c>
      <c r="O15">
        <v>2464.95689617486</v>
      </c>
      <c r="P15">
        <v>2464.95689617486</v>
      </c>
      <c r="Q15">
        <v>6347.4783639264142</v>
      </c>
      <c r="R15">
        <v>9301.6085673737743</v>
      </c>
      <c r="S15">
        <v>16631.76605148007</v>
      </c>
      <c r="T15">
        <v>7747916.666666667</v>
      </c>
      <c r="U15">
        <v>4.5</v>
      </c>
      <c r="V15">
        <v>2.447486930123215E-2</v>
      </c>
      <c r="Y15">
        <v>13</v>
      </c>
      <c r="Z15">
        <v>4.4431568210711703E-2</v>
      </c>
      <c r="AA15">
        <v>3.107855256995197E-2</v>
      </c>
      <c r="AB15">
        <v>25</v>
      </c>
      <c r="AE15">
        <v>13</v>
      </c>
      <c r="AF15">
        <v>4.8370850159159318E-2</v>
      </c>
      <c r="AG15">
        <v>3.3664919165013178E-2</v>
      </c>
      <c r="AH15">
        <v>14</v>
      </c>
      <c r="AJ15">
        <v>13</v>
      </c>
      <c r="AK15">
        <v>3.4969462598382961E-2</v>
      </c>
      <c r="AL15">
        <v>2.8584729466350739E-2</v>
      </c>
      <c r="AM15">
        <v>29</v>
      </c>
      <c r="AP15">
        <v>3.6692316192877987E-2</v>
      </c>
      <c r="AR15">
        <v>4.0157830848424773E-2</v>
      </c>
      <c r="AT15">
        <v>7.1462001928844138E-2</v>
      </c>
    </row>
    <row r="16" spans="1:46" x14ac:dyDescent="0.25">
      <c r="A16" t="s">
        <v>21</v>
      </c>
      <c r="B16" t="s">
        <v>35</v>
      </c>
      <c r="C16">
        <v>7556.8693300553687</v>
      </c>
      <c r="D16">
        <v>2340.076645899554</v>
      </c>
      <c r="E16">
        <v>14277.7081265333</v>
      </c>
      <c r="F16">
        <v>7905.8690866909301</v>
      </c>
      <c r="G16">
        <v>18.395674</v>
      </c>
      <c r="H16">
        <v>0.95866859784534131</v>
      </c>
      <c r="I16">
        <v>350.02151362451991</v>
      </c>
      <c r="J16">
        <v>21.5</v>
      </c>
      <c r="K16">
        <v>3705.725524488912</v>
      </c>
      <c r="L16">
        <v>5903326700.2943592</v>
      </c>
      <c r="M16">
        <v>10750000</v>
      </c>
      <c r="N16">
        <v>2464.95689617486</v>
      </c>
      <c r="O16">
        <v>2464.95689617486</v>
      </c>
      <c r="P16">
        <v>3468.358761720016</v>
      </c>
      <c r="Q16">
        <v>16631.76605148007</v>
      </c>
      <c r="R16">
        <v>7684.7363759318459</v>
      </c>
      <c r="S16">
        <v>11821.15933035946</v>
      </c>
      <c r="T16">
        <v>7747916.666666667</v>
      </c>
      <c r="U16">
        <v>4.5</v>
      </c>
      <c r="V16">
        <v>2.6804640469970099E-2</v>
      </c>
      <c r="Y16">
        <v>14</v>
      </c>
      <c r="Z16">
        <v>5.2753699954337208E-2</v>
      </c>
      <c r="AA16">
        <v>3.6899634726263918E-2</v>
      </c>
      <c r="AB16">
        <v>3</v>
      </c>
      <c r="AE16">
        <v>14</v>
      </c>
      <c r="AF16">
        <v>4.7389117938052998E-2</v>
      </c>
      <c r="AG16">
        <v>3.2981657742969003E-2</v>
      </c>
      <c r="AH16">
        <v>19</v>
      </c>
      <c r="AJ16">
        <v>14</v>
      </c>
      <c r="AK16">
        <v>4.1208524424291681E-2</v>
      </c>
      <c r="AL16">
        <v>3.368466184065276E-2</v>
      </c>
      <c r="AM16">
        <v>14</v>
      </c>
      <c r="AP16">
        <v>4.5058453641245208E-2</v>
      </c>
      <c r="AR16">
        <v>4.7326521801813168E-2</v>
      </c>
      <c r="AT16">
        <v>7.1670716941801521E-2</v>
      </c>
    </row>
    <row r="17" spans="1:46" x14ac:dyDescent="0.25">
      <c r="A17" t="s">
        <v>21</v>
      </c>
      <c r="B17" t="s">
        <v>36</v>
      </c>
      <c r="C17">
        <v>8092.3681174891417</v>
      </c>
      <c r="D17">
        <v>2210.764154752545</v>
      </c>
      <c r="E17">
        <v>13301.67061965599</v>
      </c>
      <c r="F17">
        <v>7684.7363759318459</v>
      </c>
      <c r="G17">
        <v>15.983243</v>
      </c>
      <c r="H17">
        <v>0.94971733833991012</v>
      </c>
      <c r="I17">
        <v>350.01928518297387</v>
      </c>
      <c r="J17">
        <v>18.899999999999981</v>
      </c>
      <c r="K17">
        <v>2798.3840275167609</v>
      </c>
      <c r="L17">
        <v>4822942156.8294868</v>
      </c>
      <c r="M17">
        <v>7437500</v>
      </c>
      <c r="N17">
        <v>2464.95689617486</v>
      </c>
      <c r="O17">
        <v>2464.95689617486</v>
      </c>
      <c r="P17">
        <v>3818.376618407357</v>
      </c>
      <c r="Q17">
        <v>7905.8690866909301</v>
      </c>
      <c r="R17">
        <v>11821.15933035946</v>
      </c>
      <c r="S17">
        <v>16631.76605148007</v>
      </c>
      <c r="T17">
        <v>7747916.666666667</v>
      </c>
      <c r="U17">
        <v>4.5</v>
      </c>
      <c r="V17">
        <v>4.0015889525494799E-2</v>
      </c>
      <c r="Y17">
        <v>15</v>
      </c>
      <c r="Z17">
        <v>4.6908103977330029E-2</v>
      </c>
      <c r="AA17">
        <v>3.2810815240700078E-2</v>
      </c>
      <c r="AB17">
        <v>17</v>
      </c>
      <c r="AE17">
        <v>15</v>
      </c>
      <c r="AF17">
        <v>4.3943974841681673E-2</v>
      </c>
      <c r="AG17">
        <v>3.058392308522322E-2</v>
      </c>
      <c r="AH17">
        <v>29</v>
      </c>
      <c r="AJ17">
        <v>15</v>
      </c>
      <c r="AK17">
        <v>3.8212834879232098E-2</v>
      </c>
      <c r="AL17">
        <v>3.123592603381016E-2</v>
      </c>
      <c r="AM17">
        <v>21</v>
      </c>
      <c r="AP17">
        <v>4.0959843493206277E-2</v>
      </c>
      <c r="AR17">
        <v>4.0676637813050052E-2</v>
      </c>
      <c r="AT17">
        <v>7.1462001928844138E-2</v>
      </c>
    </row>
    <row r="18" spans="1:46" x14ac:dyDescent="0.25">
      <c r="A18" t="s">
        <v>21</v>
      </c>
      <c r="B18" t="s">
        <v>37</v>
      </c>
      <c r="C18">
        <v>6073.6420878885201</v>
      </c>
      <c r="D18">
        <v>1802.129442115463</v>
      </c>
      <c r="E18">
        <v>11131.890789028001</v>
      </c>
      <c r="F18">
        <v>6619.1188560127803</v>
      </c>
      <c r="G18">
        <v>18.519712999999999</v>
      </c>
      <c r="H18">
        <v>0.94856091992354308</v>
      </c>
      <c r="I18">
        <v>350.01808524703398</v>
      </c>
      <c r="J18">
        <v>17.899999999999981</v>
      </c>
      <c r="K18">
        <v>4049.3319809289628</v>
      </c>
      <c r="L18">
        <v>5350798312.6925917</v>
      </c>
      <c r="M18">
        <v>11437500</v>
      </c>
      <c r="N18">
        <v>2464.95689617486</v>
      </c>
      <c r="O18">
        <v>2464.95689617486</v>
      </c>
      <c r="P18">
        <v>3468.358761720016</v>
      </c>
      <c r="Q18">
        <v>8347.3537678126286</v>
      </c>
      <c r="R18">
        <v>6347.4783639264142</v>
      </c>
      <c r="S18">
        <v>5896.3634633468791</v>
      </c>
      <c r="T18">
        <v>7747916.666666667</v>
      </c>
      <c r="U18">
        <v>4.5</v>
      </c>
      <c r="V18">
        <v>3.1786473470194143E-2</v>
      </c>
      <c r="Y18">
        <v>16</v>
      </c>
      <c r="Z18">
        <v>4.9711556086549542E-2</v>
      </c>
      <c r="AA18">
        <v>3.4771746111753973E-2</v>
      </c>
      <c r="AB18">
        <v>9</v>
      </c>
      <c r="AE18">
        <v>16</v>
      </c>
      <c r="AF18">
        <v>4.5733611674748431E-2</v>
      </c>
      <c r="AG18">
        <v>3.1829466198930817E-2</v>
      </c>
      <c r="AH18">
        <v>24</v>
      </c>
      <c r="AJ18">
        <v>16</v>
      </c>
      <c r="AK18">
        <v>4.1656520363176242E-2</v>
      </c>
      <c r="AL18">
        <v>3.4050862570189598E-2</v>
      </c>
      <c r="AM18">
        <v>13</v>
      </c>
      <c r="AP18">
        <v>4.7311714822173417E-2</v>
      </c>
      <c r="AR18">
        <v>4.9495230668963129E-2</v>
      </c>
      <c r="AT18">
        <v>7.1462001928844124E-2</v>
      </c>
    </row>
    <row r="19" spans="1:46" x14ac:dyDescent="0.25">
      <c r="A19" t="s">
        <v>21</v>
      </c>
      <c r="B19" t="s">
        <v>38</v>
      </c>
      <c r="C19">
        <v>5724.0275553443407</v>
      </c>
      <c r="D19">
        <v>2122.2404655437372</v>
      </c>
      <c r="E19">
        <v>12115.059586805841</v>
      </c>
      <c r="F19">
        <v>5896.3634633468791</v>
      </c>
      <c r="G19">
        <v>17.631974</v>
      </c>
      <c r="H19">
        <v>0.93960483380930571</v>
      </c>
      <c r="I19">
        <v>350.02065653329657</v>
      </c>
      <c r="J19">
        <v>31.200000000000049</v>
      </c>
      <c r="K19">
        <v>1422.467683565206</v>
      </c>
      <c r="L19">
        <v>4350211377.0125914</v>
      </c>
      <c r="M19">
        <v>7812500</v>
      </c>
      <c r="N19">
        <v>2464.95689617486</v>
      </c>
      <c r="O19">
        <v>3468.358761720016</v>
      </c>
      <c r="P19">
        <v>5706.4010111452908</v>
      </c>
      <c r="Q19">
        <v>8347.3537678126286</v>
      </c>
      <c r="R19">
        <v>6619.1188560127803</v>
      </c>
      <c r="S19">
        <v>6347.4783639264142</v>
      </c>
      <c r="T19">
        <v>7747916.666666667</v>
      </c>
      <c r="U19">
        <v>4.5</v>
      </c>
      <c r="V19">
        <v>6.2009218566399259E-2</v>
      </c>
      <c r="Y19">
        <v>17</v>
      </c>
      <c r="Z19">
        <v>4.809908993775025E-2</v>
      </c>
      <c r="AA19">
        <v>3.3643874285689428E-2</v>
      </c>
      <c r="AB19">
        <v>14</v>
      </c>
      <c r="AE19">
        <v>17</v>
      </c>
      <c r="AF19">
        <v>4.9654172595069213E-2</v>
      </c>
      <c r="AG19">
        <v>3.4558079941088019E-2</v>
      </c>
      <c r="AH19">
        <v>6</v>
      </c>
      <c r="AJ19">
        <v>17</v>
      </c>
      <c r="AK19">
        <v>4.7078087083718863E-2</v>
      </c>
      <c r="AL19">
        <v>3.8482558297696923E-2</v>
      </c>
      <c r="AM19">
        <v>2</v>
      </c>
      <c r="AP19">
        <v>5.4194941943855303E-2</v>
      </c>
      <c r="AR19">
        <v>5.1195454503881549E-2</v>
      </c>
      <c r="AT19">
        <v>7.1462001928844138E-2</v>
      </c>
    </row>
    <row r="20" spans="1:46" x14ac:dyDescent="0.25">
      <c r="A20" t="s">
        <v>21</v>
      </c>
      <c r="B20" t="s">
        <v>39</v>
      </c>
      <c r="C20">
        <v>8148.8127514740581</v>
      </c>
      <c r="D20">
        <v>1826.9311896750839</v>
      </c>
      <c r="E20">
        <v>11101.91109567238</v>
      </c>
      <c r="F20">
        <v>8347.3537678126286</v>
      </c>
      <c r="G20">
        <v>23.284230000000001</v>
      </c>
      <c r="H20">
        <v>0.92691624331146005</v>
      </c>
      <c r="I20">
        <v>350.01798525218669</v>
      </c>
      <c r="J20">
        <v>28.299999999999951</v>
      </c>
      <c r="K20">
        <v>2705.647962422594</v>
      </c>
      <c r="L20">
        <v>5608089337.3361111</v>
      </c>
      <c r="M20">
        <v>10125000</v>
      </c>
      <c r="N20">
        <v>2464.95689617486</v>
      </c>
      <c r="O20">
        <v>2464.95689617486</v>
      </c>
      <c r="P20">
        <v>3468.358761720016</v>
      </c>
      <c r="Q20">
        <v>5896.3634633468791</v>
      </c>
      <c r="R20">
        <v>6619.1188560127803</v>
      </c>
      <c r="S20">
        <v>6347.4783639264142</v>
      </c>
      <c r="T20">
        <v>7747916.666666667</v>
      </c>
      <c r="U20">
        <v>4.5</v>
      </c>
      <c r="V20">
        <v>2.9478004009466811E-2</v>
      </c>
      <c r="Y20">
        <v>18</v>
      </c>
      <c r="Z20">
        <v>5.4950330213614507E-2</v>
      </c>
      <c r="AA20">
        <v>3.8436111869405563E-2</v>
      </c>
      <c r="AB20">
        <v>1</v>
      </c>
      <c r="AE20">
        <v>18</v>
      </c>
      <c r="AF20">
        <v>5.4278256728366607E-2</v>
      </c>
      <c r="AG20">
        <v>3.777632849465825E-2</v>
      </c>
      <c r="AH20">
        <v>1</v>
      </c>
      <c r="AJ20">
        <v>18</v>
      </c>
      <c r="AK20">
        <v>5.2871736319502823E-2</v>
      </c>
      <c r="AL20">
        <v>4.3218401622766273E-2</v>
      </c>
      <c r="AM20">
        <v>1</v>
      </c>
      <c r="AP20">
        <v>6.1432311052093951E-2</v>
      </c>
      <c r="AR20">
        <v>5.7989753250738511E-2</v>
      </c>
      <c r="AT20">
        <v>7.1670716941801521E-2</v>
      </c>
    </row>
    <row r="21" spans="1:46" x14ac:dyDescent="0.25">
      <c r="A21" t="s">
        <v>21</v>
      </c>
      <c r="B21" t="s">
        <v>40</v>
      </c>
      <c r="C21">
        <v>5391.5202854436666</v>
      </c>
      <c r="D21">
        <v>1781.0870426802569</v>
      </c>
      <c r="E21">
        <v>11238.443348619759</v>
      </c>
      <c r="F21">
        <v>5058.7890083859993</v>
      </c>
      <c r="G21">
        <v>15.314016000000001</v>
      </c>
      <c r="H21">
        <v>1.0045876927384689</v>
      </c>
      <c r="I21">
        <v>350.01808524703398</v>
      </c>
      <c r="J21">
        <v>39</v>
      </c>
      <c r="K21">
        <v>3003.7011996759702</v>
      </c>
      <c r="L21">
        <v>4578679813.4793987</v>
      </c>
      <c r="M21">
        <v>7187500</v>
      </c>
      <c r="N21">
        <v>2464.95689617486</v>
      </c>
      <c r="O21">
        <v>2464.95689617486</v>
      </c>
      <c r="P21">
        <v>3818.376618407357</v>
      </c>
      <c r="Q21">
        <v>4944.7514145285004</v>
      </c>
      <c r="R21">
        <v>10903.44028995744</v>
      </c>
      <c r="S21">
        <v>7822.8545274447242</v>
      </c>
      <c r="T21">
        <v>7747916.666666667</v>
      </c>
      <c r="U21">
        <v>4.5</v>
      </c>
      <c r="V21">
        <v>2.7146504337048641E-2</v>
      </c>
      <c r="Y21">
        <v>19</v>
      </c>
      <c r="Z21">
        <v>4.6908103977330029E-2</v>
      </c>
      <c r="AA21">
        <v>3.2810815240700078E-2</v>
      </c>
      <c r="AB21">
        <v>17</v>
      </c>
      <c r="AE21">
        <v>19</v>
      </c>
      <c r="AF21">
        <v>4.7727923877754819E-2</v>
      </c>
      <c r="AG21">
        <v>3.321745832400403E-2</v>
      </c>
      <c r="AH21">
        <v>17</v>
      </c>
      <c r="AJ21">
        <v>19</v>
      </c>
      <c r="AK21">
        <v>4.0442759771394783E-2</v>
      </c>
      <c r="AL21">
        <v>3.3058710687518249E-2</v>
      </c>
      <c r="AM21">
        <v>17</v>
      </c>
      <c r="AP21">
        <v>4.56272404767816E-2</v>
      </c>
      <c r="AR21">
        <v>4.9440095308092742E-2</v>
      </c>
      <c r="AT21">
        <v>7.1462001928844124E-2</v>
      </c>
    </row>
    <row r="22" spans="1:46" x14ac:dyDescent="0.25">
      <c r="A22" t="s">
        <v>21</v>
      </c>
      <c r="B22" t="s">
        <v>41</v>
      </c>
      <c r="C22">
        <v>4915.2856446941196</v>
      </c>
      <c r="D22">
        <v>1135.7002328899241</v>
      </c>
      <c r="E22">
        <v>6316.7720271857488</v>
      </c>
      <c r="F22">
        <v>4944.7514145285004</v>
      </c>
      <c r="G22">
        <v>21.324114999999999</v>
      </c>
      <c r="H22">
        <v>1.0120978057002601</v>
      </c>
      <c r="I22">
        <v>350.0247705520282</v>
      </c>
      <c r="J22">
        <v>30.200000000000049</v>
      </c>
      <c r="K22">
        <v>3723.878275590303</v>
      </c>
      <c r="L22">
        <v>4039104145.291193</v>
      </c>
      <c r="M22">
        <v>7687500</v>
      </c>
      <c r="N22">
        <v>2464.95689617486</v>
      </c>
      <c r="O22">
        <v>2464.95689617486</v>
      </c>
      <c r="P22">
        <v>2464.95689617486</v>
      </c>
      <c r="Q22">
        <v>2519.30407538289</v>
      </c>
      <c r="R22">
        <v>7822.8545274447242</v>
      </c>
      <c r="S22">
        <v>5058.7890083859993</v>
      </c>
      <c r="T22">
        <v>7747916.666666667</v>
      </c>
      <c r="U22">
        <v>4.5</v>
      </c>
      <c r="V22">
        <v>1.1513803418284471E-3</v>
      </c>
      <c r="Y22">
        <v>20</v>
      </c>
      <c r="Z22">
        <v>4.4431568210711703E-2</v>
      </c>
      <c r="AA22">
        <v>3.107855256995197E-2</v>
      </c>
      <c r="AB22">
        <v>25</v>
      </c>
      <c r="AE22">
        <v>20</v>
      </c>
      <c r="AF22">
        <v>4.7770349481027097E-2</v>
      </c>
      <c r="AG22">
        <v>3.3246985497911219E-2</v>
      </c>
      <c r="AH22">
        <v>16</v>
      </c>
      <c r="AJ22">
        <v>20</v>
      </c>
      <c r="AK22">
        <v>4.1174185102136107E-2</v>
      </c>
      <c r="AL22">
        <v>3.3656592200431282E-2</v>
      </c>
      <c r="AM22">
        <v>15</v>
      </c>
      <c r="AP22">
        <v>3.3452526629273553E-2</v>
      </c>
      <c r="AR22">
        <v>3.3237966863373207E-2</v>
      </c>
      <c r="AT22">
        <v>7.1462001928844138E-2</v>
      </c>
    </row>
    <row r="23" spans="1:46" x14ac:dyDescent="0.25">
      <c r="A23" t="s">
        <v>21</v>
      </c>
      <c r="B23" t="s">
        <v>42</v>
      </c>
      <c r="C23">
        <v>2412.7485598099829</v>
      </c>
      <c r="D23">
        <v>664.59423012470995</v>
      </c>
      <c r="E23">
        <v>4048.0042295889002</v>
      </c>
      <c r="F23">
        <v>2519.30407538289</v>
      </c>
      <c r="G23">
        <v>19.263383999999999</v>
      </c>
      <c r="H23">
        <v>1.0021714772440811</v>
      </c>
      <c r="I23">
        <v>350.02248499203591</v>
      </c>
      <c r="J23">
        <v>31.200000000000049</v>
      </c>
      <c r="K23">
        <v>3933.1322667969589</v>
      </c>
      <c r="L23">
        <v>3856928467.994473</v>
      </c>
      <c r="M23">
        <v>8562500</v>
      </c>
      <c r="N23">
        <v>2464.95689617486</v>
      </c>
      <c r="O23">
        <v>2464.95689617486</v>
      </c>
      <c r="P23">
        <v>2464.95689617486</v>
      </c>
      <c r="Q23">
        <v>2233.1667411011758</v>
      </c>
      <c r="R23">
        <v>4944.7514145285004</v>
      </c>
      <c r="S23">
        <v>4242.1839058972782</v>
      </c>
      <c r="T23">
        <v>7747916.666666667</v>
      </c>
      <c r="U23">
        <v>4.5</v>
      </c>
      <c r="V23">
        <v>1.4708337689194209E-3</v>
      </c>
      <c r="Y23">
        <v>21</v>
      </c>
      <c r="Z23">
        <v>4.4431568210711703E-2</v>
      </c>
      <c r="AA23">
        <v>3.107855256995197E-2</v>
      </c>
      <c r="AB23">
        <v>25</v>
      </c>
      <c r="AE23">
        <v>21</v>
      </c>
      <c r="AF23">
        <v>4.9485601060496258E-2</v>
      </c>
      <c r="AG23">
        <v>3.4440758309025571E-2</v>
      </c>
      <c r="AH23">
        <v>8</v>
      </c>
      <c r="AJ23">
        <v>21</v>
      </c>
      <c r="AK23">
        <v>4.0373710824496811E-2</v>
      </c>
      <c r="AL23">
        <v>3.3002268714426387E-2</v>
      </c>
      <c r="AM23">
        <v>18</v>
      </c>
      <c r="AP23">
        <v>3.5585373935208192E-2</v>
      </c>
      <c r="AR23">
        <v>3.8132387163653692E-2</v>
      </c>
      <c r="AT23">
        <v>7.1462001928844138E-2</v>
      </c>
    </row>
    <row r="24" spans="1:46" x14ac:dyDescent="0.25">
      <c r="A24" t="s">
        <v>21</v>
      </c>
      <c r="B24" t="s">
        <v>43</v>
      </c>
      <c r="C24">
        <v>2010.9454367611411</v>
      </c>
      <c r="D24">
        <v>842.80993762996195</v>
      </c>
      <c r="E24">
        <v>5236.2980618574693</v>
      </c>
      <c r="F24">
        <v>2233.1667411011758</v>
      </c>
      <c r="G24">
        <v>16.876877</v>
      </c>
      <c r="H24">
        <v>0.98767396361305471</v>
      </c>
      <c r="I24">
        <v>350.03436974102988</v>
      </c>
      <c r="J24">
        <v>16.299999999999951</v>
      </c>
      <c r="K24">
        <v>3978.178858017789</v>
      </c>
      <c r="L24">
        <v>3423721390.7951188</v>
      </c>
      <c r="M24">
        <v>8312500</v>
      </c>
      <c r="N24">
        <v>2464.95689617486</v>
      </c>
      <c r="O24">
        <v>2464.95689617486</v>
      </c>
      <c r="P24">
        <v>2464.95689617486</v>
      </c>
      <c r="Q24">
        <v>2613.6543904545638</v>
      </c>
      <c r="R24">
        <v>2238.3947392111199</v>
      </c>
      <c r="S24">
        <v>2519.30407538289</v>
      </c>
      <c r="T24">
        <v>7747916.666666667</v>
      </c>
      <c r="U24">
        <v>4.5</v>
      </c>
      <c r="V24">
        <v>2.5058438310022579E-2</v>
      </c>
      <c r="Y24">
        <v>22</v>
      </c>
      <c r="Z24">
        <v>4.9747323268093169E-2</v>
      </c>
      <c r="AA24">
        <v>3.4796764185088917E-2</v>
      </c>
      <c r="AB24">
        <v>7</v>
      </c>
      <c r="AE24">
        <v>22</v>
      </c>
      <c r="AF24">
        <v>5.095064852115172E-2</v>
      </c>
      <c r="AG24">
        <v>3.5460395222033897E-2</v>
      </c>
      <c r="AH24">
        <v>2</v>
      </c>
      <c r="AJ24">
        <v>22</v>
      </c>
      <c r="AK24">
        <v>4.3567306373006431E-2</v>
      </c>
      <c r="AL24">
        <v>3.5612776797650722E-2</v>
      </c>
      <c r="AM24">
        <v>8</v>
      </c>
      <c r="AP24">
        <v>4.2315461357063031E-2</v>
      </c>
      <c r="AR24">
        <v>4.0730932046103313E-2</v>
      </c>
      <c r="AT24">
        <v>7.1462001928844138E-2</v>
      </c>
    </row>
    <row r="25" spans="1:46" x14ac:dyDescent="0.25">
      <c r="A25" t="s">
        <v>21</v>
      </c>
      <c r="B25" t="s">
        <v>44</v>
      </c>
      <c r="C25">
        <v>5790.0135151025643</v>
      </c>
      <c r="D25">
        <v>2113.9746872580722</v>
      </c>
      <c r="E25">
        <v>12494.63576942578</v>
      </c>
      <c r="F25">
        <v>6347.4783639264142</v>
      </c>
      <c r="G25">
        <v>16.081061999999999</v>
      </c>
      <c r="H25">
        <v>0.96058885911888159</v>
      </c>
      <c r="I25">
        <v>350.01798525218669</v>
      </c>
      <c r="J25">
        <v>24.399999999999981</v>
      </c>
      <c r="K25">
        <v>3271.5937525031118</v>
      </c>
      <c r="L25">
        <v>5005173358.1339865</v>
      </c>
      <c r="M25">
        <v>10062500</v>
      </c>
      <c r="N25">
        <v>2464.95689617486</v>
      </c>
      <c r="O25">
        <v>2464.95689617486</v>
      </c>
      <c r="P25">
        <v>3468.358761720016</v>
      </c>
      <c r="Q25">
        <v>6619.1188560127803</v>
      </c>
      <c r="R25">
        <v>10107.32507348248</v>
      </c>
      <c r="S25">
        <v>8347.3537678126286</v>
      </c>
      <c r="T25">
        <v>7747916.666666667</v>
      </c>
      <c r="U25">
        <v>4.5</v>
      </c>
      <c r="V25">
        <v>8.8944021358026426E-3</v>
      </c>
      <c r="Y25">
        <v>23</v>
      </c>
      <c r="Z25">
        <v>4.8256689009576803E-2</v>
      </c>
      <c r="AA25">
        <v>3.3754110121064607E-2</v>
      </c>
      <c r="AB25">
        <v>13</v>
      </c>
      <c r="AE25">
        <v>23</v>
      </c>
      <c r="AF25">
        <v>4.3942733134883838E-2</v>
      </c>
      <c r="AG25">
        <v>3.0583058887905249E-2</v>
      </c>
      <c r="AH25">
        <v>30</v>
      </c>
      <c r="AJ25">
        <v>23</v>
      </c>
      <c r="AK25">
        <v>4.2218449845677242E-2</v>
      </c>
      <c r="AL25">
        <v>3.451019482876426E-2</v>
      </c>
      <c r="AM25">
        <v>10</v>
      </c>
      <c r="AP25">
        <v>4.462968065602585E-2</v>
      </c>
      <c r="AR25">
        <v>4.1073738170085028E-2</v>
      </c>
      <c r="AT25">
        <v>7.1462001928844124E-2</v>
      </c>
    </row>
    <row r="26" spans="1:46" x14ac:dyDescent="0.25">
      <c r="A26" t="s">
        <v>21</v>
      </c>
      <c r="B26" t="s">
        <v>45</v>
      </c>
      <c r="C26">
        <v>3883.5796858783901</v>
      </c>
      <c r="D26">
        <v>644.04548383960594</v>
      </c>
      <c r="E26">
        <v>3821.9147013152251</v>
      </c>
      <c r="F26">
        <v>4242.1839058972782</v>
      </c>
      <c r="G26">
        <v>33.788744000000001</v>
      </c>
      <c r="H26">
        <v>1.0021402985562291</v>
      </c>
      <c r="I26">
        <v>350.01837094644048</v>
      </c>
      <c r="J26">
        <v>19.200000000000049</v>
      </c>
      <c r="K26">
        <v>5627.8569245378594</v>
      </c>
      <c r="L26">
        <v>3764768105.6511769</v>
      </c>
      <c r="M26">
        <v>7125000</v>
      </c>
      <c r="N26">
        <v>2464.95689617486</v>
      </c>
      <c r="O26">
        <v>2464.95689617486</v>
      </c>
      <c r="P26">
        <v>2464.95689617486</v>
      </c>
      <c r="Q26">
        <v>2519.30407538289</v>
      </c>
      <c r="R26">
        <v>2238.3947392111199</v>
      </c>
      <c r="S26">
        <v>6403.6695715015794</v>
      </c>
      <c r="T26">
        <v>7747916.666666667</v>
      </c>
      <c r="U26">
        <v>4.5</v>
      </c>
      <c r="V26">
        <v>5.1443215810278104E-3</v>
      </c>
      <c r="Y26">
        <v>24</v>
      </c>
      <c r="Z26">
        <v>4.9747323268093169E-2</v>
      </c>
      <c r="AA26">
        <v>3.4796764185088917E-2</v>
      </c>
      <c r="AB26">
        <v>7</v>
      </c>
      <c r="AE26">
        <v>24</v>
      </c>
      <c r="AF26">
        <v>5.0753715970305542E-2</v>
      </c>
      <c r="AG26">
        <v>3.5323335021864133E-2</v>
      </c>
      <c r="AH26">
        <v>3</v>
      </c>
      <c r="AJ26">
        <v>24</v>
      </c>
      <c r="AK26">
        <v>4.1006185445439769E-2</v>
      </c>
      <c r="AL26">
        <v>3.3519265962614668E-2</v>
      </c>
      <c r="AM26">
        <v>16</v>
      </c>
      <c r="AP26">
        <v>3.8533801945712098E-2</v>
      </c>
      <c r="AR26">
        <v>3.1944936207345669E-2</v>
      </c>
      <c r="AT26">
        <v>7.1462001928844138E-2</v>
      </c>
    </row>
    <row r="27" spans="1:46" x14ac:dyDescent="0.25">
      <c r="A27" t="s">
        <v>21</v>
      </c>
      <c r="B27" t="s">
        <v>46</v>
      </c>
      <c r="C27">
        <v>5728.1130175887256</v>
      </c>
      <c r="D27">
        <v>1726.6617591140471</v>
      </c>
      <c r="E27">
        <v>10111.32466384456</v>
      </c>
      <c r="F27">
        <v>6403.6695715015794</v>
      </c>
      <c r="G27">
        <v>25.332196</v>
      </c>
      <c r="H27">
        <v>0.99377843121062215</v>
      </c>
      <c r="I27">
        <v>350.01855665092961</v>
      </c>
      <c r="J27">
        <v>19.399999999999981</v>
      </c>
      <c r="K27">
        <v>2938.5744610682059</v>
      </c>
      <c r="L27">
        <v>4869192678.2704344</v>
      </c>
      <c r="M27">
        <v>9187500</v>
      </c>
      <c r="N27">
        <v>2464.95689617486</v>
      </c>
      <c r="O27">
        <v>2464.95689617486</v>
      </c>
      <c r="P27">
        <v>2464.95689617486</v>
      </c>
      <c r="Q27">
        <v>4242.1839058972782</v>
      </c>
      <c r="R27">
        <v>3807.7971121525702</v>
      </c>
      <c r="S27">
        <v>9145.7304484604028</v>
      </c>
      <c r="T27">
        <v>7747916.666666667</v>
      </c>
      <c r="U27">
        <v>4.5</v>
      </c>
      <c r="V27">
        <v>4.7703303997522338E-2</v>
      </c>
      <c r="Y27">
        <v>25</v>
      </c>
      <c r="Z27">
        <v>5.0075638646376319E-2</v>
      </c>
      <c r="AA27">
        <v>3.5026410968995073E-2</v>
      </c>
      <c r="AB27">
        <v>6</v>
      </c>
      <c r="AE27">
        <v>25</v>
      </c>
      <c r="AF27">
        <v>4.7013991740115557E-2</v>
      </c>
      <c r="AG27">
        <v>3.2720579157649747E-2</v>
      </c>
      <c r="AH27">
        <v>22</v>
      </c>
      <c r="AJ27">
        <v>25</v>
      </c>
      <c r="AK27">
        <v>4.4150267637633078E-2</v>
      </c>
      <c r="AL27">
        <v>3.6089300850367642E-2</v>
      </c>
      <c r="AM27">
        <v>6</v>
      </c>
      <c r="AP27">
        <v>4.7848894543986047E-2</v>
      </c>
      <c r="AR27">
        <v>4.0101157240040548E-2</v>
      </c>
      <c r="AT27">
        <v>7.1462001928844124E-2</v>
      </c>
    </row>
    <row r="28" spans="1:46" x14ac:dyDescent="0.25">
      <c r="A28" t="s">
        <v>21</v>
      </c>
      <c r="B28" t="s">
        <v>47</v>
      </c>
      <c r="C28">
        <v>7310.4800825896473</v>
      </c>
      <c r="D28">
        <v>932.32344630625016</v>
      </c>
      <c r="E28">
        <v>5892.1977007428759</v>
      </c>
      <c r="F28">
        <v>7822.8545274447242</v>
      </c>
      <c r="G28">
        <v>39.513908000000001</v>
      </c>
      <c r="H28">
        <v>1.0040083608029859</v>
      </c>
      <c r="I28">
        <v>350.01821381179582</v>
      </c>
      <c r="J28">
        <v>25</v>
      </c>
      <c r="K28">
        <v>5593.1243285410474</v>
      </c>
      <c r="L28">
        <v>4762928796.304369</v>
      </c>
      <c r="M28">
        <v>6812500</v>
      </c>
      <c r="N28">
        <v>2464.95689617486</v>
      </c>
      <c r="O28">
        <v>2464.95689617486</v>
      </c>
      <c r="P28">
        <v>2464.95689617486</v>
      </c>
      <c r="Q28">
        <v>4944.7514145285004</v>
      </c>
      <c r="R28">
        <v>4242.1839058972782</v>
      </c>
      <c r="S28">
        <v>9145.7304484604028</v>
      </c>
      <c r="T28">
        <v>7747916.666666667</v>
      </c>
      <c r="U28">
        <v>4.5</v>
      </c>
      <c r="V28">
        <v>6.4148058527494889E-2</v>
      </c>
      <c r="Y28">
        <v>26</v>
      </c>
      <c r="Z28">
        <v>4.4431568210711703E-2</v>
      </c>
      <c r="AA28">
        <v>3.107855256995197E-2</v>
      </c>
      <c r="AB28">
        <v>25</v>
      </c>
      <c r="AE28">
        <v>26</v>
      </c>
      <c r="AF28">
        <v>4.6232137029434739E-2</v>
      </c>
      <c r="AG28">
        <v>3.2176427555036857E-2</v>
      </c>
      <c r="AH28">
        <v>23</v>
      </c>
      <c r="AJ28">
        <v>26</v>
      </c>
      <c r="AK28">
        <v>3.5103036575492297E-2</v>
      </c>
      <c r="AL28">
        <v>2.8693915473675641E-2</v>
      </c>
      <c r="AM28">
        <v>28</v>
      </c>
      <c r="AP28">
        <v>2.4868852505539329E-2</v>
      </c>
      <c r="AR28">
        <v>2.532670810969484E-2</v>
      </c>
      <c r="AT28">
        <v>7.1462001928844124E-2</v>
      </c>
    </row>
    <row r="29" spans="1:46" x14ac:dyDescent="0.25">
      <c r="A29" t="s">
        <v>21</v>
      </c>
      <c r="B29" t="s">
        <v>48</v>
      </c>
      <c r="C29">
        <v>8319.9669728648587</v>
      </c>
      <c r="D29">
        <v>2330.5265084831599</v>
      </c>
      <c r="E29">
        <v>13525.182063847709</v>
      </c>
      <c r="F29">
        <v>9145.7304484604028</v>
      </c>
      <c r="G29">
        <v>27.903236</v>
      </c>
      <c r="H29">
        <v>0.99116321132072283</v>
      </c>
      <c r="I29">
        <v>350.02151362451991</v>
      </c>
      <c r="J29">
        <v>14.5</v>
      </c>
      <c r="K29">
        <v>2934.0011872144091</v>
      </c>
      <c r="L29">
        <v>5124975982.9964619</v>
      </c>
      <c r="M29">
        <v>8750000</v>
      </c>
      <c r="N29">
        <v>2464.95689617486</v>
      </c>
      <c r="O29">
        <v>2464.95689617486</v>
      </c>
      <c r="P29">
        <v>2464.95689617486</v>
      </c>
      <c r="Q29">
        <v>6403.6695715015794</v>
      </c>
      <c r="R29">
        <v>7822.8545274447242</v>
      </c>
      <c r="S29">
        <v>5290.8910608252208</v>
      </c>
      <c r="T29">
        <v>7747916.666666667</v>
      </c>
      <c r="U29">
        <v>4.5</v>
      </c>
      <c r="V29">
        <v>6.7687192642626709E-2</v>
      </c>
      <c r="Y29">
        <v>27</v>
      </c>
      <c r="Z29">
        <v>5.1177527027903118E-2</v>
      </c>
      <c r="AA29">
        <v>3.5797148923349877E-2</v>
      </c>
      <c r="AB29">
        <v>5</v>
      </c>
      <c r="AE29">
        <v>27</v>
      </c>
      <c r="AF29">
        <v>4.9328258470865187E-2</v>
      </c>
      <c r="AG29">
        <v>3.4331251745801747E-2</v>
      </c>
      <c r="AH29">
        <v>9</v>
      </c>
      <c r="AJ29">
        <v>27</v>
      </c>
      <c r="AK29">
        <v>4.6476373074256123E-2</v>
      </c>
      <c r="AL29">
        <v>3.7990705380935172E-2</v>
      </c>
      <c r="AM29">
        <v>3</v>
      </c>
      <c r="AP29">
        <v>4.9438027722671023E-2</v>
      </c>
      <c r="AR29">
        <v>4.9270612062559609E-2</v>
      </c>
      <c r="AT29">
        <v>7.1462001928844124E-2</v>
      </c>
    </row>
    <row r="30" spans="1:46" x14ac:dyDescent="0.25">
      <c r="A30" t="s">
        <v>21</v>
      </c>
      <c r="B30" t="s">
        <v>49</v>
      </c>
      <c r="C30">
        <v>10099.59613472485</v>
      </c>
      <c r="D30">
        <v>2507.1875211928318</v>
      </c>
      <c r="E30">
        <v>14125.72267699803</v>
      </c>
      <c r="F30">
        <v>10903.44028995744</v>
      </c>
      <c r="G30">
        <v>26.167707</v>
      </c>
      <c r="H30">
        <v>1.0067765968183611</v>
      </c>
      <c r="I30">
        <v>350.01837094644048</v>
      </c>
      <c r="J30">
        <v>20.799999999999951</v>
      </c>
      <c r="K30">
        <v>3691.5333999756558</v>
      </c>
      <c r="L30">
        <v>5941961488.8658247</v>
      </c>
      <c r="M30">
        <v>9562500</v>
      </c>
      <c r="N30">
        <v>2464.95689617486</v>
      </c>
      <c r="O30">
        <v>2464.95689617486</v>
      </c>
      <c r="P30">
        <v>2464.95689617486</v>
      </c>
      <c r="Q30">
        <v>5058.7890083859993</v>
      </c>
      <c r="R30">
        <v>7822.8545274447242</v>
      </c>
      <c r="S30">
        <v>5290.8910608252208</v>
      </c>
      <c r="T30">
        <v>7747916.666666667</v>
      </c>
      <c r="U30">
        <v>4.5</v>
      </c>
      <c r="V30">
        <v>3.9701703057687242E-2</v>
      </c>
      <c r="Y30">
        <v>28</v>
      </c>
      <c r="Z30">
        <v>5.4412626486737281E-2</v>
      </c>
      <c r="AA30">
        <v>3.8060004200561583E-2</v>
      </c>
      <c r="AB30">
        <v>2</v>
      </c>
      <c r="AE30">
        <v>28</v>
      </c>
      <c r="AF30">
        <v>4.9585940286107189E-2</v>
      </c>
      <c r="AG30">
        <v>3.4510591936265059E-2</v>
      </c>
      <c r="AH30">
        <v>7</v>
      </c>
      <c r="AJ30">
        <v>28</v>
      </c>
      <c r="AK30">
        <v>4.4134638134892157E-2</v>
      </c>
      <c r="AL30">
        <v>3.6076524986103607E-2</v>
      </c>
      <c r="AM30">
        <v>7</v>
      </c>
      <c r="AP30">
        <v>5.0831966917185591E-2</v>
      </c>
      <c r="AR30">
        <v>5.0492763373525582E-2</v>
      </c>
      <c r="AT30">
        <v>7.1670716941801521E-2</v>
      </c>
    </row>
    <row r="31" spans="1:46" x14ac:dyDescent="0.25">
      <c r="A31" t="s">
        <v>21</v>
      </c>
      <c r="B31" t="s">
        <v>50</v>
      </c>
      <c r="C31">
        <v>5293.2977064035731</v>
      </c>
      <c r="D31">
        <v>1914.5906153165749</v>
      </c>
      <c r="E31">
        <v>11332.202566661859</v>
      </c>
      <c r="F31">
        <v>5290.8910608252208</v>
      </c>
      <c r="G31">
        <v>16.989720999999999</v>
      </c>
      <c r="H31">
        <v>0.99842646032857152</v>
      </c>
      <c r="I31">
        <v>350.01808524703398</v>
      </c>
      <c r="J31">
        <v>29.5</v>
      </c>
      <c r="K31">
        <v>2000.1416912151351</v>
      </c>
      <c r="L31">
        <v>3852407442.1246362</v>
      </c>
      <c r="M31">
        <v>6375000</v>
      </c>
      <c r="N31">
        <v>2464.95689617486</v>
      </c>
      <c r="O31">
        <v>2464.95689617486</v>
      </c>
      <c r="P31">
        <v>3468.358761720016</v>
      </c>
      <c r="Q31">
        <v>10903.44028995744</v>
      </c>
      <c r="R31">
        <v>9145.7304484604028</v>
      </c>
      <c r="S31">
        <v>7822.8545274447242</v>
      </c>
      <c r="T31">
        <v>7747916.666666667</v>
      </c>
      <c r="U31">
        <v>4.5</v>
      </c>
      <c r="V31">
        <v>2.6133683447904239E-2</v>
      </c>
      <c r="Y31">
        <v>29</v>
      </c>
      <c r="Z31">
        <v>4.5954551169415943E-2</v>
      </c>
      <c r="AA31">
        <v>3.2143833581883927E-2</v>
      </c>
      <c r="AB31">
        <v>22</v>
      </c>
      <c r="AE31">
        <v>29</v>
      </c>
      <c r="AF31">
        <v>4.5172153672382358E-2</v>
      </c>
      <c r="AG31">
        <v>3.1438705271595237E-2</v>
      </c>
      <c r="AH31">
        <v>26</v>
      </c>
      <c r="AJ31">
        <v>29</v>
      </c>
      <c r="AK31">
        <v>3.7189238850260153E-2</v>
      </c>
      <c r="AL31">
        <v>3.039921842102726E-2</v>
      </c>
      <c r="AM31">
        <v>23</v>
      </c>
      <c r="AP31">
        <v>3.6555291072444512E-2</v>
      </c>
      <c r="AR31">
        <v>3.643969237100398E-2</v>
      </c>
      <c r="AT31">
        <v>7.1462001928844138E-2</v>
      </c>
    </row>
    <row r="32" spans="1:46" x14ac:dyDescent="0.25">
      <c r="A32" t="s">
        <v>21</v>
      </c>
      <c r="B32" t="s">
        <v>51</v>
      </c>
      <c r="C32">
        <v>3492.6110746105041</v>
      </c>
      <c r="D32">
        <v>1192.710332805925</v>
      </c>
      <c r="E32">
        <v>7214.9633939447813</v>
      </c>
      <c r="F32">
        <v>3807.7971121525702</v>
      </c>
      <c r="G32">
        <v>18.091657999999999</v>
      </c>
      <c r="H32">
        <v>1.008368995257372</v>
      </c>
      <c r="I32">
        <v>350.02357063489308</v>
      </c>
      <c r="J32">
        <v>19.100000000000019</v>
      </c>
      <c r="K32">
        <v>2632.01681517419</v>
      </c>
      <c r="L32">
        <v>3157232531.519084</v>
      </c>
      <c r="M32">
        <v>6937500</v>
      </c>
      <c r="N32">
        <v>2464.95689617486</v>
      </c>
      <c r="O32">
        <v>2464.95689617486</v>
      </c>
      <c r="P32">
        <v>2464.95689617486</v>
      </c>
      <c r="Q32">
        <v>2238.3947392111199</v>
      </c>
      <c r="R32">
        <v>5639.3302305057514</v>
      </c>
      <c r="S32">
        <v>6403.6695715015794</v>
      </c>
      <c r="T32">
        <v>7747916.666666667</v>
      </c>
      <c r="U32">
        <v>4.5</v>
      </c>
      <c r="V32">
        <v>1.9501891918614608E-2</v>
      </c>
      <c r="Y32">
        <v>30</v>
      </c>
      <c r="Z32">
        <v>5.195246814400889E-2</v>
      </c>
      <c r="AA32">
        <v>3.6339197047811633E-2</v>
      </c>
      <c r="AB32">
        <v>4</v>
      </c>
      <c r="AE32">
        <v>30</v>
      </c>
      <c r="AF32">
        <v>4.9677391069849357E-2</v>
      </c>
      <c r="AG32">
        <v>3.4574239427101527E-2</v>
      </c>
      <c r="AH32">
        <v>5</v>
      </c>
      <c r="AJ32">
        <v>30</v>
      </c>
      <c r="AK32">
        <v>4.2118653833313147E-2</v>
      </c>
      <c r="AL32">
        <v>3.4428619597025353E-2</v>
      </c>
      <c r="AM32">
        <v>12</v>
      </c>
      <c r="AP32">
        <v>4.4906655954404781E-2</v>
      </c>
      <c r="AR32">
        <v>3.7931054925070547E-2</v>
      </c>
      <c r="AT32">
        <v>7.1462001928844138E-2</v>
      </c>
    </row>
    <row r="33" spans="14:33" x14ac:dyDescent="0.25">
      <c r="Z33">
        <f>SUM(Z3:Z32)</f>
        <v>1.4296537173249817</v>
      </c>
      <c r="AA33">
        <f>SUM(AA3:AA32)</f>
        <v>0.99999999999999967</v>
      </c>
      <c r="AF33">
        <f>SUM(AF3:AF32)</f>
        <v>1.4368325057328377</v>
      </c>
      <c r="AG33">
        <f>SUM(AG3:AG32)</f>
        <v>1</v>
      </c>
    </row>
    <row r="35" spans="14:33" x14ac:dyDescent="0.25">
      <c r="X35" t="s">
        <v>130</v>
      </c>
      <c r="Y35" t="s">
        <v>131</v>
      </c>
      <c r="Z35" t="s">
        <v>132</v>
      </c>
    </row>
    <row r="36" spans="14:33" x14ac:dyDescent="0.25">
      <c r="N36" t="s">
        <v>64</v>
      </c>
      <c r="O36" t="s">
        <v>64</v>
      </c>
      <c r="U36" s="3"/>
      <c r="V36" s="3"/>
      <c r="W36" t="s">
        <v>100</v>
      </c>
      <c r="X36">
        <v>2.9246850987128582E-2</v>
      </c>
      <c r="Y36">
        <v>5.8022964045128918E-2</v>
      </c>
      <c r="Z36">
        <v>3.1109916905941434E-2</v>
      </c>
    </row>
    <row r="37" spans="14:33" x14ac:dyDescent="0.25">
      <c r="N37" t="str">
        <f>CONCATENATE(O37," ",P37," ",Q37," ",R37, " ",S37, " ")</f>
        <v xml:space="preserve">W 1' YES 0.0294760759808573 GAS / </v>
      </c>
      <c r="O37" s="3" t="s">
        <v>65</v>
      </c>
      <c r="P37" t="s">
        <v>68</v>
      </c>
      <c r="Q37" t="s">
        <v>241</v>
      </c>
      <c r="R37" t="s">
        <v>69</v>
      </c>
      <c r="S37" t="s">
        <v>70</v>
      </c>
      <c r="U37" s="3"/>
      <c r="V37" s="3"/>
      <c r="W37" t="s">
        <v>101</v>
      </c>
      <c r="X37">
        <v>4.361906597772932E-2</v>
      </c>
      <c r="Y37">
        <v>2.825526966511354E-2</v>
      </c>
      <c r="Z37">
        <v>3.3676086672815922E-2</v>
      </c>
    </row>
    <row r="38" spans="14:33" x14ac:dyDescent="0.25">
      <c r="N38" t="str">
        <f t="shared" ref="N38:N66" si="0">CONCATENATE(O38," ",P38," ",Q38," ",R38, " ",S38, " ")</f>
        <v xml:space="preserve">W 2' YES 0.0344867750124875 GAS / </v>
      </c>
      <c r="O38" s="3" t="s">
        <v>66</v>
      </c>
      <c r="P38" t="s">
        <v>68</v>
      </c>
      <c r="Q38" t="s">
        <v>242</v>
      </c>
      <c r="R38" t="s">
        <v>69</v>
      </c>
      <c r="S38" t="s">
        <v>70</v>
      </c>
      <c r="U38" s="3"/>
      <c r="V38" s="3"/>
      <c r="W38" t="s">
        <v>102</v>
      </c>
      <c r="X38">
        <v>2.735486971373299E-2</v>
      </c>
      <c r="Y38">
        <v>2.2103332286058309E-2</v>
      </c>
      <c r="Z38">
        <v>3.4711183141319893E-2</v>
      </c>
    </row>
    <row r="39" spans="14:33" x14ac:dyDescent="0.25">
      <c r="N39" t="str">
        <f t="shared" si="0"/>
        <v xml:space="preserve">W 3' YES 0.0302791667778642 GAS / </v>
      </c>
      <c r="O39" s="3" t="s">
        <v>67</v>
      </c>
      <c r="P39" t="s">
        <v>68</v>
      </c>
      <c r="Q39" t="s">
        <v>243</v>
      </c>
      <c r="R39" t="s">
        <v>69</v>
      </c>
      <c r="S39" t="s">
        <v>70</v>
      </c>
      <c r="V39" s="3"/>
      <c r="W39" t="s">
        <v>103</v>
      </c>
      <c r="X39">
        <v>3.9582633736758847E-2</v>
      </c>
      <c r="Y39">
        <v>1.7244995376875901E-2</v>
      </c>
      <c r="Z39">
        <v>3.4581067486713739E-2</v>
      </c>
    </row>
    <row r="40" spans="14:33" x14ac:dyDescent="0.25">
      <c r="N40" t="str">
        <f t="shared" si="0"/>
        <v xml:space="preserve">W 4' YES 0.0320544929515288 GAS / </v>
      </c>
      <c r="O40" s="3" t="s">
        <v>71</v>
      </c>
      <c r="P40" t="s">
        <v>68</v>
      </c>
      <c r="Q40" t="s">
        <v>244</v>
      </c>
      <c r="R40" t="s">
        <v>69</v>
      </c>
      <c r="S40" t="s">
        <v>70</v>
      </c>
      <c r="V40" s="3"/>
      <c r="W40" t="s">
        <v>104</v>
      </c>
      <c r="X40">
        <v>4.5067272503018271E-2</v>
      </c>
      <c r="Y40">
        <v>5.4752726686036812E-2</v>
      </c>
      <c r="Z40">
        <v>3.3926367105883488E-2</v>
      </c>
    </row>
    <row r="41" spans="14:33" x14ac:dyDescent="0.25">
      <c r="N41" t="str">
        <f t="shared" si="0"/>
        <v xml:space="preserve">W 5' YES 0.0296293634065263 GAS / </v>
      </c>
      <c r="O41" s="3" t="s">
        <v>72</v>
      </c>
      <c r="P41" t="s">
        <v>68</v>
      </c>
      <c r="Q41" t="s">
        <v>245</v>
      </c>
      <c r="R41" t="s">
        <v>69</v>
      </c>
      <c r="S41" t="s">
        <v>70</v>
      </c>
      <c r="V41" s="3"/>
      <c r="W41" t="s">
        <v>105</v>
      </c>
      <c r="X41">
        <v>4.498778090808047E-2</v>
      </c>
      <c r="Y41">
        <v>5.8785229388184097E-2</v>
      </c>
      <c r="Z41">
        <v>3.5047377912648614E-2</v>
      </c>
    </row>
    <row r="42" spans="14:33" x14ac:dyDescent="0.25">
      <c r="N42" t="str">
        <f t="shared" si="0"/>
        <v xml:space="preserve">W 6' YES 0.035411732621264 GAS / </v>
      </c>
      <c r="O42" s="3" t="s">
        <v>73</v>
      </c>
      <c r="P42" t="s">
        <v>68</v>
      </c>
      <c r="Q42" t="s">
        <v>246</v>
      </c>
      <c r="R42" t="s">
        <v>69</v>
      </c>
      <c r="S42" t="s">
        <v>70</v>
      </c>
      <c r="V42" s="3"/>
      <c r="W42" t="s">
        <v>106</v>
      </c>
      <c r="X42">
        <v>2.952738912594487E-2</v>
      </c>
      <c r="Y42">
        <v>6.5975999198740101E-2</v>
      </c>
      <c r="Z42">
        <v>3.5173090743255538E-2</v>
      </c>
    </row>
    <row r="43" spans="14:33" x14ac:dyDescent="0.25">
      <c r="N43" t="str">
        <f t="shared" si="0"/>
        <v xml:space="preserve">W 7' YES 0.0307093080702468 GAS / </v>
      </c>
      <c r="O43" s="3" t="s">
        <v>74</v>
      </c>
      <c r="P43" t="s">
        <v>68</v>
      </c>
      <c r="Q43" t="s">
        <v>247</v>
      </c>
      <c r="R43" t="s">
        <v>69</v>
      </c>
      <c r="S43" t="s">
        <v>70</v>
      </c>
      <c r="V43" s="3"/>
      <c r="W43" t="s">
        <v>107</v>
      </c>
      <c r="X43">
        <v>3.4105150419628381E-2</v>
      </c>
      <c r="Y43">
        <v>2.145626890153125E-2</v>
      </c>
      <c r="Z43">
        <v>3.4960575387924513E-2</v>
      </c>
    </row>
    <row r="44" spans="14:33" x14ac:dyDescent="0.25">
      <c r="N44" t="str">
        <f t="shared" si="0"/>
        <v xml:space="preserve">W 8' YES 0.0288050045285497 GAS / </v>
      </c>
      <c r="O44" s="3" t="s">
        <v>75</v>
      </c>
      <c r="P44" t="s">
        <v>68</v>
      </c>
      <c r="Q44" t="s">
        <v>248</v>
      </c>
      <c r="R44" t="s">
        <v>69</v>
      </c>
      <c r="S44" t="s">
        <v>70</v>
      </c>
      <c r="V44" s="3"/>
      <c r="W44" t="s">
        <v>108</v>
      </c>
      <c r="X44">
        <v>5.3824667060072759E-2</v>
      </c>
      <c r="Y44">
        <v>1.3212438260802839E-2</v>
      </c>
      <c r="Z44">
        <v>3.4376058018573678E-2</v>
      </c>
    </row>
    <row r="45" spans="14:33" x14ac:dyDescent="0.25">
      <c r="N45" t="str">
        <f t="shared" si="0"/>
        <v xml:space="preserve">W 9' YES 0.0366175195145304 GAS / </v>
      </c>
      <c r="O45" s="3" t="s">
        <v>76</v>
      </c>
      <c r="P45" t="s">
        <v>68</v>
      </c>
      <c r="Q45" t="s">
        <v>249</v>
      </c>
      <c r="R45" t="s">
        <v>69</v>
      </c>
      <c r="S45" t="s">
        <v>70</v>
      </c>
      <c r="W45" t="s">
        <v>109</v>
      </c>
      <c r="X45">
        <v>4.420045754536514E-2</v>
      </c>
      <c r="Y45">
        <v>3.5676599099017298E-2</v>
      </c>
      <c r="Z45">
        <v>3.4048822351219324E-2</v>
      </c>
    </row>
    <row r="46" spans="14:33" x14ac:dyDescent="0.25">
      <c r="N46" t="str">
        <f t="shared" si="0"/>
        <v xml:space="preserve">'W 10' YES 0.0312898654873683 GAS / </v>
      </c>
      <c r="O46" t="s">
        <v>77</v>
      </c>
      <c r="P46" t="s">
        <v>68</v>
      </c>
      <c r="Q46" t="s">
        <v>250</v>
      </c>
      <c r="R46" t="s">
        <v>69</v>
      </c>
      <c r="S46" t="s">
        <v>70</v>
      </c>
      <c r="W46" t="s">
        <v>110</v>
      </c>
      <c r="X46">
        <v>2.4752999920152379E-2</v>
      </c>
      <c r="Y46">
        <v>3.7185793771599612E-2</v>
      </c>
      <c r="Z46">
        <v>3.4555279010366181E-2</v>
      </c>
    </row>
    <row r="47" spans="14:33" x14ac:dyDescent="0.25">
      <c r="N47" t="str">
        <f t="shared" si="0"/>
        <v xml:space="preserve">'W 11' YES 0.0283911685143221 GAS / </v>
      </c>
      <c r="O47" t="s">
        <v>78</v>
      </c>
      <c r="P47" t="s">
        <v>68</v>
      </c>
      <c r="Q47" t="s">
        <v>251</v>
      </c>
      <c r="R47" t="s">
        <v>69</v>
      </c>
      <c r="S47" t="s">
        <v>70</v>
      </c>
      <c r="W47" t="s">
        <v>111</v>
      </c>
      <c r="X47">
        <v>4.4077710928566889E-2</v>
      </c>
      <c r="Y47">
        <v>3.9017573911654439E-2</v>
      </c>
      <c r="Z47">
        <v>3.2318301258058228E-2</v>
      </c>
    </row>
    <row r="48" spans="14:33" x14ac:dyDescent="0.25">
      <c r="N48" t="str">
        <f t="shared" si="0"/>
        <v xml:space="preserve">'W 12' YES 0.0365542934024478 GAS / </v>
      </c>
      <c r="O48" t="s">
        <v>79</v>
      </c>
      <c r="P48" t="s">
        <v>68</v>
      </c>
      <c r="Q48" t="s">
        <v>252</v>
      </c>
      <c r="R48" t="s">
        <v>69</v>
      </c>
      <c r="S48" t="s">
        <v>70</v>
      </c>
      <c r="W48" t="s">
        <v>112</v>
      </c>
      <c r="X48">
        <v>4.0157830848424773E-2</v>
      </c>
      <c r="Y48">
        <v>2.447486930123215E-2</v>
      </c>
      <c r="Z48">
        <v>3.3623410663927968E-2</v>
      </c>
    </row>
    <row r="49" spans="14:26" x14ac:dyDescent="0.25">
      <c r="N49" t="str">
        <f t="shared" si="0"/>
        <v xml:space="preserve">'W 13' YES 0.0285847294663507 GAS / </v>
      </c>
      <c r="O49" t="s">
        <v>80</v>
      </c>
      <c r="P49" t="s">
        <v>68</v>
      </c>
      <c r="Q49" t="s">
        <v>253</v>
      </c>
      <c r="R49" t="s">
        <v>69</v>
      </c>
      <c r="S49" t="s">
        <v>70</v>
      </c>
      <c r="W49" t="s">
        <v>113</v>
      </c>
      <c r="X49">
        <v>4.7326521801813168E-2</v>
      </c>
      <c r="Y49">
        <v>2.6804640469970099E-2</v>
      </c>
      <c r="Z49">
        <v>3.1872685010020406E-2</v>
      </c>
    </row>
    <row r="50" spans="14:26" x14ac:dyDescent="0.25">
      <c r="N50" t="str">
        <f t="shared" si="0"/>
        <v xml:space="preserve">'W 14' YES 0.0336846618406528 GAS / </v>
      </c>
      <c r="O50" t="s">
        <v>81</v>
      </c>
      <c r="P50" t="s">
        <v>68</v>
      </c>
      <c r="Q50" t="s">
        <v>254</v>
      </c>
      <c r="R50" t="s">
        <v>69</v>
      </c>
      <c r="S50" t="s">
        <v>70</v>
      </c>
      <c r="W50" t="s">
        <v>114</v>
      </c>
      <c r="X50">
        <v>4.0676637813050052E-2</v>
      </c>
      <c r="Y50">
        <v>4.0015889525494799E-2</v>
      </c>
      <c r="Z50">
        <v>3.0109412173652008E-2</v>
      </c>
    </row>
    <row r="51" spans="14:26" x14ac:dyDescent="0.25">
      <c r="N51" t="str">
        <f t="shared" si="0"/>
        <v xml:space="preserve">'W 15' YES 0.0312359260338102 GAS / </v>
      </c>
      <c r="O51" t="s">
        <v>82</v>
      </c>
      <c r="P51" t="s">
        <v>68</v>
      </c>
      <c r="Q51" t="s">
        <v>255</v>
      </c>
      <c r="R51" t="s">
        <v>69</v>
      </c>
      <c r="S51" t="s">
        <v>70</v>
      </c>
      <c r="W51" t="s">
        <v>115</v>
      </c>
      <c r="X51">
        <v>4.9495230668963129E-2</v>
      </c>
      <c r="Y51">
        <v>3.1786473470194143E-2</v>
      </c>
      <c r="Z51">
        <v>3.3929934030800281E-2</v>
      </c>
    </row>
    <row r="52" spans="14:26" x14ac:dyDescent="0.25">
      <c r="N52" t="str">
        <f t="shared" si="0"/>
        <v xml:space="preserve">'W 16' YES 0.0340508625701896 GAS / </v>
      </c>
      <c r="O52" t="s">
        <v>83</v>
      </c>
      <c r="P52" t="s">
        <v>68</v>
      </c>
      <c r="Q52" t="s">
        <v>256</v>
      </c>
      <c r="R52" t="s">
        <v>69</v>
      </c>
      <c r="S52" t="s">
        <v>70</v>
      </c>
      <c r="W52" t="s">
        <v>116</v>
      </c>
      <c r="X52">
        <v>5.1195454503881549E-2</v>
      </c>
      <c r="Y52">
        <v>6.2009218566399259E-2</v>
      </c>
      <c r="Z52">
        <v>3.2716337525425028E-2</v>
      </c>
    </row>
    <row r="53" spans="14:26" x14ac:dyDescent="0.25">
      <c r="N53" t="str">
        <f t="shared" si="0"/>
        <v xml:space="preserve">'W 17' YES 0.0384825582976969 GAS / </v>
      </c>
      <c r="O53" t="s">
        <v>84</v>
      </c>
      <c r="P53" t="s">
        <v>68</v>
      </c>
      <c r="Q53" t="s">
        <v>257</v>
      </c>
      <c r="R53" t="s">
        <v>69</v>
      </c>
      <c r="S53" t="s">
        <v>70</v>
      </c>
      <c r="W53" t="s">
        <v>117</v>
      </c>
      <c r="X53">
        <v>5.7989753250738511E-2</v>
      </c>
      <c r="Y53">
        <v>2.9478004009466811E-2</v>
      </c>
      <c r="Z53">
        <v>3.3409026505590793E-2</v>
      </c>
    </row>
    <row r="54" spans="14:26" x14ac:dyDescent="0.25">
      <c r="N54" t="str">
        <f t="shared" si="0"/>
        <v xml:space="preserve">'W 18' YES 0.0432184016227663 GAS / </v>
      </c>
      <c r="O54" t="s">
        <v>85</v>
      </c>
      <c r="P54" t="s">
        <v>68</v>
      </c>
      <c r="Q54" t="s">
        <v>258</v>
      </c>
      <c r="R54" t="s">
        <v>69</v>
      </c>
      <c r="S54" t="s">
        <v>70</v>
      </c>
      <c r="W54" t="s">
        <v>118</v>
      </c>
      <c r="X54">
        <v>4.9440095308092742E-2</v>
      </c>
      <c r="Y54">
        <v>2.7146504337048641E-2</v>
      </c>
      <c r="Z54">
        <v>3.371204417273297E-2</v>
      </c>
    </row>
    <row r="55" spans="14:26" x14ac:dyDescent="0.25">
      <c r="N55" t="str">
        <f t="shared" si="0"/>
        <v xml:space="preserve">'W 19' YES 0.0330587106875182 GAS / </v>
      </c>
      <c r="O55" t="s">
        <v>86</v>
      </c>
      <c r="P55" t="s">
        <v>68</v>
      </c>
      <c r="Q55" t="s">
        <v>259</v>
      </c>
      <c r="R55" t="s">
        <v>69</v>
      </c>
      <c r="S55" t="s">
        <v>70</v>
      </c>
      <c r="W55" t="s">
        <v>119</v>
      </c>
      <c r="X55">
        <v>3.3237966863373207E-2</v>
      </c>
      <c r="Y55">
        <v>1.1513803418284471E-3</v>
      </c>
      <c r="Z55">
        <v>3.4049757967925531E-2</v>
      </c>
    </row>
    <row r="56" spans="14:26" x14ac:dyDescent="0.25">
      <c r="N56" t="str">
        <f t="shared" si="0"/>
        <v xml:space="preserve">'W 20' YES 0.0336565922004313 GAS / </v>
      </c>
      <c r="O56" t="s">
        <v>87</v>
      </c>
      <c r="P56" t="s">
        <v>68</v>
      </c>
      <c r="Q56" t="s">
        <v>260</v>
      </c>
      <c r="R56" t="s">
        <v>69</v>
      </c>
      <c r="S56" t="s">
        <v>70</v>
      </c>
      <c r="W56" t="s">
        <v>120</v>
      </c>
      <c r="X56">
        <v>3.8132387163653692E-2</v>
      </c>
      <c r="Y56">
        <v>1.4708337689194209E-3</v>
      </c>
      <c r="Z56">
        <v>3.5365245217182206E-2</v>
      </c>
    </row>
    <row r="57" spans="14:26" x14ac:dyDescent="0.25">
      <c r="N57" t="str">
        <f t="shared" si="0"/>
        <v xml:space="preserve">'W 21' YES 0.0330022687144264 GAS / </v>
      </c>
      <c r="O57" t="s">
        <v>88</v>
      </c>
      <c r="P57" t="s">
        <v>68</v>
      </c>
      <c r="Q57" t="s">
        <v>261</v>
      </c>
      <c r="R57" t="s">
        <v>69</v>
      </c>
      <c r="S57" t="s">
        <v>70</v>
      </c>
      <c r="W57" t="s">
        <v>121</v>
      </c>
      <c r="X57">
        <v>4.0730932046103313E-2</v>
      </c>
      <c r="Y57">
        <v>2.5058438310022579E-2</v>
      </c>
      <c r="Z57">
        <v>3.4224637369318869E-2</v>
      </c>
    </row>
    <row r="58" spans="14:26" x14ac:dyDescent="0.25">
      <c r="N58" t="str">
        <f t="shared" si="0"/>
        <v xml:space="preserve">'W 22' YES 0.0356127767976507 GAS / </v>
      </c>
      <c r="O58" t="s">
        <v>89</v>
      </c>
      <c r="P58" t="s">
        <v>68</v>
      </c>
      <c r="Q58" t="s">
        <v>262</v>
      </c>
      <c r="R58" t="s">
        <v>69</v>
      </c>
      <c r="S58" t="s">
        <v>70</v>
      </c>
      <c r="W58" t="s">
        <v>122</v>
      </c>
      <c r="X58">
        <v>4.1073738170085028E-2</v>
      </c>
      <c r="Y58">
        <v>8.8944021358026426E-3</v>
      </c>
      <c r="Z58">
        <v>2.73289797486122E-2</v>
      </c>
    </row>
    <row r="59" spans="14:26" x14ac:dyDescent="0.25">
      <c r="N59" t="str">
        <f t="shared" si="0"/>
        <v xml:space="preserve">'W 23' YES 0.0345101948287643 GAS / </v>
      </c>
      <c r="O59" t="s">
        <v>90</v>
      </c>
      <c r="P59" t="s">
        <v>68</v>
      </c>
      <c r="Q59" t="s">
        <v>263</v>
      </c>
      <c r="R59" t="s">
        <v>69</v>
      </c>
      <c r="S59" t="s">
        <v>70</v>
      </c>
      <c r="W59" t="s">
        <v>123</v>
      </c>
      <c r="X59">
        <v>3.1944936207345669E-2</v>
      </c>
      <c r="Y59">
        <v>5.1443215810278104E-3</v>
      </c>
      <c r="Z59">
        <v>3.2390844763774643E-2</v>
      </c>
    </row>
    <row r="60" spans="14:26" x14ac:dyDescent="0.25">
      <c r="N60" t="str">
        <f t="shared" si="0"/>
        <v xml:space="preserve">'W 24' YES 0.0335192659626147 GAS / </v>
      </c>
      <c r="O60" t="s">
        <v>91</v>
      </c>
      <c r="P60" t="s">
        <v>68</v>
      </c>
      <c r="Q60" t="s">
        <v>264</v>
      </c>
      <c r="R60" t="s">
        <v>69</v>
      </c>
      <c r="S60" t="s">
        <v>70</v>
      </c>
      <c r="W60" t="s">
        <v>124</v>
      </c>
      <c r="X60">
        <v>4.0101157240040548E-2</v>
      </c>
      <c r="Y60">
        <v>4.7703303997522338E-2</v>
      </c>
      <c r="Z60">
        <v>3.2270605274479829E-2</v>
      </c>
    </row>
    <row r="61" spans="14:26" x14ac:dyDescent="0.25">
      <c r="N61" t="str">
        <f t="shared" si="0"/>
        <v xml:space="preserve">'W 25' YES 0.0360893008503676 GAS / </v>
      </c>
      <c r="O61" t="s">
        <v>92</v>
      </c>
      <c r="P61" t="s">
        <v>68</v>
      </c>
      <c r="Q61" t="s">
        <v>265</v>
      </c>
      <c r="R61" t="s">
        <v>69</v>
      </c>
      <c r="S61" t="s">
        <v>70</v>
      </c>
      <c r="W61" t="s">
        <v>125</v>
      </c>
      <c r="X61">
        <v>2.532670810969484E-2</v>
      </c>
      <c r="Y61">
        <v>6.4148058527494889E-2</v>
      </c>
      <c r="Z61">
        <v>3.3825111158481115E-2</v>
      </c>
    </row>
    <row r="62" spans="14:26" x14ac:dyDescent="0.25">
      <c r="N62" t="str">
        <f t="shared" si="0"/>
        <v xml:space="preserve">'W 26' YES 0.0286939154736756 GAS / </v>
      </c>
      <c r="O62" t="s">
        <v>93</v>
      </c>
      <c r="P62" t="s">
        <v>68</v>
      </c>
      <c r="Q62" t="s">
        <v>266</v>
      </c>
      <c r="R62" t="s">
        <v>69</v>
      </c>
      <c r="S62" t="s">
        <v>70</v>
      </c>
      <c r="W62" t="s">
        <v>126</v>
      </c>
      <c r="X62">
        <v>4.9270612062559609E-2</v>
      </c>
      <c r="Y62">
        <v>6.7687192642626709E-2</v>
      </c>
      <c r="Z62">
        <v>3.3610585977819254E-2</v>
      </c>
    </row>
    <row r="63" spans="14:26" x14ac:dyDescent="0.25">
      <c r="N63" t="str">
        <f t="shared" si="0"/>
        <v xml:space="preserve">'W 27' YES 0.0379907053809352 GAS / </v>
      </c>
      <c r="O63" t="s">
        <v>94</v>
      </c>
      <c r="P63" t="s">
        <v>68</v>
      </c>
      <c r="Q63" t="s">
        <v>267</v>
      </c>
      <c r="R63" t="s">
        <v>69</v>
      </c>
      <c r="S63" t="s">
        <v>70</v>
      </c>
      <c r="W63" t="s">
        <v>127</v>
      </c>
      <c r="X63">
        <v>5.0492763373525582E-2</v>
      </c>
      <c r="Y63">
        <v>3.9701703057687242E-2</v>
      </c>
      <c r="Z63">
        <v>3.0327709349379443E-2</v>
      </c>
    </row>
    <row r="64" spans="14:26" x14ac:dyDescent="0.25">
      <c r="N64" t="str">
        <f t="shared" si="0"/>
        <v xml:space="preserve">'W 28' YES 0.0360765249861036 GAS / </v>
      </c>
      <c r="O64" t="s">
        <v>95</v>
      </c>
      <c r="P64" t="s">
        <v>68</v>
      </c>
      <c r="Q64" t="s">
        <v>268</v>
      </c>
      <c r="R64" t="s">
        <v>69</v>
      </c>
      <c r="S64" t="s">
        <v>70</v>
      </c>
      <c r="W64" t="s">
        <v>128</v>
      </c>
      <c r="X64">
        <v>3.643969237100398E-2</v>
      </c>
      <c r="Y64">
        <v>2.6133683447904239E-2</v>
      </c>
      <c r="Z64">
        <v>3.4292490814387268E-2</v>
      </c>
    </row>
    <row r="65" spans="14:45" x14ac:dyDescent="0.25">
      <c r="N65" t="str">
        <f t="shared" si="0"/>
        <v xml:space="preserve">'W 29' YES 0.0303992184210273 GAS / </v>
      </c>
      <c r="O65" t="s">
        <v>96</v>
      </c>
      <c r="P65" t="s">
        <v>68</v>
      </c>
      <c r="Q65" t="s">
        <v>269</v>
      </c>
      <c r="R65" t="s">
        <v>69</v>
      </c>
      <c r="S65" t="s">
        <v>70</v>
      </c>
      <c r="W65" t="s">
        <v>129</v>
      </c>
      <c r="X65">
        <v>3.7931054925070547E-2</v>
      </c>
      <c r="Y65">
        <v>1.9501891918614608E-2</v>
      </c>
      <c r="Z65">
        <v>3.4457056281769573E-2</v>
      </c>
    </row>
    <row r="66" spans="14:45" x14ac:dyDescent="0.25">
      <c r="N66" t="str">
        <f t="shared" si="0"/>
        <v xml:space="preserve">'W 30' YES 0.0344286195970254 GAS / </v>
      </c>
      <c r="O66" t="s">
        <v>97</v>
      </c>
      <c r="P66" t="s">
        <v>68</v>
      </c>
      <c r="Q66" t="s">
        <v>270</v>
      </c>
      <c r="R66" t="s">
        <v>69</v>
      </c>
      <c r="S66" t="s">
        <v>70</v>
      </c>
    </row>
    <row r="68" spans="14:45" ht="15" customHeight="1" x14ac:dyDescent="0.25">
      <c r="N68" s="24"/>
      <c r="O68" s="24" t="s">
        <v>98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4:45" x14ac:dyDescent="0.25">
      <c r="N69" s="24"/>
      <c r="O69" s="4" t="s">
        <v>22</v>
      </c>
      <c r="P69" s="4" t="s">
        <v>31</v>
      </c>
      <c r="Q69" s="4" t="s">
        <v>32</v>
      </c>
      <c r="R69" s="4" t="s">
        <v>33</v>
      </c>
      <c r="S69" s="4" t="s">
        <v>34</v>
      </c>
      <c r="T69" s="4" t="s">
        <v>35</v>
      </c>
      <c r="U69" s="4" t="s">
        <v>36</v>
      </c>
      <c r="V69" s="4" t="s">
        <v>37</v>
      </c>
      <c r="W69" s="4" t="s">
        <v>38</v>
      </c>
      <c r="X69" s="4" t="s">
        <v>39</v>
      </c>
      <c r="Y69" s="4" t="s">
        <v>40</v>
      </c>
      <c r="Z69" s="4" t="s">
        <v>23</v>
      </c>
      <c r="AA69" s="4" t="s">
        <v>41</v>
      </c>
      <c r="AB69" s="4" t="s">
        <v>42</v>
      </c>
      <c r="AC69" s="4" t="s">
        <v>43</v>
      </c>
      <c r="AD69" s="4" t="s">
        <v>44</v>
      </c>
      <c r="AE69" s="4" t="s">
        <v>45</v>
      </c>
      <c r="AF69" s="4" t="s">
        <v>46</v>
      </c>
      <c r="AG69" s="4" t="s">
        <v>47</v>
      </c>
      <c r="AH69" s="4" t="s">
        <v>48</v>
      </c>
      <c r="AI69" s="4" t="s">
        <v>49</v>
      </c>
      <c r="AJ69" s="4" t="s">
        <v>50</v>
      </c>
      <c r="AK69" s="4" t="s">
        <v>24</v>
      </c>
      <c r="AL69" s="4" t="s">
        <v>51</v>
      </c>
      <c r="AM69" s="4" t="s">
        <v>25</v>
      </c>
      <c r="AN69" s="4" t="s">
        <v>26</v>
      </c>
      <c r="AO69" s="4" t="s">
        <v>27</v>
      </c>
      <c r="AP69" s="4" t="s">
        <v>28</v>
      </c>
      <c r="AQ69" s="4" t="s">
        <v>29</v>
      </c>
      <c r="AR69" s="4" t="s">
        <v>30</v>
      </c>
    </row>
    <row r="70" spans="14:45" ht="75" x14ac:dyDescent="0.25">
      <c r="N70" s="24"/>
      <c r="O70" s="4" t="s">
        <v>99</v>
      </c>
      <c r="P70" s="4" t="s">
        <v>99</v>
      </c>
      <c r="Q70" s="4" t="s">
        <v>99</v>
      </c>
      <c r="R70" s="4" t="s">
        <v>99</v>
      </c>
      <c r="S70" s="4" t="s">
        <v>99</v>
      </c>
      <c r="T70" s="4" t="s">
        <v>99</v>
      </c>
      <c r="U70" s="4" t="s">
        <v>99</v>
      </c>
      <c r="V70" s="4" t="s">
        <v>99</v>
      </c>
      <c r="W70" s="4" t="s">
        <v>99</v>
      </c>
      <c r="X70" s="4" t="s">
        <v>99</v>
      </c>
      <c r="Y70" s="4" t="s">
        <v>99</v>
      </c>
      <c r="Z70" s="4" t="s">
        <v>99</v>
      </c>
      <c r="AA70" s="4" t="s">
        <v>99</v>
      </c>
      <c r="AB70" s="4" t="s">
        <v>99</v>
      </c>
      <c r="AC70" s="4" t="s">
        <v>99</v>
      </c>
      <c r="AD70" s="4" t="s">
        <v>99</v>
      </c>
      <c r="AE70" s="4" t="s">
        <v>99</v>
      </c>
      <c r="AF70" s="4" t="s">
        <v>99</v>
      </c>
      <c r="AG70" s="4" t="s">
        <v>99</v>
      </c>
      <c r="AH70" s="4" t="s">
        <v>99</v>
      </c>
      <c r="AI70" s="4" t="s">
        <v>99</v>
      </c>
      <c r="AJ70" s="4" t="s">
        <v>99</v>
      </c>
      <c r="AK70" s="4" t="s">
        <v>99</v>
      </c>
      <c r="AL70" s="4" t="s">
        <v>99</v>
      </c>
      <c r="AM70" s="4" t="s">
        <v>99</v>
      </c>
      <c r="AN70" s="4" t="s">
        <v>99</v>
      </c>
      <c r="AO70" s="4" t="s">
        <v>99</v>
      </c>
      <c r="AP70" s="4" t="s">
        <v>99</v>
      </c>
      <c r="AQ70" s="4" t="s">
        <v>99</v>
      </c>
      <c r="AR70" s="4" t="s">
        <v>99</v>
      </c>
    </row>
    <row r="71" spans="14:45" x14ac:dyDescent="0.25">
      <c r="N71" s="6">
        <v>46023</v>
      </c>
      <c r="O71" s="7">
        <v>485314.703732686</v>
      </c>
      <c r="P71" s="7">
        <v>525346.95209592802</v>
      </c>
      <c r="Q71" s="7">
        <v>541494.45700458996</v>
      </c>
      <c r="R71" s="7">
        <v>539464.65279273398</v>
      </c>
      <c r="S71" s="7">
        <v>529251.32685178204</v>
      </c>
      <c r="T71" s="7">
        <v>546739.09543731797</v>
      </c>
      <c r="U71" s="7">
        <v>548700.21559478599</v>
      </c>
      <c r="V71" s="7">
        <v>545384.97605162195</v>
      </c>
      <c r="W71" s="7">
        <v>536266.505089749</v>
      </c>
      <c r="X71" s="7">
        <v>531161.62867902103</v>
      </c>
      <c r="Y71" s="7">
        <v>539062.35256171203</v>
      </c>
      <c r="Z71" s="7">
        <v>504165.49962570798</v>
      </c>
      <c r="AA71" s="7">
        <v>524525.20635727595</v>
      </c>
      <c r="AB71" s="7">
        <v>497213.88615631801</v>
      </c>
      <c r="AC71" s="7">
        <v>469706.82990897098</v>
      </c>
      <c r="AD71" s="7">
        <v>529306.97088048398</v>
      </c>
      <c r="AE71" s="7">
        <v>510374.86539663002</v>
      </c>
      <c r="AF71" s="7">
        <v>521180.81348721602</v>
      </c>
      <c r="AG71" s="7">
        <v>525907.88909463398</v>
      </c>
      <c r="AH71" s="7">
        <v>531176.22429963795</v>
      </c>
      <c r="AI71" s="7">
        <v>551697.82538804202</v>
      </c>
      <c r="AJ71" s="7">
        <v>533904.34296137397</v>
      </c>
      <c r="AK71" s="7">
        <v>426332.08407834999</v>
      </c>
      <c r="AL71" s="7">
        <v>505297.17831488402</v>
      </c>
      <c r="AM71" s="7">
        <v>503421.44228188501</v>
      </c>
      <c r="AN71" s="7">
        <v>527671.73407230503</v>
      </c>
      <c r="AO71" s="7">
        <v>524325.14125397999</v>
      </c>
      <c r="AP71" s="7">
        <v>473112.265850319</v>
      </c>
      <c r="AQ71" s="7">
        <v>534962.85670444102</v>
      </c>
      <c r="AR71" s="7">
        <v>537530.07799560495</v>
      </c>
      <c r="AS71">
        <f>SUM(O71:AR71)</f>
        <v>15599999.999999989</v>
      </c>
    </row>
    <row r="72" spans="14:45" x14ac:dyDescent="0.25">
      <c r="O72">
        <f>O71/$AS$71</f>
        <v>3.1109916905941434E-2</v>
      </c>
      <c r="P72">
        <f t="shared" ref="P72:AR72" si="1">P71/$AS$71</f>
        <v>3.3676086672815922E-2</v>
      </c>
      <c r="Q72">
        <f t="shared" si="1"/>
        <v>3.4711183141319893E-2</v>
      </c>
      <c r="R72">
        <f t="shared" si="1"/>
        <v>3.4581067486713739E-2</v>
      </c>
      <c r="S72">
        <f t="shared" si="1"/>
        <v>3.3926367105883488E-2</v>
      </c>
      <c r="T72">
        <f t="shared" si="1"/>
        <v>3.5047377912648614E-2</v>
      </c>
      <c r="U72">
        <f t="shared" si="1"/>
        <v>3.5173090743255538E-2</v>
      </c>
      <c r="V72">
        <f t="shared" si="1"/>
        <v>3.4960575387924513E-2</v>
      </c>
      <c r="W72">
        <f t="shared" si="1"/>
        <v>3.4376058018573678E-2</v>
      </c>
      <c r="X72">
        <f t="shared" si="1"/>
        <v>3.4048822351219324E-2</v>
      </c>
      <c r="Y72">
        <f t="shared" si="1"/>
        <v>3.4555279010366181E-2</v>
      </c>
      <c r="Z72">
        <f t="shared" si="1"/>
        <v>3.2318301258058228E-2</v>
      </c>
      <c r="AA72">
        <f t="shared" si="1"/>
        <v>3.3623410663927968E-2</v>
      </c>
      <c r="AB72">
        <f t="shared" si="1"/>
        <v>3.1872685010020406E-2</v>
      </c>
      <c r="AC72">
        <f t="shared" si="1"/>
        <v>3.0109412173652008E-2</v>
      </c>
      <c r="AD72">
        <f t="shared" si="1"/>
        <v>3.3929934030800281E-2</v>
      </c>
      <c r="AE72">
        <f t="shared" si="1"/>
        <v>3.2716337525425028E-2</v>
      </c>
      <c r="AF72">
        <f t="shared" si="1"/>
        <v>3.3409026505590793E-2</v>
      </c>
      <c r="AG72">
        <f t="shared" si="1"/>
        <v>3.371204417273297E-2</v>
      </c>
      <c r="AH72">
        <f t="shared" si="1"/>
        <v>3.4049757967925531E-2</v>
      </c>
      <c r="AI72">
        <f t="shared" si="1"/>
        <v>3.5365245217182206E-2</v>
      </c>
      <c r="AJ72">
        <f t="shared" si="1"/>
        <v>3.4224637369318869E-2</v>
      </c>
      <c r="AK72">
        <f t="shared" si="1"/>
        <v>2.73289797486122E-2</v>
      </c>
      <c r="AL72">
        <f t="shared" si="1"/>
        <v>3.2390844763774643E-2</v>
      </c>
      <c r="AM72">
        <f t="shared" si="1"/>
        <v>3.2270605274479829E-2</v>
      </c>
      <c r="AN72">
        <f t="shared" si="1"/>
        <v>3.3825111158481115E-2</v>
      </c>
      <c r="AO72">
        <f t="shared" si="1"/>
        <v>3.3610585977819254E-2</v>
      </c>
      <c r="AP72">
        <f t="shared" si="1"/>
        <v>3.0327709349379443E-2</v>
      </c>
      <c r="AQ72">
        <f t="shared" si="1"/>
        <v>3.4292490814387268E-2</v>
      </c>
      <c r="AR72">
        <f t="shared" si="1"/>
        <v>3.4457056281769573E-2</v>
      </c>
    </row>
    <row r="77" spans="14:45" ht="75" x14ac:dyDescent="0.25">
      <c r="P77" s="24"/>
      <c r="Q77" s="4" t="s">
        <v>98</v>
      </c>
      <c r="R77" s="4" t="s">
        <v>271</v>
      </c>
      <c r="S77" s="4" t="s">
        <v>272</v>
      </c>
      <c r="T77" s="4" t="s">
        <v>273</v>
      </c>
      <c r="U77" s="4" t="s">
        <v>274</v>
      </c>
      <c r="V77" s="4" t="s">
        <v>275</v>
      </c>
      <c r="W77" s="4" t="s">
        <v>276</v>
      </c>
    </row>
    <row r="78" spans="14:45" x14ac:dyDescent="0.25">
      <c r="P78" s="24"/>
      <c r="Q78" s="4" t="s">
        <v>230</v>
      </c>
      <c r="R78" s="4" t="s">
        <v>230</v>
      </c>
      <c r="S78" s="4" t="s">
        <v>230</v>
      </c>
      <c r="T78" s="4" t="s">
        <v>230</v>
      </c>
      <c r="U78" s="4" t="s">
        <v>230</v>
      </c>
      <c r="V78" s="4" t="s">
        <v>230</v>
      </c>
      <c r="W78" s="4" t="s">
        <v>230</v>
      </c>
    </row>
    <row r="79" spans="14:45" ht="60" x14ac:dyDescent="0.25">
      <c r="P79" s="24"/>
      <c r="Q79" s="4" t="s">
        <v>229</v>
      </c>
      <c r="R79" s="4" t="s">
        <v>229</v>
      </c>
      <c r="S79" s="4" t="s">
        <v>229</v>
      </c>
      <c r="T79" s="4" t="s">
        <v>229</v>
      </c>
      <c r="U79" s="4" t="s">
        <v>229</v>
      </c>
      <c r="V79" s="4" t="s">
        <v>229</v>
      </c>
      <c r="W79" s="4" t="s">
        <v>229</v>
      </c>
    </row>
    <row r="80" spans="14:45" x14ac:dyDescent="0.25">
      <c r="P80" s="6">
        <v>58076</v>
      </c>
      <c r="Q80" s="7">
        <v>110435679455.657</v>
      </c>
      <c r="R80" s="7">
        <v>110943088064.825</v>
      </c>
      <c r="S80" s="7">
        <v>110931500321.39101</v>
      </c>
      <c r="T80" s="7">
        <v>110503261253.228</v>
      </c>
      <c r="U80" s="7">
        <v>109940097211.57401</v>
      </c>
      <c r="V80" s="7">
        <v>109815520821.532</v>
      </c>
      <c r="W80" s="7">
        <v>109951473345.061</v>
      </c>
    </row>
    <row r="81" spans="15:23" ht="30" x14ac:dyDescent="0.25">
      <c r="O81">
        <v>126365100000</v>
      </c>
      <c r="Q81" s="4" t="s">
        <v>132</v>
      </c>
      <c r="R81" s="4" t="s">
        <v>131</v>
      </c>
      <c r="S81" s="29" t="s">
        <v>62</v>
      </c>
      <c r="T81" s="29" t="s">
        <v>61</v>
      </c>
      <c r="U81" s="28" t="s">
        <v>57</v>
      </c>
      <c r="V81" s="28" t="s">
        <v>58</v>
      </c>
      <c r="W81" s="28" t="s">
        <v>59</v>
      </c>
    </row>
    <row r="82" spans="15:23" x14ac:dyDescent="0.25">
      <c r="Q82" s="27">
        <f>Q80/$O$81 * 100</f>
        <v>87.394129752326393</v>
      </c>
      <c r="R82" s="27">
        <f>R80/$O$81 * 100</f>
        <v>87.795671482731379</v>
      </c>
      <c r="S82" s="27">
        <f>S80/$O$81 * 100</f>
        <v>87.786501432271251</v>
      </c>
      <c r="T82" s="27">
        <f>T80/$O$81 * 100</f>
        <v>87.447611130943585</v>
      </c>
      <c r="U82" s="27">
        <f>U80/$O$81 * 100</f>
        <v>87.001946907472089</v>
      </c>
      <c r="V82" s="27">
        <f>V80/$O$81 * 100</f>
        <v>86.903362416942656</v>
      </c>
      <c r="W82" s="27">
        <f>W80/$O$81 * 100</f>
        <v>87.010949498762713</v>
      </c>
    </row>
  </sheetData>
  <mergeCells count="3">
    <mergeCell ref="N68:N70"/>
    <mergeCell ref="O68:AR68"/>
    <mergeCell ref="P77:P79"/>
  </mergeCells>
  <phoneticPr fontId="6" type="noConversion"/>
  <conditionalFormatting sqref="X36:X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6:Y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6:Z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W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9FE0-60BF-4346-B042-163C104D9C44}">
  <dimension ref="A1:AG178"/>
  <sheetViews>
    <sheetView zoomScale="40" zoomScaleNormal="40" workbookViewId="0">
      <selection activeCell="S7" sqref="S6:S70"/>
    </sheetView>
  </sheetViews>
  <sheetFormatPr defaultRowHeight="15" x14ac:dyDescent="0.25"/>
  <cols>
    <col min="1" max="1" width="16.85546875" customWidth="1"/>
    <col min="3" max="4" width="9.28515625" bestFit="1" customWidth="1"/>
    <col min="5" max="5" width="12" bestFit="1" customWidth="1"/>
    <col min="6" max="6" width="12.140625" bestFit="1" customWidth="1"/>
    <col min="7" max="8" width="9.42578125" bestFit="1" customWidth="1"/>
    <col min="9" max="9" width="13.140625" customWidth="1"/>
    <col min="10" max="10" width="11.85546875" bestFit="1" customWidth="1"/>
    <col min="11" max="11" width="14.28515625" customWidth="1"/>
    <col min="12" max="12" width="14.7109375" customWidth="1"/>
    <col min="13" max="13" width="12.85546875" bestFit="1" customWidth="1"/>
    <col min="14" max="14" width="12.140625" customWidth="1"/>
    <col min="15" max="15" width="18.42578125" customWidth="1"/>
    <col min="16" max="16" width="16.7109375" customWidth="1"/>
    <col min="17" max="17" width="11.5703125" bestFit="1" customWidth="1"/>
    <col min="18" max="18" width="12.85546875" bestFit="1" customWidth="1"/>
    <col min="19" max="19" width="12" bestFit="1" customWidth="1"/>
    <col min="20" max="23" width="9.42578125" bestFit="1" customWidth="1"/>
    <col min="24" max="26" width="9.28515625" bestFit="1" customWidth="1"/>
  </cols>
  <sheetData>
    <row r="1" spans="1:33" ht="122.25" x14ac:dyDescent="0.3">
      <c r="A1" s="26" t="s">
        <v>240</v>
      </c>
      <c r="B1" s="26"/>
      <c r="C1" s="26"/>
      <c r="D1" s="26"/>
      <c r="E1" s="26"/>
      <c r="F1" s="26"/>
      <c r="G1" s="26"/>
      <c r="H1" t="s">
        <v>239</v>
      </c>
      <c r="I1">
        <f xml:space="preserve"> 126.3651 * 10^9</f>
        <v>126365100000</v>
      </c>
      <c r="J1" t="s">
        <v>238</v>
      </c>
      <c r="P1" s="23" t="s">
        <v>237</v>
      </c>
      <c r="Q1" s="22" t="s">
        <v>279</v>
      </c>
      <c r="R1" s="22" t="s">
        <v>236</v>
      </c>
      <c r="S1" s="22" t="s">
        <v>235</v>
      </c>
      <c r="T1" s="22" t="s">
        <v>234</v>
      </c>
      <c r="U1" s="22" t="s">
        <v>233</v>
      </c>
      <c r="V1" s="21" t="s">
        <v>232</v>
      </c>
    </row>
    <row r="2" spans="1:33" x14ac:dyDescent="0.25">
      <c r="B2" s="25" t="s">
        <v>132</v>
      </c>
      <c r="C2" s="25"/>
      <c r="D2" s="25"/>
      <c r="E2" s="25" t="s">
        <v>131</v>
      </c>
      <c r="F2" s="25"/>
      <c r="G2" s="25"/>
      <c r="H2" s="25" t="s">
        <v>130</v>
      </c>
      <c r="I2" s="25"/>
      <c r="J2" s="25"/>
      <c r="P2" s="20" t="s">
        <v>132</v>
      </c>
      <c r="Q2" s="30">
        <f>B71/$I$1*100</f>
        <v>87.394129752326393</v>
      </c>
      <c r="R2" s="30">
        <f>B71/10^9</f>
        <v>110.435679455657</v>
      </c>
      <c r="S2" s="31">
        <f>SUM(L6:L71) / 10^9</f>
        <v>51.406931392736425</v>
      </c>
      <c r="T2" s="19">
        <f>D71/1000</f>
        <v>1450.5943352555601</v>
      </c>
      <c r="U2" s="19">
        <f>D71/B71</f>
        <v>1.313519636412446E-5</v>
      </c>
      <c r="V2" s="18">
        <f>COUNTIF(C6:C71,"&gt;0")</f>
        <v>31</v>
      </c>
    </row>
    <row r="3" spans="1:33" ht="78.75" customHeight="1" x14ac:dyDescent="0.25">
      <c r="A3" s="24"/>
      <c r="B3" s="24" t="s">
        <v>98</v>
      </c>
      <c r="C3" s="24"/>
      <c r="D3" s="24"/>
      <c r="E3" s="24" t="s">
        <v>271</v>
      </c>
      <c r="F3" s="24"/>
      <c r="G3" s="24"/>
      <c r="H3" s="24" t="s">
        <v>272</v>
      </c>
      <c r="I3" s="24"/>
      <c r="J3" s="24"/>
      <c r="P3" s="20" t="s">
        <v>131</v>
      </c>
      <c r="Q3" s="30">
        <f>E71/$I$1*100</f>
        <v>87.795671482731379</v>
      </c>
      <c r="R3" s="30">
        <f>E71/10^9</f>
        <v>110.94308806482499</v>
      </c>
      <c r="S3" s="31">
        <f>SUM(M6:M71) / 10^9</f>
        <v>51.549412341530086</v>
      </c>
      <c r="T3" s="19">
        <f>G71/1000</f>
        <v>1632.3065898390998</v>
      </c>
      <c r="U3" s="19">
        <f>G71/E71</f>
        <v>1.4713008429018391E-5</v>
      </c>
      <c r="V3" s="18">
        <f>COUNTIF(F6:F71,"&gt;0")</f>
        <v>31</v>
      </c>
      <c r="AA3" s="24"/>
      <c r="AB3" s="4" t="s">
        <v>231</v>
      </c>
      <c r="AC3" s="4" t="s">
        <v>136</v>
      </c>
      <c r="AF3" t="s">
        <v>231</v>
      </c>
      <c r="AG3" t="s">
        <v>136</v>
      </c>
    </row>
    <row r="4" spans="1:33" ht="42" customHeight="1" thickBot="1" x14ac:dyDescent="0.3">
      <c r="A4" s="24"/>
      <c r="B4" s="24" t="s">
        <v>230</v>
      </c>
      <c r="C4" s="24"/>
      <c r="D4" s="24"/>
      <c r="E4" s="24" t="s">
        <v>230</v>
      </c>
      <c r="F4" s="24"/>
      <c r="G4" s="24"/>
      <c r="H4" s="24" t="s">
        <v>230</v>
      </c>
      <c r="I4" s="24"/>
      <c r="J4" s="24"/>
      <c r="P4" s="17" t="s">
        <v>130</v>
      </c>
      <c r="Q4" s="32">
        <f>H71 / $I$1 * 100</f>
        <v>87.786501432271251</v>
      </c>
      <c r="R4" s="32">
        <f>H71/10^9</f>
        <v>110.93150032139101</v>
      </c>
      <c r="S4" s="32">
        <f>SUM(N6:N71) / 10^9</f>
        <v>51.346215522992516</v>
      </c>
      <c r="T4" s="16">
        <f>T3-T2</f>
        <v>181.71225458353979</v>
      </c>
      <c r="U4" s="16">
        <f>U3-U2</f>
        <v>1.5778120648939316E-6</v>
      </c>
      <c r="V4" s="15">
        <f>V3-V2</f>
        <v>0</v>
      </c>
      <c r="AA4" s="24"/>
      <c r="AB4" s="4" t="s">
        <v>230</v>
      </c>
      <c r="AC4" s="4" t="s">
        <v>230</v>
      </c>
      <c r="AF4" t="s">
        <v>230</v>
      </c>
      <c r="AG4" t="s">
        <v>230</v>
      </c>
    </row>
    <row r="5" spans="1:33" ht="54.75" customHeight="1" x14ac:dyDescent="0.25">
      <c r="A5" s="24"/>
      <c r="B5" s="4" t="s">
        <v>229</v>
      </c>
      <c r="C5" s="4" t="s">
        <v>277</v>
      </c>
      <c r="D5" s="4" t="s">
        <v>228</v>
      </c>
      <c r="E5" s="4" t="s">
        <v>229</v>
      </c>
      <c r="F5" s="4" t="s">
        <v>277</v>
      </c>
      <c r="G5" s="4" t="s">
        <v>228</v>
      </c>
      <c r="H5" s="4" t="s">
        <v>229</v>
      </c>
      <c r="I5" s="4" t="s">
        <v>277</v>
      </c>
      <c r="J5" s="4" t="s">
        <v>228</v>
      </c>
      <c r="K5" s="4" t="s">
        <v>227</v>
      </c>
      <c r="L5" s="4" t="s">
        <v>226</v>
      </c>
      <c r="M5" s="4" t="s">
        <v>225</v>
      </c>
      <c r="N5" s="4" t="s">
        <v>278</v>
      </c>
      <c r="O5" s="4" t="s">
        <v>280</v>
      </c>
      <c r="P5" s="34" t="s">
        <v>283</v>
      </c>
      <c r="Q5" s="33" t="s">
        <v>281</v>
      </c>
      <c r="R5" s="33" t="s">
        <v>282</v>
      </c>
      <c r="T5" t="s">
        <v>224</v>
      </c>
      <c r="AA5" s="24"/>
      <c r="AB5" s="4" t="s">
        <v>223</v>
      </c>
      <c r="AC5" s="4" t="s">
        <v>223</v>
      </c>
      <c r="AF5" t="s">
        <v>223</v>
      </c>
      <c r="AG5" t="s">
        <v>223</v>
      </c>
    </row>
    <row r="6" spans="1:33" x14ac:dyDescent="0.25">
      <c r="A6" s="6">
        <v>45658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>
        <f>E6-B6</f>
        <v>0</v>
      </c>
      <c r="L6">
        <f>C7*T6*365</f>
        <v>5247926267.281106</v>
      </c>
      <c r="M6">
        <f>F7*$T$6*365</f>
        <v>5247926267.281106</v>
      </c>
      <c r="N6">
        <f>I7*T6*365</f>
        <v>5247926267.2810717</v>
      </c>
      <c r="O6">
        <f>(F7-C7) / 10^6 *365</f>
        <v>0</v>
      </c>
      <c r="P6">
        <f>(I7-C7) / 10^6 *365</f>
        <v>-3.671273589134216E-11</v>
      </c>
      <c r="Q6">
        <f>(F7-C7) / 10^6 * T6 *365</f>
        <v>0</v>
      </c>
      <c r="R6">
        <f>(I7-C7) / 10^6 * T6 *365</f>
        <v>-3.3836622941329183E-11</v>
      </c>
      <c r="S6" s="6">
        <v>46023</v>
      </c>
      <c r="T6">
        <f t="shared" ref="T6:T37" si="0">1 / ((1 + 0.085)^U6)</f>
        <v>0.92165898617511521</v>
      </c>
      <c r="U6">
        <v>1</v>
      </c>
      <c r="AA6" s="6">
        <v>45658</v>
      </c>
      <c r="AB6" s="7">
        <v>0</v>
      </c>
      <c r="AC6" s="7">
        <v>0</v>
      </c>
      <c r="AE6" s="5">
        <v>45658</v>
      </c>
      <c r="AF6">
        <v>0</v>
      </c>
      <c r="AG6">
        <v>0</v>
      </c>
    </row>
    <row r="7" spans="1:33" x14ac:dyDescent="0.25">
      <c r="A7" s="6">
        <v>46023</v>
      </c>
      <c r="B7" s="7">
        <v>5694000000</v>
      </c>
      <c r="C7" s="7">
        <v>15600000</v>
      </c>
      <c r="D7" s="14">
        <v>1.07894141935231E-9</v>
      </c>
      <c r="E7" s="7">
        <v>5694000000</v>
      </c>
      <c r="F7" s="7">
        <v>15600000</v>
      </c>
      <c r="G7" s="14">
        <v>2.0397145543408001E-7</v>
      </c>
      <c r="H7" s="7">
        <v>5693999999.9999905</v>
      </c>
      <c r="I7" s="7">
        <v>15599999.999999899</v>
      </c>
      <c r="J7" s="14">
        <v>9.7760478840190696E-10</v>
      </c>
      <c r="K7">
        <f>E7-B7</f>
        <v>0</v>
      </c>
      <c r="L7">
        <f>C8*T7*365</f>
        <v>4836798403.0240612</v>
      </c>
      <c r="M7">
        <f>F8*T7*365</f>
        <v>4836798403.0240612</v>
      </c>
      <c r="N7">
        <f t="shared" ref="N7:N70" si="1">I8*T7*365</f>
        <v>4836798403.0240297</v>
      </c>
      <c r="O7">
        <f t="shared" ref="O7:O70" si="2">(F8-C8) / 10^6 *365</f>
        <v>0</v>
      </c>
      <c r="P7">
        <f t="shared" ref="P7:P70" si="3">(I8-C8) / 10^6 *365</f>
        <v>-3.671273589134216E-11</v>
      </c>
      <c r="Q7">
        <f t="shared" ref="Q7:Q70" si="4">(F8-C8) / 10^6 * T7 *365</f>
        <v>0</v>
      </c>
      <c r="R7">
        <f t="shared" ref="R7:R70" si="5">(I8-C8) / 10^6 * T7 *365</f>
        <v>-3.11858275956951E-11</v>
      </c>
      <c r="S7" s="6">
        <v>46388</v>
      </c>
      <c r="T7">
        <f t="shared" si="0"/>
        <v>0.84945528679734128</v>
      </c>
      <c r="U7">
        <v>2</v>
      </c>
      <c r="AA7" s="6">
        <v>46023</v>
      </c>
      <c r="AB7" s="7">
        <v>20</v>
      </c>
      <c r="AC7" s="7">
        <v>20</v>
      </c>
      <c r="AE7" s="5">
        <v>46023</v>
      </c>
      <c r="AF7">
        <v>20</v>
      </c>
      <c r="AG7">
        <v>20</v>
      </c>
    </row>
    <row r="8" spans="1:33" x14ac:dyDescent="0.25">
      <c r="A8" s="6">
        <v>46388</v>
      </c>
      <c r="B8" s="7">
        <v>11388000000</v>
      </c>
      <c r="C8" s="7">
        <v>15600000</v>
      </c>
      <c r="D8" s="14">
        <v>1.72671861419645E-8</v>
      </c>
      <c r="E8" s="7">
        <v>11388000000</v>
      </c>
      <c r="F8" s="7">
        <v>15600000</v>
      </c>
      <c r="G8" s="7">
        <v>158.587711224321</v>
      </c>
      <c r="H8" s="7">
        <v>11387999999.999901</v>
      </c>
      <c r="I8" s="7">
        <v>15599999.999999899</v>
      </c>
      <c r="J8" s="14">
        <v>1.6079256327780998E-8</v>
      </c>
      <c r="K8">
        <f>E8-B8</f>
        <v>0</v>
      </c>
      <c r="L8">
        <f>C9*T8*365</f>
        <v>4457878712.464572</v>
      </c>
      <c r="M8">
        <f>F9*T8*365</f>
        <v>4457878712.464572</v>
      </c>
      <c r="N8">
        <f t="shared" si="1"/>
        <v>4457878712.4645433</v>
      </c>
      <c r="O8">
        <f t="shared" si="2"/>
        <v>0</v>
      </c>
      <c r="P8">
        <f t="shared" si="3"/>
        <v>-3.671273589134216E-11</v>
      </c>
      <c r="Q8">
        <f t="shared" si="4"/>
        <v>0</v>
      </c>
      <c r="R8">
        <f t="shared" si="5"/>
        <v>-2.874269824488027E-11</v>
      </c>
      <c r="S8" s="6">
        <v>46753</v>
      </c>
      <c r="T8">
        <f t="shared" si="0"/>
        <v>0.78290809843072917</v>
      </c>
      <c r="U8">
        <v>3</v>
      </c>
      <c r="AA8" s="6">
        <v>46388</v>
      </c>
      <c r="AB8" s="7">
        <v>20</v>
      </c>
      <c r="AC8" s="7">
        <v>20</v>
      </c>
      <c r="AE8" s="5">
        <v>46388</v>
      </c>
      <c r="AF8">
        <v>20</v>
      </c>
      <c r="AG8">
        <v>20</v>
      </c>
    </row>
    <row r="9" spans="1:33" x14ac:dyDescent="0.25">
      <c r="A9" s="6">
        <v>46753</v>
      </c>
      <c r="B9" s="7">
        <v>17082000000</v>
      </c>
      <c r="C9" s="7">
        <v>15600000</v>
      </c>
      <c r="D9" s="14">
        <v>9.4746315268009097E-8</v>
      </c>
      <c r="E9" s="7">
        <v>17082000000</v>
      </c>
      <c r="F9" s="7">
        <v>15600000</v>
      </c>
      <c r="G9" s="7">
        <v>2545.8436014649701</v>
      </c>
      <c r="H9" s="7">
        <v>17081999999.999901</v>
      </c>
      <c r="I9" s="7">
        <v>15599999.999999899</v>
      </c>
      <c r="J9" s="7">
        <v>1.38541943399502E-2</v>
      </c>
      <c r="K9">
        <f>E9-B9</f>
        <v>0</v>
      </c>
      <c r="L9">
        <f>C10*T9*365</f>
        <v>4108643974.621726</v>
      </c>
      <c r="M9">
        <f>F10*T9*365</f>
        <v>4108643974.621726</v>
      </c>
      <c r="N9">
        <f t="shared" si="1"/>
        <v>4108643974.6216993</v>
      </c>
      <c r="O9">
        <f t="shared" si="2"/>
        <v>0</v>
      </c>
      <c r="P9">
        <f t="shared" si="3"/>
        <v>-3.671273589134216E-11</v>
      </c>
      <c r="Q9">
        <f t="shared" si="4"/>
        <v>0</v>
      </c>
      <c r="R9">
        <f t="shared" si="5"/>
        <v>-2.6490966124313623E-11</v>
      </c>
      <c r="S9" s="6">
        <v>47119</v>
      </c>
      <c r="T9">
        <f t="shared" si="0"/>
        <v>0.72157428426795334</v>
      </c>
      <c r="U9">
        <v>4</v>
      </c>
      <c r="AA9" s="6">
        <v>46753</v>
      </c>
      <c r="AB9" s="7">
        <v>20</v>
      </c>
      <c r="AC9" s="7">
        <v>20</v>
      </c>
      <c r="AE9" s="5">
        <v>46753</v>
      </c>
      <c r="AF9">
        <v>20</v>
      </c>
      <c r="AG9">
        <v>20</v>
      </c>
    </row>
    <row r="10" spans="1:33" x14ac:dyDescent="0.25">
      <c r="A10" s="6">
        <v>47119</v>
      </c>
      <c r="B10" s="7">
        <v>22791600000</v>
      </c>
      <c r="C10" s="7">
        <v>15600000</v>
      </c>
      <c r="D10" s="7">
        <v>0.24425212153321099</v>
      </c>
      <c r="E10" s="7">
        <v>22791600000</v>
      </c>
      <c r="F10" s="7">
        <v>15600000</v>
      </c>
      <c r="G10" s="7">
        <v>52922.2639638369</v>
      </c>
      <c r="H10" s="7">
        <v>22791599999.999901</v>
      </c>
      <c r="I10" s="7">
        <v>15599999.999999899</v>
      </c>
      <c r="J10" s="7">
        <v>52.006620508900902</v>
      </c>
      <c r="K10">
        <f>E10-B10</f>
        <v>0</v>
      </c>
      <c r="L10">
        <f>C11*T10*365</f>
        <v>3786768640.2043314</v>
      </c>
      <c r="M10">
        <f>F11*T10*365</f>
        <v>3786768640.2043314</v>
      </c>
      <c r="N10">
        <f t="shared" si="1"/>
        <v>3786768640.2043314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 s="6">
        <v>47484</v>
      </c>
      <c r="T10">
        <f t="shared" si="0"/>
        <v>0.66504542328843619</v>
      </c>
      <c r="U10">
        <v>5</v>
      </c>
      <c r="AA10" s="6">
        <v>47119</v>
      </c>
      <c r="AB10" s="7">
        <v>20</v>
      </c>
      <c r="AC10" s="7">
        <v>20</v>
      </c>
      <c r="AE10" s="5">
        <v>47119</v>
      </c>
      <c r="AF10">
        <v>20</v>
      </c>
      <c r="AG10">
        <v>20</v>
      </c>
    </row>
    <row r="11" spans="1:33" x14ac:dyDescent="0.25">
      <c r="A11" s="6">
        <v>47484</v>
      </c>
      <c r="B11" s="7">
        <v>28485600000</v>
      </c>
      <c r="C11" s="7">
        <v>15599999.999999899</v>
      </c>
      <c r="D11" s="7">
        <v>238.128217830404</v>
      </c>
      <c r="E11" s="7">
        <v>28485600000</v>
      </c>
      <c r="F11" s="7">
        <v>15599999.999999899</v>
      </c>
      <c r="G11" s="7">
        <v>86664.024250781804</v>
      </c>
      <c r="H11" s="7">
        <v>28485600000</v>
      </c>
      <c r="I11" s="7">
        <v>15599999.999999899</v>
      </c>
      <c r="J11" s="7">
        <v>4142.7635816080101</v>
      </c>
      <c r="K11">
        <f>E11-B11</f>
        <v>0</v>
      </c>
      <c r="L11">
        <f>C12*T11*365</f>
        <v>3490109345.8104439</v>
      </c>
      <c r="M11">
        <f>F12*T11*365</f>
        <v>3490109345.8104439</v>
      </c>
      <c r="N11">
        <f t="shared" si="1"/>
        <v>3490109345.8104439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 s="6">
        <v>47849</v>
      </c>
      <c r="T11">
        <f t="shared" si="0"/>
        <v>0.6129450905884205</v>
      </c>
      <c r="U11">
        <v>6</v>
      </c>
      <c r="AA11" s="6">
        <v>47484</v>
      </c>
      <c r="AB11" s="7">
        <v>20</v>
      </c>
      <c r="AC11" s="7">
        <v>20</v>
      </c>
      <c r="AE11" s="5">
        <v>47484</v>
      </c>
      <c r="AF11">
        <v>20</v>
      </c>
      <c r="AG11">
        <v>20</v>
      </c>
    </row>
    <row r="12" spans="1:33" x14ac:dyDescent="0.25">
      <c r="A12" s="6">
        <v>47849</v>
      </c>
      <c r="B12" s="7">
        <v>34179600000</v>
      </c>
      <c r="C12" s="7">
        <v>15599999.999999899</v>
      </c>
      <c r="D12" s="7">
        <v>3801.5123440761599</v>
      </c>
      <c r="E12" s="7">
        <v>34179600000</v>
      </c>
      <c r="F12" s="7">
        <v>15599999.999999899</v>
      </c>
      <c r="G12" s="7">
        <v>153061.39990393</v>
      </c>
      <c r="H12" s="7">
        <v>34179600000</v>
      </c>
      <c r="I12" s="7">
        <v>15599999.999999899</v>
      </c>
      <c r="J12" s="7">
        <v>41277.721787476599</v>
      </c>
      <c r="K12">
        <f>E12-B12</f>
        <v>0</v>
      </c>
      <c r="L12">
        <f>C13*T12*365</f>
        <v>3216690641.2999692</v>
      </c>
      <c r="M12">
        <f>F13*T12*365</f>
        <v>3216690641.2999692</v>
      </c>
      <c r="N12">
        <f t="shared" si="1"/>
        <v>3216690641.2999482</v>
      </c>
      <c r="O12">
        <f t="shared" si="2"/>
        <v>0</v>
      </c>
      <c r="P12">
        <f t="shared" si="3"/>
        <v>-3.671273589134216E-11</v>
      </c>
      <c r="Q12">
        <f t="shared" si="4"/>
        <v>0</v>
      </c>
      <c r="R12">
        <f t="shared" si="5"/>
        <v>-2.0739991913979242E-11</v>
      </c>
      <c r="S12" s="6">
        <v>48214</v>
      </c>
      <c r="T12">
        <f t="shared" si="0"/>
        <v>0.56492635077273778</v>
      </c>
      <c r="U12">
        <v>7</v>
      </c>
      <c r="AA12" s="6">
        <v>47849</v>
      </c>
      <c r="AB12" s="7">
        <v>20</v>
      </c>
      <c r="AC12" s="7">
        <v>19</v>
      </c>
      <c r="AE12" s="5">
        <v>47849</v>
      </c>
      <c r="AF12">
        <v>20</v>
      </c>
      <c r="AG12">
        <v>19</v>
      </c>
    </row>
    <row r="13" spans="1:33" x14ac:dyDescent="0.25">
      <c r="A13" s="6">
        <v>48214</v>
      </c>
      <c r="B13" s="7">
        <v>39873600000</v>
      </c>
      <c r="C13" s="7">
        <v>15600000</v>
      </c>
      <c r="D13" s="7">
        <v>15663.278461219899</v>
      </c>
      <c r="E13" s="7">
        <v>39873600000</v>
      </c>
      <c r="F13" s="7">
        <v>15600000</v>
      </c>
      <c r="G13" s="7">
        <v>183671.03666597401</v>
      </c>
      <c r="H13" s="7">
        <v>39873599999.999901</v>
      </c>
      <c r="I13" s="7">
        <v>15599999.999999899</v>
      </c>
      <c r="J13" s="7">
        <v>110892.190703457</v>
      </c>
      <c r="K13">
        <f>E13-B13</f>
        <v>0</v>
      </c>
      <c r="L13">
        <f>C14*T13*365</f>
        <v>2964691835.2995105</v>
      </c>
      <c r="M13">
        <f>F14*T13*365</f>
        <v>2964691835.2994914</v>
      </c>
      <c r="N13">
        <f t="shared" si="1"/>
        <v>2964691835.2995105</v>
      </c>
      <c r="O13">
        <f t="shared" si="2"/>
        <v>-3.671273589134216E-11</v>
      </c>
      <c r="P13">
        <f t="shared" si="3"/>
        <v>0</v>
      </c>
      <c r="Q13">
        <f t="shared" si="4"/>
        <v>-1.9115199920718195E-11</v>
      </c>
      <c r="R13">
        <f t="shared" si="5"/>
        <v>0</v>
      </c>
      <c r="S13" s="6">
        <v>48580</v>
      </c>
      <c r="T13">
        <f t="shared" si="0"/>
        <v>0.52066944771680901</v>
      </c>
      <c r="U13">
        <v>8</v>
      </c>
      <c r="AA13" s="6">
        <v>48214</v>
      </c>
      <c r="AB13" s="7">
        <v>20</v>
      </c>
      <c r="AC13" s="7">
        <v>19</v>
      </c>
      <c r="AE13" s="5">
        <v>48214</v>
      </c>
      <c r="AF13">
        <v>20</v>
      </c>
      <c r="AG13">
        <v>19</v>
      </c>
    </row>
    <row r="14" spans="1:33" x14ac:dyDescent="0.25">
      <c r="A14" s="6">
        <v>48580</v>
      </c>
      <c r="B14" s="7">
        <v>45583200000</v>
      </c>
      <c r="C14" s="7">
        <v>15600000</v>
      </c>
      <c r="D14" s="7">
        <v>72124.663712272202</v>
      </c>
      <c r="E14" s="7">
        <v>45583200000</v>
      </c>
      <c r="F14" s="7">
        <v>15599999.999999899</v>
      </c>
      <c r="G14" s="7">
        <v>246498.91672109201</v>
      </c>
      <c r="H14" s="7">
        <v>45583199999.999901</v>
      </c>
      <c r="I14" s="7">
        <v>15600000</v>
      </c>
      <c r="J14" s="7">
        <v>183887.78351782699</v>
      </c>
      <c r="K14">
        <f>E14-B14</f>
        <v>0</v>
      </c>
      <c r="L14">
        <f>C15*T14*365</f>
        <v>2732434871.2437887</v>
      </c>
      <c r="M14">
        <f>F15*T14*365</f>
        <v>2732434871.2437887</v>
      </c>
      <c r="N14">
        <f t="shared" si="1"/>
        <v>2732434871.2437711</v>
      </c>
      <c r="O14">
        <f t="shared" si="2"/>
        <v>0</v>
      </c>
      <c r="P14">
        <f t="shared" si="3"/>
        <v>-3.671273589134216E-11</v>
      </c>
      <c r="Q14">
        <f t="shared" si="4"/>
        <v>0</v>
      </c>
      <c r="R14">
        <f t="shared" si="5"/>
        <v>-1.7617695779463775E-11</v>
      </c>
      <c r="S14" s="6">
        <v>48945</v>
      </c>
      <c r="T14">
        <f t="shared" si="0"/>
        <v>0.4798796753150314</v>
      </c>
      <c r="U14">
        <v>9</v>
      </c>
      <c r="AA14" s="6">
        <v>48580</v>
      </c>
      <c r="AB14" s="7">
        <v>20</v>
      </c>
      <c r="AC14" s="7">
        <v>18</v>
      </c>
      <c r="AE14" s="5">
        <v>48580</v>
      </c>
      <c r="AF14">
        <v>20</v>
      </c>
      <c r="AG14">
        <v>18</v>
      </c>
    </row>
    <row r="15" spans="1:33" x14ac:dyDescent="0.25">
      <c r="A15" s="6">
        <v>48945</v>
      </c>
      <c r="B15" s="7">
        <v>51277200000</v>
      </c>
      <c r="C15" s="7">
        <v>15600000</v>
      </c>
      <c r="D15" s="7">
        <v>152384.55398095</v>
      </c>
      <c r="E15" s="7">
        <v>51277200135.944702</v>
      </c>
      <c r="F15" s="7">
        <v>15600000</v>
      </c>
      <c r="G15" s="7">
        <v>318274.41007612698</v>
      </c>
      <c r="H15" s="7">
        <v>51277199999.999901</v>
      </c>
      <c r="I15" s="7">
        <v>15599999.999999899</v>
      </c>
      <c r="J15" s="7">
        <v>252498.79691342299</v>
      </c>
      <c r="K15">
        <f>E15-B15</f>
        <v>135.9447021484375</v>
      </c>
      <c r="L15">
        <f>C16*T15*365</f>
        <v>2518373153.2200818</v>
      </c>
      <c r="M15">
        <f>F16*T15*365</f>
        <v>2518373153.2200651</v>
      </c>
      <c r="N15">
        <f t="shared" si="1"/>
        <v>2518373153.2200818</v>
      </c>
      <c r="O15">
        <f t="shared" si="2"/>
        <v>-3.671273589134216E-11</v>
      </c>
      <c r="P15">
        <f t="shared" si="3"/>
        <v>0</v>
      </c>
      <c r="Q15">
        <f t="shared" si="4"/>
        <v>-1.6237507630842191E-11</v>
      </c>
      <c r="R15">
        <f t="shared" si="5"/>
        <v>0</v>
      </c>
      <c r="S15" s="6">
        <v>49310</v>
      </c>
      <c r="T15">
        <f t="shared" si="0"/>
        <v>0.44228541503689528</v>
      </c>
      <c r="U15">
        <v>10</v>
      </c>
      <c r="AA15" s="6">
        <v>48945</v>
      </c>
      <c r="AB15" s="7">
        <v>19</v>
      </c>
      <c r="AC15" s="7">
        <v>17</v>
      </c>
      <c r="AE15" s="5">
        <v>48945</v>
      </c>
      <c r="AF15">
        <v>19</v>
      </c>
      <c r="AG15">
        <v>17</v>
      </c>
    </row>
    <row r="16" spans="1:33" x14ac:dyDescent="0.25">
      <c r="A16" s="6">
        <v>49310</v>
      </c>
      <c r="B16" s="7">
        <v>56971200000.000099</v>
      </c>
      <c r="C16" s="7">
        <v>15600000</v>
      </c>
      <c r="D16" s="7">
        <v>227805.473972737</v>
      </c>
      <c r="E16" s="7">
        <v>56971200135.944702</v>
      </c>
      <c r="F16" s="7">
        <v>15599999.999999899</v>
      </c>
      <c r="G16" s="7">
        <v>366077.25557549298</v>
      </c>
      <c r="H16" s="7">
        <v>56971199999.999901</v>
      </c>
      <c r="I16" s="7">
        <v>15600000</v>
      </c>
      <c r="J16" s="7">
        <v>307746.66488194698</v>
      </c>
      <c r="K16">
        <f>E16-B16</f>
        <v>135.94460296630859</v>
      </c>
      <c r="L16">
        <f>C17*T16*365</f>
        <v>2321081247.2074485</v>
      </c>
      <c r="M16">
        <f>F17*T16*365</f>
        <v>2321081247.2074485</v>
      </c>
      <c r="N16">
        <f t="shared" si="1"/>
        <v>2321081247.2074485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 s="6">
        <v>49675</v>
      </c>
      <c r="T16">
        <f t="shared" si="0"/>
        <v>0.40763632722294496</v>
      </c>
      <c r="U16">
        <v>11</v>
      </c>
      <c r="AA16" s="6">
        <v>49310</v>
      </c>
      <c r="AB16" s="7">
        <v>18</v>
      </c>
      <c r="AC16" s="7">
        <v>16</v>
      </c>
      <c r="AE16" s="5">
        <v>49310</v>
      </c>
      <c r="AF16">
        <v>18</v>
      </c>
      <c r="AG16">
        <v>16</v>
      </c>
    </row>
    <row r="17" spans="1:33" x14ac:dyDescent="0.25">
      <c r="A17" s="6">
        <v>49675</v>
      </c>
      <c r="B17" s="7">
        <v>62665200000</v>
      </c>
      <c r="C17" s="7">
        <v>15600000</v>
      </c>
      <c r="D17" s="7">
        <v>309064.58358309598</v>
      </c>
      <c r="E17" s="7">
        <v>62665200135.944702</v>
      </c>
      <c r="F17" s="7">
        <v>15600000</v>
      </c>
      <c r="G17" s="7">
        <v>433857.32233286998</v>
      </c>
      <c r="H17" s="7">
        <v>62665199999.999901</v>
      </c>
      <c r="I17" s="7">
        <v>15600000</v>
      </c>
      <c r="J17" s="7">
        <v>377408.099804428</v>
      </c>
      <c r="K17">
        <f>E17-B17</f>
        <v>135.9447021484375</v>
      </c>
      <c r="L17">
        <f>C18*T17*365</f>
        <v>2139245389.1312895</v>
      </c>
      <c r="M17">
        <f>F18*T17*365</f>
        <v>2139245389.1312757</v>
      </c>
      <c r="N17">
        <f t="shared" si="1"/>
        <v>2139245389.1312895</v>
      </c>
      <c r="O17">
        <f t="shared" si="2"/>
        <v>-3.671273589134216E-11</v>
      </c>
      <c r="P17">
        <f t="shared" si="3"/>
        <v>0</v>
      </c>
      <c r="Q17">
        <f t="shared" si="4"/>
        <v>-1.3793036701431073E-11</v>
      </c>
      <c r="R17">
        <f t="shared" si="5"/>
        <v>0</v>
      </c>
      <c r="S17" s="6">
        <v>50041</v>
      </c>
      <c r="T17">
        <f t="shared" si="0"/>
        <v>0.37570168407644705</v>
      </c>
      <c r="U17">
        <v>12</v>
      </c>
      <c r="AA17" s="6">
        <v>49675</v>
      </c>
      <c r="AB17" s="7">
        <v>17</v>
      </c>
      <c r="AC17" s="7">
        <v>15</v>
      </c>
      <c r="AE17" s="5">
        <v>49675</v>
      </c>
      <c r="AF17">
        <v>17</v>
      </c>
      <c r="AG17">
        <v>15</v>
      </c>
    </row>
    <row r="18" spans="1:33" x14ac:dyDescent="0.25">
      <c r="A18" s="6">
        <v>50041</v>
      </c>
      <c r="B18" s="7">
        <v>68374800000</v>
      </c>
      <c r="C18" s="7">
        <v>15600000</v>
      </c>
      <c r="D18" s="7">
        <v>387594.87449380802</v>
      </c>
      <c r="E18" s="7">
        <v>68374802012.262001</v>
      </c>
      <c r="F18" s="7">
        <v>15599999.999999899</v>
      </c>
      <c r="G18" s="7">
        <v>488215.19411254697</v>
      </c>
      <c r="H18" s="7">
        <v>68374799999.999901</v>
      </c>
      <c r="I18" s="7">
        <v>15600000</v>
      </c>
      <c r="J18" s="7">
        <v>420428.63347266498</v>
      </c>
      <c r="K18">
        <f>E18-B18</f>
        <v>2012.2620010375977</v>
      </c>
      <c r="L18">
        <f>C19*T18*365</f>
        <v>1971654736.5265341</v>
      </c>
      <c r="M18">
        <f>F19*T18*365</f>
        <v>1971654736.5265212</v>
      </c>
      <c r="N18">
        <f t="shared" si="1"/>
        <v>1971654736.5265341</v>
      </c>
      <c r="O18">
        <f t="shared" si="2"/>
        <v>-3.671273589134216E-11</v>
      </c>
      <c r="P18">
        <f t="shared" si="3"/>
        <v>0</v>
      </c>
      <c r="Q18">
        <f t="shared" si="4"/>
        <v>-1.2712476222517115E-11</v>
      </c>
      <c r="R18">
        <f t="shared" si="5"/>
        <v>0</v>
      </c>
      <c r="S18" s="6">
        <v>50406</v>
      </c>
      <c r="T18">
        <f t="shared" si="0"/>
        <v>0.3462688332501816</v>
      </c>
      <c r="U18">
        <v>13</v>
      </c>
      <c r="AA18" s="6">
        <v>50041</v>
      </c>
      <c r="AB18" s="7">
        <v>17</v>
      </c>
      <c r="AC18" s="7">
        <v>15</v>
      </c>
      <c r="AE18" s="5">
        <v>50041</v>
      </c>
      <c r="AF18">
        <v>17</v>
      </c>
      <c r="AG18">
        <v>15</v>
      </c>
    </row>
    <row r="19" spans="1:33" x14ac:dyDescent="0.25">
      <c r="A19" s="6">
        <v>50406</v>
      </c>
      <c r="B19" s="7">
        <v>74068800000.000107</v>
      </c>
      <c r="C19" s="7">
        <v>15600000</v>
      </c>
      <c r="D19" s="7">
        <v>450280.02574356698</v>
      </c>
      <c r="E19" s="7">
        <v>74068802012.261795</v>
      </c>
      <c r="F19" s="7">
        <v>15599999.999999899</v>
      </c>
      <c r="G19" s="7">
        <v>561205.5732321</v>
      </c>
      <c r="H19" s="7">
        <v>74068799999.999893</v>
      </c>
      <c r="I19" s="7">
        <v>15600000</v>
      </c>
      <c r="J19" s="7">
        <v>483846.08402476198</v>
      </c>
      <c r="K19">
        <f>E19-B19</f>
        <v>2012.2616882324219</v>
      </c>
      <c r="L19">
        <f>C20*T19*365</f>
        <v>1587143122.8365397</v>
      </c>
      <c r="M19">
        <f>F20*T19*365</f>
        <v>1629846208.6019211</v>
      </c>
      <c r="N19">
        <f t="shared" si="1"/>
        <v>1450183774.0319319</v>
      </c>
      <c r="O19">
        <f t="shared" si="2"/>
        <v>133.80600159865668</v>
      </c>
      <c r="P19">
        <f t="shared" si="3"/>
        <v>-429.14891316722759</v>
      </c>
      <c r="Q19">
        <f t="shared" si="4"/>
        <v>42.703085765381374</v>
      </c>
      <c r="R19">
        <f t="shared" si="5"/>
        <v>-136.95934880460774</v>
      </c>
      <c r="S19" s="6">
        <v>50771</v>
      </c>
      <c r="T19">
        <f t="shared" si="0"/>
        <v>0.31914178179740244</v>
      </c>
      <c r="U19">
        <v>14</v>
      </c>
      <c r="AA19" s="6">
        <v>50406</v>
      </c>
      <c r="AB19" s="7">
        <v>14</v>
      </c>
      <c r="AC19" s="7">
        <v>15</v>
      </c>
      <c r="AE19" s="5">
        <v>50406</v>
      </c>
      <c r="AF19">
        <v>14</v>
      </c>
      <c r="AG19">
        <v>15</v>
      </c>
    </row>
    <row r="20" spans="1:33" x14ac:dyDescent="0.25">
      <c r="A20" s="6">
        <v>50771</v>
      </c>
      <c r="B20" s="7">
        <v>79393949501.973602</v>
      </c>
      <c r="C20" s="7">
        <v>13625095.7124763</v>
      </c>
      <c r="D20" s="7">
        <v>511187.585520947</v>
      </c>
      <c r="E20" s="7">
        <v>79434697758.7565</v>
      </c>
      <c r="F20" s="7">
        <v>13991687.497678099</v>
      </c>
      <c r="G20" s="7">
        <v>599201.54367484397</v>
      </c>
      <c r="H20" s="7">
        <v>79559153194.558502</v>
      </c>
      <c r="I20" s="7">
        <v>12449345.2654428</v>
      </c>
      <c r="J20" s="7">
        <v>543479.07271983405</v>
      </c>
      <c r="K20">
        <f>E20-B20</f>
        <v>40748256.782897949</v>
      </c>
      <c r="L20">
        <f>C21*T20*365</f>
        <v>1285274310.9370565</v>
      </c>
      <c r="M20">
        <f>F21*T20*365</f>
        <v>1321288432.5910571</v>
      </c>
      <c r="N20">
        <f t="shared" si="1"/>
        <v>1285805610.6252806</v>
      </c>
      <c r="O20">
        <f t="shared" si="2"/>
        <v>122.43875363018557</v>
      </c>
      <c r="P20">
        <f t="shared" si="3"/>
        <v>1.8062823315593322</v>
      </c>
      <c r="Q20">
        <f t="shared" si="4"/>
        <v>36.01412165400054</v>
      </c>
      <c r="R20">
        <f t="shared" si="5"/>
        <v>0.53129968822397389</v>
      </c>
      <c r="S20" s="6">
        <v>51136</v>
      </c>
      <c r="T20">
        <f t="shared" si="0"/>
        <v>0.2941398910575137</v>
      </c>
      <c r="U20">
        <v>15</v>
      </c>
      <c r="AA20" s="6">
        <v>50771</v>
      </c>
      <c r="AB20" s="7">
        <v>14</v>
      </c>
      <c r="AC20" s="7">
        <v>15</v>
      </c>
      <c r="AE20" s="5">
        <v>50771</v>
      </c>
      <c r="AF20">
        <v>14</v>
      </c>
      <c r="AG20">
        <v>15</v>
      </c>
    </row>
    <row r="21" spans="1:33" x14ac:dyDescent="0.25">
      <c r="A21" s="6">
        <v>51136</v>
      </c>
      <c r="B21" s="7">
        <v>84097130648.007599</v>
      </c>
      <c r="C21" s="7">
        <v>11971512.838191699</v>
      </c>
      <c r="D21" s="7">
        <v>560865.46449348505</v>
      </c>
      <c r="E21" s="7">
        <v>84204988241.525894</v>
      </c>
      <c r="F21" s="7">
        <v>12306961.478274399</v>
      </c>
      <c r="G21" s="7">
        <v>658759.59825110401</v>
      </c>
      <c r="H21" s="7">
        <v>84249040884.931305</v>
      </c>
      <c r="I21" s="7">
        <v>11976461.5569083</v>
      </c>
      <c r="J21" s="7">
        <v>602355.68029966496</v>
      </c>
      <c r="K21">
        <f>E21-B21</f>
        <v>107857593.51829529</v>
      </c>
      <c r="L21">
        <f>C22*T21*365</f>
        <v>1014775215.2859573</v>
      </c>
      <c r="M21">
        <f>F22*T21*365</f>
        <v>1061754697.9249493</v>
      </c>
      <c r="N21">
        <f t="shared" si="1"/>
        <v>1028542548.5743169</v>
      </c>
      <c r="O21">
        <f t="shared" si="2"/>
        <v>173.29420528458451</v>
      </c>
      <c r="P21">
        <f t="shared" si="3"/>
        <v>50.783851738590521</v>
      </c>
      <c r="Q21">
        <f t="shared" si="4"/>
        <v>46.979482638991797</v>
      </c>
      <c r="R21">
        <f t="shared" si="5"/>
        <v>13.767333288359396</v>
      </c>
      <c r="S21" s="6">
        <v>51502</v>
      </c>
      <c r="T21">
        <f t="shared" si="0"/>
        <v>0.27109667378572694</v>
      </c>
      <c r="U21">
        <v>16</v>
      </c>
      <c r="AA21" s="6">
        <v>51136</v>
      </c>
      <c r="AB21" s="7">
        <v>12</v>
      </c>
      <c r="AC21" s="7">
        <v>14</v>
      </c>
      <c r="AE21" s="5">
        <v>51136</v>
      </c>
      <c r="AF21">
        <v>12</v>
      </c>
      <c r="AG21">
        <v>14</v>
      </c>
    </row>
    <row r="22" spans="1:33" x14ac:dyDescent="0.25">
      <c r="A22" s="6">
        <v>51502</v>
      </c>
      <c r="B22" s="7">
        <v>88167609252.370804</v>
      </c>
      <c r="C22" s="7">
        <v>10255404.577461001</v>
      </c>
      <c r="D22" s="7">
        <v>625596.83517867897</v>
      </c>
      <c r="E22" s="7">
        <v>88447259435.311707</v>
      </c>
      <c r="F22" s="7">
        <v>10730183.222076301</v>
      </c>
      <c r="G22" s="7">
        <v>733117.56795588299</v>
      </c>
      <c r="H22" s="7">
        <v>88330467418.893799</v>
      </c>
      <c r="I22" s="7">
        <v>10394538.417840701</v>
      </c>
      <c r="J22" s="7">
        <v>662256.49108864495</v>
      </c>
      <c r="K22">
        <f>E22-B22</f>
        <v>279650182.94090271</v>
      </c>
      <c r="L22">
        <f>C23*T22*365</f>
        <v>806346315.39037287</v>
      </c>
      <c r="M22">
        <f>F23*T22*365</f>
        <v>790225993.44132471</v>
      </c>
      <c r="N22">
        <f t="shared" si="1"/>
        <v>823990194.72342837</v>
      </c>
      <c r="O22">
        <f t="shared" si="2"/>
        <v>-64.517756970127181</v>
      </c>
      <c r="P22">
        <f t="shared" si="3"/>
        <v>70.615433266053557</v>
      </c>
      <c r="Q22">
        <f t="shared" si="4"/>
        <v>-16.120321949048279</v>
      </c>
      <c r="R22">
        <f t="shared" si="5"/>
        <v>17.643879333055388</v>
      </c>
      <c r="S22" s="6">
        <v>51867</v>
      </c>
      <c r="T22">
        <f t="shared" si="0"/>
        <v>0.24985868551679907</v>
      </c>
      <c r="U22">
        <v>17</v>
      </c>
      <c r="AA22" s="6">
        <v>51502</v>
      </c>
      <c r="AB22" s="7">
        <v>10</v>
      </c>
      <c r="AC22" s="7">
        <v>12</v>
      </c>
      <c r="AE22" s="5">
        <v>51502</v>
      </c>
      <c r="AF22">
        <v>10</v>
      </c>
      <c r="AG22">
        <v>12</v>
      </c>
    </row>
    <row r="23" spans="1:33" x14ac:dyDescent="0.25">
      <c r="A23" s="6">
        <v>51867</v>
      </c>
      <c r="B23" s="7">
        <v>91627226628.679398</v>
      </c>
      <c r="C23" s="7">
        <v>8841669.7734622192</v>
      </c>
      <c r="D23" s="7">
        <v>680154.03412929201</v>
      </c>
      <c r="E23" s="7">
        <v>91857571336.227005</v>
      </c>
      <c r="F23" s="7">
        <v>8664908.7954618707</v>
      </c>
      <c r="G23" s="7">
        <v>804413.862500021</v>
      </c>
      <c r="H23" s="7">
        <v>91830851907.251999</v>
      </c>
      <c r="I23" s="7">
        <v>9035136.7139171604</v>
      </c>
      <c r="J23" s="7">
        <v>728335.72939018696</v>
      </c>
      <c r="K23">
        <f>E23-B23</f>
        <v>230344707.54760742</v>
      </c>
      <c r="L23">
        <f>C24*T23*365</f>
        <v>624792812.34701657</v>
      </c>
      <c r="M23">
        <f>F24*T23*365</f>
        <v>609730324.02508295</v>
      </c>
      <c r="N23">
        <f t="shared" si="1"/>
        <v>614316082.59639525</v>
      </c>
      <c r="O23">
        <f t="shared" si="2"/>
        <v>-65.408171805175172</v>
      </c>
      <c r="P23">
        <f t="shared" si="3"/>
        <v>-45.494723370982598</v>
      </c>
      <c r="Q23">
        <f t="shared" si="4"/>
        <v>-15.062488321933666</v>
      </c>
      <c r="R23">
        <f t="shared" si="5"/>
        <v>-10.476729750621299</v>
      </c>
      <c r="S23" s="6">
        <v>52232</v>
      </c>
      <c r="T23">
        <f t="shared" si="0"/>
        <v>0.23028450278045995</v>
      </c>
      <c r="U23">
        <v>18</v>
      </c>
      <c r="AA23" s="6">
        <v>51867</v>
      </c>
      <c r="AB23" s="7">
        <v>8</v>
      </c>
      <c r="AC23" s="7">
        <v>10</v>
      </c>
      <c r="AE23" s="5">
        <v>51867</v>
      </c>
      <c r="AF23">
        <v>8</v>
      </c>
      <c r="AG23">
        <v>10</v>
      </c>
    </row>
    <row r="24" spans="1:33" x14ac:dyDescent="0.25">
      <c r="A24" s="6">
        <v>52232</v>
      </c>
      <c r="B24" s="7">
        <v>94612971324.214798</v>
      </c>
      <c r="C24" s="7">
        <v>7433245.0036802897</v>
      </c>
      <c r="D24" s="7">
        <v>749353.07292439695</v>
      </c>
      <c r="E24" s="7">
        <v>94738783651.250397</v>
      </c>
      <c r="F24" s="7">
        <v>7254044.5329811797</v>
      </c>
      <c r="G24" s="7">
        <v>874144.98622894904</v>
      </c>
      <c r="H24" s="7">
        <v>94789955216.635406</v>
      </c>
      <c r="I24" s="7">
        <v>7308601.9259515703</v>
      </c>
      <c r="J24" s="7">
        <v>803250.62523294694</v>
      </c>
      <c r="K24">
        <f>E24-B24</f>
        <v>125812327.03559875</v>
      </c>
      <c r="L24">
        <f>C25*T24*365</f>
        <v>471642923.34954023</v>
      </c>
      <c r="M24">
        <f>F25*T24*365</f>
        <v>463972835.32807052</v>
      </c>
      <c r="N24">
        <f t="shared" si="1"/>
        <v>467093336.51642233</v>
      </c>
      <c r="O24">
        <f t="shared" si="2"/>
        <v>-36.138104834733518</v>
      </c>
      <c r="P24">
        <f t="shared" si="3"/>
        <v>-21.435666118787722</v>
      </c>
      <c r="Q24">
        <f t="shared" si="4"/>
        <v>-7.6700880214698106</v>
      </c>
      <c r="R24">
        <f t="shared" si="5"/>
        <v>-4.5495868331179565</v>
      </c>
      <c r="S24" s="6">
        <v>52597</v>
      </c>
      <c r="T24">
        <f t="shared" si="0"/>
        <v>0.21224378136447922</v>
      </c>
      <c r="U24">
        <v>19</v>
      </c>
      <c r="AA24" s="6">
        <v>52232</v>
      </c>
      <c r="AB24" s="7">
        <v>8</v>
      </c>
      <c r="AC24" s="7">
        <v>9</v>
      </c>
      <c r="AE24" s="5">
        <v>52232</v>
      </c>
      <c r="AF24">
        <v>8</v>
      </c>
      <c r="AG24">
        <v>9</v>
      </c>
    </row>
    <row r="25" spans="1:33" x14ac:dyDescent="0.25">
      <c r="A25" s="6">
        <v>52597</v>
      </c>
      <c r="B25" s="7">
        <v>97117679990.636307</v>
      </c>
      <c r="C25" s="7">
        <v>6088151.9563556099</v>
      </c>
      <c r="D25" s="7">
        <v>810077.04323763505</v>
      </c>
      <c r="E25" s="7">
        <v>97132548254.290604</v>
      </c>
      <c r="F25" s="7">
        <v>5989143.4499590797</v>
      </c>
      <c r="G25" s="7">
        <v>926788.36489322898</v>
      </c>
      <c r="H25" s="7">
        <v>97224180404.183594</v>
      </c>
      <c r="I25" s="7">
        <v>6029424.1039753696</v>
      </c>
      <c r="J25" s="7">
        <v>867442.13867537596</v>
      </c>
      <c r="K25">
        <f>E25-B25</f>
        <v>14868263.654296875</v>
      </c>
      <c r="L25">
        <f>C26*T25*365</f>
        <v>341287546.54285127</v>
      </c>
      <c r="M25">
        <f>F26*T25*365</f>
        <v>345207960.43533015</v>
      </c>
      <c r="N25">
        <f t="shared" si="1"/>
        <v>343849368.5810914</v>
      </c>
      <c r="O25">
        <f t="shared" si="2"/>
        <v>20.041336645971956</v>
      </c>
      <c r="P25">
        <f t="shared" si="3"/>
        <v>13.096152422564016</v>
      </c>
      <c r="Q25">
        <f t="shared" si="4"/>
        <v>3.9204138924788916</v>
      </c>
      <c r="R25">
        <f t="shared" si="5"/>
        <v>2.5618220382401589</v>
      </c>
      <c r="S25" s="6">
        <v>52963</v>
      </c>
      <c r="T25">
        <f t="shared" si="0"/>
        <v>0.19561638835435877</v>
      </c>
      <c r="U25">
        <v>20</v>
      </c>
      <c r="AA25" s="6">
        <v>52597</v>
      </c>
      <c r="AB25" s="7">
        <v>8</v>
      </c>
      <c r="AC25" s="7">
        <v>8</v>
      </c>
      <c r="AE25" s="5">
        <v>52597</v>
      </c>
      <c r="AF25">
        <v>8</v>
      </c>
      <c r="AG25">
        <v>8</v>
      </c>
    </row>
    <row r="26" spans="1:33" x14ac:dyDescent="0.25">
      <c r="A26" s="6">
        <v>52963</v>
      </c>
      <c r="B26" s="7">
        <v>99089450311.3022</v>
      </c>
      <c r="C26" s="7">
        <v>4779938.8484577797</v>
      </c>
      <c r="D26" s="7">
        <v>866355.42641364306</v>
      </c>
      <c r="E26" s="7">
        <v>99034396045.414001</v>
      </c>
      <c r="F26" s="7">
        <v>4834846.6200905796</v>
      </c>
      <c r="G26" s="7">
        <v>963844.75958951295</v>
      </c>
      <c r="H26" s="7">
        <v>99136288820.132401</v>
      </c>
      <c r="I26" s="7">
        <v>4815818.7181086401</v>
      </c>
      <c r="J26" s="7">
        <v>900163.676141595</v>
      </c>
      <c r="K26">
        <f>E26-B26</f>
        <v>-55054265.888198853</v>
      </c>
      <c r="L26">
        <f>C27*T26*365</f>
        <v>301890418.8415519</v>
      </c>
      <c r="M26">
        <f>F27*T26*365</f>
        <v>307938367.19464195</v>
      </c>
      <c r="N26">
        <f t="shared" si="1"/>
        <v>305401226.58521628</v>
      </c>
      <c r="O26">
        <f t="shared" si="2"/>
        <v>33.545369170274157</v>
      </c>
      <c r="P26">
        <f t="shared" si="3"/>
        <v>19.472941065527955</v>
      </c>
      <c r="Q26">
        <f t="shared" si="4"/>
        <v>6.04794835309003</v>
      </c>
      <c r="R26">
        <f t="shared" si="5"/>
        <v>3.5108077436643845</v>
      </c>
      <c r="S26" s="6">
        <v>53328</v>
      </c>
      <c r="T26">
        <f t="shared" si="0"/>
        <v>0.18029160216991591</v>
      </c>
      <c r="U26">
        <v>21</v>
      </c>
      <c r="AA26" s="6">
        <v>52963</v>
      </c>
      <c r="AB26" s="7">
        <v>7</v>
      </c>
      <c r="AC26" s="7">
        <v>6</v>
      </c>
      <c r="AE26" s="5">
        <v>52963</v>
      </c>
      <c r="AF26">
        <v>7</v>
      </c>
      <c r="AG26">
        <v>6</v>
      </c>
    </row>
    <row r="27" spans="1:33" x14ac:dyDescent="0.25">
      <c r="A27" s="6">
        <v>53328</v>
      </c>
      <c r="B27" s="7">
        <v>100794500719.23199</v>
      </c>
      <c r="C27" s="7">
        <v>4587551.6550269602</v>
      </c>
      <c r="D27" s="7">
        <v>912834.87983361504</v>
      </c>
      <c r="E27" s="7">
        <v>100770653291.58701</v>
      </c>
      <c r="F27" s="7">
        <v>4679456.7760414099</v>
      </c>
      <c r="G27" s="7">
        <v>983422.9183127</v>
      </c>
      <c r="H27" s="7">
        <v>100864567865.526</v>
      </c>
      <c r="I27" s="7">
        <v>4640902.1784941601</v>
      </c>
      <c r="J27" s="7">
        <v>930584.96642533899</v>
      </c>
      <c r="K27">
        <f>E27-B27</f>
        <v>-23847427.644989014</v>
      </c>
      <c r="L27">
        <f>C28*T27*365</f>
        <v>267625612.64881572</v>
      </c>
      <c r="M27">
        <f>F28*T27*365</f>
        <v>271931823.68370849</v>
      </c>
      <c r="N27">
        <f t="shared" si="1"/>
        <v>268141679.16112685</v>
      </c>
      <c r="O27">
        <f t="shared" si="2"/>
        <v>25.914900730957438</v>
      </c>
      <c r="P27">
        <f t="shared" si="3"/>
        <v>3.1057029784994574</v>
      </c>
      <c r="Q27">
        <f t="shared" si="4"/>
        <v>4.3062110348927574</v>
      </c>
      <c r="R27">
        <f t="shared" si="5"/>
        <v>0.51606651231110334</v>
      </c>
      <c r="S27" s="6">
        <v>53693</v>
      </c>
      <c r="T27">
        <f t="shared" si="0"/>
        <v>0.16616737527181191</v>
      </c>
      <c r="U27">
        <v>22</v>
      </c>
      <c r="AA27" s="6">
        <v>53328</v>
      </c>
      <c r="AB27" s="7">
        <v>5</v>
      </c>
      <c r="AC27" s="7">
        <v>6</v>
      </c>
      <c r="AE27" s="5">
        <v>53328</v>
      </c>
      <c r="AF27">
        <v>5</v>
      </c>
      <c r="AG27">
        <v>6</v>
      </c>
    </row>
    <row r="28" spans="1:33" x14ac:dyDescent="0.25">
      <c r="A28" s="6">
        <v>53693</v>
      </c>
      <c r="B28" s="7">
        <v>102440604780.49899</v>
      </c>
      <c r="C28" s="7">
        <v>4412544.01095712</v>
      </c>
      <c r="D28" s="7">
        <v>978766.75230631803</v>
      </c>
      <c r="E28" s="7">
        <v>102445917112.73399</v>
      </c>
      <c r="F28" s="7">
        <v>4483543.7389871404</v>
      </c>
      <c r="G28" s="7">
        <v>1024295.1602397</v>
      </c>
      <c r="H28" s="7">
        <v>102519704623.524</v>
      </c>
      <c r="I28" s="7">
        <v>4421052.7862406801</v>
      </c>
      <c r="J28" s="7">
        <v>991701.84559170296</v>
      </c>
      <c r="K28">
        <f>E28-B28</f>
        <v>5312332.2350006104</v>
      </c>
      <c r="L28">
        <f>C29*T28*365</f>
        <v>197285724.30519858</v>
      </c>
      <c r="M28">
        <f>F29*T28*365</f>
        <v>221179014.1667234</v>
      </c>
      <c r="N28">
        <f t="shared" si="1"/>
        <v>220795443.29509664</v>
      </c>
      <c r="O28">
        <f t="shared" si="2"/>
        <v>156.01269176544639</v>
      </c>
      <c r="P28">
        <f t="shared" si="3"/>
        <v>153.50814239145353</v>
      </c>
      <c r="Q28">
        <f t="shared" si="4"/>
        <v>23.893289861524835</v>
      </c>
      <c r="R28">
        <f t="shared" si="5"/>
        <v>23.509718989898055</v>
      </c>
      <c r="S28" s="6">
        <v>54058</v>
      </c>
      <c r="T28">
        <f t="shared" si="0"/>
        <v>0.15314965462839805</v>
      </c>
      <c r="U28">
        <v>23</v>
      </c>
      <c r="AA28" s="6">
        <v>53693</v>
      </c>
      <c r="AB28" s="7">
        <v>5</v>
      </c>
      <c r="AC28" s="7">
        <v>6</v>
      </c>
      <c r="AE28" s="5">
        <v>53693</v>
      </c>
      <c r="AF28">
        <v>5</v>
      </c>
      <c r="AG28">
        <v>6</v>
      </c>
    </row>
    <row r="29" spans="1:33" x14ac:dyDescent="0.25">
      <c r="A29" s="6">
        <v>54058</v>
      </c>
      <c r="B29" s="7">
        <v>103851641931.78799</v>
      </c>
      <c r="C29" s="7">
        <v>3529285.3583272002</v>
      </c>
      <c r="D29" s="7">
        <v>1046322.49641558</v>
      </c>
      <c r="E29" s="7">
        <v>103994968718.03799</v>
      </c>
      <c r="F29" s="7">
        <v>3956717.3905612999</v>
      </c>
      <c r="G29" s="7">
        <v>1095603.3598847999</v>
      </c>
      <c r="H29" s="7">
        <v>103990968785.214</v>
      </c>
      <c r="I29" s="7">
        <v>3949855.6114544701</v>
      </c>
      <c r="J29" s="7">
        <v>1067268.9343171499</v>
      </c>
      <c r="K29">
        <f>E29-B29</f>
        <v>143326786.25</v>
      </c>
      <c r="L29">
        <f>C30*T29*365</f>
        <v>177051764.20483628</v>
      </c>
      <c r="M29">
        <f>F30*T29*365</f>
        <v>174072805.93412814</v>
      </c>
      <c r="N29">
        <f t="shared" si="1"/>
        <v>175493363.3075791</v>
      </c>
      <c r="O29">
        <f t="shared" si="2"/>
        <v>-21.104649119587403</v>
      </c>
      <c r="P29">
        <f t="shared" si="3"/>
        <v>-11.040605854624777</v>
      </c>
      <c r="Q29">
        <f t="shared" si="4"/>
        <v>-2.9789582707081443</v>
      </c>
      <c r="R29">
        <f t="shared" si="5"/>
        <v>-1.558400897257193</v>
      </c>
      <c r="S29" s="6">
        <v>54424</v>
      </c>
      <c r="T29">
        <f t="shared" si="0"/>
        <v>0.14115175541787842</v>
      </c>
      <c r="U29">
        <v>24</v>
      </c>
      <c r="AA29" s="6">
        <v>54058</v>
      </c>
      <c r="AB29" s="7">
        <v>5</v>
      </c>
      <c r="AC29" s="7">
        <v>6</v>
      </c>
      <c r="AE29" s="5">
        <v>54058</v>
      </c>
      <c r="AF29">
        <v>5</v>
      </c>
      <c r="AG29">
        <v>6</v>
      </c>
    </row>
    <row r="30" spans="1:33" x14ac:dyDescent="0.25">
      <c r="A30" s="6">
        <v>54424</v>
      </c>
      <c r="B30" s="7">
        <v>105127206167.036</v>
      </c>
      <c r="C30" s="7">
        <v>3436537.6835203902</v>
      </c>
      <c r="D30" s="7">
        <v>1097221.48803146</v>
      </c>
      <c r="E30" s="7">
        <v>105345933698.74699</v>
      </c>
      <c r="F30" s="7">
        <v>3378716.7270283699</v>
      </c>
      <c r="G30" s="7">
        <v>1166064.2535454701</v>
      </c>
      <c r="H30" s="7">
        <v>105329919471.55</v>
      </c>
      <c r="I30" s="7">
        <v>3406289.4483022401</v>
      </c>
      <c r="J30" s="7">
        <v>1134775.7560801201</v>
      </c>
      <c r="K30">
        <f>E30-B30</f>
        <v>218727531.71099854</v>
      </c>
      <c r="L30">
        <f>C31*T30*365</f>
        <v>157547594.70692715</v>
      </c>
      <c r="M30">
        <f>F31*T30*365</f>
        <v>155421927.92349553</v>
      </c>
      <c r="N30">
        <f t="shared" si="1"/>
        <v>156293405.16506466</v>
      </c>
      <c r="O30">
        <f t="shared" si="2"/>
        <v>-16.339495411837891</v>
      </c>
      <c r="P30">
        <f t="shared" si="3"/>
        <v>-9.6406569574156489</v>
      </c>
      <c r="Q30">
        <f t="shared" si="4"/>
        <v>-2.1256667834316025</v>
      </c>
      <c r="R30">
        <f t="shared" si="5"/>
        <v>-1.25418954186249</v>
      </c>
      <c r="S30" s="6">
        <v>54789</v>
      </c>
      <c r="T30">
        <f t="shared" si="0"/>
        <v>0.13009378379527964</v>
      </c>
      <c r="U30">
        <v>25</v>
      </c>
      <c r="AA30" s="6">
        <v>54424</v>
      </c>
      <c r="AB30" s="7">
        <v>5</v>
      </c>
      <c r="AC30" s="7">
        <v>6</v>
      </c>
      <c r="AE30" s="5">
        <v>54424</v>
      </c>
      <c r="AF30">
        <v>5</v>
      </c>
      <c r="AG30">
        <v>6</v>
      </c>
    </row>
    <row r="31" spans="1:33" x14ac:dyDescent="0.25">
      <c r="A31" s="6">
        <v>54789</v>
      </c>
      <c r="B31" s="7">
        <v>106358803561.82401</v>
      </c>
      <c r="C31" s="7">
        <v>3317892.9321607202</v>
      </c>
      <c r="D31" s="7">
        <v>1163612.02980168</v>
      </c>
      <c r="E31" s="7">
        <v>106559494246.965</v>
      </c>
      <c r="F31" s="7">
        <v>3273127.1913063698</v>
      </c>
      <c r="G31" s="7">
        <v>1229086.4767670799</v>
      </c>
      <c r="H31" s="7">
        <v>106550962379.79201</v>
      </c>
      <c r="I31" s="7">
        <v>3291480.1733732801</v>
      </c>
      <c r="J31" s="7">
        <v>1198770.5634962099</v>
      </c>
      <c r="K31">
        <f>E31-B31</f>
        <v>200690685.14099121</v>
      </c>
      <c r="L31">
        <f>C32*T31*365</f>
        <v>139980536.2316184</v>
      </c>
      <c r="M31">
        <f>F32*T31*365</f>
        <v>137931601.15561366</v>
      </c>
      <c r="N31">
        <f t="shared" si="1"/>
        <v>138987874.47437027</v>
      </c>
      <c r="O31">
        <f t="shared" si="2"/>
        <v>-17.088399557687413</v>
      </c>
      <c r="P31">
        <f t="shared" si="3"/>
        <v>-8.2789352049986107</v>
      </c>
      <c r="Q31">
        <f t="shared" si="4"/>
        <v>-2.048935076004736</v>
      </c>
      <c r="R31">
        <f t="shared" si="5"/>
        <v>-0.99266175724812755</v>
      </c>
      <c r="S31" s="6">
        <v>55154</v>
      </c>
      <c r="T31">
        <f t="shared" si="0"/>
        <v>0.11990210488044206</v>
      </c>
      <c r="U31">
        <v>26</v>
      </c>
      <c r="AA31" s="6">
        <v>54789</v>
      </c>
      <c r="AB31" s="7">
        <v>5</v>
      </c>
      <c r="AC31" s="7">
        <v>6</v>
      </c>
      <c r="AE31" s="5">
        <v>54789</v>
      </c>
      <c r="AF31">
        <v>5</v>
      </c>
      <c r="AG31">
        <v>6</v>
      </c>
    </row>
    <row r="32" spans="1:33" x14ac:dyDescent="0.25">
      <c r="A32" s="6">
        <v>55154</v>
      </c>
      <c r="B32" s="7">
        <v>107548456486.599</v>
      </c>
      <c r="C32" s="7">
        <v>3198511.97629264</v>
      </c>
      <c r="D32" s="7">
        <v>1242750.4488985799</v>
      </c>
      <c r="E32" s="7">
        <v>107731609659.011</v>
      </c>
      <c r="F32" s="7">
        <v>3151694.4432578799</v>
      </c>
      <c r="G32" s="7">
        <v>1302612.66175061</v>
      </c>
      <c r="H32" s="7">
        <v>107731474137.955</v>
      </c>
      <c r="I32" s="7">
        <v>3175829.9620323698</v>
      </c>
      <c r="J32" s="7">
        <v>1275360.1270733599</v>
      </c>
      <c r="K32">
        <f>E32-B32</f>
        <v>183153172.41200256</v>
      </c>
      <c r="L32">
        <f>C33*T32*365</f>
        <v>103561873.55864058</v>
      </c>
      <c r="M32">
        <f>F33*T32*365</f>
        <v>99310849.136167049</v>
      </c>
      <c r="N32">
        <f t="shared" si="1"/>
        <v>103583518.93350896</v>
      </c>
      <c r="O32">
        <f t="shared" si="2"/>
        <v>-38.467727509728952</v>
      </c>
      <c r="P32">
        <f t="shared" si="3"/>
        <v>0.19587005378771338</v>
      </c>
      <c r="Q32">
        <f t="shared" si="4"/>
        <v>-4.2510244224735363</v>
      </c>
      <c r="R32">
        <f t="shared" si="5"/>
        <v>2.1645374868379943E-2</v>
      </c>
      <c r="S32" s="6">
        <v>55519</v>
      </c>
      <c r="T32">
        <f t="shared" si="0"/>
        <v>0.11050885242437056</v>
      </c>
      <c r="U32">
        <v>27</v>
      </c>
      <c r="AA32" s="6">
        <v>55154</v>
      </c>
      <c r="AB32" s="7">
        <v>5</v>
      </c>
      <c r="AC32" s="7">
        <v>6</v>
      </c>
      <c r="AE32" s="5">
        <v>55154</v>
      </c>
      <c r="AF32">
        <v>5</v>
      </c>
      <c r="AG32">
        <v>6</v>
      </c>
    </row>
    <row r="33" spans="1:33" x14ac:dyDescent="0.25">
      <c r="A33" s="6">
        <v>55519</v>
      </c>
      <c r="B33" s="7">
        <v>108566906075.22701</v>
      </c>
      <c r="C33" s="7">
        <v>2567497.1209099302</v>
      </c>
      <c r="D33" s="7">
        <v>1308874.8507975501</v>
      </c>
      <c r="E33" s="7">
        <v>108754872382.60201</v>
      </c>
      <c r="F33" s="7">
        <v>2462106.0866367002</v>
      </c>
      <c r="G33" s="7">
        <v>1369417.7695295</v>
      </c>
      <c r="H33" s="7">
        <v>108750600106.024</v>
      </c>
      <c r="I33" s="7">
        <v>2568033.7511942801</v>
      </c>
      <c r="J33" s="7">
        <v>1336548.5564614399</v>
      </c>
      <c r="K33">
        <f>E33-B33</f>
        <v>187966307.375</v>
      </c>
      <c r="L33">
        <f>C34*T33*365</f>
        <v>53598034.11059323</v>
      </c>
      <c r="M33">
        <f>F34*T33*365</f>
        <v>67705769.502623841</v>
      </c>
      <c r="N33">
        <f t="shared" si="1"/>
        <v>70355695.534323871</v>
      </c>
      <c r="O33">
        <f t="shared" si="2"/>
        <v>138.51282105050225</v>
      </c>
      <c r="P33">
        <f t="shared" si="3"/>
        <v>164.53037241691638</v>
      </c>
      <c r="Q33">
        <f t="shared" si="4"/>
        <v>14.107735392030602</v>
      </c>
      <c r="R33">
        <f t="shared" si="5"/>
        <v>16.757661423730639</v>
      </c>
      <c r="S33" s="6">
        <v>55885</v>
      </c>
      <c r="T33">
        <f t="shared" si="0"/>
        <v>0.1018514768888208</v>
      </c>
      <c r="U33">
        <v>28</v>
      </c>
      <c r="AA33" s="6">
        <v>55519</v>
      </c>
      <c r="AB33" s="7">
        <v>4</v>
      </c>
      <c r="AC33" s="7">
        <v>5</v>
      </c>
      <c r="AE33" s="5">
        <v>55519</v>
      </c>
      <c r="AF33">
        <v>4</v>
      </c>
      <c r="AG33">
        <v>5</v>
      </c>
    </row>
    <row r="34" spans="1:33" x14ac:dyDescent="0.25">
      <c r="A34" s="6">
        <v>55885</v>
      </c>
      <c r="B34" s="7">
        <v>109260758744.065</v>
      </c>
      <c r="C34" s="7">
        <v>1441745.70222885</v>
      </c>
      <c r="D34" s="7">
        <v>1349810.05218549</v>
      </c>
      <c r="E34" s="7">
        <v>109483055575.265</v>
      </c>
      <c r="F34" s="7">
        <v>1821232.8831891301</v>
      </c>
      <c r="G34" s="7">
        <v>1421812.0325677099</v>
      </c>
      <c r="H34" s="7">
        <v>109534730189.63901</v>
      </c>
      <c r="I34" s="7">
        <v>1892513.8458368401</v>
      </c>
      <c r="J34" s="7">
        <v>1392611.4179753501</v>
      </c>
      <c r="K34">
        <f>E34-B34</f>
        <v>222296831.19999695</v>
      </c>
      <c r="L34">
        <f>C35*T34*365</f>
        <v>42257597.695515528</v>
      </c>
      <c r="M34">
        <f>F35*T34*365</f>
        <v>42325130.974085569</v>
      </c>
      <c r="N34">
        <f t="shared" si="1"/>
        <v>58702491.324134856</v>
      </c>
      <c r="O34">
        <f t="shared" si="2"/>
        <v>0.71941624693855655</v>
      </c>
      <c r="P34">
        <f t="shared" si="3"/>
        <v>175.18361178531316</v>
      </c>
      <c r="Q34">
        <f t="shared" si="4"/>
        <v>6.7533278570050315E-2</v>
      </c>
      <c r="R34">
        <f t="shared" si="5"/>
        <v>16.444893628619337</v>
      </c>
      <c r="S34" s="6">
        <v>56250</v>
      </c>
      <c r="T34">
        <f t="shared" si="0"/>
        <v>9.3872328929788765E-2</v>
      </c>
      <c r="U34">
        <v>29</v>
      </c>
      <c r="AA34" s="6">
        <v>55885</v>
      </c>
      <c r="AB34" s="7">
        <v>4</v>
      </c>
      <c r="AC34" s="7">
        <v>4</v>
      </c>
      <c r="AE34" s="5">
        <v>55885</v>
      </c>
      <c r="AF34">
        <v>4</v>
      </c>
      <c r="AG34">
        <v>4</v>
      </c>
    </row>
    <row r="35" spans="1:33" x14ac:dyDescent="0.25">
      <c r="A35" s="6">
        <v>56250</v>
      </c>
      <c r="B35" s="7">
        <v>109761428485.487</v>
      </c>
      <c r="C35" s="7">
        <v>1233315.94711237</v>
      </c>
      <c r="D35" s="7">
        <v>1370873.2778771699</v>
      </c>
      <c r="E35" s="7">
        <v>110029673858.286</v>
      </c>
      <c r="F35" s="7">
        <v>1235286.9505286401</v>
      </c>
      <c r="G35" s="7">
        <v>1478100.2880051399</v>
      </c>
      <c r="H35" s="7">
        <v>110206818793.15601</v>
      </c>
      <c r="I35" s="7">
        <v>1713271.0478940499</v>
      </c>
      <c r="J35" s="7">
        <v>1445210.7248587001</v>
      </c>
      <c r="K35">
        <f>E35-B35</f>
        <v>268245372.79899597</v>
      </c>
      <c r="L35">
        <f>C36*T35*365</f>
        <v>23540839.677737653</v>
      </c>
      <c r="M35">
        <f>F36*T35*365</f>
        <v>38358298.68603386</v>
      </c>
      <c r="N35">
        <f t="shared" si="1"/>
        <v>23469457.71510211</v>
      </c>
      <c r="O35">
        <f t="shared" si="2"/>
        <v>171.26391991431294</v>
      </c>
      <c r="P35">
        <f t="shared" si="3"/>
        <v>-0.82505068684819505</v>
      </c>
      <c r="Q35">
        <f t="shared" si="4"/>
        <v>14.817459008296209</v>
      </c>
      <c r="R35">
        <f t="shared" si="5"/>
        <v>-7.1381962635540933E-2</v>
      </c>
      <c r="S35" s="6">
        <v>56615</v>
      </c>
      <c r="T35">
        <f t="shared" si="0"/>
        <v>8.6518275511326057E-2</v>
      </c>
      <c r="U35">
        <v>30</v>
      </c>
      <c r="AA35" s="6">
        <v>56250</v>
      </c>
      <c r="AB35" s="7">
        <v>3</v>
      </c>
      <c r="AC35" s="7">
        <v>4</v>
      </c>
      <c r="AE35" s="5">
        <v>56250</v>
      </c>
      <c r="AF35">
        <v>3</v>
      </c>
      <c r="AG35">
        <v>4</v>
      </c>
    </row>
    <row r="36" spans="1:33" x14ac:dyDescent="0.25">
      <c r="A36" s="6">
        <v>56615</v>
      </c>
      <c r="B36" s="7">
        <v>110041278559.48199</v>
      </c>
      <c r="C36" s="7">
        <v>745454.65441507695</v>
      </c>
      <c r="D36" s="7">
        <v>1372628.9939288599</v>
      </c>
      <c r="E36" s="7">
        <v>110483835983.763</v>
      </c>
      <c r="F36" s="7">
        <v>1214670.8733584001</v>
      </c>
      <c r="G36" s="7">
        <v>1529546.33230468</v>
      </c>
      <c r="H36" s="7">
        <v>110549320824.476</v>
      </c>
      <c r="I36" s="7">
        <v>743194.24157439696</v>
      </c>
      <c r="J36" s="7">
        <v>1464133.8612526699</v>
      </c>
      <c r="K36">
        <f>E36-B36</f>
        <v>442557424.28100586</v>
      </c>
      <c r="L36">
        <f>C37*T36*365</f>
        <v>19031932.730780035</v>
      </c>
      <c r="M36">
        <f>F37*T36*365</f>
        <v>18913083.490318216</v>
      </c>
      <c r="N36">
        <f t="shared" si="1"/>
        <v>18913234.513413358</v>
      </c>
      <c r="O36">
        <f t="shared" si="2"/>
        <v>-1.4904530301715246</v>
      </c>
      <c r="P36">
        <f t="shared" si="3"/>
        <v>-1.4885590943844751</v>
      </c>
      <c r="Q36">
        <f t="shared" si="4"/>
        <v>-0.11884924046181633</v>
      </c>
      <c r="R36">
        <f t="shared" si="5"/>
        <v>-0.11869821736667835</v>
      </c>
      <c r="S36" s="6">
        <v>56980</v>
      </c>
      <c r="T36">
        <f t="shared" si="0"/>
        <v>7.9740346093388065E-2</v>
      </c>
      <c r="U36">
        <v>31</v>
      </c>
      <c r="AA36" s="6">
        <v>56615</v>
      </c>
      <c r="AB36" s="7">
        <v>3</v>
      </c>
      <c r="AC36" s="7">
        <v>3</v>
      </c>
      <c r="AE36" s="5">
        <v>56615</v>
      </c>
      <c r="AF36">
        <v>3</v>
      </c>
      <c r="AG36">
        <v>3</v>
      </c>
    </row>
    <row r="37" spans="1:33" x14ac:dyDescent="0.25">
      <c r="A37" s="6">
        <v>56980</v>
      </c>
      <c r="B37" s="7">
        <v>110292733642.35899</v>
      </c>
      <c r="C37" s="7">
        <v>653900.86711092701</v>
      </c>
      <c r="D37" s="7">
        <v>1406854.4136685999</v>
      </c>
      <c r="E37" s="7">
        <v>110817652884.35201</v>
      </c>
      <c r="F37" s="7">
        <v>649817.43415155297</v>
      </c>
      <c r="G37" s="7">
        <v>1592531.5749571701</v>
      </c>
      <c r="H37" s="7">
        <v>110799704080.435</v>
      </c>
      <c r="I37" s="7">
        <v>649822.62301672297</v>
      </c>
      <c r="J37" s="7">
        <v>1499728.2974091701</v>
      </c>
      <c r="K37">
        <f>E37-B37</f>
        <v>524919241.99301147</v>
      </c>
      <c r="L37">
        <f>C38*T37*365</f>
        <v>0</v>
      </c>
      <c r="M37">
        <f>F38*T37*365</f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 s="6">
        <v>57346</v>
      </c>
      <c r="T37">
        <f t="shared" si="0"/>
        <v>7.3493406537684852E-2</v>
      </c>
      <c r="U37">
        <v>32</v>
      </c>
      <c r="AA37" s="6">
        <v>56980</v>
      </c>
      <c r="AB37" s="7">
        <v>3</v>
      </c>
      <c r="AC37" s="7">
        <v>2</v>
      </c>
      <c r="AE37" s="5">
        <v>56980</v>
      </c>
      <c r="AF37">
        <v>3</v>
      </c>
      <c r="AG37">
        <v>2</v>
      </c>
    </row>
    <row r="38" spans="1:33" x14ac:dyDescent="0.25">
      <c r="A38" s="6">
        <v>57346</v>
      </c>
      <c r="B38" s="7">
        <v>110435679455.657</v>
      </c>
      <c r="C38" s="7">
        <v>0</v>
      </c>
      <c r="D38" s="7">
        <v>1450594.33525556</v>
      </c>
      <c r="E38" s="7">
        <v>110943088064.825</v>
      </c>
      <c r="F38" s="7">
        <v>0</v>
      </c>
      <c r="G38" s="7">
        <v>1632306.5898390999</v>
      </c>
      <c r="H38" s="7">
        <v>110931500321.39101</v>
      </c>
      <c r="I38" s="7">
        <v>0</v>
      </c>
      <c r="J38" s="7">
        <v>1540722.20870171</v>
      </c>
      <c r="K38">
        <f>E38-B38</f>
        <v>507408609.16799927</v>
      </c>
      <c r="L38">
        <f>C39*T38*365</f>
        <v>0</v>
      </c>
      <c r="M38">
        <f>F39*T38*365</f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 s="6">
        <v>57711</v>
      </c>
      <c r="T38">
        <f t="shared" ref="T38:T69" si="6">1 / ((1 + 0.085)^U38)</f>
        <v>6.7735858560078216E-2</v>
      </c>
      <c r="U38">
        <v>33</v>
      </c>
      <c r="AA38" s="6">
        <v>57346</v>
      </c>
      <c r="AB38" s="7">
        <v>2</v>
      </c>
      <c r="AC38" s="7">
        <v>1</v>
      </c>
      <c r="AE38" s="5">
        <v>57346</v>
      </c>
      <c r="AF38">
        <v>2</v>
      </c>
      <c r="AG38">
        <v>1</v>
      </c>
    </row>
    <row r="39" spans="1:33" x14ac:dyDescent="0.25">
      <c r="A39" s="6">
        <v>57711</v>
      </c>
      <c r="B39" s="7">
        <v>110435679455.657</v>
      </c>
      <c r="C39" s="7">
        <v>0</v>
      </c>
      <c r="D39" s="7">
        <v>1450594.33525556</v>
      </c>
      <c r="E39" s="7">
        <v>110943088064.825</v>
      </c>
      <c r="F39" s="7">
        <v>0</v>
      </c>
      <c r="G39" s="7">
        <v>1632306.5898390999</v>
      </c>
      <c r="H39" s="7">
        <v>110931500321.39101</v>
      </c>
      <c r="I39" s="7">
        <v>0</v>
      </c>
      <c r="J39" s="7">
        <v>1540722.20870171</v>
      </c>
      <c r="K39">
        <f>E39-B39</f>
        <v>507408609.16799927</v>
      </c>
      <c r="L39">
        <f>C40*T39*365</f>
        <v>0</v>
      </c>
      <c r="M39">
        <f>F40*T39*365</f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 s="6">
        <v>58076</v>
      </c>
      <c r="T39">
        <f t="shared" si="6"/>
        <v>6.2429362728182683E-2</v>
      </c>
      <c r="U39">
        <v>34</v>
      </c>
      <c r="AA39" s="6">
        <v>57711</v>
      </c>
      <c r="AB39" s="7">
        <v>0</v>
      </c>
      <c r="AC39" s="7">
        <v>0</v>
      </c>
      <c r="AE39" s="5">
        <v>57711</v>
      </c>
      <c r="AF39">
        <v>0</v>
      </c>
      <c r="AG39">
        <v>0</v>
      </c>
    </row>
    <row r="40" spans="1:33" x14ac:dyDescent="0.25">
      <c r="A40" s="6">
        <v>58076</v>
      </c>
      <c r="B40" s="7">
        <v>110435679455.657</v>
      </c>
      <c r="C40" s="7">
        <v>0</v>
      </c>
      <c r="D40" s="7">
        <v>1450594.33525556</v>
      </c>
      <c r="E40" s="7">
        <v>110943088064.825</v>
      </c>
      <c r="F40" s="7">
        <v>0</v>
      </c>
      <c r="G40" s="7">
        <v>1632306.5898390999</v>
      </c>
      <c r="H40" s="7">
        <v>110931500321.39101</v>
      </c>
      <c r="I40" s="7">
        <v>0</v>
      </c>
      <c r="J40" s="7">
        <v>1540722.20870171</v>
      </c>
      <c r="K40">
        <f>E40-B40</f>
        <v>507408609.16799927</v>
      </c>
      <c r="L40">
        <f>C41*T40*365</f>
        <v>0</v>
      </c>
      <c r="M40">
        <f>F41*T40*365</f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 s="6">
        <v>58441</v>
      </c>
      <c r="T40">
        <f t="shared" si="6"/>
        <v>5.7538583159615374E-2</v>
      </c>
      <c r="U40">
        <v>35</v>
      </c>
      <c r="AA40" s="6">
        <v>58076</v>
      </c>
      <c r="AB40" s="7">
        <v>0</v>
      </c>
      <c r="AC40" s="7">
        <v>0</v>
      </c>
      <c r="AE40" s="5">
        <v>58076</v>
      </c>
      <c r="AF40">
        <v>0</v>
      </c>
      <c r="AG40">
        <v>0</v>
      </c>
    </row>
    <row r="41" spans="1:33" x14ac:dyDescent="0.25">
      <c r="A41" s="6">
        <v>58441</v>
      </c>
      <c r="B41" s="7">
        <v>110435679455.657</v>
      </c>
      <c r="C41" s="7">
        <v>0</v>
      </c>
      <c r="D41" s="7">
        <v>1450594.33525556</v>
      </c>
      <c r="E41" s="7">
        <v>110943088064.825</v>
      </c>
      <c r="F41" s="7">
        <v>0</v>
      </c>
      <c r="G41" s="7">
        <v>1632306.5898390999</v>
      </c>
      <c r="H41" s="7">
        <v>110931500321.39101</v>
      </c>
      <c r="I41" s="7">
        <v>0</v>
      </c>
      <c r="J41" s="7">
        <v>1540722.20870171</v>
      </c>
      <c r="K41">
        <f>E41-B41</f>
        <v>507408609.16799927</v>
      </c>
      <c r="L41">
        <f>C42*T41*365</f>
        <v>0</v>
      </c>
      <c r="M41">
        <f>F42*T41*365</f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 s="6">
        <v>58807</v>
      </c>
      <c r="T41">
        <f t="shared" si="6"/>
        <v>5.3030952220843676E-2</v>
      </c>
      <c r="U41">
        <v>36</v>
      </c>
      <c r="AA41" s="6">
        <v>58441</v>
      </c>
      <c r="AB41" s="7">
        <v>0</v>
      </c>
      <c r="AC41" s="7">
        <v>0</v>
      </c>
      <c r="AE41" s="5">
        <v>58441</v>
      </c>
      <c r="AF41">
        <v>0</v>
      </c>
      <c r="AG41">
        <v>0</v>
      </c>
    </row>
    <row r="42" spans="1:33" x14ac:dyDescent="0.25">
      <c r="A42" s="6">
        <v>58807</v>
      </c>
      <c r="B42" s="7">
        <v>110435679455.657</v>
      </c>
      <c r="C42" s="7">
        <v>0</v>
      </c>
      <c r="D42" s="7">
        <v>1450594.33525556</v>
      </c>
      <c r="E42" s="7">
        <v>110943088064.825</v>
      </c>
      <c r="F42" s="7">
        <v>0</v>
      </c>
      <c r="G42" s="7">
        <v>1632306.5898390999</v>
      </c>
      <c r="H42" s="7">
        <v>110931500321.39101</v>
      </c>
      <c r="I42" s="7">
        <v>0</v>
      </c>
      <c r="J42" s="7">
        <v>1540722.20870171</v>
      </c>
      <c r="K42">
        <f>E42-B42</f>
        <v>507408609.16799927</v>
      </c>
      <c r="L42">
        <f>C43*T42*365</f>
        <v>0</v>
      </c>
      <c r="M42">
        <f>F43*T42*365</f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 s="6">
        <v>59172</v>
      </c>
      <c r="T42">
        <f t="shared" si="6"/>
        <v>4.8876453659763758E-2</v>
      </c>
      <c r="U42">
        <v>37</v>
      </c>
      <c r="AA42" s="6">
        <v>58807</v>
      </c>
      <c r="AB42" s="7">
        <v>0</v>
      </c>
      <c r="AC42" s="7">
        <v>0</v>
      </c>
      <c r="AE42" s="5">
        <v>58807</v>
      </c>
      <c r="AF42">
        <v>0</v>
      </c>
      <c r="AG42">
        <v>0</v>
      </c>
    </row>
    <row r="43" spans="1:33" x14ac:dyDescent="0.25">
      <c r="A43" s="6">
        <v>59172</v>
      </c>
      <c r="B43" s="7">
        <v>110435679455.657</v>
      </c>
      <c r="C43" s="7">
        <v>0</v>
      </c>
      <c r="D43" s="7">
        <v>1450594.33525556</v>
      </c>
      <c r="E43" s="7">
        <v>110943088064.825</v>
      </c>
      <c r="F43" s="7">
        <v>0</v>
      </c>
      <c r="G43" s="7">
        <v>1632306.5898390999</v>
      </c>
      <c r="H43" s="7">
        <v>110931500321.39101</v>
      </c>
      <c r="I43" s="7">
        <v>0</v>
      </c>
      <c r="J43" s="7">
        <v>1540722.20870171</v>
      </c>
      <c r="K43">
        <f>E43-B43</f>
        <v>507408609.16799927</v>
      </c>
      <c r="L43">
        <f>C44*T43*365</f>
        <v>0</v>
      </c>
      <c r="M43">
        <f>F44*T43*365</f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 s="6">
        <v>59537</v>
      </c>
      <c r="T43">
        <f t="shared" si="6"/>
        <v>4.5047422727892861E-2</v>
      </c>
      <c r="U43">
        <v>38</v>
      </c>
      <c r="AA43" s="6">
        <v>59172</v>
      </c>
      <c r="AB43" s="7">
        <v>0</v>
      </c>
      <c r="AC43" s="7">
        <v>0</v>
      </c>
      <c r="AE43" s="5">
        <v>59172</v>
      </c>
      <c r="AF43">
        <v>0</v>
      </c>
      <c r="AG43">
        <v>0</v>
      </c>
    </row>
    <row r="44" spans="1:33" x14ac:dyDescent="0.25">
      <c r="A44" s="6">
        <v>59537</v>
      </c>
      <c r="B44" s="7">
        <v>110435679455.657</v>
      </c>
      <c r="C44" s="7">
        <v>0</v>
      </c>
      <c r="D44" s="7">
        <v>1450594.33525556</v>
      </c>
      <c r="E44" s="7">
        <v>110943088064.825</v>
      </c>
      <c r="F44" s="7">
        <v>0</v>
      </c>
      <c r="G44" s="7">
        <v>1632306.5898390999</v>
      </c>
      <c r="H44" s="7">
        <v>110931500321.39101</v>
      </c>
      <c r="I44" s="7">
        <v>0</v>
      </c>
      <c r="J44" s="7">
        <v>1540722.20870171</v>
      </c>
      <c r="K44">
        <f>E44-B44</f>
        <v>507408609.16799927</v>
      </c>
      <c r="L44">
        <f>C45*T44*365</f>
        <v>0</v>
      </c>
      <c r="M44">
        <f>F45*T44*365</f>
        <v>0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 s="6">
        <v>59902</v>
      </c>
      <c r="T44">
        <f t="shared" si="6"/>
        <v>4.1518361961191574E-2</v>
      </c>
      <c r="U44">
        <v>39</v>
      </c>
      <c r="AA44" s="6">
        <v>59537</v>
      </c>
      <c r="AB44" s="7">
        <v>0</v>
      </c>
      <c r="AC44" s="7">
        <v>0</v>
      </c>
      <c r="AE44" s="5">
        <v>59537</v>
      </c>
      <c r="AF44">
        <v>0</v>
      </c>
      <c r="AG44">
        <v>0</v>
      </c>
    </row>
    <row r="45" spans="1:33" x14ac:dyDescent="0.25">
      <c r="A45" s="6">
        <v>59902</v>
      </c>
      <c r="B45" s="7">
        <v>110435679455.657</v>
      </c>
      <c r="C45" s="7">
        <v>0</v>
      </c>
      <c r="D45" s="7">
        <v>1450594.33525556</v>
      </c>
      <c r="E45" s="7">
        <v>110943088064.825</v>
      </c>
      <c r="F45" s="7">
        <v>0</v>
      </c>
      <c r="G45" s="7">
        <v>1632306.5898390999</v>
      </c>
      <c r="H45" s="7">
        <v>110931500321.39101</v>
      </c>
      <c r="I45" s="7">
        <v>0</v>
      </c>
      <c r="J45" s="7">
        <v>1540722.20870171</v>
      </c>
      <c r="K45">
        <f>E45-B45</f>
        <v>507408609.16799927</v>
      </c>
      <c r="L45">
        <f>C46*T45*365</f>
        <v>0</v>
      </c>
      <c r="M45">
        <f>F46*T45*365</f>
        <v>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 s="6">
        <v>60268</v>
      </c>
      <c r="T45">
        <f t="shared" si="6"/>
        <v>3.8265771392803301E-2</v>
      </c>
      <c r="U45">
        <v>40</v>
      </c>
      <c r="AA45" s="6">
        <v>59902</v>
      </c>
      <c r="AB45" s="7">
        <v>0</v>
      </c>
      <c r="AC45" s="7">
        <v>0</v>
      </c>
      <c r="AE45" s="5">
        <v>59902</v>
      </c>
      <c r="AF45">
        <v>0</v>
      </c>
      <c r="AG45">
        <v>0</v>
      </c>
    </row>
    <row r="46" spans="1:33" x14ac:dyDescent="0.25">
      <c r="A46" s="6">
        <v>60268</v>
      </c>
      <c r="B46" s="7">
        <v>110435679455.657</v>
      </c>
      <c r="C46" s="7">
        <v>0</v>
      </c>
      <c r="D46" s="7">
        <v>1450594.33525556</v>
      </c>
      <c r="E46" s="7">
        <v>110943088064.825</v>
      </c>
      <c r="F46" s="7">
        <v>0</v>
      </c>
      <c r="G46" s="7">
        <v>1632306.5898390999</v>
      </c>
      <c r="H46" s="7">
        <v>110931500321.39101</v>
      </c>
      <c r="I46" s="7">
        <v>0</v>
      </c>
      <c r="J46" s="7">
        <v>1540722.20870171</v>
      </c>
      <c r="K46">
        <f>E46-B46</f>
        <v>507408609.16799927</v>
      </c>
      <c r="L46">
        <f>C47*T46*365</f>
        <v>0</v>
      </c>
      <c r="M46">
        <f>F47*T46*365</f>
        <v>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 s="6">
        <v>60633</v>
      </c>
      <c r="T46">
        <f t="shared" si="6"/>
        <v>3.5267992067099817E-2</v>
      </c>
      <c r="U46">
        <v>41</v>
      </c>
      <c r="AA46" s="6">
        <v>60268</v>
      </c>
      <c r="AB46" s="7">
        <v>0</v>
      </c>
      <c r="AC46" s="7">
        <v>0</v>
      </c>
      <c r="AE46" s="5">
        <v>60268</v>
      </c>
      <c r="AF46">
        <v>0</v>
      </c>
      <c r="AG46">
        <v>0</v>
      </c>
    </row>
    <row r="47" spans="1:33" x14ac:dyDescent="0.25">
      <c r="A47" s="6">
        <v>60633</v>
      </c>
      <c r="B47" s="7">
        <v>110435679455.657</v>
      </c>
      <c r="C47" s="7">
        <v>0</v>
      </c>
      <c r="D47" s="7">
        <v>1450594.33525556</v>
      </c>
      <c r="E47" s="7">
        <v>110943088064.825</v>
      </c>
      <c r="F47" s="7">
        <v>0</v>
      </c>
      <c r="G47" s="7">
        <v>1632306.5898390999</v>
      </c>
      <c r="H47" s="7">
        <v>110931500321.39101</v>
      </c>
      <c r="I47" s="7">
        <v>0</v>
      </c>
      <c r="J47" s="7">
        <v>1540722.20870171</v>
      </c>
      <c r="K47">
        <f>E47-B47</f>
        <v>507408609.16799927</v>
      </c>
      <c r="L47">
        <f>C48*T47*365</f>
        <v>0</v>
      </c>
      <c r="M47">
        <f>F48*T47*365</f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 s="6">
        <v>60998</v>
      </c>
      <c r="T47">
        <f t="shared" si="6"/>
        <v>3.2505061812995222E-2</v>
      </c>
      <c r="U47">
        <v>42</v>
      </c>
      <c r="AA47" s="6">
        <v>60633</v>
      </c>
      <c r="AB47" s="7">
        <v>0</v>
      </c>
      <c r="AC47" s="7">
        <v>0</v>
      </c>
      <c r="AE47" s="5">
        <v>60633</v>
      </c>
      <c r="AF47">
        <v>0</v>
      </c>
      <c r="AG47">
        <v>0</v>
      </c>
    </row>
    <row r="48" spans="1:33" x14ac:dyDescent="0.25">
      <c r="A48" s="6">
        <v>60998</v>
      </c>
      <c r="B48" s="7">
        <v>110435679455.657</v>
      </c>
      <c r="C48" s="7">
        <v>0</v>
      </c>
      <c r="D48" s="7">
        <v>1450594.33525556</v>
      </c>
      <c r="E48" s="7">
        <v>110943088064.825</v>
      </c>
      <c r="F48" s="7">
        <v>0</v>
      </c>
      <c r="G48" s="7">
        <v>1632306.5898390999</v>
      </c>
      <c r="H48" s="7">
        <v>110931500321.39101</v>
      </c>
      <c r="I48" s="7">
        <v>0</v>
      </c>
      <c r="J48" s="7">
        <v>1540722.20870171</v>
      </c>
      <c r="K48">
        <f>E48-B48</f>
        <v>507408609.16799927</v>
      </c>
      <c r="L48">
        <f>C49*T48*365</f>
        <v>0</v>
      </c>
      <c r="M48">
        <f>F49*T48*365</f>
        <v>0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 s="6">
        <v>61363</v>
      </c>
      <c r="T48">
        <f t="shared" si="6"/>
        <v>2.9958582316124624E-2</v>
      </c>
      <c r="U48">
        <v>43</v>
      </c>
      <c r="AA48" s="6">
        <v>60998</v>
      </c>
      <c r="AB48" s="7">
        <v>0</v>
      </c>
      <c r="AC48" s="7">
        <v>0</v>
      </c>
      <c r="AE48" s="5">
        <v>60998</v>
      </c>
      <c r="AF48">
        <v>0</v>
      </c>
      <c r="AG48">
        <v>0</v>
      </c>
    </row>
    <row r="49" spans="1:33" x14ac:dyDescent="0.25">
      <c r="A49" s="6">
        <v>61363</v>
      </c>
      <c r="B49" s="7">
        <v>110435679455.657</v>
      </c>
      <c r="C49" s="7">
        <v>0</v>
      </c>
      <c r="D49" s="7">
        <v>1450594.33525556</v>
      </c>
      <c r="E49" s="7">
        <v>110943088064.825</v>
      </c>
      <c r="F49" s="7">
        <v>0</v>
      </c>
      <c r="G49" s="7">
        <v>1632306.5898390999</v>
      </c>
      <c r="H49" s="7">
        <v>110931500321.39101</v>
      </c>
      <c r="I49" s="7">
        <v>0</v>
      </c>
      <c r="J49" s="7">
        <v>1540722.20870171</v>
      </c>
      <c r="K49">
        <f>E49-B49</f>
        <v>507408609.16799927</v>
      </c>
      <c r="L49">
        <f>C50*T49*365</f>
        <v>0</v>
      </c>
      <c r="M49">
        <f>F50*T49*365</f>
        <v>0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 s="6">
        <v>61729</v>
      </c>
      <c r="T49">
        <f t="shared" si="6"/>
        <v>2.761159660472317E-2</v>
      </c>
      <c r="U49">
        <v>44</v>
      </c>
      <c r="AA49" s="6">
        <v>61363</v>
      </c>
      <c r="AB49" s="7">
        <v>0</v>
      </c>
      <c r="AC49" s="7">
        <v>0</v>
      </c>
      <c r="AE49" s="5">
        <v>61363</v>
      </c>
      <c r="AF49">
        <v>0</v>
      </c>
      <c r="AG49">
        <v>0</v>
      </c>
    </row>
    <row r="50" spans="1:33" x14ac:dyDescent="0.25">
      <c r="A50" s="6">
        <v>61729</v>
      </c>
      <c r="B50" s="7">
        <v>110435679455.657</v>
      </c>
      <c r="C50" s="7">
        <v>0</v>
      </c>
      <c r="D50" s="7">
        <v>1450594.33525556</v>
      </c>
      <c r="E50" s="7">
        <v>110943088064.825</v>
      </c>
      <c r="F50" s="7">
        <v>0</v>
      </c>
      <c r="G50" s="7">
        <v>1632306.5898390999</v>
      </c>
      <c r="H50" s="7">
        <v>110931500321.39101</v>
      </c>
      <c r="I50" s="7">
        <v>0</v>
      </c>
      <c r="J50" s="7">
        <v>1540722.20870171</v>
      </c>
      <c r="K50">
        <f>E50-B50</f>
        <v>507408609.16799927</v>
      </c>
      <c r="L50">
        <f>C51*T50*365</f>
        <v>0</v>
      </c>
      <c r="M50">
        <f>F51*T50*365</f>
        <v>0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 s="6">
        <v>62094</v>
      </c>
      <c r="T50">
        <f t="shared" si="6"/>
        <v>2.5448476133385405E-2</v>
      </c>
      <c r="U50">
        <v>45</v>
      </c>
      <c r="AA50" s="6">
        <v>61729</v>
      </c>
      <c r="AB50" s="7">
        <v>0</v>
      </c>
      <c r="AC50" s="7">
        <v>0</v>
      </c>
      <c r="AE50" s="5">
        <v>61729</v>
      </c>
      <c r="AF50">
        <v>0</v>
      </c>
      <c r="AG50">
        <v>0</v>
      </c>
    </row>
    <row r="51" spans="1:33" x14ac:dyDescent="0.25">
      <c r="A51" s="6">
        <v>62094</v>
      </c>
      <c r="B51" s="7">
        <v>110435679455.657</v>
      </c>
      <c r="C51" s="7">
        <v>0</v>
      </c>
      <c r="D51" s="7">
        <v>1450594.33525556</v>
      </c>
      <c r="E51" s="7">
        <v>110943088064.825</v>
      </c>
      <c r="F51" s="7">
        <v>0</v>
      </c>
      <c r="G51" s="7">
        <v>1632306.5898390999</v>
      </c>
      <c r="H51" s="7">
        <v>110931500321.39101</v>
      </c>
      <c r="I51" s="7">
        <v>0</v>
      </c>
      <c r="J51" s="7">
        <v>1540722.20870171</v>
      </c>
      <c r="K51">
        <f>E51-B51</f>
        <v>507408609.16799927</v>
      </c>
      <c r="L51">
        <f>C52*T51*365</f>
        <v>0</v>
      </c>
      <c r="M51">
        <f>F52*T51*365</f>
        <v>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 s="6">
        <v>62459</v>
      </c>
      <c r="T51">
        <f t="shared" si="6"/>
        <v>2.3454816712797609E-2</v>
      </c>
      <c r="U51">
        <v>46</v>
      </c>
      <c r="AA51" s="6">
        <v>62094</v>
      </c>
      <c r="AB51" s="7">
        <v>0</v>
      </c>
      <c r="AC51" s="7">
        <v>0</v>
      </c>
      <c r="AE51" s="5">
        <v>62094</v>
      </c>
      <c r="AF51">
        <v>0</v>
      </c>
      <c r="AG51">
        <v>0</v>
      </c>
    </row>
    <row r="52" spans="1:33" x14ac:dyDescent="0.25">
      <c r="A52" s="6">
        <v>62459</v>
      </c>
      <c r="B52" s="7">
        <v>110435679455.657</v>
      </c>
      <c r="C52" s="7">
        <v>0</v>
      </c>
      <c r="D52" s="7">
        <v>1450594.33525556</v>
      </c>
      <c r="E52" s="7">
        <v>110943088064.825</v>
      </c>
      <c r="F52" s="7">
        <v>0</v>
      </c>
      <c r="G52" s="7">
        <v>1632306.5898390999</v>
      </c>
      <c r="H52" s="7">
        <v>110931500321.39101</v>
      </c>
      <c r="I52" s="7">
        <v>0</v>
      </c>
      <c r="J52" s="7">
        <v>1540722.20870171</v>
      </c>
      <c r="K52">
        <f>E52-B52</f>
        <v>507408609.16799927</v>
      </c>
      <c r="L52">
        <f>C53*T52*365</f>
        <v>0</v>
      </c>
      <c r="M52">
        <f>F53*T52*365</f>
        <v>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 s="6">
        <v>62824</v>
      </c>
      <c r="T52">
        <f t="shared" si="6"/>
        <v>2.1617342592440192E-2</v>
      </c>
      <c r="U52">
        <v>47</v>
      </c>
      <c r="AA52" s="6">
        <v>62459</v>
      </c>
      <c r="AB52" s="7">
        <v>0</v>
      </c>
      <c r="AC52" s="7">
        <v>0</v>
      </c>
      <c r="AE52" s="5">
        <v>62459</v>
      </c>
      <c r="AF52">
        <v>0</v>
      </c>
      <c r="AG52">
        <v>0</v>
      </c>
    </row>
    <row r="53" spans="1:33" x14ac:dyDescent="0.25">
      <c r="A53" s="6">
        <v>62824</v>
      </c>
      <c r="B53" s="7">
        <v>110435679455.657</v>
      </c>
      <c r="C53" s="7">
        <v>0</v>
      </c>
      <c r="D53" s="7">
        <v>1450594.33525556</v>
      </c>
      <c r="E53" s="7">
        <v>110943088064.825</v>
      </c>
      <c r="F53" s="7">
        <v>0</v>
      </c>
      <c r="G53" s="7">
        <v>1632306.5898390999</v>
      </c>
      <c r="H53" s="7">
        <v>110931500321.39101</v>
      </c>
      <c r="I53" s="7">
        <v>0</v>
      </c>
      <c r="J53" s="7">
        <v>1540722.20870171</v>
      </c>
      <c r="K53">
        <f>E53-B53</f>
        <v>507408609.16799927</v>
      </c>
      <c r="L53">
        <f>C54*T53*365</f>
        <v>0</v>
      </c>
      <c r="M53">
        <f>F54*T53*365</f>
        <v>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 s="6">
        <v>63190</v>
      </c>
      <c r="T53">
        <f t="shared" si="6"/>
        <v>1.9923818057548566E-2</v>
      </c>
      <c r="U53">
        <v>48</v>
      </c>
      <c r="AA53" s="6">
        <v>62824</v>
      </c>
      <c r="AB53" s="7">
        <v>0</v>
      </c>
      <c r="AC53" s="7">
        <v>0</v>
      </c>
      <c r="AE53" s="5">
        <v>62824</v>
      </c>
      <c r="AF53">
        <v>0</v>
      </c>
      <c r="AG53">
        <v>0</v>
      </c>
    </row>
    <row r="54" spans="1:33" x14ac:dyDescent="0.25">
      <c r="A54" s="6">
        <v>63190</v>
      </c>
      <c r="B54" s="7">
        <v>110435679455.657</v>
      </c>
      <c r="C54" s="7">
        <v>0</v>
      </c>
      <c r="D54" s="7">
        <v>1450594.33525556</v>
      </c>
      <c r="E54" s="7">
        <v>110943088064.825</v>
      </c>
      <c r="F54" s="7">
        <v>0</v>
      </c>
      <c r="G54" s="7">
        <v>1632306.5898390999</v>
      </c>
      <c r="H54" s="7">
        <v>110931500321.39101</v>
      </c>
      <c r="I54" s="7">
        <v>0</v>
      </c>
      <c r="J54" s="7">
        <v>1540722.20870171</v>
      </c>
      <c r="K54">
        <f>E54-B54</f>
        <v>507408609.16799927</v>
      </c>
      <c r="L54">
        <f>C55*T54*365</f>
        <v>0</v>
      </c>
      <c r="M54">
        <f>F55*T54*365</f>
        <v>0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 s="6">
        <v>63555</v>
      </c>
      <c r="T54">
        <f t="shared" si="6"/>
        <v>1.8362965951657664E-2</v>
      </c>
      <c r="U54">
        <v>49</v>
      </c>
      <c r="AA54" s="6">
        <v>63190</v>
      </c>
      <c r="AB54" s="7">
        <v>0</v>
      </c>
      <c r="AC54" s="7">
        <v>0</v>
      </c>
      <c r="AE54" s="5">
        <v>63190</v>
      </c>
      <c r="AF54">
        <v>0</v>
      </c>
      <c r="AG54">
        <v>0</v>
      </c>
    </row>
    <row r="55" spans="1:33" x14ac:dyDescent="0.25">
      <c r="A55" s="6">
        <v>63555</v>
      </c>
      <c r="B55" s="7">
        <v>110435679455.657</v>
      </c>
      <c r="C55" s="7">
        <v>0</v>
      </c>
      <c r="D55" s="7">
        <v>1450594.33525556</v>
      </c>
      <c r="E55" s="7">
        <v>110943088064.825</v>
      </c>
      <c r="F55" s="7">
        <v>0</v>
      </c>
      <c r="G55" s="7">
        <v>1632306.5898390999</v>
      </c>
      <c r="H55" s="7">
        <v>110931500321.39101</v>
      </c>
      <c r="I55" s="7">
        <v>0</v>
      </c>
      <c r="J55" s="7">
        <v>1540722.20870171</v>
      </c>
      <c r="K55">
        <f>E55-B55</f>
        <v>507408609.16799927</v>
      </c>
      <c r="L55">
        <f>C56*T55*365</f>
        <v>0</v>
      </c>
      <c r="M55">
        <f>F56*T55*365</f>
        <v>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 s="6">
        <v>63920</v>
      </c>
      <c r="T55">
        <f t="shared" si="6"/>
        <v>1.6924392582172963E-2</v>
      </c>
      <c r="U55">
        <v>50</v>
      </c>
      <c r="AA55" s="6">
        <v>63555</v>
      </c>
      <c r="AB55" s="7">
        <v>0</v>
      </c>
      <c r="AC55" s="7">
        <v>0</v>
      </c>
      <c r="AE55" s="5">
        <v>63555</v>
      </c>
      <c r="AF55">
        <v>0</v>
      </c>
      <c r="AG55">
        <v>0</v>
      </c>
    </row>
    <row r="56" spans="1:33" x14ac:dyDescent="0.25">
      <c r="A56" s="6">
        <v>63920</v>
      </c>
      <c r="B56" s="7">
        <v>110435679455.657</v>
      </c>
      <c r="C56" s="7">
        <v>0</v>
      </c>
      <c r="D56" s="7">
        <v>1450594.33525556</v>
      </c>
      <c r="E56" s="7">
        <v>110943088064.825</v>
      </c>
      <c r="F56" s="7">
        <v>0</v>
      </c>
      <c r="G56" s="7">
        <v>1632306.5898390999</v>
      </c>
      <c r="H56" s="7">
        <v>110931500321.39101</v>
      </c>
      <c r="I56" s="7">
        <v>0</v>
      </c>
      <c r="J56" s="7">
        <v>1540722.20870171</v>
      </c>
      <c r="K56">
        <f>E56-B56</f>
        <v>507408609.16799927</v>
      </c>
      <c r="L56">
        <f>C57*T56*365</f>
        <v>0</v>
      </c>
      <c r="M56">
        <f>F57*T56*365</f>
        <v>0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 s="6">
        <v>64285</v>
      </c>
      <c r="T56">
        <f t="shared" si="6"/>
        <v>1.5598518508915174E-2</v>
      </c>
      <c r="U56">
        <v>51</v>
      </c>
      <c r="AA56" s="6">
        <v>63920</v>
      </c>
      <c r="AB56" s="7">
        <v>0</v>
      </c>
      <c r="AC56" s="7">
        <v>0</v>
      </c>
      <c r="AE56" s="5">
        <v>63920</v>
      </c>
      <c r="AF56">
        <v>0</v>
      </c>
      <c r="AG56">
        <v>0</v>
      </c>
    </row>
    <row r="57" spans="1:33" x14ac:dyDescent="0.25">
      <c r="A57" s="6">
        <v>64285</v>
      </c>
      <c r="B57" s="7">
        <v>110435679455.657</v>
      </c>
      <c r="C57" s="7">
        <v>0</v>
      </c>
      <c r="D57" s="7">
        <v>1450594.33525556</v>
      </c>
      <c r="E57" s="7">
        <v>110943088064.825</v>
      </c>
      <c r="F57" s="7">
        <v>0</v>
      </c>
      <c r="G57" s="7">
        <v>1632306.5898390999</v>
      </c>
      <c r="H57" s="7">
        <v>110931500321.39101</v>
      </c>
      <c r="I57" s="7">
        <v>0</v>
      </c>
      <c r="J57" s="7">
        <v>1540722.20870171</v>
      </c>
      <c r="K57">
        <f>E57-B57</f>
        <v>507408609.16799927</v>
      </c>
      <c r="L57">
        <f>C58*T57*365</f>
        <v>0</v>
      </c>
      <c r="M57">
        <f>F58*T57*365</f>
        <v>0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 s="6">
        <v>64651</v>
      </c>
      <c r="T57">
        <f t="shared" si="6"/>
        <v>1.437651475476053E-2</v>
      </c>
      <c r="U57">
        <v>52</v>
      </c>
      <c r="AA57" s="6">
        <v>64285</v>
      </c>
      <c r="AB57" s="7">
        <v>0</v>
      </c>
      <c r="AC57" s="7">
        <v>0</v>
      </c>
      <c r="AE57" s="5">
        <v>64285</v>
      </c>
      <c r="AF57">
        <v>0</v>
      </c>
      <c r="AG57">
        <v>0</v>
      </c>
    </row>
    <row r="58" spans="1:33" x14ac:dyDescent="0.25">
      <c r="A58" s="6">
        <v>64651</v>
      </c>
      <c r="B58" s="7">
        <v>110435679455.657</v>
      </c>
      <c r="C58" s="7">
        <v>0</v>
      </c>
      <c r="D58" s="7">
        <v>1450594.33525556</v>
      </c>
      <c r="E58" s="7">
        <v>110943088064.825</v>
      </c>
      <c r="F58" s="7">
        <v>0</v>
      </c>
      <c r="G58" s="7">
        <v>1632306.5898390999</v>
      </c>
      <c r="H58" s="7">
        <v>110931500321.39101</v>
      </c>
      <c r="I58" s="7">
        <v>0</v>
      </c>
      <c r="J58" s="7">
        <v>1540722.20870171</v>
      </c>
      <c r="K58">
        <f>E58-B58</f>
        <v>507408609.16799927</v>
      </c>
      <c r="L58">
        <f>C59*T58*365</f>
        <v>0</v>
      </c>
      <c r="M58">
        <f>F59*T58*365</f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 s="6">
        <v>65016</v>
      </c>
      <c r="T58">
        <f t="shared" si="6"/>
        <v>1.3250244013604175E-2</v>
      </c>
      <c r="U58">
        <v>53</v>
      </c>
      <c r="AA58" s="6">
        <v>64651</v>
      </c>
      <c r="AB58" s="7">
        <v>0</v>
      </c>
      <c r="AC58" s="7">
        <v>0</v>
      </c>
      <c r="AE58" s="5">
        <v>64651</v>
      </c>
      <c r="AF58">
        <v>0</v>
      </c>
      <c r="AG58">
        <v>0</v>
      </c>
    </row>
    <row r="59" spans="1:33" x14ac:dyDescent="0.25">
      <c r="A59" s="6">
        <v>65016</v>
      </c>
      <c r="B59" s="7">
        <v>110435679455.657</v>
      </c>
      <c r="C59" s="7">
        <v>0</v>
      </c>
      <c r="D59" s="7">
        <v>1450594.33525556</v>
      </c>
      <c r="E59" s="7">
        <v>110943088064.825</v>
      </c>
      <c r="F59" s="7">
        <v>0</v>
      </c>
      <c r="G59" s="7">
        <v>1632306.5898390999</v>
      </c>
      <c r="H59" s="7">
        <v>110931500321.39101</v>
      </c>
      <c r="I59" s="7">
        <v>0</v>
      </c>
      <c r="J59" s="7">
        <v>1540722.20870171</v>
      </c>
      <c r="K59">
        <f>E59-B59</f>
        <v>507408609.16799927</v>
      </c>
      <c r="L59">
        <f>C60*T59*365</f>
        <v>0</v>
      </c>
      <c r="M59">
        <f>F60*T59*365</f>
        <v>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 s="6">
        <v>65381</v>
      </c>
      <c r="T59">
        <f t="shared" si="6"/>
        <v>1.2212206464151314E-2</v>
      </c>
      <c r="U59">
        <v>54</v>
      </c>
      <c r="AA59" s="6">
        <v>65016</v>
      </c>
      <c r="AB59" s="7">
        <v>0</v>
      </c>
      <c r="AC59" s="7">
        <v>0</v>
      </c>
      <c r="AE59" s="5">
        <v>65016</v>
      </c>
      <c r="AF59">
        <v>0</v>
      </c>
      <c r="AG59">
        <v>0</v>
      </c>
    </row>
    <row r="60" spans="1:33" x14ac:dyDescent="0.25">
      <c r="A60" s="6">
        <v>65381</v>
      </c>
      <c r="B60" s="7">
        <v>110435679455.657</v>
      </c>
      <c r="C60" s="7">
        <v>0</v>
      </c>
      <c r="D60" s="7">
        <v>1450594.33525556</v>
      </c>
      <c r="E60" s="7">
        <v>110943088064.825</v>
      </c>
      <c r="F60" s="7">
        <v>0</v>
      </c>
      <c r="G60" s="7">
        <v>1632306.5898390999</v>
      </c>
      <c r="H60" s="7">
        <v>110931500321.39101</v>
      </c>
      <c r="I60" s="7">
        <v>0</v>
      </c>
      <c r="J60" s="7">
        <v>1540722.20870171</v>
      </c>
      <c r="K60">
        <f>E60-B60</f>
        <v>507408609.16799927</v>
      </c>
      <c r="L60">
        <f>C61*T60*365</f>
        <v>0</v>
      </c>
      <c r="M60">
        <f>F61*T60*365</f>
        <v>0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 s="6">
        <v>65746</v>
      </c>
      <c r="T60">
        <f t="shared" si="6"/>
        <v>1.1255489828710887E-2</v>
      </c>
      <c r="U60">
        <v>55</v>
      </c>
      <c r="AA60" s="6">
        <v>65381</v>
      </c>
      <c r="AB60" s="7">
        <v>0</v>
      </c>
      <c r="AC60" s="7">
        <v>0</v>
      </c>
      <c r="AE60" s="5">
        <v>65381</v>
      </c>
      <c r="AF60">
        <v>0</v>
      </c>
      <c r="AG60">
        <v>0</v>
      </c>
    </row>
    <row r="61" spans="1:33" x14ac:dyDescent="0.25">
      <c r="A61" s="6">
        <v>65746</v>
      </c>
      <c r="B61" s="7">
        <v>110435679455.657</v>
      </c>
      <c r="C61" s="7">
        <v>0</v>
      </c>
      <c r="D61" s="7">
        <v>1450594.33525556</v>
      </c>
      <c r="E61" s="7">
        <v>110943088064.825</v>
      </c>
      <c r="F61" s="7">
        <v>0</v>
      </c>
      <c r="G61" s="7">
        <v>1632306.5898390999</v>
      </c>
      <c r="H61" s="7">
        <v>110931500321.39101</v>
      </c>
      <c r="I61" s="7">
        <v>0</v>
      </c>
      <c r="J61" s="7">
        <v>1540722.20870171</v>
      </c>
      <c r="K61">
        <f>E61-B61</f>
        <v>507408609.16799927</v>
      </c>
      <c r="L61">
        <f>C62*T61*365</f>
        <v>0</v>
      </c>
      <c r="M61">
        <f>F62*T61*365</f>
        <v>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 s="6">
        <v>66112</v>
      </c>
      <c r="T61">
        <f t="shared" si="6"/>
        <v>1.0373723344434E-2</v>
      </c>
      <c r="U61">
        <v>56</v>
      </c>
      <c r="AA61" s="6">
        <v>65746</v>
      </c>
      <c r="AB61" s="7">
        <v>0</v>
      </c>
      <c r="AC61" s="7">
        <v>0</v>
      </c>
      <c r="AE61" s="5">
        <v>65746</v>
      </c>
      <c r="AF61">
        <v>0</v>
      </c>
      <c r="AG61">
        <v>0</v>
      </c>
    </row>
    <row r="62" spans="1:33" x14ac:dyDescent="0.25">
      <c r="A62" s="6">
        <v>66112</v>
      </c>
      <c r="B62" s="7">
        <v>110435679455.657</v>
      </c>
      <c r="C62" s="7">
        <v>0</v>
      </c>
      <c r="D62" s="7">
        <v>1450594.33525556</v>
      </c>
      <c r="E62" s="7">
        <v>110943088064.825</v>
      </c>
      <c r="F62" s="7">
        <v>0</v>
      </c>
      <c r="G62" s="7">
        <v>1632306.5898390999</v>
      </c>
      <c r="H62" s="7">
        <v>110931500321.39101</v>
      </c>
      <c r="I62" s="7">
        <v>0</v>
      </c>
      <c r="J62" s="7">
        <v>1540722.20870171</v>
      </c>
      <c r="K62">
        <f>E62-B62</f>
        <v>507408609.16799927</v>
      </c>
      <c r="L62">
        <f>C63*T62*365</f>
        <v>0</v>
      </c>
      <c r="M62">
        <f>F63*T62*365</f>
        <v>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 s="6">
        <v>66477</v>
      </c>
      <c r="T62">
        <f t="shared" si="6"/>
        <v>9.5610353404921664E-3</v>
      </c>
      <c r="U62">
        <v>57</v>
      </c>
      <c r="AA62" s="6">
        <v>66112</v>
      </c>
      <c r="AB62" s="7">
        <v>0</v>
      </c>
      <c r="AC62" s="7">
        <v>0</v>
      </c>
      <c r="AE62" s="5">
        <v>66112</v>
      </c>
      <c r="AF62">
        <v>0</v>
      </c>
      <c r="AG62">
        <v>0</v>
      </c>
    </row>
    <row r="63" spans="1:33" x14ac:dyDescent="0.25">
      <c r="A63" s="6">
        <v>66477</v>
      </c>
      <c r="B63" s="7">
        <v>110435679455.657</v>
      </c>
      <c r="C63" s="7">
        <v>0</v>
      </c>
      <c r="D63" s="7">
        <v>1450594.33525556</v>
      </c>
      <c r="E63" s="7">
        <v>110943088064.825</v>
      </c>
      <c r="F63" s="7">
        <v>0</v>
      </c>
      <c r="G63" s="7">
        <v>1632306.5898390999</v>
      </c>
      <c r="H63" s="7">
        <v>110931500321.39101</v>
      </c>
      <c r="I63" s="7">
        <v>0</v>
      </c>
      <c r="J63" s="7">
        <v>1540722.20870171</v>
      </c>
      <c r="K63">
        <f>E63-B63</f>
        <v>507408609.16799927</v>
      </c>
      <c r="L63">
        <f>C64*T63*365</f>
        <v>0</v>
      </c>
      <c r="M63">
        <f>F64*T63*365</f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 s="6">
        <v>66842</v>
      </c>
      <c r="T63">
        <f t="shared" si="6"/>
        <v>8.8120141387024557E-3</v>
      </c>
      <c r="U63">
        <v>58</v>
      </c>
      <c r="AA63" s="6">
        <v>66477</v>
      </c>
      <c r="AB63" s="7">
        <v>0</v>
      </c>
      <c r="AC63" s="7">
        <v>0</v>
      </c>
      <c r="AE63" s="5">
        <v>66477</v>
      </c>
      <c r="AF63">
        <v>0</v>
      </c>
      <c r="AG63">
        <v>0</v>
      </c>
    </row>
    <row r="64" spans="1:33" x14ac:dyDescent="0.25">
      <c r="A64" s="6">
        <v>66842</v>
      </c>
      <c r="B64" s="7">
        <v>110435679455.657</v>
      </c>
      <c r="C64" s="7">
        <v>0</v>
      </c>
      <c r="D64" s="7">
        <v>1450594.33525556</v>
      </c>
      <c r="E64" s="7">
        <v>110943088064.825</v>
      </c>
      <c r="F64" s="7">
        <v>0</v>
      </c>
      <c r="G64" s="7">
        <v>1632306.5898390999</v>
      </c>
      <c r="H64" s="7">
        <v>110931500321.39101</v>
      </c>
      <c r="I64" s="7">
        <v>0</v>
      </c>
      <c r="J64" s="7">
        <v>1540722.20870171</v>
      </c>
      <c r="K64">
        <f>E64-B64</f>
        <v>507408609.16799927</v>
      </c>
      <c r="L64">
        <f>C65*T64*365</f>
        <v>0</v>
      </c>
      <c r="M64">
        <f>F65*T64*365</f>
        <v>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 s="6">
        <v>67207</v>
      </c>
      <c r="T64">
        <f t="shared" si="6"/>
        <v>8.1216720172372879E-3</v>
      </c>
      <c r="U64">
        <v>59</v>
      </c>
      <c r="AA64" s="6">
        <v>66842</v>
      </c>
      <c r="AB64" s="7">
        <v>0</v>
      </c>
      <c r="AC64" s="7">
        <v>0</v>
      </c>
      <c r="AE64" s="5">
        <v>66842</v>
      </c>
      <c r="AF64">
        <v>0</v>
      </c>
      <c r="AG64">
        <v>0</v>
      </c>
    </row>
    <row r="65" spans="1:33" x14ac:dyDescent="0.25">
      <c r="A65" s="6">
        <v>67207</v>
      </c>
      <c r="B65" s="7">
        <v>110435679455.657</v>
      </c>
      <c r="C65" s="7">
        <v>0</v>
      </c>
      <c r="D65" s="7">
        <v>1450594.33525556</v>
      </c>
      <c r="E65" s="7">
        <v>110943088064.825</v>
      </c>
      <c r="F65" s="7">
        <v>0</v>
      </c>
      <c r="G65" s="7">
        <v>1632306.5898390999</v>
      </c>
      <c r="H65" s="7">
        <v>110931500321.39101</v>
      </c>
      <c r="I65" s="7">
        <v>0</v>
      </c>
      <c r="J65" s="7">
        <v>1540722.20870171</v>
      </c>
      <c r="K65">
        <f>E65-B65</f>
        <v>507408609.16799927</v>
      </c>
      <c r="L65">
        <f>C66*T65*365</f>
        <v>0</v>
      </c>
      <c r="M65">
        <f>F66*T65*365</f>
        <v>0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 s="6">
        <v>67573</v>
      </c>
      <c r="T65">
        <f t="shared" si="6"/>
        <v>7.485411997453722E-3</v>
      </c>
      <c r="U65">
        <v>60</v>
      </c>
      <c r="AA65" s="6">
        <v>67207</v>
      </c>
      <c r="AB65" s="7">
        <v>0</v>
      </c>
      <c r="AC65" s="7">
        <v>0</v>
      </c>
      <c r="AE65" s="5">
        <v>67207</v>
      </c>
      <c r="AF65">
        <v>0</v>
      </c>
      <c r="AG65">
        <v>0</v>
      </c>
    </row>
    <row r="66" spans="1:33" x14ac:dyDescent="0.25">
      <c r="A66" s="6">
        <v>67573</v>
      </c>
      <c r="B66" s="7">
        <v>110435679455.657</v>
      </c>
      <c r="C66" s="7">
        <v>0</v>
      </c>
      <c r="D66" s="7">
        <v>1450594.33525556</v>
      </c>
      <c r="E66" s="7">
        <v>110943088064.825</v>
      </c>
      <c r="F66" s="7">
        <v>0</v>
      </c>
      <c r="G66" s="7">
        <v>1632306.5898390999</v>
      </c>
      <c r="H66" s="7">
        <v>110931500321.39101</v>
      </c>
      <c r="I66" s="7">
        <v>0</v>
      </c>
      <c r="J66" s="7">
        <v>1540722.20870171</v>
      </c>
      <c r="K66">
        <f>E66-B66</f>
        <v>507408609.16799927</v>
      </c>
      <c r="L66">
        <f>C67*T66*365</f>
        <v>0</v>
      </c>
      <c r="M66">
        <f>F67*T66*365</f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 s="6">
        <v>67938</v>
      </c>
      <c r="T66">
        <f t="shared" si="6"/>
        <v>6.8989972326762407E-3</v>
      </c>
      <c r="U66">
        <v>61</v>
      </c>
      <c r="AA66" s="6">
        <v>67573</v>
      </c>
      <c r="AB66" s="7">
        <v>0</v>
      </c>
      <c r="AC66" s="7">
        <v>0</v>
      </c>
      <c r="AE66" s="5">
        <v>67573</v>
      </c>
      <c r="AF66">
        <v>0</v>
      </c>
      <c r="AG66">
        <v>0</v>
      </c>
    </row>
    <row r="67" spans="1:33" x14ac:dyDescent="0.25">
      <c r="A67" s="6">
        <v>67938</v>
      </c>
      <c r="B67" s="7">
        <v>110435679455.657</v>
      </c>
      <c r="C67" s="7">
        <v>0</v>
      </c>
      <c r="D67" s="7">
        <v>1450594.33525556</v>
      </c>
      <c r="E67" s="7">
        <v>110943088064.825</v>
      </c>
      <c r="F67" s="7">
        <v>0</v>
      </c>
      <c r="G67" s="7">
        <v>1632306.5898390999</v>
      </c>
      <c r="H67" s="7">
        <v>110931500321.39101</v>
      </c>
      <c r="I67" s="7">
        <v>0</v>
      </c>
      <c r="J67" s="7">
        <v>1540722.20870171</v>
      </c>
      <c r="K67">
        <f>E67-B67</f>
        <v>507408609.16799927</v>
      </c>
      <c r="L67">
        <f>C68*T67*365</f>
        <v>0</v>
      </c>
      <c r="M67">
        <f>F68*T67*365</f>
        <v>0</v>
      </c>
      <c r="N67">
        <f t="shared" si="1"/>
        <v>0</v>
      </c>
      <c r="O67">
        <f t="shared" si="2"/>
        <v>0</v>
      </c>
      <c r="P67">
        <f t="shared" si="3"/>
        <v>0</v>
      </c>
      <c r="Q67">
        <f t="shared" si="4"/>
        <v>0</v>
      </c>
      <c r="R67">
        <f t="shared" si="5"/>
        <v>0</v>
      </c>
      <c r="S67" s="6">
        <v>68303</v>
      </c>
      <c r="T67">
        <f t="shared" si="6"/>
        <v>6.3585227950933099E-3</v>
      </c>
      <c r="U67">
        <v>62</v>
      </c>
      <c r="AA67" s="6">
        <v>67938</v>
      </c>
      <c r="AB67" s="7">
        <v>0</v>
      </c>
      <c r="AC67" s="7">
        <v>0</v>
      </c>
      <c r="AE67" s="5">
        <v>67938</v>
      </c>
      <c r="AF67">
        <v>0</v>
      </c>
      <c r="AG67">
        <v>0</v>
      </c>
    </row>
    <row r="68" spans="1:33" x14ac:dyDescent="0.25">
      <c r="A68" s="6">
        <v>68303</v>
      </c>
      <c r="B68" s="7">
        <v>110435679455.657</v>
      </c>
      <c r="C68" s="7">
        <v>0</v>
      </c>
      <c r="D68" s="7">
        <v>1450594.33525556</v>
      </c>
      <c r="E68" s="7">
        <v>110943088064.825</v>
      </c>
      <c r="F68" s="7">
        <v>0</v>
      </c>
      <c r="G68" s="7">
        <v>1632306.5898390999</v>
      </c>
      <c r="H68" s="7">
        <v>110931500321.39101</v>
      </c>
      <c r="I68" s="7">
        <v>0</v>
      </c>
      <c r="J68" s="7">
        <v>1540722.20870171</v>
      </c>
      <c r="K68">
        <f>E68-B68</f>
        <v>507408609.16799927</v>
      </c>
      <c r="L68">
        <f>C69*T68*365</f>
        <v>0</v>
      </c>
      <c r="M68">
        <f>F69*T68*365</f>
        <v>0</v>
      </c>
      <c r="N68">
        <f t="shared" si="1"/>
        <v>0</v>
      </c>
      <c r="O68">
        <f t="shared" si="2"/>
        <v>0</v>
      </c>
      <c r="P68">
        <f t="shared" si="3"/>
        <v>0</v>
      </c>
      <c r="Q68">
        <f t="shared" si="4"/>
        <v>0</v>
      </c>
      <c r="R68">
        <f t="shared" si="5"/>
        <v>0</v>
      </c>
      <c r="S68" s="6">
        <v>68668</v>
      </c>
      <c r="T68">
        <f t="shared" si="6"/>
        <v>5.8603896728970598E-3</v>
      </c>
      <c r="U68">
        <v>63</v>
      </c>
      <c r="AA68" s="6">
        <v>68303</v>
      </c>
      <c r="AB68" s="7">
        <v>0</v>
      </c>
      <c r="AC68" s="7">
        <v>0</v>
      </c>
      <c r="AE68" s="5">
        <v>68303</v>
      </c>
      <c r="AF68">
        <v>0</v>
      </c>
      <c r="AG68">
        <v>0</v>
      </c>
    </row>
    <row r="69" spans="1:33" x14ac:dyDescent="0.25">
      <c r="A69" s="6">
        <v>68668</v>
      </c>
      <c r="B69" s="7">
        <v>110435679455.657</v>
      </c>
      <c r="C69" s="7">
        <v>0</v>
      </c>
      <c r="D69" s="7">
        <v>1450594.33525556</v>
      </c>
      <c r="E69" s="7">
        <v>110943088064.825</v>
      </c>
      <c r="F69" s="7">
        <v>0</v>
      </c>
      <c r="G69" s="7">
        <v>1632306.5898390999</v>
      </c>
      <c r="H69" s="7">
        <v>110931500321.39101</v>
      </c>
      <c r="I69" s="7">
        <v>0</v>
      </c>
      <c r="J69" s="7">
        <v>1540722.20870171</v>
      </c>
      <c r="K69">
        <f>E69-B69</f>
        <v>507408609.16799927</v>
      </c>
      <c r="L69">
        <f>C70*T69*365</f>
        <v>0</v>
      </c>
      <c r="M69">
        <f>F70*T69*365</f>
        <v>0</v>
      </c>
      <c r="N69">
        <f t="shared" si="1"/>
        <v>0</v>
      </c>
      <c r="O69">
        <f t="shared" si="2"/>
        <v>0</v>
      </c>
      <c r="P69">
        <f t="shared" si="3"/>
        <v>0</v>
      </c>
      <c r="Q69">
        <f t="shared" si="4"/>
        <v>0</v>
      </c>
      <c r="R69">
        <f t="shared" si="5"/>
        <v>0</v>
      </c>
      <c r="S69" s="6">
        <v>69034</v>
      </c>
      <c r="T69">
        <f t="shared" si="6"/>
        <v>5.4012808045134199E-3</v>
      </c>
      <c r="U69">
        <v>64</v>
      </c>
      <c r="AA69" s="6">
        <v>68668</v>
      </c>
      <c r="AB69" s="7">
        <v>0</v>
      </c>
      <c r="AC69" s="7">
        <v>0</v>
      </c>
      <c r="AE69" s="5">
        <v>68668</v>
      </c>
      <c r="AF69">
        <v>0</v>
      </c>
      <c r="AG69">
        <v>0</v>
      </c>
    </row>
    <row r="70" spans="1:33" x14ac:dyDescent="0.25">
      <c r="A70" s="6">
        <v>69034</v>
      </c>
      <c r="B70" s="7">
        <v>110435679455.657</v>
      </c>
      <c r="C70" s="7">
        <v>0</v>
      </c>
      <c r="D70" s="7">
        <v>1450594.33525556</v>
      </c>
      <c r="E70" s="7">
        <v>110943088064.825</v>
      </c>
      <c r="F70" s="7">
        <v>0</v>
      </c>
      <c r="G70" s="7">
        <v>1632306.5898390999</v>
      </c>
      <c r="H70" s="7">
        <v>110931500321.39101</v>
      </c>
      <c r="I70" s="7">
        <v>0</v>
      </c>
      <c r="J70" s="7">
        <v>1540722.20870171</v>
      </c>
      <c r="K70">
        <f>E70-B70</f>
        <v>507408609.16799927</v>
      </c>
      <c r="L70">
        <f>C71*T70*365</f>
        <v>0</v>
      </c>
      <c r="M70">
        <f>F71*T70*365</f>
        <v>0</v>
      </c>
      <c r="N70">
        <f t="shared" si="1"/>
        <v>0</v>
      </c>
      <c r="O70">
        <f t="shared" si="2"/>
        <v>0</v>
      </c>
      <c r="P70">
        <f t="shared" si="3"/>
        <v>0</v>
      </c>
      <c r="Q70">
        <f t="shared" si="4"/>
        <v>0</v>
      </c>
      <c r="R70">
        <f t="shared" si="5"/>
        <v>0</v>
      </c>
      <c r="S70" s="6">
        <v>69399</v>
      </c>
      <c r="T70">
        <f>1 / ((1 + 0.085)^U70)</f>
        <v>4.9781389903349495E-3</v>
      </c>
      <c r="U70">
        <v>65</v>
      </c>
      <c r="AA70" s="6">
        <v>69034</v>
      </c>
      <c r="AB70" s="7">
        <v>0</v>
      </c>
      <c r="AC70" s="7">
        <v>0</v>
      </c>
      <c r="AE70" s="5">
        <v>69034</v>
      </c>
      <c r="AF70">
        <v>0</v>
      </c>
      <c r="AG70">
        <v>0</v>
      </c>
    </row>
    <row r="71" spans="1:33" x14ac:dyDescent="0.25">
      <c r="A71" s="6">
        <v>69399</v>
      </c>
      <c r="B71" s="7">
        <v>110435679455.657</v>
      </c>
      <c r="C71" s="7">
        <v>0</v>
      </c>
      <c r="D71" s="7">
        <v>1450594.33525556</v>
      </c>
      <c r="E71" s="7">
        <v>110943088064.825</v>
      </c>
      <c r="F71" s="7">
        <v>0</v>
      </c>
      <c r="G71" s="7">
        <v>1632306.5898390999</v>
      </c>
      <c r="H71" s="7">
        <v>110931500321.39101</v>
      </c>
      <c r="I71" s="7">
        <v>0</v>
      </c>
      <c r="J71" s="7">
        <v>1540722.20870171</v>
      </c>
      <c r="K71">
        <f>E71-B71</f>
        <v>507408609.16799927</v>
      </c>
      <c r="L71">
        <f>C72*T71*365</f>
        <v>0</v>
      </c>
      <c r="M71">
        <f>F72*T71*365</f>
        <v>0</v>
      </c>
      <c r="N71">
        <f t="shared" ref="N71" si="7">I72*T71*365</f>
        <v>0</v>
      </c>
      <c r="O71">
        <f t="shared" ref="O71" si="8">(F72-C72) / 10^6 *365</f>
        <v>0</v>
      </c>
      <c r="P71">
        <f t="shared" ref="P71" si="9">(I72-C72) / 10^6 *365</f>
        <v>0</v>
      </c>
      <c r="Q71">
        <f t="shared" ref="Q71" si="10">(F72-C72) / 10^6 * T71 *365</f>
        <v>0</v>
      </c>
      <c r="R71">
        <f t="shared" ref="R71" si="11">(I72-C72) / 10^6 * T71 *365</f>
        <v>0</v>
      </c>
      <c r="T71">
        <f>1 / ((1 + 0.085)^U71)</f>
        <v>4.5881465348709205E-3</v>
      </c>
      <c r="U71">
        <v>66</v>
      </c>
      <c r="AA71" s="6">
        <v>69399</v>
      </c>
      <c r="AB71" s="7">
        <v>0</v>
      </c>
      <c r="AC71" s="7">
        <v>0</v>
      </c>
      <c r="AE71" s="5">
        <v>69399</v>
      </c>
      <c r="AF71">
        <v>0</v>
      </c>
      <c r="AG71">
        <v>0</v>
      </c>
    </row>
    <row r="76" spans="1:33" ht="105" x14ac:dyDescent="0.25">
      <c r="B76" s="11" t="s">
        <v>220</v>
      </c>
      <c r="C76" s="11" t="s">
        <v>221</v>
      </c>
      <c r="D76" s="11" t="s">
        <v>220</v>
      </c>
      <c r="E76" s="11" t="s">
        <v>219</v>
      </c>
      <c r="F76" s="11" t="s">
        <v>218</v>
      </c>
      <c r="G76" s="11" t="s">
        <v>217</v>
      </c>
      <c r="H76" s="11" t="s">
        <v>216</v>
      </c>
      <c r="I76" s="11" t="s">
        <v>215</v>
      </c>
      <c r="J76" s="11" t="s">
        <v>214</v>
      </c>
      <c r="K76" s="11" t="s">
        <v>213</v>
      </c>
      <c r="L76" s="11" t="s">
        <v>212</v>
      </c>
      <c r="M76" s="11" t="s">
        <v>211</v>
      </c>
      <c r="N76" s="11" t="s">
        <v>210</v>
      </c>
      <c r="O76" s="11" t="s">
        <v>209</v>
      </c>
      <c r="P76" s="11" t="s">
        <v>208</v>
      </c>
      <c r="Q76" s="11" t="s">
        <v>207</v>
      </c>
      <c r="R76" s="11" t="s">
        <v>206</v>
      </c>
      <c r="S76" s="11" t="s">
        <v>205</v>
      </c>
      <c r="T76" s="11" t="s">
        <v>204</v>
      </c>
      <c r="U76" s="11" t="s">
        <v>203</v>
      </c>
      <c r="V76" s="11" t="s">
        <v>202</v>
      </c>
      <c r="W76" s="11" t="s">
        <v>201</v>
      </c>
      <c r="X76" s="11" t="s">
        <v>200</v>
      </c>
      <c r="Y76" s="11" t="s">
        <v>199</v>
      </c>
      <c r="Z76" s="11" t="s">
        <v>198</v>
      </c>
    </row>
    <row r="77" spans="1:33" x14ac:dyDescent="0.25">
      <c r="B77" s="10" t="s">
        <v>197</v>
      </c>
      <c r="C77" s="10">
        <v>1</v>
      </c>
      <c r="D77" s="10" t="s">
        <v>196</v>
      </c>
      <c r="E77" s="10">
        <v>85547533971.692398</v>
      </c>
      <c r="F77" s="10">
        <v>10</v>
      </c>
      <c r="G77" s="10">
        <v>6.6066743092235702</v>
      </c>
      <c r="H77" s="10">
        <v>5.5421056033706604</v>
      </c>
      <c r="I77" s="10">
        <v>2.4702488813193302</v>
      </c>
      <c r="J77" s="10">
        <v>3.7023833680462301</v>
      </c>
      <c r="K77" s="10">
        <v>6.5633924854977099</v>
      </c>
      <c r="L77" s="10">
        <v>8.2152949757707496</v>
      </c>
      <c r="M77" s="10">
        <v>7.4407732699811797</v>
      </c>
      <c r="N77" s="10">
        <v>8.7884403542796399</v>
      </c>
      <c r="O77" s="10">
        <v>6.1086631072389102</v>
      </c>
      <c r="P77" s="10">
        <v>5.7067938395113602</v>
      </c>
      <c r="Q77" s="10">
        <v>4.0551574436737701</v>
      </c>
      <c r="R77" s="10">
        <v>2.4601567089781899</v>
      </c>
      <c r="S77" s="10">
        <v>7.5783480058617103</v>
      </c>
      <c r="T77" s="10">
        <v>6.5924498187989498</v>
      </c>
      <c r="U77" s="10">
        <v>1.6788948967253301</v>
      </c>
      <c r="V77" s="10">
        <v>4.5438761411176598</v>
      </c>
      <c r="W77" s="10">
        <v>7.0315412958947103</v>
      </c>
      <c r="X77" s="10">
        <v>2.1071758208712099</v>
      </c>
      <c r="Y77" s="10">
        <v>8.2902765510993408</v>
      </c>
      <c r="Z77" s="10">
        <v>106.697388086955</v>
      </c>
    </row>
    <row r="78" spans="1:33" x14ac:dyDescent="0.25">
      <c r="B78" s="9" t="s">
        <v>195</v>
      </c>
      <c r="C78" s="9">
        <v>1</v>
      </c>
      <c r="D78" s="9" t="s">
        <v>194</v>
      </c>
      <c r="E78" s="9">
        <v>85084722566.864899</v>
      </c>
      <c r="F78" s="9">
        <v>8.8806441757994605</v>
      </c>
      <c r="G78" s="9">
        <v>7.5607358211307103</v>
      </c>
      <c r="H78" s="9">
        <v>4.8861430546580502</v>
      </c>
      <c r="I78" s="9">
        <v>2.8421272898040399</v>
      </c>
      <c r="J78" s="9">
        <v>3.8903039785582201</v>
      </c>
      <c r="K78" s="9">
        <v>3.32988061026842</v>
      </c>
      <c r="L78" s="9">
        <v>6.1028306266514898</v>
      </c>
      <c r="M78" s="9">
        <v>9.4562764941838395</v>
      </c>
      <c r="N78" s="9">
        <v>9.3760220814723301</v>
      </c>
      <c r="O78" s="9">
        <v>2.3162175187350198</v>
      </c>
      <c r="P78" s="9">
        <v>4.14543206452589</v>
      </c>
      <c r="Q78" s="9">
        <v>2.38358817892526</v>
      </c>
      <c r="R78" s="9">
        <v>2.3100827243806998</v>
      </c>
      <c r="S78" s="9">
        <v>8.5025718737824398</v>
      </c>
      <c r="T78" s="9">
        <v>3.12071219214896</v>
      </c>
      <c r="U78" s="9">
        <v>2.5655387716871898</v>
      </c>
      <c r="V78" s="9">
        <v>6.0512138675530904</v>
      </c>
      <c r="W78" s="9">
        <v>7.5284713218567196</v>
      </c>
      <c r="X78" s="9">
        <v>1.81259237218652</v>
      </c>
      <c r="Y78" s="9">
        <v>5.9876485932873598</v>
      </c>
      <c r="Z78" s="9">
        <v>106.68889308288399</v>
      </c>
      <c r="AD78">
        <f>(((E7-E6) - (B7-B6)) / 10^6) *  T6</f>
        <v>0</v>
      </c>
      <c r="AE78">
        <f>(F7 -C7) * 365</f>
        <v>0</v>
      </c>
    </row>
    <row r="79" spans="1:33" x14ac:dyDescent="0.25">
      <c r="B79" s="9" t="s">
        <v>193</v>
      </c>
      <c r="C79" s="9">
        <v>1</v>
      </c>
      <c r="D79" s="9" t="s">
        <v>192</v>
      </c>
      <c r="E79" s="9">
        <v>84841218745.064606</v>
      </c>
      <c r="F79" s="9">
        <v>8.31512779551033</v>
      </c>
      <c r="G79" s="9">
        <v>8.5605734128764794</v>
      </c>
      <c r="H79" s="9">
        <v>4.2847197372297599</v>
      </c>
      <c r="I79" s="9">
        <v>4.9226275903674299</v>
      </c>
      <c r="J79" s="9">
        <v>5.1475103059502301</v>
      </c>
      <c r="K79" s="9">
        <v>5.6551101804301496</v>
      </c>
      <c r="L79" s="9">
        <v>8.3279963334149301</v>
      </c>
      <c r="M79" s="9">
        <v>9.6096413179077302</v>
      </c>
      <c r="N79" s="9">
        <v>9.3760220814723301</v>
      </c>
      <c r="O79" s="9">
        <v>2.3162175187350198</v>
      </c>
      <c r="P79" s="9">
        <v>4.0846393383276096</v>
      </c>
      <c r="Q79" s="9">
        <v>8.3824439691062391</v>
      </c>
      <c r="R79" s="9">
        <v>2.08158755488508</v>
      </c>
      <c r="S79" s="9">
        <v>10</v>
      </c>
      <c r="T79" s="9">
        <v>2.64639067614474</v>
      </c>
      <c r="U79" s="9">
        <v>3.1277434252246801</v>
      </c>
      <c r="V79" s="9">
        <v>9.8797425449057297</v>
      </c>
      <c r="W79" s="9">
        <v>7.7699748470370302</v>
      </c>
      <c r="X79" s="9">
        <v>3.58562124868515</v>
      </c>
      <c r="Y79" s="9">
        <v>8.4121360524144801</v>
      </c>
      <c r="Z79" s="9">
        <v>106.68895796994801</v>
      </c>
      <c r="AD79">
        <f>(((E8-E7) - (B8-B7)) / 10^6) *  T7</f>
        <v>0</v>
      </c>
      <c r="AE79">
        <f>(F8 -C8) * 365</f>
        <v>0</v>
      </c>
    </row>
    <row r="80" spans="1:33" ht="15.75" thickBot="1" x14ac:dyDescent="0.3">
      <c r="B80" s="9" t="s">
        <v>191</v>
      </c>
      <c r="C80" s="9">
        <v>1</v>
      </c>
      <c r="D80" s="9" t="s">
        <v>190</v>
      </c>
      <c r="E80" s="9">
        <v>84758860732.487305</v>
      </c>
      <c r="F80" s="9">
        <v>9.2560272802051795</v>
      </c>
      <c r="G80" s="9">
        <v>7.3688174990217696</v>
      </c>
      <c r="H80" s="9">
        <v>5.0010573207163196</v>
      </c>
      <c r="I80" s="9">
        <v>4.43964409085158</v>
      </c>
      <c r="J80" s="9">
        <v>5.2030534226398704</v>
      </c>
      <c r="K80" s="9">
        <v>5.34816664466147</v>
      </c>
      <c r="L80" s="9">
        <v>7.6444336173279996</v>
      </c>
      <c r="M80" s="9">
        <v>9.2296919503334198</v>
      </c>
      <c r="N80" s="9">
        <v>4.7212332705047801</v>
      </c>
      <c r="O80" s="9">
        <v>7.5403534260883998</v>
      </c>
      <c r="P80" s="9">
        <v>6.0888547917479299</v>
      </c>
      <c r="Q80" s="9">
        <v>10</v>
      </c>
      <c r="R80" s="9">
        <v>2.2129852030195201</v>
      </c>
      <c r="S80" s="9">
        <v>9.5428857133529092</v>
      </c>
      <c r="T80" s="9">
        <v>2.3381533533851999</v>
      </c>
      <c r="U80" s="9">
        <v>1.9323450223190699</v>
      </c>
      <c r="V80" s="9">
        <v>4.4221325348140397</v>
      </c>
      <c r="W80" s="9">
        <v>7.7203388031151201</v>
      </c>
      <c r="X80" s="9">
        <v>3.59028517964795</v>
      </c>
      <c r="Y80" s="9">
        <v>7.6199020618998397</v>
      </c>
      <c r="Z80" s="9">
        <v>106.688747600336</v>
      </c>
      <c r="AD80">
        <f>(((E9-E8) - (B9-B8)) / 10^6) *  T8</f>
        <v>0</v>
      </c>
      <c r="AE80">
        <f>(F9 -C9) * 365</f>
        <v>0</v>
      </c>
    </row>
    <row r="81" spans="2:32" ht="92.25" x14ac:dyDescent="0.25">
      <c r="B81" s="9" t="s">
        <v>189</v>
      </c>
      <c r="C81" s="9">
        <v>1</v>
      </c>
      <c r="D81" s="9" t="s">
        <v>188</v>
      </c>
      <c r="E81" s="9">
        <v>84386680292.281296</v>
      </c>
      <c r="F81" s="9">
        <v>8.2359671094664098</v>
      </c>
      <c r="G81" s="9">
        <v>6.3931084118134303</v>
      </c>
      <c r="H81" s="9">
        <v>5.1272448810008999</v>
      </c>
      <c r="I81" s="9">
        <v>5.49786695179698</v>
      </c>
      <c r="J81" s="9">
        <v>4.6274572082005001</v>
      </c>
      <c r="K81" s="9">
        <v>8.4970311576246207</v>
      </c>
      <c r="L81" s="9">
        <v>6.3705167771904696</v>
      </c>
      <c r="M81" s="9">
        <v>8.2792845481770492</v>
      </c>
      <c r="N81" s="9">
        <v>3.7795659299493698</v>
      </c>
      <c r="O81" s="9">
        <v>5.1407668943378804</v>
      </c>
      <c r="P81" s="9">
        <v>6.3841877243132901</v>
      </c>
      <c r="Q81" s="9">
        <v>9.4593172786950603</v>
      </c>
      <c r="R81" s="9">
        <v>0.69609665100944995</v>
      </c>
      <c r="S81" s="9">
        <v>8.21582849076656</v>
      </c>
      <c r="T81" s="9">
        <v>1.5056100387966</v>
      </c>
      <c r="U81" s="9">
        <v>0.23646612899403899</v>
      </c>
      <c r="V81" s="9">
        <v>2.9965003327983699</v>
      </c>
      <c r="W81" s="9">
        <v>3.4588010516646701</v>
      </c>
      <c r="X81" s="9">
        <v>6.3214905270148103</v>
      </c>
      <c r="Y81" s="9">
        <v>5.9920823962775698</v>
      </c>
      <c r="Z81" s="9">
        <v>106.688698744333</v>
      </c>
      <c r="AD81">
        <f>(((E10-E9) - (B10-B9)) / 10^6) *  T9</f>
        <v>0</v>
      </c>
      <c r="AE81">
        <f>(F10 -C10) * 365</f>
        <v>0</v>
      </c>
      <c r="AF81" s="13" t="s">
        <v>222</v>
      </c>
    </row>
    <row r="82" spans="2:32" ht="15.75" thickBot="1" x14ac:dyDescent="0.3">
      <c r="B82" s="9" t="s">
        <v>187</v>
      </c>
      <c r="C82" s="9">
        <v>1</v>
      </c>
      <c r="D82" s="9" t="s">
        <v>186</v>
      </c>
      <c r="E82" s="9">
        <v>84377128631.969894</v>
      </c>
      <c r="F82" s="9">
        <v>1</v>
      </c>
      <c r="G82" s="9">
        <v>1</v>
      </c>
      <c r="H82" s="9">
        <v>1</v>
      </c>
      <c r="I82" s="9">
        <v>1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1</v>
      </c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1</v>
      </c>
      <c r="Y82" s="9">
        <v>1</v>
      </c>
      <c r="Z82" s="9">
        <v>106.693773733016</v>
      </c>
      <c r="AD82">
        <f>(((E11-E10) - (B11-B10)) / 10^6) *  T10</f>
        <v>0</v>
      </c>
      <c r="AE82">
        <f>(F11 -C11) * 365</f>
        <v>0</v>
      </c>
      <c r="AF82" s="12">
        <f>SUM(AD78:AD142)</f>
        <v>72.205668994451457</v>
      </c>
    </row>
    <row r="83" spans="2:32" x14ac:dyDescent="0.25">
      <c r="B83" s="9" t="s">
        <v>185</v>
      </c>
      <c r="C83" s="9">
        <v>1</v>
      </c>
      <c r="D83" s="9" t="s">
        <v>184</v>
      </c>
      <c r="E83" s="9">
        <v>84373724397.143799</v>
      </c>
      <c r="F83" s="9">
        <v>5.7961564945612398</v>
      </c>
      <c r="G83" s="9">
        <v>6.4906186300652902</v>
      </c>
      <c r="H83" s="9">
        <v>5.2461769229462298</v>
      </c>
      <c r="I83" s="9">
        <v>1.3966467836266301</v>
      </c>
      <c r="J83" s="9">
        <v>1.4959140218995299</v>
      </c>
      <c r="K83" s="9">
        <v>7.0059184981098701</v>
      </c>
      <c r="L83" s="9">
        <v>8.2678207151183791</v>
      </c>
      <c r="M83" s="9">
        <v>9.7013909661841193</v>
      </c>
      <c r="N83" s="9">
        <v>5.8803593922977297</v>
      </c>
      <c r="O83" s="9">
        <v>2.5451591058637599</v>
      </c>
      <c r="P83" s="9">
        <v>1.37696041288851</v>
      </c>
      <c r="Q83" s="9">
        <v>4.0551574436737701</v>
      </c>
      <c r="R83" s="9">
        <v>1.2793195339146599</v>
      </c>
      <c r="S83" s="9">
        <v>4.7502435023814797</v>
      </c>
      <c r="T83" s="9">
        <v>4.6052541144361596</v>
      </c>
      <c r="U83" s="9">
        <v>2.7882642437276601</v>
      </c>
      <c r="V83" s="9">
        <v>10</v>
      </c>
      <c r="W83" s="9">
        <v>4.1468275817990001</v>
      </c>
      <c r="X83" s="9">
        <v>1.3406236006904799</v>
      </c>
      <c r="Y83" s="9">
        <v>8.1778191553525001</v>
      </c>
      <c r="Z83" s="9">
        <v>106.701892793711</v>
      </c>
      <c r="AD83">
        <f>(((E12-E11) - (B12-B11)) / 10^6) *  T11</f>
        <v>0</v>
      </c>
      <c r="AE83">
        <f>(F12 -C12) * 365</f>
        <v>0</v>
      </c>
    </row>
    <row r="84" spans="2:32" x14ac:dyDescent="0.25">
      <c r="B84" s="9" t="s">
        <v>183</v>
      </c>
      <c r="C84" s="9">
        <v>1</v>
      </c>
      <c r="D84" s="9" t="s">
        <v>182</v>
      </c>
      <c r="E84" s="9">
        <v>84371601139.690704</v>
      </c>
      <c r="F84" s="9">
        <v>7.62457893648231</v>
      </c>
      <c r="G84" s="9">
        <v>7.2709427224825198</v>
      </c>
      <c r="H84" s="9">
        <v>3.5588490382248099</v>
      </c>
      <c r="I84" s="9">
        <v>6.5762242187492603</v>
      </c>
      <c r="J84" s="9">
        <v>5.4975755737998</v>
      </c>
      <c r="K84" s="9">
        <v>7.4844963939423597</v>
      </c>
      <c r="L84" s="9">
        <v>5.8617774427935796</v>
      </c>
      <c r="M84" s="9">
        <v>8.4522080347312496</v>
      </c>
      <c r="N84" s="9">
        <v>4.5684644588776404</v>
      </c>
      <c r="O84" s="9">
        <v>5.4073854936302999</v>
      </c>
      <c r="P84" s="9">
        <v>4.7109923308838404</v>
      </c>
      <c r="Q84" s="9">
        <v>8.3591033536609896</v>
      </c>
      <c r="R84" s="9">
        <v>1.39031331423076</v>
      </c>
      <c r="S84" s="9">
        <v>10</v>
      </c>
      <c r="T84" s="9">
        <v>0.51499686326608995</v>
      </c>
      <c r="U84" s="9">
        <v>1.6696563909565501</v>
      </c>
      <c r="V84" s="9">
        <v>1.3127364332336899</v>
      </c>
      <c r="W84" s="9">
        <v>7.7203388031151201</v>
      </c>
      <c r="X84" s="9">
        <v>6.5941737738302599</v>
      </c>
      <c r="Y84" s="9">
        <v>2.8066692627093999</v>
      </c>
      <c r="Z84" s="9">
        <v>106.684698953398</v>
      </c>
      <c r="AD84">
        <f>(((E13-E12) - (B13-B12)) / 10^6) *  T12</f>
        <v>0</v>
      </c>
      <c r="AE84">
        <f>(F13 -C13) * 365</f>
        <v>0</v>
      </c>
    </row>
    <row r="85" spans="2:32" x14ac:dyDescent="0.25">
      <c r="B85" s="9" t="s">
        <v>181</v>
      </c>
      <c r="C85" s="9">
        <v>1</v>
      </c>
      <c r="D85" s="9" t="s">
        <v>180</v>
      </c>
      <c r="E85" s="9">
        <v>84340807274.3078</v>
      </c>
      <c r="F85" s="9">
        <v>7.2524466335553504</v>
      </c>
      <c r="G85" s="9">
        <v>6.8959429754399704</v>
      </c>
      <c r="H85" s="9">
        <v>4.8261643786657604</v>
      </c>
      <c r="I85" s="9">
        <v>1.3123016826046801</v>
      </c>
      <c r="J85" s="9">
        <v>1.18799511509657</v>
      </c>
      <c r="K85" s="9">
        <v>7.1107760371879101</v>
      </c>
      <c r="L85" s="9">
        <v>8.3638226985975699</v>
      </c>
      <c r="M85" s="9">
        <v>2.8019154249667699</v>
      </c>
      <c r="N85" s="9">
        <v>7.6819646703254404E-2</v>
      </c>
      <c r="O85" s="9">
        <v>0.68901810623930604</v>
      </c>
      <c r="P85" s="9">
        <v>1.2923335008799901</v>
      </c>
      <c r="Q85" s="9">
        <v>7.3950212230564896</v>
      </c>
      <c r="R85" s="9">
        <v>0.95049648759803596</v>
      </c>
      <c r="S85" s="9">
        <v>5.9442544536482904</v>
      </c>
      <c r="T85" s="9">
        <v>3.5559490990689202</v>
      </c>
      <c r="U85" s="9">
        <v>1.8954619932547501</v>
      </c>
      <c r="V85" s="9">
        <v>7.2647660828242104</v>
      </c>
      <c r="W85" s="9">
        <v>2.9560996933340902</v>
      </c>
      <c r="X85" s="9">
        <v>1.6638560850330799</v>
      </c>
      <c r="Y85" s="9">
        <v>9.2079381442697397</v>
      </c>
      <c r="Z85" s="9">
        <v>106.69119261946901</v>
      </c>
      <c r="AD85">
        <f>(((E14-E13) - (B14-B13)) / 10^6) *  T13</f>
        <v>0</v>
      </c>
      <c r="AE85">
        <f>(F14 -C14) * 365</f>
        <v>-3.6712735891342163E-5</v>
      </c>
    </row>
    <row r="86" spans="2:32" x14ac:dyDescent="0.25">
      <c r="B86" s="9" t="s">
        <v>179</v>
      </c>
      <c r="C86" s="9">
        <v>1</v>
      </c>
      <c r="D86" s="9" t="s">
        <v>178</v>
      </c>
      <c r="E86" s="9">
        <v>84249613737.605194</v>
      </c>
      <c r="F86" s="9">
        <v>3.6280846424880302</v>
      </c>
      <c r="G86" s="9">
        <v>8.0907353200697703</v>
      </c>
      <c r="H86" s="9">
        <v>3.8819500471028201</v>
      </c>
      <c r="I86" s="9">
        <v>6.6474657946788396</v>
      </c>
      <c r="J86" s="9">
        <v>5.3353788227070797</v>
      </c>
      <c r="K86" s="9">
        <v>3.32988061026842</v>
      </c>
      <c r="L86" s="9">
        <v>6.1625691456861098</v>
      </c>
      <c r="M86" s="9">
        <v>8.7122396769688599</v>
      </c>
      <c r="N86" s="9">
        <v>6.1267635272864496</v>
      </c>
      <c r="O86" s="9">
        <v>4.0790134411300798</v>
      </c>
      <c r="P86" s="9">
        <v>2.6971696080244798</v>
      </c>
      <c r="Q86" s="9">
        <v>6.3186355862905197</v>
      </c>
      <c r="R86" s="9">
        <v>1.8633530588176499</v>
      </c>
      <c r="S86" s="9">
        <v>10</v>
      </c>
      <c r="T86" s="9">
        <v>0.75829701977742303</v>
      </c>
      <c r="U86" s="9">
        <v>2.7302834023644902</v>
      </c>
      <c r="V86" s="9">
        <v>6.48911304141473</v>
      </c>
      <c r="W86" s="9">
        <v>5.4727959124596097</v>
      </c>
      <c r="X86" s="9">
        <v>5.6828564118549298</v>
      </c>
      <c r="Y86" s="9">
        <v>5.9876485932873598</v>
      </c>
      <c r="Z86" s="9">
        <v>106.688748719991</v>
      </c>
      <c r="AD86">
        <f>(((E15-E14) - (B15-B14)) / 10^6) *  T14</f>
        <v>6.5237099527790834E-5</v>
      </c>
      <c r="AE86">
        <f>(F15 -C15) * 365</f>
        <v>0</v>
      </c>
    </row>
    <row r="87" spans="2:32" x14ac:dyDescent="0.25">
      <c r="B87" s="9" t="s">
        <v>177</v>
      </c>
      <c r="C87" s="9">
        <v>1</v>
      </c>
      <c r="D87" s="9" t="s">
        <v>176</v>
      </c>
      <c r="E87" s="9">
        <v>84226803800.740601</v>
      </c>
      <c r="F87" s="9">
        <v>9.6351136246383593</v>
      </c>
      <c r="G87" s="9">
        <v>8.6131703486289801</v>
      </c>
      <c r="H87" s="9">
        <v>6.7523038228242998</v>
      </c>
      <c r="I87" s="9">
        <v>0.26246309865567002</v>
      </c>
      <c r="J87" s="9">
        <v>5.5802066554014802</v>
      </c>
      <c r="K87" s="9">
        <v>8.2357959426592195</v>
      </c>
      <c r="L87" s="9">
        <v>9.5346093115955899</v>
      </c>
      <c r="M87" s="9">
        <v>9.7013909661841193</v>
      </c>
      <c r="N87" s="9">
        <v>8.7884403542796399</v>
      </c>
      <c r="O87" s="9">
        <v>3.7574169376009698</v>
      </c>
      <c r="P87" s="9">
        <v>6.6168069017628897</v>
      </c>
      <c r="Q87" s="9">
        <v>10</v>
      </c>
      <c r="R87" s="9">
        <v>2.0852083918697901</v>
      </c>
      <c r="S87" s="9">
        <v>0.29934381823602302</v>
      </c>
      <c r="T87" s="9">
        <v>3.9064628093470501</v>
      </c>
      <c r="U87" s="9">
        <v>2.5585948342355498</v>
      </c>
      <c r="V87" s="9">
        <v>8.6109016583361093</v>
      </c>
      <c r="W87" s="9">
        <v>8.3838330831795602</v>
      </c>
      <c r="X87" s="9">
        <v>4.4885980236695797</v>
      </c>
      <c r="Y87" s="9">
        <v>8.6897950928740908</v>
      </c>
      <c r="Z87" s="9">
        <v>106.70320589048001</v>
      </c>
      <c r="AD87">
        <f>(((E16-E15) - (B16-B15)) / 10^6) *  T15</f>
        <v>-4.3866809047543627E-11</v>
      </c>
      <c r="AE87">
        <f>(F16 -C16) * 365</f>
        <v>-3.6712735891342163E-5</v>
      </c>
    </row>
    <row r="88" spans="2:32" x14ac:dyDescent="0.25">
      <c r="B88" s="9" t="s">
        <v>175</v>
      </c>
      <c r="C88" s="9">
        <v>1</v>
      </c>
      <c r="D88" s="9" t="s">
        <v>174</v>
      </c>
      <c r="E88" s="9">
        <v>84225475397.783401</v>
      </c>
      <c r="F88" s="9">
        <v>4.3836064682255698</v>
      </c>
      <c r="G88" s="9">
        <v>2.2647622011431099</v>
      </c>
      <c r="H88" s="9">
        <v>8.2394562433457903</v>
      </c>
      <c r="I88" s="9">
        <v>0.26246309865567002</v>
      </c>
      <c r="J88" s="9">
        <v>2.3488669802250102</v>
      </c>
      <c r="K88" s="9">
        <v>5.9660149436886796</v>
      </c>
      <c r="L88" s="9">
        <v>6.2301694479673202</v>
      </c>
      <c r="M88" s="9">
        <v>9.7013909661841193</v>
      </c>
      <c r="N88" s="9">
        <v>8.7884403542796399</v>
      </c>
      <c r="O88" s="9">
        <v>2.5451591058637599</v>
      </c>
      <c r="P88" s="9">
        <v>6.76115653837922</v>
      </c>
      <c r="Q88" s="9">
        <v>4.0551574436737701</v>
      </c>
      <c r="R88" s="9">
        <v>2.4601567089781899</v>
      </c>
      <c r="S88" s="9">
        <v>0.29934381823602302</v>
      </c>
      <c r="T88" s="9">
        <v>6.5924498187989498</v>
      </c>
      <c r="U88" s="9">
        <v>1.9889888517110099</v>
      </c>
      <c r="V88" s="9">
        <v>2.8928824410908298</v>
      </c>
      <c r="W88" s="9">
        <v>7.0315412958947103</v>
      </c>
      <c r="X88" s="9">
        <v>0.44936060172104603</v>
      </c>
      <c r="Y88" s="9">
        <v>3.4120237904013901</v>
      </c>
      <c r="Z88" s="9">
        <v>106.706313177392</v>
      </c>
      <c r="AD88">
        <f>(((E17-E16) - (B17-B16)) / 10^6) *  T16</f>
        <v>4.0430238753496428E-11</v>
      </c>
      <c r="AE88">
        <f>(F17 -C17) * 365</f>
        <v>0</v>
      </c>
    </row>
    <row r="89" spans="2:32" x14ac:dyDescent="0.25">
      <c r="B89" s="9" t="s">
        <v>173</v>
      </c>
      <c r="C89" s="9">
        <v>1</v>
      </c>
      <c r="D89" s="9" t="s">
        <v>172</v>
      </c>
      <c r="E89" s="9">
        <v>84128044594.325897</v>
      </c>
      <c r="F89" s="9">
        <v>4.3836064682255698</v>
      </c>
      <c r="G89" s="9">
        <v>2.7527743607523698</v>
      </c>
      <c r="H89" s="9">
        <v>8.2394562433457903</v>
      </c>
      <c r="I89" s="9">
        <v>0.26246309865567002</v>
      </c>
      <c r="J89" s="9">
        <v>2.8572346696495998</v>
      </c>
      <c r="K89" s="9">
        <v>5.9908215989180196</v>
      </c>
      <c r="L89" s="9">
        <v>6.2480568985973601</v>
      </c>
      <c r="M89" s="9">
        <v>10</v>
      </c>
      <c r="N89" s="9">
        <v>8.6085438657134006</v>
      </c>
      <c r="O89" s="9">
        <v>2.5451591058637599</v>
      </c>
      <c r="P89" s="9">
        <v>7.0149363054166196</v>
      </c>
      <c r="Q89" s="9">
        <v>4.7912696525518097</v>
      </c>
      <c r="R89" s="9">
        <v>2.4601567089781899</v>
      </c>
      <c r="S89" s="9">
        <v>0.29934381823602302</v>
      </c>
      <c r="T89" s="9">
        <v>6.0293988628853601</v>
      </c>
      <c r="U89" s="9">
        <v>1.9889888517110099</v>
      </c>
      <c r="V89" s="9">
        <v>2.7785038160937798</v>
      </c>
      <c r="W89" s="9">
        <v>7.1335084637622996</v>
      </c>
      <c r="X89" s="9">
        <v>1.0640272597865901</v>
      </c>
      <c r="Y89" s="9">
        <v>3.6370615027679598</v>
      </c>
      <c r="Z89" s="9">
        <v>106.705770132781</v>
      </c>
      <c r="AD89">
        <f>(((E18-E17) - (B18-B17)) / 10^6) *  T17</f>
        <v>7.0493556905442767E-4</v>
      </c>
      <c r="AE89">
        <f>(F18 -C18) * 365</f>
        <v>-3.6712735891342163E-5</v>
      </c>
    </row>
    <row r="90" spans="2:32" x14ac:dyDescent="0.25">
      <c r="B90" s="9" t="s">
        <v>171</v>
      </c>
      <c r="C90" s="9">
        <v>1</v>
      </c>
      <c r="D90" s="9" t="s">
        <v>170</v>
      </c>
      <c r="E90" s="9">
        <v>83925751331.394196</v>
      </c>
      <c r="F90" s="9">
        <v>7.7781842938070103</v>
      </c>
      <c r="G90" s="9">
        <v>7.9641311746885197</v>
      </c>
      <c r="H90" s="9">
        <v>4.8744224602427204</v>
      </c>
      <c r="I90" s="9">
        <v>6.2983347256652999</v>
      </c>
      <c r="J90" s="9">
        <v>6.3251946654626297</v>
      </c>
      <c r="K90" s="9">
        <v>5.1793668068730803</v>
      </c>
      <c r="L90" s="9">
        <v>6.1028306266514898</v>
      </c>
      <c r="M90" s="9">
        <v>9.4562764941838395</v>
      </c>
      <c r="N90" s="9">
        <v>9.3760220814723301</v>
      </c>
      <c r="O90" s="9">
        <v>7.4052117989456496</v>
      </c>
      <c r="P90" s="9">
        <v>5.9818707900624002</v>
      </c>
      <c r="Q90" s="9">
        <v>2.38358817892526</v>
      </c>
      <c r="R90" s="9">
        <v>2.0109206256053702</v>
      </c>
      <c r="S90" s="9">
        <v>10</v>
      </c>
      <c r="T90" s="9">
        <v>1.51367607915457</v>
      </c>
      <c r="U90" s="9">
        <v>4.9026631429292404</v>
      </c>
      <c r="V90" s="9">
        <v>4.6969604117304398</v>
      </c>
      <c r="W90" s="9">
        <v>7.6422314220641399</v>
      </c>
      <c r="X90" s="9">
        <v>5.11204729202385</v>
      </c>
      <c r="Y90" s="9">
        <v>5.9677948221845503</v>
      </c>
      <c r="Z90" s="9">
        <v>106.689280018874</v>
      </c>
      <c r="AD90">
        <f>(((E19-E18) - (B19-B18)) / 10^6) *  T18</f>
        <v>-1.083146832523914E-10</v>
      </c>
      <c r="AE90">
        <f>(F19 -C19) * 365</f>
        <v>-3.6712735891342163E-5</v>
      </c>
    </row>
    <row r="91" spans="2:32" x14ac:dyDescent="0.25">
      <c r="B91" s="9" t="s">
        <v>169</v>
      </c>
      <c r="C91" s="9">
        <v>1</v>
      </c>
      <c r="D91" s="9" t="s">
        <v>168</v>
      </c>
      <c r="E91" s="9">
        <v>83825120225.875397</v>
      </c>
      <c r="F91" s="9">
        <v>4.4772646084428702</v>
      </c>
      <c r="G91" s="9">
        <v>7.4539350452066202</v>
      </c>
      <c r="H91" s="9">
        <v>4.2847197372297599</v>
      </c>
      <c r="I91" s="9">
        <v>5.3359879558411496</v>
      </c>
      <c r="J91" s="9">
        <v>5.1032714966406498</v>
      </c>
      <c r="K91" s="9">
        <v>3.6245357420116702</v>
      </c>
      <c r="L91" s="9">
        <v>6.2206195032151097</v>
      </c>
      <c r="M91" s="9">
        <v>10</v>
      </c>
      <c r="N91" s="9">
        <v>9.2136702329524898</v>
      </c>
      <c r="O91" s="9">
        <v>2.3162175187350198</v>
      </c>
      <c r="P91" s="9">
        <v>0.26058843849468899</v>
      </c>
      <c r="Q91" s="9">
        <v>3.5790237721219</v>
      </c>
      <c r="R91" s="9">
        <v>1.8633530588176499</v>
      </c>
      <c r="S91" s="9">
        <v>8.2238384460591707</v>
      </c>
      <c r="T91" s="9">
        <v>2.3280637576321999</v>
      </c>
      <c r="U91" s="9">
        <v>4.3334655007495702</v>
      </c>
      <c r="V91" s="9">
        <v>8.4468385176934895</v>
      </c>
      <c r="W91" s="9">
        <v>7.4357789366013698</v>
      </c>
      <c r="X91" s="9">
        <v>3.2232275728094399</v>
      </c>
      <c r="Y91" s="9">
        <v>5.9876485932873598</v>
      </c>
      <c r="Z91" s="9">
        <v>106.694625930678</v>
      </c>
      <c r="AD91">
        <f>(((E20-E19) - (B20-B19)) / 10^6) *  T19</f>
        <v>13.003829078051517</v>
      </c>
      <c r="AE91">
        <f>(F20 -C20) * 365</f>
        <v>133806001.59865668</v>
      </c>
    </row>
    <row r="92" spans="2:32" x14ac:dyDescent="0.25">
      <c r="B92" s="9" t="s">
        <v>167</v>
      </c>
      <c r="C92" s="9">
        <v>1</v>
      </c>
      <c r="D92" s="9" t="s">
        <v>166</v>
      </c>
      <c r="E92" s="9">
        <v>83701633193.429199</v>
      </c>
      <c r="F92" s="9">
        <v>3.6280846424880302</v>
      </c>
      <c r="G92" s="9">
        <v>7.9641311746885197</v>
      </c>
      <c r="H92" s="9">
        <v>4.2847197372297599</v>
      </c>
      <c r="I92" s="9">
        <v>5.6631647436695403</v>
      </c>
      <c r="J92" s="9">
        <v>4.9564644308202599</v>
      </c>
      <c r="K92" s="9">
        <v>3.32988061026842</v>
      </c>
      <c r="L92" s="9">
        <v>6.1028306266514898</v>
      </c>
      <c r="M92" s="9">
        <v>9.4562764941838395</v>
      </c>
      <c r="N92" s="9">
        <v>9.3760220814723301</v>
      </c>
      <c r="O92" s="9">
        <v>2.3162175187350198</v>
      </c>
      <c r="P92" s="9">
        <v>0.26058843849468899</v>
      </c>
      <c r="Q92" s="9">
        <v>2.38358817892526</v>
      </c>
      <c r="R92" s="9">
        <v>1.8633530588176499</v>
      </c>
      <c r="S92" s="9">
        <v>8.5025718737824398</v>
      </c>
      <c r="T92" s="9">
        <v>2.0045724774688498</v>
      </c>
      <c r="U92" s="9">
        <v>4.9026631429292404</v>
      </c>
      <c r="V92" s="9">
        <v>9.8797425449057297</v>
      </c>
      <c r="W92" s="9">
        <v>6.9362425129148404</v>
      </c>
      <c r="X92" s="9">
        <v>3.2631151178057598</v>
      </c>
      <c r="Y92" s="9">
        <v>5.9876485932873598</v>
      </c>
      <c r="Z92" s="9">
        <v>106.69475457891301</v>
      </c>
      <c r="AD92">
        <f>(((E21-E20) - (B21-B20)) / 10^6) *  T20</f>
        <v>19.739532996291775</v>
      </c>
      <c r="AE92">
        <f>(F21 -C21) * 365</f>
        <v>122438753.63018556</v>
      </c>
    </row>
    <row r="93" spans="2:32" x14ac:dyDescent="0.25">
      <c r="B93" s="9" t="s">
        <v>165</v>
      </c>
      <c r="C93" s="9">
        <v>1</v>
      </c>
      <c r="D93" s="9" t="s">
        <v>164</v>
      </c>
      <c r="E93" s="9">
        <v>83686022449.268799</v>
      </c>
      <c r="F93" s="9">
        <v>5.4822930300791697</v>
      </c>
      <c r="G93" s="9">
        <v>3.49766641010177</v>
      </c>
      <c r="H93" s="9">
        <v>3.71327534235082</v>
      </c>
      <c r="I93" s="9">
        <v>4.4439507364413497</v>
      </c>
      <c r="J93" s="9">
        <v>6.8824648693683397</v>
      </c>
      <c r="K93" s="9">
        <v>6.1879003586565098</v>
      </c>
      <c r="L93" s="9">
        <v>3.6000831635673598</v>
      </c>
      <c r="M93" s="9">
        <v>10</v>
      </c>
      <c r="N93" s="9">
        <v>10</v>
      </c>
      <c r="O93" s="9">
        <v>7.4644214159510103</v>
      </c>
      <c r="P93" s="9">
        <v>5.9448574668553897</v>
      </c>
      <c r="Q93" s="9">
        <v>4.4813180094798497</v>
      </c>
      <c r="R93" s="9">
        <v>6.2177616440929704</v>
      </c>
      <c r="S93" s="9">
        <v>6.6432181975431002</v>
      </c>
      <c r="T93" s="9">
        <v>2.5623852212164602</v>
      </c>
      <c r="U93" s="9">
        <v>5.2505243789527398</v>
      </c>
      <c r="V93" s="9">
        <v>1.352996278714</v>
      </c>
      <c r="W93" s="9">
        <v>7.2307212868175501</v>
      </c>
      <c r="X93" s="9">
        <v>4.5044977379434101</v>
      </c>
      <c r="Y93" s="9">
        <v>3.7807619548860099</v>
      </c>
      <c r="Z93" s="9">
        <v>106.69187202040401</v>
      </c>
      <c r="AD93">
        <f>(((E22-E21) - (B22-B21)) / 10^6) *  T21</f>
        <v>46.572399573505926</v>
      </c>
      <c r="AE93">
        <f>(F22 -C22) * 365</f>
        <v>173294205.28458449</v>
      </c>
    </row>
    <row r="94" spans="2:32" x14ac:dyDescent="0.25">
      <c r="B94" s="9" t="s">
        <v>163</v>
      </c>
      <c r="C94" s="9">
        <v>1</v>
      </c>
      <c r="D94" s="9" t="s">
        <v>162</v>
      </c>
      <c r="E94" s="9">
        <v>83681925482.566406</v>
      </c>
      <c r="F94" s="9">
        <v>9.1896227838480797</v>
      </c>
      <c r="G94" s="9">
        <v>7.9641311746885197</v>
      </c>
      <c r="H94" s="9">
        <v>4.2847197372297599</v>
      </c>
      <c r="I94" s="9">
        <v>4.9932456515116304</v>
      </c>
      <c r="J94" s="9">
        <v>4.9564644308202599</v>
      </c>
      <c r="K94" s="9">
        <v>3.32988061026842</v>
      </c>
      <c r="L94" s="9">
        <v>7.3489382225318698</v>
      </c>
      <c r="M94" s="9">
        <v>9.4562764941838395</v>
      </c>
      <c r="N94" s="9">
        <v>9.3760220814723301</v>
      </c>
      <c r="O94" s="9">
        <v>7.91240959167955</v>
      </c>
      <c r="P94" s="9">
        <v>6.5192918967988502</v>
      </c>
      <c r="Q94" s="9">
        <v>10</v>
      </c>
      <c r="R94" s="9">
        <v>2.1701938129285501</v>
      </c>
      <c r="S94" s="9">
        <v>9.7867223931654301</v>
      </c>
      <c r="T94" s="9">
        <v>2.0757943308835198</v>
      </c>
      <c r="U94" s="9">
        <v>4.9026631429292404</v>
      </c>
      <c r="V94" s="9">
        <v>9.8797425449057297</v>
      </c>
      <c r="W94" s="9">
        <v>7.7559024234067904</v>
      </c>
      <c r="X94" s="9">
        <v>4.1502327949235598</v>
      </c>
      <c r="Y94" s="9">
        <v>7.17156636186043</v>
      </c>
      <c r="Z94" s="9">
        <v>106.690654716731</v>
      </c>
      <c r="AD94">
        <f>(((E23-E22) - (B23-B22)) / 10^6) *  T22</f>
        <v>-12.319401270549642</v>
      </c>
      <c r="AE94">
        <f>(F23 -C23) * 365</f>
        <v>-64517756.97012718</v>
      </c>
    </row>
    <row r="95" spans="2:32" x14ac:dyDescent="0.25">
      <c r="B95" s="9" t="s">
        <v>161</v>
      </c>
      <c r="C95" s="9">
        <v>1</v>
      </c>
      <c r="D95" s="9" t="s">
        <v>160</v>
      </c>
      <c r="E95" s="9">
        <v>83550141911.959503</v>
      </c>
      <c r="F95" s="9">
        <v>5.5067588853982397</v>
      </c>
      <c r="G95" s="9">
        <v>3.9756310553588601</v>
      </c>
      <c r="H95" s="9">
        <v>2.35722621828155</v>
      </c>
      <c r="I95" s="9">
        <v>4.4439507364413497</v>
      </c>
      <c r="J95" s="9">
        <v>6.8824648693683397</v>
      </c>
      <c r="K95" s="9">
        <v>5.8552437134048496</v>
      </c>
      <c r="L95" s="9">
        <v>3.4138918602195201</v>
      </c>
      <c r="M95" s="9">
        <v>10</v>
      </c>
      <c r="N95" s="9">
        <v>9.3198518229106195</v>
      </c>
      <c r="O95" s="9">
        <v>7.6019394248790997</v>
      </c>
      <c r="P95" s="9">
        <v>5.9448574668553897</v>
      </c>
      <c r="Q95" s="9">
        <v>4.00841552066428</v>
      </c>
      <c r="R95" s="9">
        <v>7.3570900197226301</v>
      </c>
      <c r="S95" s="9">
        <v>7.7793637375902902</v>
      </c>
      <c r="T95" s="9">
        <v>2.0108814074126</v>
      </c>
      <c r="U95" s="9">
        <v>6.64288232947992</v>
      </c>
      <c r="V95" s="9">
        <v>2.11252773541589</v>
      </c>
      <c r="W95" s="9">
        <v>7.1563805101421902</v>
      </c>
      <c r="X95" s="9">
        <v>4.3306060716223804</v>
      </c>
      <c r="Y95" s="9">
        <v>3.7807619548860099</v>
      </c>
      <c r="Z95" s="9">
        <v>106.691377949821</v>
      </c>
      <c r="AD95">
        <f>(((E24-E23) - (B24-B23)) / 10^6) *  T23</f>
        <v>-24.072187270665758</v>
      </c>
      <c r="AE95">
        <f>(F24 -C24) * 365</f>
        <v>-65408171.805175178</v>
      </c>
    </row>
    <row r="96" spans="2:32" x14ac:dyDescent="0.25">
      <c r="B96" s="9" t="s">
        <v>159</v>
      </c>
      <c r="C96" s="9">
        <v>1</v>
      </c>
      <c r="D96" s="9" t="s">
        <v>158</v>
      </c>
      <c r="E96" s="9">
        <v>83339087161.770905</v>
      </c>
      <c r="F96" s="9">
        <v>4.9119546659603799</v>
      </c>
      <c r="G96" s="9">
        <v>3.3149832247914399</v>
      </c>
      <c r="H96" s="9">
        <v>3.0961677271902199E-2</v>
      </c>
      <c r="I96" s="9">
        <v>4.43964409085158</v>
      </c>
      <c r="J96" s="9">
        <v>6.7511660609317801</v>
      </c>
      <c r="K96" s="9">
        <v>5.34816664466147</v>
      </c>
      <c r="L96" s="9">
        <v>2.7516714111338199</v>
      </c>
      <c r="M96" s="9">
        <v>10</v>
      </c>
      <c r="N96" s="9">
        <v>8.72757899367428</v>
      </c>
      <c r="O96" s="9">
        <v>7.5403534260883998</v>
      </c>
      <c r="P96" s="9">
        <v>4.8290029494225903</v>
      </c>
      <c r="Q96" s="9">
        <v>4.00841552066428</v>
      </c>
      <c r="R96" s="9">
        <v>6.9452698435430698</v>
      </c>
      <c r="S96" s="9">
        <v>7.7109623137868697</v>
      </c>
      <c r="T96" s="9">
        <v>1.8425013975739</v>
      </c>
      <c r="U96" s="9">
        <v>6.0845586592917202</v>
      </c>
      <c r="V96" s="9">
        <v>1.3127364332336899</v>
      </c>
      <c r="W96" s="9">
        <v>7.7203388031151201</v>
      </c>
      <c r="X96" s="9">
        <v>3.59028517964795</v>
      </c>
      <c r="Y96" s="9">
        <v>2.8066692627093999</v>
      </c>
      <c r="Z96" s="9">
        <v>106.68839639004101</v>
      </c>
      <c r="AD96">
        <f>(((E25-E24) - (B25-B24)) / 10^6) *  T24</f>
        <v>-23.547187531987959</v>
      </c>
      <c r="AE96">
        <f>(F25 -C25) * 365</f>
        <v>-36138104.834733523</v>
      </c>
    </row>
    <row r="97" spans="1:31" x14ac:dyDescent="0.25">
      <c r="B97" s="9" t="s">
        <v>157</v>
      </c>
      <c r="C97" s="9">
        <v>1</v>
      </c>
      <c r="D97" s="9" t="s">
        <v>156</v>
      </c>
      <c r="E97" s="9">
        <v>83332016781.545395</v>
      </c>
      <c r="F97" s="9">
        <v>8.3654160136230704</v>
      </c>
      <c r="G97" s="9">
        <v>3.88706386022371</v>
      </c>
      <c r="H97" s="9">
        <v>0.70121900443309404</v>
      </c>
      <c r="I97" s="9">
        <v>3.1847550122016099</v>
      </c>
      <c r="J97" s="9">
        <v>3.61916731927229</v>
      </c>
      <c r="K97" s="9">
        <v>9.4704912398189993</v>
      </c>
      <c r="L97" s="9">
        <v>6.2006857344219402</v>
      </c>
      <c r="M97" s="9">
        <v>9.3080359453721506</v>
      </c>
      <c r="N97" s="9">
        <v>3.6975966939376601</v>
      </c>
      <c r="O97" s="9">
        <v>5.33360851476227</v>
      </c>
      <c r="P97" s="9">
        <v>9.0726794500142898</v>
      </c>
      <c r="Q97" s="9">
        <v>10</v>
      </c>
      <c r="R97" s="9">
        <v>1.22155530048748</v>
      </c>
      <c r="S97" s="9">
        <v>10</v>
      </c>
      <c r="T97" s="9">
        <v>3.4301318768866</v>
      </c>
      <c r="U97" s="9">
        <v>6.9437441228806298</v>
      </c>
      <c r="V97" s="9">
        <v>1.05488149544683E-2</v>
      </c>
      <c r="W97" s="9">
        <v>3.62599103008308</v>
      </c>
      <c r="X97" s="9">
        <v>4.9832372171743398</v>
      </c>
      <c r="Y97" s="9">
        <v>4.3053174202842399</v>
      </c>
      <c r="Z97" s="9">
        <v>106.69471548865199</v>
      </c>
      <c r="AD97">
        <f>(((E26-E25) - (B26-B25)) / 10^6) *  T25</f>
        <v>-13.677992693703967</v>
      </c>
      <c r="AE97">
        <f>(F26 -C26) * 365</f>
        <v>20041336.645971954</v>
      </c>
    </row>
    <row r="98" spans="1:31" x14ac:dyDescent="0.25">
      <c r="B98" s="9" t="s">
        <v>155</v>
      </c>
      <c r="C98" s="9">
        <v>1</v>
      </c>
      <c r="D98" s="9" t="s">
        <v>154</v>
      </c>
      <c r="E98" s="9">
        <v>83202224103.894699</v>
      </c>
      <c r="F98" s="9">
        <v>5.5067588853982397</v>
      </c>
      <c r="G98" s="9">
        <v>3.0612879728458</v>
      </c>
      <c r="H98" s="9">
        <v>5.0910113787440396</v>
      </c>
      <c r="I98" s="9">
        <v>4.4439507364413497</v>
      </c>
      <c r="J98" s="9">
        <v>6.8824648693683397</v>
      </c>
      <c r="K98" s="9">
        <v>8.052951043118</v>
      </c>
      <c r="L98" s="9">
        <v>4.8554226478775497</v>
      </c>
      <c r="M98" s="9">
        <v>9.2761756968367397</v>
      </c>
      <c r="N98" s="9">
        <v>6.4927785698911897</v>
      </c>
      <c r="O98" s="9">
        <v>6.5227667694469798</v>
      </c>
      <c r="P98" s="9">
        <v>5.9448574668553897</v>
      </c>
      <c r="Q98" s="9">
        <v>4.00841552066428</v>
      </c>
      <c r="R98" s="9">
        <v>7.3570900197226301</v>
      </c>
      <c r="S98" s="9">
        <v>7.7793637375902902</v>
      </c>
      <c r="T98" s="9">
        <v>2.0108814074126</v>
      </c>
      <c r="U98" s="9">
        <v>2.5680751533431101</v>
      </c>
      <c r="V98" s="9">
        <v>9.9999999999997799E-3</v>
      </c>
      <c r="W98" s="9">
        <v>5.44539271929888</v>
      </c>
      <c r="X98" s="9">
        <v>4.3306060716223804</v>
      </c>
      <c r="Y98" s="9">
        <v>3.7807619548860099</v>
      </c>
      <c r="Z98" s="9">
        <v>106.695204505956</v>
      </c>
      <c r="AD98">
        <f>(((E27-E26) - (B27-B26)) / 10^6) *  T26</f>
        <v>5.6263308655257056</v>
      </c>
      <c r="AE98">
        <f>(F27 -C27) * 365</f>
        <v>33545369.170274157</v>
      </c>
    </row>
    <row r="99" spans="1:31" x14ac:dyDescent="0.25">
      <c r="B99" s="9" t="s">
        <v>153</v>
      </c>
      <c r="C99" s="9">
        <v>1</v>
      </c>
      <c r="D99" s="9" t="s">
        <v>152</v>
      </c>
      <c r="E99" s="9">
        <v>83024387239.432999</v>
      </c>
      <c r="F99" s="9">
        <v>3.8218143252957599</v>
      </c>
      <c r="G99" s="9">
        <v>2.7636362489586999</v>
      </c>
      <c r="H99" s="9">
        <v>2.0484901765227801</v>
      </c>
      <c r="I99" s="9">
        <v>4.1242673583949196</v>
      </c>
      <c r="J99" s="9">
        <v>7.6035850296485901</v>
      </c>
      <c r="K99" s="9">
        <v>3.95050753567233</v>
      </c>
      <c r="L99" s="9">
        <v>3.1206405343581101</v>
      </c>
      <c r="M99" s="9">
        <v>10</v>
      </c>
      <c r="N99" s="9">
        <v>9.3198518229106195</v>
      </c>
      <c r="O99" s="9">
        <v>7.7603339743158299</v>
      </c>
      <c r="P99" s="9">
        <v>5.8288612739163099</v>
      </c>
      <c r="Q99" s="9">
        <v>4.00841552066428</v>
      </c>
      <c r="R99" s="9">
        <v>7.8253225371181401</v>
      </c>
      <c r="S99" s="9">
        <v>7.7574734037533801</v>
      </c>
      <c r="T99" s="9">
        <v>1.9667459808983501</v>
      </c>
      <c r="U99" s="9">
        <v>9.1519045634736607</v>
      </c>
      <c r="V99" s="9">
        <v>2.0200683388679002</v>
      </c>
      <c r="W99" s="9">
        <v>7.3404355168886797</v>
      </c>
      <c r="X99" s="9">
        <v>3.59028517964795</v>
      </c>
      <c r="Y99" s="9">
        <v>2.4689019222935098</v>
      </c>
      <c r="Z99" s="9">
        <v>106.691915911111</v>
      </c>
      <c r="AD99">
        <f>(((E28-E27) - (B28-B27)) / 10^6) *  T27</f>
        <v>4.8454007628141609</v>
      </c>
      <c r="AE99">
        <f>(F28 -C28) * 365</f>
        <v>25914900.730957434</v>
      </c>
    </row>
    <row r="100" spans="1:31" x14ac:dyDescent="0.25">
      <c r="B100" s="9" t="s">
        <v>151</v>
      </c>
      <c r="C100" s="9">
        <v>1</v>
      </c>
      <c r="D100" s="9" t="s">
        <v>150</v>
      </c>
      <c r="E100" s="9">
        <v>82948324520.261398</v>
      </c>
      <c r="F100" s="9">
        <v>3.8218143252957599</v>
      </c>
      <c r="G100" s="9">
        <v>5.4431500750315696</v>
      </c>
      <c r="H100" s="9">
        <v>0.70121900443309404</v>
      </c>
      <c r="I100" s="9">
        <v>5.9771668313985797</v>
      </c>
      <c r="J100" s="9">
        <v>7.2892583407049196</v>
      </c>
      <c r="K100" s="9">
        <v>4.7791256712925003</v>
      </c>
      <c r="L100" s="9">
        <v>1.33521220381809</v>
      </c>
      <c r="M100" s="9">
        <v>9.3080359453721506</v>
      </c>
      <c r="N100" s="9">
        <v>7.6313665681374996</v>
      </c>
      <c r="O100" s="9">
        <v>7.2428653777963303</v>
      </c>
      <c r="P100" s="9">
        <v>3.6645970181044301</v>
      </c>
      <c r="Q100" s="9">
        <v>5.3868928422511599</v>
      </c>
      <c r="R100" s="9">
        <v>6.6854722158979003</v>
      </c>
      <c r="S100" s="9">
        <v>10</v>
      </c>
      <c r="T100" s="9">
        <v>0.192510653484636</v>
      </c>
      <c r="U100" s="9">
        <v>6.9437441228806298</v>
      </c>
      <c r="V100" s="9">
        <v>3.7623278213709299</v>
      </c>
      <c r="W100" s="9">
        <v>6.2800513846783099</v>
      </c>
      <c r="X100" s="9">
        <v>3.59028517964795</v>
      </c>
      <c r="Y100" s="9">
        <v>4.3053174202842399</v>
      </c>
      <c r="Z100" s="9">
        <v>106.68984275439</v>
      </c>
      <c r="AD100">
        <f>(((E29-E28) - (B29-B28)) / 10^6) *  T28</f>
        <v>21.136865966124081</v>
      </c>
      <c r="AE100">
        <f>(F29 -C29) * 365</f>
        <v>156012691.76544639</v>
      </c>
    </row>
    <row r="101" spans="1:31" x14ac:dyDescent="0.25">
      <c r="B101" s="9" t="s">
        <v>149</v>
      </c>
      <c r="C101" s="9">
        <v>1</v>
      </c>
      <c r="D101" s="9" t="s">
        <v>148</v>
      </c>
      <c r="E101" s="9">
        <v>82828514379.430206</v>
      </c>
      <c r="F101" s="9">
        <v>8.4379664963546404</v>
      </c>
      <c r="G101" s="9">
        <v>5.4431500750315696</v>
      </c>
      <c r="H101" s="9">
        <v>0.70121900443309404</v>
      </c>
      <c r="I101" s="9">
        <v>3.54217770804433</v>
      </c>
      <c r="J101" s="9">
        <v>3.7232239326169201</v>
      </c>
      <c r="K101" s="9">
        <v>9.39424784731046</v>
      </c>
      <c r="L101" s="9">
        <v>1.33521220381809</v>
      </c>
      <c r="M101" s="9">
        <v>8.3853446042797302</v>
      </c>
      <c r="N101" s="9">
        <v>3.6293652027130601</v>
      </c>
      <c r="O101" s="9">
        <v>5.2586227824487199</v>
      </c>
      <c r="P101" s="9">
        <v>8.7028721862435301</v>
      </c>
      <c r="Q101" s="9">
        <v>10</v>
      </c>
      <c r="R101" s="9">
        <v>1.0117154593525299</v>
      </c>
      <c r="S101" s="9">
        <v>5.2626878598348696</v>
      </c>
      <c r="T101" s="9">
        <v>0.192510653484636</v>
      </c>
      <c r="U101" s="9">
        <v>6.9437441228806298</v>
      </c>
      <c r="V101" s="9">
        <v>3.7623278213709299</v>
      </c>
      <c r="W101" s="9">
        <v>6.2800513846783099</v>
      </c>
      <c r="X101" s="9">
        <v>5.25349043527787</v>
      </c>
      <c r="Y101" s="9">
        <v>4.3053174202842399</v>
      </c>
      <c r="Z101" s="9">
        <v>106.688636677407</v>
      </c>
      <c r="AD101">
        <f>(((E30-E29) - (B30-B29)) / 10^6) *  T29</f>
        <v>10.642947581636571</v>
      </c>
      <c r="AE101">
        <f>(F30 -C30) * 365</f>
        <v>-21104649.119587403</v>
      </c>
    </row>
    <row r="102" spans="1:31" x14ac:dyDescent="0.25">
      <c r="B102" s="9" t="s">
        <v>147</v>
      </c>
      <c r="C102" s="9">
        <v>1</v>
      </c>
      <c r="D102" s="9" t="s">
        <v>146</v>
      </c>
      <c r="E102" s="9">
        <v>82493008251.183395</v>
      </c>
      <c r="F102" s="9">
        <v>3.8218143252957599</v>
      </c>
      <c r="G102" s="9">
        <v>2.7636362489586999</v>
      </c>
      <c r="H102" s="9">
        <v>3.0961677271902199E-2</v>
      </c>
      <c r="I102" s="9">
        <v>4.1242673583949196</v>
      </c>
      <c r="J102" s="9">
        <v>7.6035850296485901</v>
      </c>
      <c r="K102" s="9">
        <v>3.95050753567233</v>
      </c>
      <c r="L102" s="9">
        <v>1.33521220381809</v>
      </c>
      <c r="M102" s="9">
        <v>9.3080359453721506</v>
      </c>
      <c r="N102" s="9">
        <v>9.3198518229106195</v>
      </c>
      <c r="O102" s="9">
        <v>8.3771731299857901</v>
      </c>
      <c r="P102" s="9">
        <v>4.8290029494225903</v>
      </c>
      <c r="Q102" s="9">
        <v>4.00841552066428</v>
      </c>
      <c r="R102" s="9">
        <v>9.8958898969482103</v>
      </c>
      <c r="S102" s="9">
        <v>7.7109623137868697</v>
      </c>
      <c r="T102" s="9">
        <v>1.31589941308934</v>
      </c>
      <c r="U102" s="9">
        <v>9.1519045634736607</v>
      </c>
      <c r="V102" s="9">
        <v>1.4377470152452301</v>
      </c>
      <c r="W102" s="9">
        <v>7.7203388031151201</v>
      </c>
      <c r="X102" s="9">
        <v>3.59028517964795</v>
      </c>
      <c r="Y102" s="9">
        <v>2.4689019222935098</v>
      </c>
      <c r="Z102" s="9">
        <v>106.686536931421</v>
      </c>
      <c r="AD102">
        <f>(((E31-E30) - (B31-B30)) / 10^6) *  T30</f>
        <v>-2.3464816180271639</v>
      </c>
      <c r="AE102">
        <f>(F31 -C31) * 365</f>
        <v>-16339495.411837891</v>
      </c>
    </row>
    <row r="103" spans="1:31" x14ac:dyDescent="0.25">
      <c r="B103" s="9" t="s">
        <v>145</v>
      </c>
      <c r="C103" s="9">
        <v>1</v>
      </c>
      <c r="D103" s="9" t="s">
        <v>144</v>
      </c>
      <c r="E103" s="9">
        <v>82399589461.476303</v>
      </c>
      <c r="F103" s="9">
        <v>8.00819279771423</v>
      </c>
      <c r="G103" s="9">
        <v>8.1113510901156598</v>
      </c>
      <c r="H103" s="9">
        <v>3.93497305620952</v>
      </c>
      <c r="I103" s="9">
        <v>7.1260675652882801</v>
      </c>
      <c r="J103" s="9">
        <v>5.4135942785045597</v>
      </c>
      <c r="K103" s="9">
        <v>3.95050753567233</v>
      </c>
      <c r="L103" s="9">
        <v>6.33212673815191</v>
      </c>
      <c r="M103" s="9">
        <v>8.2053875696140999</v>
      </c>
      <c r="N103" s="9">
        <v>3.95670975154423</v>
      </c>
      <c r="O103" s="9">
        <v>8.3771731299857901</v>
      </c>
      <c r="P103" s="9">
        <v>4.4243999663567504</v>
      </c>
      <c r="Q103" s="9">
        <v>4.00841552066428</v>
      </c>
      <c r="R103" s="9">
        <v>9.8958898969482103</v>
      </c>
      <c r="S103" s="9">
        <v>7.7109623137868697</v>
      </c>
      <c r="T103" s="9">
        <v>0.122459257143434</v>
      </c>
      <c r="U103" s="9">
        <v>9.1519045634736607</v>
      </c>
      <c r="V103" s="9">
        <v>5.1028951413158898</v>
      </c>
      <c r="W103" s="9">
        <v>3.4300704260697499</v>
      </c>
      <c r="X103" s="9">
        <v>3.59028517964795</v>
      </c>
      <c r="Y103" s="9">
        <v>2.4689019222935098</v>
      </c>
      <c r="Z103" s="9">
        <v>106.69140852519401</v>
      </c>
      <c r="AD103">
        <f>(((E32-E31) - (B32-B31)) / 10^6) *  T31</f>
        <v>-2.1027846905732845</v>
      </c>
      <c r="AE103">
        <f>(F32 -C32) * 365</f>
        <v>-17088399.557687413</v>
      </c>
    </row>
    <row r="104" spans="1:31" x14ac:dyDescent="0.25">
      <c r="B104" s="9" t="s">
        <v>143</v>
      </c>
      <c r="C104" s="9">
        <v>1</v>
      </c>
      <c r="D104" s="9" t="s">
        <v>142</v>
      </c>
      <c r="E104" s="9">
        <v>82200132368.647003</v>
      </c>
      <c r="F104" s="9">
        <v>3.8218143252957599</v>
      </c>
      <c r="G104" s="9">
        <v>5.7837099663626397</v>
      </c>
      <c r="H104" s="9">
        <v>1.9726336622837399</v>
      </c>
      <c r="I104" s="9">
        <v>5.7789811880351296</v>
      </c>
      <c r="J104" s="9">
        <v>7.6035850296485901</v>
      </c>
      <c r="K104" s="9">
        <v>3.95050753567233</v>
      </c>
      <c r="L104" s="9">
        <v>4.0626620167322702</v>
      </c>
      <c r="M104" s="9">
        <v>9.3080359453721506</v>
      </c>
      <c r="N104" s="9">
        <v>0.62024904028834804</v>
      </c>
      <c r="O104" s="9">
        <v>4.5594561303725003</v>
      </c>
      <c r="P104" s="9">
        <v>3.9269461964099901</v>
      </c>
      <c r="Q104" s="9">
        <v>4.00841552066428</v>
      </c>
      <c r="R104" s="9">
        <v>0.27742418138638097</v>
      </c>
      <c r="S104" s="9">
        <v>8.4999065605827298</v>
      </c>
      <c r="T104" s="9">
        <v>1.31589941308934</v>
      </c>
      <c r="U104" s="9">
        <v>9.9999999999997799E-3</v>
      </c>
      <c r="V104" s="9">
        <v>2.1668587735126899</v>
      </c>
      <c r="W104" s="9">
        <v>1.0115392317872201</v>
      </c>
      <c r="X104" s="9">
        <v>6.4950797001035099</v>
      </c>
      <c r="Y104" s="9">
        <v>2.4689019222935098</v>
      </c>
      <c r="Z104" s="9">
        <v>106.697805957901</v>
      </c>
      <c r="AD104">
        <f>(((E33-E32) - (B33-B32)) / 10^6) *  T32</f>
        <v>0.53189402132446195</v>
      </c>
      <c r="AE104">
        <f>(F33 -C33) * 365</f>
        <v>-38467727.509728953</v>
      </c>
    </row>
    <row r="105" spans="1:31" x14ac:dyDescent="0.25">
      <c r="B105" s="9" t="s">
        <v>141</v>
      </c>
      <c r="C105" s="9">
        <v>1</v>
      </c>
      <c r="D105" s="9" t="s">
        <v>140</v>
      </c>
      <c r="E105" s="9">
        <v>81917523153.045502</v>
      </c>
      <c r="F105" s="9">
        <v>4.9119546659603799</v>
      </c>
      <c r="G105" s="9">
        <v>3.3149832247914399</v>
      </c>
      <c r="H105" s="9">
        <v>3.0961677271902199E-2</v>
      </c>
      <c r="I105" s="9">
        <v>5.3422878301446604</v>
      </c>
      <c r="J105" s="9">
        <v>6.7511660609317801</v>
      </c>
      <c r="K105" s="9">
        <v>5.9689677702447996</v>
      </c>
      <c r="L105" s="9">
        <v>3.6027083494131702</v>
      </c>
      <c r="M105" s="9">
        <v>6.3686597810102299</v>
      </c>
      <c r="N105" s="9">
        <v>3.2554023905569101</v>
      </c>
      <c r="O105" s="9">
        <v>5.5302515836696999</v>
      </c>
      <c r="P105" s="9">
        <v>4.8290029494225903</v>
      </c>
      <c r="Q105" s="9">
        <v>6.6811853508750598</v>
      </c>
      <c r="R105" s="9">
        <v>6.9452698435430698</v>
      </c>
      <c r="S105" s="9">
        <v>7.7109623137868697</v>
      </c>
      <c r="T105" s="9">
        <v>0.01</v>
      </c>
      <c r="U105" s="9">
        <v>1.9865022221236099</v>
      </c>
      <c r="V105" s="9">
        <v>1.8646102257814201</v>
      </c>
      <c r="W105" s="9">
        <v>3.2024170883222798</v>
      </c>
      <c r="X105" s="9">
        <v>5.52977731350102</v>
      </c>
      <c r="Y105" s="9">
        <v>2.8066692627093999</v>
      </c>
      <c r="Z105" s="9">
        <v>106.696282477305</v>
      </c>
      <c r="AD105">
        <f>(((E34-E33) - (B34-B33)) / 10^6) *  T33</f>
        <v>3.4966145539427882</v>
      </c>
      <c r="AE105">
        <f>(F34 -C34) * 365</f>
        <v>138512821.05050224</v>
      </c>
    </row>
    <row r="106" spans="1:31" x14ac:dyDescent="0.25">
      <c r="B106" s="9" t="s">
        <v>139</v>
      </c>
      <c r="C106" s="9">
        <v>1</v>
      </c>
      <c r="D106" s="9" t="s">
        <v>138</v>
      </c>
      <c r="E106" s="9">
        <v>81896869105.011993</v>
      </c>
      <c r="F106" s="9">
        <v>7.5976593578161102</v>
      </c>
      <c r="G106" s="9">
        <v>3.9756310553588601</v>
      </c>
      <c r="H106" s="9">
        <v>4.3736722113792101</v>
      </c>
      <c r="I106" s="9">
        <v>4.6265983507533104</v>
      </c>
      <c r="J106" s="9">
        <v>6.8824648693683397</v>
      </c>
      <c r="K106" s="9">
        <v>7.9158211609627998</v>
      </c>
      <c r="L106" s="9">
        <v>5.2927180805339296</v>
      </c>
      <c r="M106" s="9">
        <v>6.9498139183280401</v>
      </c>
      <c r="N106" s="9">
        <v>2.7272880721028101</v>
      </c>
      <c r="O106" s="9">
        <v>7.6019394248790997</v>
      </c>
      <c r="P106" s="9">
        <v>6.4805113068401097</v>
      </c>
      <c r="Q106" s="9">
        <v>8.8464073905218292</v>
      </c>
      <c r="R106" s="9">
        <v>7.3570900197226301</v>
      </c>
      <c r="S106" s="9">
        <v>6.9008934819807903</v>
      </c>
      <c r="T106" s="9">
        <v>1.36842530377838</v>
      </c>
      <c r="U106" s="9">
        <v>9.9999999999997799E-3</v>
      </c>
      <c r="V106" s="9">
        <v>1.41485590691328</v>
      </c>
      <c r="W106" s="9">
        <v>2.6972424861706799</v>
      </c>
      <c r="X106" s="9">
        <v>5.7966092955473698</v>
      </c>
      <c r="Y106" s="9">
        <v>4.9854150932846499</v>
      </c>
      <c r="Z106" s="9">
        <v>106.698061694497</v>
      </c>
      <c r="AD106">
        <f>(((E35-E34) - (B35-B34)) / 10^6) *  T34</f>
        <v>4.3132966108253186</v>
      </c>
      <c r="AE106">
        <f>(F35 -C35) * 365</f>
        <v>719416.24693855643</v>
      </c>
    </row>
    <row r="107" spans="1:31" x14ac:dyDescent="0.25">
      <c r="B107" s="9" t="s">
        <v>137</v>
      </c>
      <c r="C107" s="9"/>
      <c r="D107" s="9" t="s">
        <v>137</v>
      </c>
      <c r="E107" s="9"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>
        <v>0</v>
      </c>
      <c r="AD107">
        <f>(((E36-E35) - (B36-B35)) / 10^6) *  T35</f>
        <v>15.081178095064981</v>
      </c>
      <c r="AE107">
        <f>(F36 -C36) * 365</f>
        <v>171263919.91431293</v>
      </c>
    </row>
    <row r="108" spans="1:31" x14ac:dyDescent="0.25">
      <c r="AD108">
        <f>(((E37-E36) - (B37-B36)) / 10^6) *  T36</f>
        <v>6.5675598492358667</v>
      </c>
      <c r="AE108">
        <f>(F37 -C37) * 365</f>
        <v>-1490453.0301715247</v>
      </c>
    </row>
    <row r="109" spans="1:31" x14ac:dyDescent="0.25">
      <c r="AD109">
        <f>(((E38-E37) - (B38-B37)) / 10^6) *  T37</f>
        <v>-1.286916056940751</v>
      </c>
      <c r="AE109">
        <f>(F38 -C38) * 365</f>
        <v>0</v>
      </c>
    </row>
    <row r="110" spans="1:31" ht="15" customHeight="1" x14ac:dyDescent="0.25">
      <c r="A110" s="8"/>
      <c r="B110" s="24" t="s">
        <v>136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4" t="s">
        <v>136</v>
      </c>
      <c r="AD110">
        <f>(((E39-E38) - (B39-B38)) / 10^6) *  T38</f>
        <v>0</v>
      </c>
      <c r="AE110">
        <f>(F39 -C39) * 365</f>
        <v>0</v>
      </c>
    </row>
    <row r="111" spans="1:31" ht="60" x14ac:dyDescent="0.25">
      <c r="A111" s="8"/>
      <c r="B111" s="4" t="s">
        <v>135</v>
      </c>
      <c r="C111" s="4" t="s">
        <v>135</v>
      </c>
      <c r="D111" s="4" t="s">
        <v>135</v>
      </c>
      <c r="E111" s="4" t="s">
        <v>135</v>
      </c>
      <c r="F111" s="4" t="s">
        <v>135</v>
      </c>
      <c r="G111" s="4" t="s">
        <v>135</v>
      </c>
      <c r="H111" s="4" t="s">
        <v>135</v>
      </c>
      <c r="I111" s="4" t="s">
        <v>135</v>
      </c>
      <c r="J111" s="4" t="s">
        <v>135</v>
      </c>
      <c r="K111" s="4" t="s">
        <v>135</v>
      </c>
      <c r="L111" s="4" t="s">
        <v>135</v>
      </c>
      <c r="M111" s="4" t="s">
        <v>135</v>
      </c>
      <c r="N111" s="4" t="s">
        <v>135</v>
      </c>
      <c r="O111" s="4" t="s">
        <v>135</v>
      </c>
      <c r="P111" s="4" t="s">
        <v>135</v>
      </c>
      <c r="Q111" s="4" t="s">
        <v>135</v>
      </c>
      <c r="R111" s="4" t="s">
        <v>135</v>
      </c>
      <c r="S111" s="4" t="s">
        <v>135</v>
      </c>
      <c r="T111" s="4" t="s">
        <v>135</v>
      </c>
      <c r="U111" s="4" t="s">
        <v>135</v>
      </c>
      <c r="V111" s="24"/>
      <c r="W111" s="4" t="s">
        <v>134</v>
      </c>
      <c r="AD111">
        <f>(((E40-E39) - (B40-B39)) / 10^6) *  T39</f>
        <v>0</v>
      </c>
      <c r="AE111">
        <f>(F40 -C40) * 365</f>
        <v>0</v>
      </c>
    </row>
    <row r="112" spans="1:31" ht="45" x14ac:dyDescent="0.25">
      <c r="A112" s="8"/>
      <c r="B112" s="4" t="s">
        <v>22</v>
      </c>
      <c r="C112" s="4" t="s">
        <v>31</v>
      </c>
      <c r="D112" s="4" t="s">
        <v>32</v>
      </c>
      <c r="E112" s="4" t="s">
        <v>33</v>
      </c>
      <c r="F112" s="4" t="s">
        <v>34</v>
      </c>
      <c r="G112" s="4" t="s">
        <v>35</v>
      </c>
      <c r="H112" s="4" t="s">
        <v>36</v>
      </c>
      <c r="I112" s="4" t="s">
        <v>37</v>
      </c>
      <c r="J112" s="4" t="s">
        <v>38</v>
      </c>
      <c r="K112" s="4" t="s">
        <v>39</v>
      </c>
      <c r="L112" s="4" t="s">
        <v>40</v>
      </c>
      <c r="M112" s="4" t="s">
        <v>23</v>
      </c>
      <c r="N112" s="4" t="s">
        <v>41</v>
      </c>
      <c r="O112" s="4" t="s">
        <v>24</v>
      </c>
      <c r="P112" s="4" t="s">
        <v>25</v>
      </c>
      <c r="Q112" s="4" t="s">
        <v>26</v>
      </c>
      <c r="R112" s="4" t="s">
        <v>27</v>
      </c>
      <c r="S112" s="4" t="s">
        <v>28</v>
      </c>
      <c r="T112" s="4" t="s">
        <v>29</v>
      </c>
      <c r="U112" s="4" t="s">
        <v>30</v>
      </c>
      <c r="V112" s="24"/>
      <c r="W112" s="4" t="s">
        <v>133</v>
      </c>
      <c r="AD112">
        <f>(((E41-E40) - (B41-B40)) / 10^6) *  T40</f>
        <v>0</v>
      </c>
      <c r="AE112">
        <f>(F41 -C41) * 365</f>
        <v>0</v>
      </c>
    </row>
    <row r="113" spans="1:31" x14ac:dyDescent="0.25">
      <c r="A113" s="6">
        <v>45658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6">
        <v>45658</v>
      </c>
      <c r="W113" s="7">
        <v>0</v>
      </c>
      <c r="AD113">
        <f>(((E42-E41) - (B42-B41)) / 10^6) *  T41</f>
        <v>0</v>
      </c>
      <c r="AE113">
        <f>(F42 -C42) * 365</f>
        <v>0</v>
      </c>
    </row>
    <row r="114" spans="1:31" x14ac:dyDescent="0.25">
      <c r="A114" s="6">
        <v>46023</v>
      </c>
      <c r="B114" s="7">
        <v>93.031342853740497</v>
      </c>
      <c r="C114" s="7">
        <v>96.9470650975029</v>
      </c>
      <c r="D114" s="7">
        <v>97.262356110679903</v>
      </c>
      <c r="E114" s="7">
        <v>98.268027050475695</v>
      </c>
      <c r="F114" s="7">
        <v>98.603647101221199</v>
      </c>
      <c r="G114" s="7">
        <v>95.529213274182098</v>
      </c>
      <c r="H114" s="7">
        <v>91.695296749029694</v>
      </c>
      <c r="I114" s="7">
        <v>99.372690825267199</v>
      </c>
      <c r="J114" s="7">
        <v>97.713890350792298</v>
      </c>
      <c r="K114" s="7">
        <v>96.202470802175597</v>
      </c>
      <c r="L114" s="7">
        <v>99.5699901774219</v>
      </c>
      <c r="M114" s="7">
        <v>95.546239714002795</v>
      </c>
      <c r="N114" s="7">
        <v>94.701655734837303</v>
      </c>
      <c r="O114" s="7">
        <v>97.603786386954894</v>
      </c>
      <c r="P114" s="7">
        <v>99.250645819075501</v>
      </c>
      <c r="Q114" s="7">
        <v>98.585618516715996</v>
      </c>
      <c r="R114" s="7">
        <v>96.959100294619503</v>
      </c>
      <c r="S114" s="7">
        <v>95.533625603118494</v>
      </c>
      <c r="T114" s="7">
        <v>96.127642971769305</v>
      </c>
      <c r="U114" s="7">
        <v>93.367149770807202</v>
      </c>
      <c r="V114" s="6">
        <v>46023</v>
      </c>
      <c r="W114" s="7">
        <v>27.7500395082197</v>
      </c>
      <c r="AD114">
        <f>(((E43-E42) - (B43-B42)) / 10^6) *  T42</f>
        <v>0</v>
      </c>
      <c r="AE114">
        <f>(F43 -C43) * 365</f>
        <v>0</v>
      </c>
    </row>
    <row r="115" spans="1:31" x14ac:dyDescent="0.25">
      <c r="A115" s="6">
        <v>46388</v>
      </c>
      <c r="B115" s="7">
        <v>89.810272890423306</v>
      </c>
      <c r="C115" s="7">
        <v>93.799796868536106</v>
      </c>
      <c r="D115" s="7">
        <v>94.172879760163895</v>
      </c>
      <c r="E115" s="7">
        <v>95.235911951809598</v>
      </c>
      <c r="F115" s="7">
        <v>95.636066576153198</v>
      </c>
      <c r="G115" s="7">
        <v>92.435025147728396</v>
      </c>
      <c r="H115" s="7">
        <v>88.519392779815902</v>
      </c>
      <c r="I115" s="7">
        <v>96.481309473217095</v>
      </c>
      <c r="J115" s="7">
        <v>94.843541669407699</v>
      </c>
      <c r="K115" s="7">
        <v>93.496991703156695</v>
      </c>
      <c r="L115" s="7">
        <v>96.858490869954593</v>
      </c>
      <c r="M115" s="7">
        <v>92.398599060602606</v>
      </c>
      <c r="N115" s="7">
        <v>91.693578085582601</v>
      </c>
      <c r="O115" s="7">
        <v>94.500335025045601</v>
      </c>
      <c r="P115" s="7">
        <v>96.2038903779045</v>
      </c>
      <c r="Q115" s="7">
        <v>95.528191897800696</v>
      </c>
      <c r="R115" s="7">
        <v>93.828773230664396</v>
      </c>
      <c r="S115" s="7">
        <v>92.3809239671223</v>
      </c>
      <c r="T115" s="7">
        <v>92.987652218120203</v>
      </c>
      <c r="U115" s="7">
        <v>90.025213333107899</v>
      </c>
      <c r="V115" s="6">
        <v>46388</v>
      </c>
      <c r="W115" s="7">
        <v>27.7500395082197</v>
      </c>
      <c r="AD115">
        <f>(((E44-E43) - (B44-B43)) / 10^6) *  T43</f>
        <v>0</v>
      </c>
      <c r="AE115">
        <f>(F44 -C44) * 365</f>
        <v>0</v>
      </c>
    </row>
    <row r="116" spans="1:31" x14ac:dyDescent="0.25">
      <c r="A116" s="6">
        <v>46753</v>
      </c>
      <c r="B116" s="7">
        <v>88</v>
      </c>
      <c r="C116" s="7">
        <v>90.533964132507094</v>
      </c>
      <c r="D116" s="7">
        <v>91.072235936079196</v>
      </c>
      <c r="E116" s="7">
        <v>92.259681637160597</v>
      </c>
      <c r="F116" s="7">
        <v>92.812557292299005</v>
      </c>
      <c r="G116" s="7">
        <v>89.214925493551206</v>
      </c>
      <c r="H116" s="7">
        <v>88</v>
      </c>
      <c r="I116" s="7">
        <v>93.760906684008901</v>
      </c>
      <c r="J116" s="7">
        <v>91.993631084608595</v>
      </c>
      <c r="K116" s="7">
        <v>90.592260929596904</v>
      </c>
      <c r="L116" s="7">
        <v>94.238372800531593</v>
      </c>
      <c r="M116" s="7">
        <v>89.085877818657806</v>
      </c>
      <c r="N116" s="7">
        <v>88.445864736553204</v>
      </c>
      <c r="O116" s="7">
        <v>91.396239340937697</v>
      </c>
      <c r="P116" s="7">
        <v>93.263312349980595</v>
      </c>
      <c r="Q116" s="7">
        <v>92.530010373308698</v>
      </c>
      <c r="R116" s="7">
        <v>90.599448882656901</v>
      </c>
      <c r="S116" s="7">
        <v>89.097892040706796</v>
      </c>
      <c r="T116" s="7">
        <v>89.731190362562003</v>
      </c>
      <c r="U116" s="7">
        <v>88</v>
      </c>
      <c r="V116" s="6">
        <v>46753</v>
      </c>
      <c r="W116" s="7">
        <v>27.7500395082197</v>
      </c>
      <c r="AD116">
        <f>(((E45-E44) - (B45-B44)) / 10^6) *  T44</f>
        <v>0</v>
      </c>
      <c r="AE116">
        <f>(F45 -C45) * 365</f>
        <v>0</v>
      </c>
    </row>
    <row r="117" spans="1:31" x14ac:dyDescent="0.25">
      <c r="A117" s="6">
        <v>47119</v>
      </c>
      <c r="B117" s="7">
        <v>88</v>
      </c>
      <c r="C117" s="7">
        <v>88</v>
      </c>
      <c r="D117" s="7">
        <v>88</v>
      </c>
      <c r="E117" s="7">
        <v>88</v>
      </c>
      <c r="F117" s="7">
        <v>88</v>
      </c>
      <c r="G117" s="7">
        <v>88</v>
      </c>
      <c r="H117" s="7">
        <v>88</v>
      </c>
      <c r="I117" s="7">
        <v>90.329579994555203</v>
      </c>
      <c r="J117" s="7">
        <v>88</v>
      </c>
      <c r="K117" s="7">
        <v>88</v>
      </c>
      <c r="L117" s="7">
        <v>90.425343012284898</v>
      </c>
      <c r="M117" s="7">
        <v>88</v>
      </c>
      <c r="N117" s="7">
        <v>88</v>
      </c>
      <c r="O117" s="7">
        <v>88</v>
      </c>
      <c r="P117" s="7">
        <v>88.851010510257595</v>
      </c>
      <c r="Q117" s="7">
        <v>88</v>
      </c>
      <c r="R117" s="7">
        <v>88</v>
      </c>
      <c r="S117" s="7">
        <v>88</v>
      </c>
      <c r="T117" s="7">
        <v>88</v>
      </c>
      <c r="U117" s="7">
        <v>88</v>
      </c>
      <c r="V117" s="6">
        <v>47119</v>
      </c>
      <c r="W117" s="7">
        <v>27.7500395082197</v>
      </c>
      <c r="AD117">
        <f>(((E46-E45) - (B46-B45)) / 10^6) *  T45</f>
        <v>0</v>
      </c>
      <c r="AE117">
        <f>(F46 -C46) * 365</f>
        <v>0</v>
      </c>
    </row>
    <row r="118" spans="1:31" x14ac:dyDescent="0.25">
      <c r="A118" s="6">
        <v>47484</v>
      </c>
      <c r="B118" s="7">
        <v>80.894781595686595</v>
      </c>
      <c r="C118" s="7">
        <v>85.114692500847298</v>
      </c>
      <c r="D118" s="7">
        <v>85.698490311947097</v>
      </c>
      <c r="E118" s="7">
        <v>86.969766025611605</v>
      </c>
      <c r="F118" s="7">
        <v>87.590489951196105</v>
      </c>
      <c r="G118" s="7">
        <v>83.992983886754303</v>
      </c>
      <c r="H118" s="7">
        <v>78.857489070425402</v>
      </c>
      <c r="I118" s="7">
        <v>88.647808364760706</v>
      </c>
      <c r="J118" s="7">
        <v>86.890946669170901</v>
      </c>
      <c r="K118" s="7">
        <v>85.884388101352599</v>
      </c>
      <c r="L118" s="7">
        <v>89.378633919378402</v>
      </c>
      <c r="M118" s="7">
        <v>83.759535838983396</v>
      </c>
      <c r="N118" s="7">
        <v>83.3093961678303</v>
      </c>
      <c r="O118" s="7">
        <v>86.012668906292902</v>
      </c>
      <c r="P118" s="7">
        <v>87.911747419396804</v>
      </c>
      <c r="Q118" s="7">
        <v>87.208976409097005</v>
      </c>
      <c r="R118" s="7">
        <v>85.273917503118</v>
      </c>
      <c r="S118" s="7">
        <v>83.739073472115805</v>
      </c>
      <c r="T118" s="7">
        <v>84.400501060628997</v>
      </c>
      <c r="U118" s="7">
        <v>77.979280654166899</v>
      </c>
      <c r="V118" s="6">
        <v>47484</v>
      </c>
      <c r="W118" s="7">
        <v>27.7500395082197</v>
      </c>
      <c r="AD118">
        <f>(((E47-E46) - (B47-B46)) / 10^6) *  T46</f>
        <v>0</v>
      </c>
      <c r="AE118">
        <f>(F47 -C47) * 365</f>
        <v>0</v>
      </c>
    </row>
    <row r="119" spans="1:31" x14ac:dyDescent="0.25">
      <c r="A119" s="6">
        <v>47849</v>
      </c>
      <c r="B119" s="7">
        <v>76.672560894014794</v>
      </c>
      <c r="C119" s="7">
        <v>81.5956647299504</v>
      </c>
      <c r="D119" s="7">
        <v>82.492179639320099</v>
      </c>
      <c r="E119" s="7">
        <v>83.954294370230699</v>
      </c>
      <c r="F119" s="7">
        <v>84.713039770962894</v>
      </c>
      <c r="G119" s="7">
        <v>80.406602644025</v>
      </c>
      <c r="H119" s="7">
        <v>72.804452480300498</v>
      </c>
      <c r="I119" s="7">
        <v>85.909317106701906</v>
      </c>
      <c r="J119" s="7">
        <v>83.843451433332902</v>
      </c>
      <c r="K119" s="7">
        <v>82.632788853715894</v>
      </c>
      <c r="L119" s="7">
        <v>86.787996100288495</v>
      </c>
      <c r="M119" s="7">
        <v>80.211220749261003</v>
      </c>
      <c r="N119" s="7">
        <v>79.522218523882103</v>
      </c>
      <c r="O119" s="7">
        <v>83.007610277593002</v>
      </c>
      <c r="P119" s="7">
        <v>85.201255550005598</v>
      </c>
      <c r="Q119" s="7">
        <v>84.558421561237097</v>
      </c>
      <c r="R119" s="7">
        <v>82.101139615629506</v>
      </c>
      <c r="S119" s="7">
        <v>80.932417490081093</v>
      </c>
      <c r="T119" s="7">
        <v>81.438856206948202</v>
      </c>
      <c r="U119" s="7">
        <v>0</v>
      </c>
      <c r="V119" s="6">
        <v>47849</v>
      </c>
      <c r="W119" s="7">
        <v>27.7500395082197</v>
      </c>
      <c r="AD119">
        <f>(((E48-E47) - (B48-B47)) / 10^6) *  T47</f>
        <v>0</v>
      </c>
      <c r="AE119">
        <f>(F48 -C48) * 365</f>
        <v>0</v>
      </c>
    </row>
    <row r="120" spans="1:31" x14ac:dyDescent="0.25">
      <c r="A120" s="6">
        <v>48214</v>
      </c>
      <c r="B120" s="7">
        <v>73.691809958247006</v>
      </c>
      <c r="C120" s="7">
        <v>76.016201277714899</v>
      </c>
      <c r="D120" s="7">
        <v>79.816839743702104</v>
      </c>
      <c r="E120" s="7">
        <v>81.264104338667806</v>
      </c>
      <c r="F120" s="7">
        <v>82.021732669401402</v>
      </c>
      <c r="G120" s="7">
        <v>77.543876508748596</v>
      </c>
      <c r="H120" s="7">
        <v>67.732712355576894</v>
      </c>
      <c r="I120" s="7">
        <v>83.223333128820599</v>
      </c>
      <c r="J120" s="7">
        <v>81.033865664533195</v>
      </c>
      <c r="K120" s="7">
        <v>79.969945736729898</v>
      </c>
      <c r="L120" s="7">
        <v>84.213063234602799</v>
      </c>
      <c r="M120" s="7">
        <v>77.507523180485606</v>
      </c>
      <c r="N120" s="7">
        <v>76.467786426333802</v>
      </c>
      <c r="O120" s="7">
        <v>80.536193435668395</v>
      </c>
      <c r="P120" s="7">
        <v>82.773026086515998</v>
      </c>
      <c r="Q120" s="7">
        <v>82.275302895594606</v>
      </c>
      <c r="R120" s="7">
        <v>79.686273347708493</v>
      </c>
      <c r="S120" s="7">
        <v>78.674486338254397</v>
      </c>
      <c r="T120" s="7">
        <v>79.157415777185406</v>
      </c>
      <c r="U120" s="7">
        <v>0</v>
      </c>
      <c r="V120" s="6">
        <v>48214</v>
      </c>
      <c r="W120" s="7">
        <v>27.7500395082197</v>
      </c>
      <c r="AD120">
        <f>(((E49-E48) - (B49-B48)) / 10^6) *  T48</f>
        <v>0</v>
      </c>
      <c r="AE120">
        <f>(F49 -C49) * 365</f>
        <v>0</v>
      </c>
    </row>
    <row r="121" spans="1:31" x14ac:dyDescent="0.25">
      <c r="A121" s="6">
        <v>48580</v>
      </c>
      <c r="B121" s="7">
        <v>69.439546052423694</v>
      </c>
      <c r="C121" s="7">
        <v>0</v>
      </c>
      <c r="D121" s="7">
        <v>77.012909849278103</v>
      </c>
      <c r="E121" s="7">
        <v>78.4754213053602</v>
      </c>
      <c r="F121" s="7">
        <v>79.218424204894305</v>
      </c>
      <c r="G121" s="7">
        <v>74.0426496479311</v>
      </c>
      <c r="H121" s="7">
        <v>57.909001421252597</v>
      </c>
      <c r="I121" s="7">
        <v>80.446505013057404</v>
      </c>
      <c r="J121" s="7">
        <v>77.744605477438597</v>
      </c>
      <c r="K121" s="7">
        <v>76.616853780763904</v>
      </c>
      <c r="L121" s="7">
        <v>81.500780851029006</v>
      </c>
      <c r="M121" s="7">
        <v>74.395718881118398</v>
      </c>
      <c r="N121" s="7">
        <v>72.251726132132404</v>
      </c>
      <c r="O121" s="7">
        <v>77.758823515269299</v>
      </c>
      <c r="P121" s="7">
        <v>80.518544002963793</v>
      </c>
      <c r="Q121" s="7">
        <v>79.765711765388701</v>
      </c>
      <c r="R121" s="7">
        <v>76.877442604076194</v>
      </c>
      <c r="S121" s="7">
        <v>75.534050237840901</v>
      </c>
      <c r="T121" s="7">
        <v>76.177969115067398</v>
      </c>
      <c r="U121" s="7">
        <v>0</v>
      </c>
      <c r="V121" s="6">
        <v>48580</v>
      </c>
      <c r="W121" s="7">
        <v>27.7500395082197</v>
      </c>
      <c r="AD121">
        <f>(((E50-E49) - (B50-B49)) / 10^6) *  T49</f>
        <v>0</v>
      </c>
      <c r="AE121">
        <f>(F50 -C50) * 365</f>
        <v>0</v>
      </c>
    </row>
    <row r="122" spans="1:31" x14ac:dyDescent="0.25">
      <c r="A122" s="6">
        <v>48945</v>
      </c>
      <c r="B122" s="7">
        <v>64.700854563317094</v>
      </c>
      <c r="C122" s="7">
        <v>0</v>
      </c>
      <c r="D122" s="7">
        <v>73.876667882148695</v>
      </c>
      <c r="E122" s="7">
        <v>75.640437147555403</v>
      </c>
      <c r="F122" s="7">
        <v>76.675339892969106</v>
      </c>
      <c r="G122" s="7">
        <v>70.351842419675407</v>
      </c>
      <c r="H122" s="7">
        <v>0</v>
      </c>
      <c r="I122" s="7">
        <v>77.932781693461294</v>
      </c>
      <c r="J122" s="7">
        <v>73.703495747831198</v>
      </c>
      <c r="K122" s="7">
        <v>72.878130773218601</v>
      </c>
      <c r="L122" s="7">
        <v>78.698554185852998</v>
      </c>
      <c r="M122" s="7">
        <v>70.939813369180996</v>
      </c>
      <c r="N122" s="7">
        <v>67.248122026032206</v>
      </c>
      <c r="O122" s="7">
        <v>74.758232815269693</v>
      </c>
      <c r="P122" s="7">
        <v>78.075529994006203</v>
      </c>
      <c r="Q122" s="7">
        <v>77.151995974967406</v>
      </c>
      <c r="R122" s="7">
        <v>73.773459736620296</v>
      </c>
      <c r="S122" s="7">
        <v>71.951864606932901</v>
      </c>
      <c r="T122" s="7">
        <v>72.911539115791996</v>
      </c>
      <c r="U122" s="7">
        <v>0</v>
      </c>
      <c r="V122" s="6">
        <v>48945</v>
      </c>
      <c r="W122" s="7">
        <v>27.7500395082197</v>
      </c>
      <c r="AD122">
        <f>(((E51-E50) - (B51-B50)) / 10^6) *  T50</f>
        <v>0</v>
      </c>
      <c r="AE122">
        <f>(F51 -C51) * 365</f>
        <v>0</v>
      </c>
    </row>
    <row r="123" spans="1:31" x14ac:dyDescent="0.25">
      <c r="A123" s="6">
        <v>49310</v>
      </c>
      <c r="B123" s="7">
        <v>58.6281835994928</v>
      </c>
      <c r="C123" s="7">
        <v>0</v>
      </c>
      <c r="D123" s="7">
        <v>70.224765440979098</v>
      </c>
      <c r="E123" s="7">
        <v>72.666187109372999</v>
      </c>
      <c r="F123" s="7">
        <v>74.076861894371007</v>
      </c>
      <c r="G123" s="7">
        <v>66.158900231284804</v>
      </c>
      <c r="H123" s="7">
        <v>0</v>
      </c>
      <c r="I123" s="7">
        <v>75.686899708292799</v>
      </c>
      <c r="J123" s="7">
        <v>68.673112858329702</v>
      </c>
      <c r="K123" s="7">
        <v>68.749642191748705</v>
      </c>
      <c r="L123" s="7">
        <v>76.306441337485097</v>
      </c>
      <c r="M123" s="7">
        <v>66.904178266167406</v>
      </c>
      <c r="N123" s="7">
        <v>0</v>
      </c>
      <c r="O123" s="7">
        <v>71.203733526153201</v>
      </c>
      <c r="P123" s="7">
        <v>75.3277236489145</v>
      </c>
      <c r="Q123" s="7">
        <v>74.220296327809507</v>
      </c>
      <c r="R123" s="7">
        <v>70.050807290333296</v>
      </c>
      <c r="S123" s="7">
        <v>67.5152058761972</v>
      </c>
      <c r="T123" s="7">
        <v>68.709982265143395</v>
      </c>
      <c r="U123" s="7">
        <v>0</v>
      </c>
      <c r="V123" s="6">
        <v>49310</v>
      </c>
      <c r="W123" s="7">
        <v>27.7500395082197</v>
      </c>
      <c r="AD123">
        <f>(((E52-E51) - (B52-B51)) / 10^6) *  T51</f>
        <v>0</v>
      </c>
      <c r="AE123">
        <f>(F52 -C52) * 365</f>
        <v>0</v>
      </c>
    </row>
    <row r="124" spans="1:31" x14ac:dyDescent="0.25">
      <c r="A124" s="6">
        <v>49675</v>
      </c>
      <c r="B124" s="7">
        <v>52.934463147164898</v>
      </c>
      <c r="C124" s="7">
        <v>0</v>
      </c>
      <c r="D124" s="7">
        <v>66.340182529640899</v>
      </c>
      <c r="E124" s="7">
        <v>69.513659250007194</v>
      </c>
      <c r="F124" s="7">
        <v>71.286556875111401</v>
      </c>
      <c r="G124" s="7">
        <v>62.504684152033001</v>
      </c>
      <c r="H124" s="7">
        <v>0</v>
      </c>
      <c r="I124" s="7">
        <v>74.139814549323006</v>
      </c>
      <c r="J124" s="7">
        <v>0</v>
      </c>
      <c r="K124" s="7">
        <v>65.802426784645505</v>
      </c>
      <c r="L124" s="7">
        <v>74.879757013554695</v>
      </c>
      <c r="M124" s="7">
        <v>62.699141460589203</v>
      </c>
      <c r="N124" s="7">
        <v>0</v>
      </c>
      <c r="O124" s="7">
        <v>67.473500667978499</v>
      </c>
      <c r="P124" s="7">
        <v>72.261438716760495</v>
      </c>
      <c r="Q124" s="7">
        <v>70.951752164392701</v>
      </c>
      <c r="R124" s="7">
        <v>66.110742395748602</v>
      </c>
      <c r="S124" s="7">
        <v>62.778302760740601</v>
      </c>
      <c r="T124" s="7">
        <v>64.403225707157205</v>
      </c>
      <c r="U124" s="7">
        <v>0</v>
      </c>
      <c r="V124" s="6">
        <v>49675</v>
      </c>
      <c r="W124" s="7">
        <v>27.7500395082197</v>
      </c>
      <c r="AD124">
        <f>(((E53-E52) - (B53-B52)) / 10^6) *  T52</f>
        <v>0</v>
      </c>
      <c r="AE124">
        <f>(F53 -C53) * 365</f>
        <v>0</v>
      </c>
    </row>
    <row r="125" spans="1:31" x14ac:dyDescent="0.25">
      <c r="A125" s="6">
        <v>50041</v>
      </c>
      <c r="B125" s="7">
        <v>49.191027690543301</v>
      </c>
      <c r="C125" s="7">
        <v>0</v>
      </c>
      <c r="D125" s="7">
        <v>63.001482805729502</v>
      </c>
      <c r="E125" s="7">
        <v>66.735127222892601</v>
      </c>
      <c r="F125" s="7">
        <v>68.828296377352501</v>
      </c>
      <c r="G125" s="7">
        <v>59.894887659491502</v>
      </c>
      <c r="H125" s="7">
        <v>0</v>
      </c>
      <c r="I125" s="7">
        <v>72.405957848348095</v>
      </c>
      <c r="J125" s="7">
        <v>0</v>
      </c>
      <c r="K125" s="7">
        <v>64.088494870600201</v>
      </c>
      <c r="L125" s="7">
        <v>73.453921380977505</v>
      </c>
      <c r="M125" s="7">
        <v>59.379103712069103</v>
      </c>
      <c r="N125" s="7">
        <v>0</v>
      </c>
      <c r="O125" s="7">
        <v>64.167647139879193</v>
      </c>
      <c r="P125" s="7">
        <v>69.293767311524903</v>
      </c>
      <c r="Q125" s="7">
        <v>67.830422000476702</v>
      </c>
      <c r="R125" s="7">
        <v>62.722643541157098</v>
      </c>
      <c r="S125" s="7">
        <v>59.097518856815498</v>
      </c>
      <c r="T125" s="7">
        <v>60.797429573667202</v>
      </c>
      <c r="U125" s="7">
        <v>0</v>
      </c>
      <c r="V125" s="6">
        <v>50041</v>
      </c>
      <c r="W125" s="7">
        <v>27.7500395082197</v>
      </c>
      <c r="AD125">
        <f>(((E54-E53) - (B54-B53)) / 10^6) *  T53</f>
        <v>0</v>
      </c>
      <c r="AE125">
        <f>(F54 -C54) * 365</f>
        <v>0</v>
      </c>
    </row>
    <row r="126" spans="1:31" x14ac:dyDescent="0.25">
      <c r="A126" s="6">
        <v>50406</v>
      </c>
      <c r="B126" s="7">
        <v>45.479016036076402</v>
      </c>
      <c r="C126" s="7">
        <v>0</v>
      </c>
      <c r="D126" s="7">
        <v>59.687928018201198</v>
      </c>
      <c r="E126" s="7">
        <v>63.974972597452002</v>
      </c>
      <c r="F126" s="7">
        <v>66.365656676161294</v>
      </c>
      <c r="G126" s="7">
        <v>57.186518393091902</v>
      </c>
      <c r="H126" s="7">
        <v>0</v>
      </c>
      <c r="I126" s="7">
        <v>70.439255100116</v>
      </c>
      <c r="J126" s="7">
        <v>0</v>
      </c>
      <c r="K126" s="7">
        <v>61.817762732392097</v>
      </c>
      <c r="L126" s="7">
        <v>71.717366049527101</v>
      </c>
      <c r="M126" s="7">
        <v>56.140552601432198</v>
      </c>
      <c r="N126" s="7">
        <v>0</v>
      </c>
      <c r="O126" s="7">
        <v>60.695428620628199</v>
      </c>
      <c r="P126" s="7">
        <v>66.404809166088697</v>
      </c>
      <c r="Q126" s="7">
        <v>64.769788579590397</v>
      </c>
      <c r="R126" s="7">
        <v>59.3778816618467</v>
      </c>
      <c r="S126" s="7">
        <v>55.469831811415602</v>
      </c>
      <c r="T126" s="7">
        <v>57.246938405267997</v>
      </c>
      <c r="U126" s="7">
        <v>0</v>
      </c>
      <c r="V126" s="6">
        <v>50406</v>
      </c>
      <c r="W126" s="7">
        <v>27.7500395082197</v>
      </c>
      <c r="AD126">
        <f>(((E55-E54) - (B55-B54)) / 10^6) *  T54</f>
        <v>0</v>
      </c>
      <c r="AE126">
        <f>(F55 -C55) * 365</f>
        <v>0</v>
      </c>
    </row>
    <row r="127" spans="1:31" x14ac:dyDescent="0.25">
      <c r="A127" s="6">
        <v>50771</v>
      </c>
      <c r="B127" s="7">
        <v>41.220620469085098</v>
      </c>
      <c r="C127" s="7">
        <v>0</v>
      </c>
      <c r="D127" s="7">
        <v>56.223447345222901</v>
      </c>
      <c r="E127" s="7">
        <v>61.148811586966303</v>
      </c>
      <c r="F127" s="7">
        <v>63.797270432831397</v>
      </c>
      <c r="G127" s="7">
        <v>54.316819473150403</v>
      </c>
      <c r="H127" s="7">
        <v>0</v>
      </c>
      <c r="I127" s="7">
        <v>68.314666002528497</v>
      </c>
      <c r="J127" s="7">
        <v>0</v>
      </c>
      <c r="K127" s="7">
        <v>59.017894151600103</v>
      </c>
      <c r="L127" s="7">
        <v>69.740160369609399</v>
      </c>
      <c r="M127" s="7">
        <v>52.765687730890797</v>
      </c>
      <c r="N127" s="7">
        <v>0</v>
      </c>
      <c r="O127" s="7">
        <v>57.082496028582099</v>
      </c>
      <c r="P127" s="7">
        <v>63.518625094728002</v>
      </c>
      <c r="Q127" s="7">
        <v>61.673980816682104</v>
      </c>
      <c r="R127" s="7">
        <v>56.050872442836003</v>
      </c>
      <c r="S127" s="7">
        <v>51.630932468807401</v>
      </c>
      <c r="T127" s="7">
        <v>53.617573123444799</v>
      </c>
      <c r="U127" s="7">
        <v>0</v>
      </c>
      <c r="V127" s="6">
        <v>50771</v>
      </c>
      <c r="W127" s="7">
        <v>27.7500395082197</v>
      </c>
      <c r="AD127">
        <f>(((E56-E55) - (B56-B55)) / 10^6) *  T55</f>
        <v>0</v>
      </c>
      <c r="AE127">
        <f>(F56 -C56) * 365</f>
        <v>0</v>
      </c>
    </row>
    <row r="128" spans="1:31" x14ac:dyDescent="0.25">
      <c r="A128" s="6">
        <v>51136</v>
      </c>
      <c r="B128" s="7">
        <v>30.804625069330498</v>
      </c>
      <c r="C128" s="7">
        <v>0</v>
      </c>
      <c r="D128" s="7">
        <v>50.555578812638203</v>
      </c>
      <c r="E128" s="7">
        <v>57.562440255244702</v>
      </c>
      <c r="F128" s="7">
        <v>60.5579038691859</v>
      </c>
      <c r="G128" s="7">
        <v>48.801200704359303</v>
      </c>
      <c r="H128" s="7">
        <v>0</v>
      </c>
      <c r="I128" s="7">
        <v>65.907076923663396</v>
      </c>
      <c r="J128" s="7">
        <v>0</v>
      </c>
      <c r="K128" s="7">
        <v>53.223092124507303</v>
      </c>
      <c r="L128" s="7">
        <v>67.334731126569594</v>
      </c>
      <c r="M128" s="7">
        <v>47.402619262920602</v>
      </c>
      <c r="N128" s="7">
        <v>0</v>
      </c>
      <c r="O128" s="7">
        <v>0</v>
      </c>
      <c r="P128" s="7">
        <v>60.562888437798797</v>
      </c>
      <c r="Q128" s="7">
        <v>58.337627429760097</v>
      </c>
      <c r="R128" s="7">
        <v>51.161381888435898</v>
      </c>
      <c r="S128" s="7">
        <v>45.099928260207001</v>
      </c>
      <c r="T128" s="7">
        <v>47.664449254678502</v>
      </c>
      <c r="U128" s="7">
        <v>0</v>
      </c>
      <c r="V128" s="6">
        <v>51136</v>
      </c>
      <c r="W128" s="7">
        <v>27.7500395082197</v>
      </c>
      <c r="AD128">
        <f>(((E57-E56) - (B57-B56)) / 10^6) *  T56</f>
        <v>0</v>
      </c>
      <c r="AE128">
        <f>(F57 -C57) * 365</f>
        <v>0</v>
      </c>
    </row>
    <row r="129" spans="1:31" x14ac:dyDescent="0.25">
      <c r="A129" s="6">
        <v>51502</v>
      </c>
      <c r="B129" s="7">
        <v>27.7500395082197</v>
      </c>
      <c r="C129" s="7">
        <v>0</v>
      </c>
      <c r="D129" s="7">
        <v>0</v>
      </c>
      <c r="E129" s="7">
        <v>51.3887788490307</v>
      </c>
      <c r="F129" s="7">
        <v>54.6472695553405</v>
      </c>
      <c r="G129" s="7">
        <v>32.428108735106399</v>
      </c>
      <c r="H129" s="7">
        <v>0</v>
      </c>
      <c r="I129" s="7">
        <v>62.728331229947401</v>
      </c>
      <c r="J129" s="7">
        <v>0</v>
      </c>
      <c r="K129" s="7">
        <v>0</v>
      </c>
      <c r="L129" s="7">
        <v>64.844637750286296</v>
      </c>
      <c r="M129" s="7">
        <v>33.695839365887402</v>
      </c>
      <c r="N129" s="7">
        <v>0</v>
      </c>
      <c r="O129" s="7">
        <v>0</v>
      </c>
      <c r="P129" s="7">
        <v>56.780706965557201</v>
      </c>
      <c r="Q129" s="7">
        <v>52.580721915796502</v>
      </c>
      <c r="R129" s="7">
        <v>39.229933989792698</v>
      </c>
      <c r="S129" s="7">
        <v>27.7500395082197</v>
      </c>
      <c r="T129" s="7">
        <v>30.474132831870499</v>
      </c>
      <c r="U129" s="7">
        <v>0</v>
      </c>
      <c r="V129" s="6">
        <v>51502</v>
      </c>
      <c r="W129" s="7">
        <v>27.7500395082197</v>
      </c>
      <c r="AD129">
        <f>(((E58-E57) - (B58-B57)) / 10^6) *  T57</f>
        <v>0</v>
      </c>
      <c r="AE129">
        <f>(F58 -C58) * 365</f>
        <v>0</v>
      </c>
    </row>
    <row r="130" spans="1:31" x14ac:dyDescent="0.25">
      <c r="A130" s="6">
        <v>51867</v>
      </c>
      <c r="B130" s="7">
        <v>27.7500395082197</v>
      </c>
      <c r="C130" s="7">
        <v>0</v>
      </c>
      <c r="D130" s="7">
        <v>0</v>
      </c>
      <c r="E130" s="7">
        <v>0</v>
      </c>
      <c r="F130" s="7">
        <v>0</v>
      </c>
      <c r="G130" s="7">
        <v>27.7500395082197</v>
      </c>
      <c r="H130" s="7">
        <v>0</v>
      </c>
      <c r="I130" s="7">
        <v>57.744845123343801</v>
      </c>
      <c r="J130" s="7">
        <v>0</v>
      </c>
      <c r="K130" s="7">
        <v>0</v>
      </c>
      <c r="L130" s="7">
        <v>59.887307975690099</v>
      </c>
      <c r="M130" s="7">
        <v>27.7500395082197</v>
      </c>
      <c r="N130" s="7">
        <v>0</v>
      </c>
      <c r="O130" s="7">
        <v>0</v>
      </c>
      <c r="P130" s="7">
        <v>47.308733960451598</v>
      </c>
      <c r="Q130" s="7">
        <v>28.8092659193026</v>
      </c>
      <c r="R130" s="7">
        <v>27.7500395082197</v>
      </c>
      <c r="S130" s="7">
        <v>27.7500395082197</v>
      </c>
      <c r="T130" s="7">
        <v>27.7500395082197</v>
      </c>
      <c r="U130" s="7">
        <v>0</v>
      </c>
      <c r="V130" s="6">
        <v>51867</v>
      </c>
      <c r="W130" s="7">
        <v>27.7500395082197</v>
      </c>
      <c r="AD130">
        <f>(((E59-E58) - (B59-B58)) / 10^6) *  T58</f>
        <v>0</v>
      </c>
      <c r="AE130">
        <f>(F59 -C59) * 365</f>
        <v>0</v>
      </c>
    </row>
    <row r="131" spans="1:31" x14ac:dyDescent="0.25">
      <c r="A131" s="6">
        <v>52232</v>
      </c>
      <c r="B131" s="7">
        <v>27.7500395082197</v>
      </c>
      <c r="C131" s="7">
        <v>0</v>
      </c>
      <c r="D131" s="7">
        <v>0</v>
      </c>
      <c r="E131" s="7">
        <v>0</v>
      </c>
      <c r="F131" s="7">
        <v>0</v>
      </c>
      <c r="G131" s="7">
        <v>27.7500395082197</v>
      </c>
      <c r="H131" s="7">
        <v>0</v>
      </c>
      <c r="I131" s="7">
        <v>35.806684999908597</v>
      </c>
      <c r="J131" s="7">
        <v>0</v>
      </c>
      <c r="K131" s="7">
        <v>0</v>
      </c>
      <c r="L131" s="7">
        <v>27.7500395082197</v>
      </c>
      <c r="M131" s="7">
        <v>27.7500395082197</v>
      </c>
      <c r="N131" s="7">
        <v>0</v>
      </c>
      <c r="O131" s="7">
        <v>0</v>
      </c>
      <c r="P131" s="7">
        <v>27.7500395082197</v>
      </c>
      <c r="Q131" s="7">
        <v>0</v>
      </c>
      <c r="R131" s="7">
        <v>27.7500395082197</v>
      </c>
      <c r="S131" s="7">
        <v>27.7500395082197</v>
      </c>
      <c r="T131" s="7">
        <v>27.7500395082197</v>
      </c>
      <c r="U131" s="7">
        <v>0</v>
      </c>
      <c r="V131" s="6">
        <v>52232</v>
      </c>
      <c r="W131" s="7">
        <v>27.7500395082197</v>
      </c>
      <c r="AD131">
        <f>(((E60-E59) - (B60-B59)) / 10^6) *  T59</f>
        <v>0</v>
      </c>
      <c r="AE131">
        <f>(F60 -C60) * 365</f>
        <v>0</v>
      </c>
    </row>
    <row r="132" spans="1:31" x14ac:dyDescent="0.25">
      <c r="A132" s="6">
        <v>52597</v>
      </c>
      <c r="B132" s="7">
        <v>24.0141065194777</v>
      </c>
      <c r="C132" s="7">
        <v>0</v>
      </c>
      <c r="D132" s="7">
        <v>0</v>
      </c>
      <c r="E132" s="7">
        <v>0</v>
      </c>
      <c r="F132" s="7">
        <v>0</v>
      </c>
      <c r="G132" s="7">
        <v>24.0141065194777</v>
      </c>
      <c r="H132" s="7">
        <v>0</v>
      </c>
      <c r="I132" s="7">
        <v>24.0141065194777</v>
      </c>
      <c r="J132" s="7">
        <v>0</v>
      </c>
      <c r="K132" s="7">
        <v>0</v>
      </c>
      <c r="L132" s="7">
        <v>0</v>
      </c>
      <c r="M132" s="7">
        <v>24.0141065194777</v>
      </c>
      <c r="N132" s="7">
        <v>0</v>
      </c>
      <c r="O132" s="7">
        <v>0</v>
      </c>
      <c r="P132" s="7">
        <v>24.0141065194777</v>
      </c>
      <c r="Q132" s="7">
        <v>0</v>
      </c>
      <c r="R132" s="7">
        <v>24.0141065194777</v>
      </c>
      <c r="S132" s="7">
        <v>24.0141065194777</v>
      </c>
      <c r="T132" s="7">
        <v>24.0141065194777</v>
      </c>
      <c r="U132" s="7">
        <v>0</v>
      </c>
      <c r="V132" s="6">
        <v>52597</v>
      </c>
      <c r="W132" s="7">
        <v>24.0141065194777</v>
      </c>
      <c r="AD132">
        <f>(((E61-E60) - (B61-B60)) / 10^6) *  T60</f>
        <v>0</v>
      </c>
      <c r="AE132">
        <f>(F61 -C61) * 365</f>
        <v>0</v>
      </c>
    </row>
    <row r="133" spans="1:31" x14ac:dyDescent="0.25">
      <c r="A133" s="6">
        <v>52963</v>
      </c>
      <c r="B133" s="7">
        <v>19.0481392030607</v>
      </c>
      <c r="C133" s="7">
        <v>0</v>
      </c>
      <c r="D133" s="7">
        <v>0</v>
      </c>
      <c r="E133" s="7">
        <v>0</v>
      </c>
      <c r="F133" s="7">
        <v>0</v>
      </c>
      <c r="G133" s="7">
        <v>19.0481392030607</v>
      </c>
      <c r="H133" s="7">
        <v>0</v>
      </c>
      <c r="I133" s="7">
        <v>19.0481392030607</v>
      </c>
      <c r="J133" s="7">
        <v>0</v>
      </c>
      <c r="K133" s="7">
        <v>0</v>
      </c>
      <c r="L133" s="7">
        <v>0</v>
      </c>
      <c r="M133" s="7">
        <v>19.0481392030607</v>
      </c>
      <c r="N133" s="7">
        <v>0</v>
      </c>
      <c r="O133" s="7">
        <v>0</v>
      </c>
      <c r="P133" s="7">
        <v>19.0481392030607</v>
      </c>
      <c r="Q133" s="7">
        <v>0</v>
      </c>
      <c r="R133" s="7">
        <v>19.0481392030607</v>
      </c>
      <c r="S133" s="7">
        <v>0</v>
      </c>
      <c r="T133" s="7">
        <v>0</v>
      </c>
      <c r="U133" s="7">
        <v>0</v>
      </c>
      <c r="V133" s="6">
        <v>52963</v>
      </c>
      <c r="W133" s="7">
        <v>19.0481392030607</v>
      </c>
      <c r="AD133">
        <f>(((E62-E61) - (B62-B61)) / 10^6) *  T61</f>
        <v>0</v>
      </c>
      <c r="AE133">
        <f>(F62 -C62) * 365</f>
        <v>0</v>
      </c>
    </row>
    <row r="134" spans="1:31" x14ac:dyDescent="0.25">
      <c r="A134" s="6">
        <v>53328</v>
      </c>
      <c r="B134" s="7">
        <v>18.350961218683</v>
      </c>
      <c r="C134" s="7">
        <v>0</v>
      </c>
      <c r="D134" s="7">
        <v>0</v>
      </c>
      <c r="E134" s="7">
        <v>0</v>
      </c>
      <c r="F134" s="7">
        <v>0</v>
      </c>
      <c r="G134" s="7">
        <v>18.350961218683</v>
      </c>
      <c r="H134" s="7">
        <v>0</v>
      </c>
      <c r="I134" s="7">
        <v>18.350961218683</v>
      </c>
      <c r="J134" s="7">
        <v>0</v>
      </c>
      <c r="K134" s="7">
        <v>0</v>
      </c>
      <c r="L134" s="7">
        <v>0</v>
      </c>
      <c r="M134" s="7">
        <v>18.350961218683</v>
      </c>
      <c r="N134" s="7">
        <v>0</v>
      </c>
      <c r="O134" s="7">
        <v>0</v>
      </c>
      <c r="P134" s="7">
        <v>18.350961218683</v>
      </c>
      <c r="Q134" s="7">
        <v>0</v>
      </c>
      <c r="R134" s="7">
        <v>18.350961218683</v>
      </c>
      <c r="S134" s="7">
        <v>0</v>
      </c>
      <c r="T134" s="7">
        <v>0</v>
      </c>
      <c r="U134" s="7">
        <v>0</v>
      </c>
      <c r="V134" s="6">
        <v>53328</v>
      </c>
      <c r="W134" s="7">
        <v>18.350961218683</v>
      </c>
      <c r="AD134">
        <f>(((E63-E62) - (B63-B62)) / 10^6) *  T62</f>
        <v>0</v>
      </c>
      <c r="AE134">
        <f>(F63 -C63) * 365</f>
        <v>0</v>
      </c>
    </row>
    <row r="135" spans="1:31" x14ac:dyDescent="0.25">
      <c r="A135" s="6">
        <v>53693</v>
      </c>
      <c r="B135" s="7">
        <v>17.721533404203601</v>
      </c>
      <c r="C135" s="7">
        <v>0</v>
      </c>
      <c r="D135" s="7">
        <v>0</v>
      </c>
      <c r="E135" s="7">
        <v>0</v>
      </c>
      <c r="F135" s="7">
        <v>0</v>
      </c>
      <c r="G135" s="7">
        <v>17.721533404203601</v>
      </c>
      <c r="H135" s="7">
        <v>0</v>
      </c>
      <c r="I135" s="7">
        <v>17.721533404203601</v>
      </c>
      <c r="J135" s="7">
        <v>0</v>
      </c>
      <c r="K135" s="7">
        <v>0</v>
      </c>
      <c r="L135" s="7">
        <v>0</v>
      </c>
      <c r="M135" s="7">
        <v>17.721533404203601</v>
      </c>
      <c r="N135" s="7">
        <v>0</v>
      </c>
      <c r="O135" s="7">
        <v>0</v>
      </c>
      <c r="P135" s="7">
        <v>17.721533404203601</v>
      </c>
      <c r="Q135" s="7">
        <v>0</v>
      </c>
      <c r="R135" s="7">
        <v>17.721533404203601</v>
      </c>
      <c r="S135" s="7">
        <v>0</v>
      </c>
      <c r="T135" s="7">
        <v>0</v>
      </c>
      <c r="U135" s="7">
        <v>0</v>
      </c>
      <c r="V135" s="6">
        <v>53693</v>
      </c>
      <c r="W135" s="7">
        <v>17.721533404203601</v>
      </c>
      <c r="AD135">
        <f>(((E64-E63) - (B64-B63)) / 10^6) *  T63</f>
        <v>0</v>
      </c>
      <c r="AE135">
        <f>(F64 -C64) * 365</f>
        <v>0</v>
      </c>
    </row>
    <row r="136" spans="1:31" x14ac:dyDescent="0.25">
      <c r="A136" s="6">
        <v>54058</v>
      </c>
      <c r="B136" s="7">
        <v>17.235764998512501</v>
      </c>
      <c r="C136" s="7">
        <v>0</v>
      </c>
      <c r="D136" s="7">
        <v>0</v>
      </c>
      <c r="E136" s="7">
        <v>0</v>
      </c>
      <c r="F136" s="7">
        <v>0</v>
      </c>
      <c r="G136" s="7">
        <v>17.235764998512501</v>
      </c>
      <c r="H136" s="7">
        <v>0</v>
      </c>
      <c r="I136" s="7">
        <v>17.235764998512501</v>
      </c>
      <c r="J136" s="7">
        <v>0</v>
      </c>
      <c r="K136" s="7">
        <v>0</v>
      </c>
      <c r="L136" s="7">
        <v>0</v>
      </c>
      <c r="M136" s="7">
        <v>17.235764998512501</v>
      </c>
      <c r="N136" s="7">
        <v>0</v>
      </c>
      <c r="O136" s="7">
        <v>0</v>
      </c>
      <c r="P136" s="7">
        <v>17.235764998512501</v>
      </c>
      <c r="Q136" s="7">
        <v>0</v>
      </c>
      <c r="R136" s="7">
        <v>17.235764998512501</v>
      </c>
      <c r="S136" s="7">
        <v>0</v>
      </c>
      <c r="T136" s="7">
        <v>0</v>
      </c>
      <c r="U136" s="7">
        <v>0</v>
      </c>
      <c r="V136" s="6">
        <v>54058</v>
      </c>
      <c r="W136" s="7">
        <v>17.235764998512501</v>
      </c>
      <c r="AD136">
        <f>(((E65-E64) - (B65-B64)) / 10^6) *  T64</f>
        <v>0</v>
      </c>
      <c r="AE136">
        <f>(F65 -C65) * 365</f>
        <v>0</v>
      </c>
    </row>
    <row r="137" spans="1:31" x14ac:dyDescent="0.25">
      <c r="A137" s="6">
        <v>54424</v>
      </c>
      <c r="B137" s="7">
        <v>16.6224250508278</v>
      </c>
      <c r="C137" s="7">
        <v>0</v>
      </c>
      <c r="D137" s="7">
        <v>0</v>
      </c>
      <c r="E137" s="7">
        <v>0</v>
      </c>
      <c r="F137" s="7">
        <v>0</v>
      </c>
      <c r="G137" s="7">
        <v>16.6224250508278</v>
      </c>
      <c r="H137" s="7">
        <v>0</v>
      </c>
      <c r="I137" s="7">
        <v>16.6224250508278</v>
      </c>
      <c r="J137" s="7">
        <v>0</v>
      </c>
      <c r="K137" s="7">
        <v>0</v>
      </c>
      <c r="L137" s="7">
        <v>0</v>
      </c>
      <c r="M137" s="7">
        <v>16.6224250508278</v>
      </c>
      <c r="N137" s="7">
        <v>0</v>
      </c>
      <c r="O137" s="7">
        <v>0</v>
      </c>
      <c r="P137" s="7">
        <v>16.6224250508278</v>
      </c>
      <c r="Q137" s="7">
        <v>0</v>
      </c>
      <c r="R137" s="7">
        <v>16.6224250508278</v>
      </c>
      <c r="S137" s="7">
        <v>0</v>
      </c>
      <c r="T137" s="7">
        <v>0</v>
      </c>
      <c r="U137" s="7">
        <v>0</v>
      </c>
      <c r="V137" s="6">
        <v>54424</v>
      </c>
      <c r="W137" s="7">
        <v>16.6224250508278</v>
      </c>
      <c r="AD137">
        <f>(((E66-E65) - (B66-B65)) / 10^6) *  T65</f>
        <v>0</v>
      </c>
      <c r="AE137">
        <f>(F66 -C66) * 365</f>
        <v>0</v>
      </c>
    </row>
    <row r="138" spans="1:31" x14ac:dyDescent="0.25">
      <c r="A138" s="6">
        <v>54789</v>
      </c>
      <c r="B138" s="7">
        <v>15.550141940724799</v>
      </c>
      <c r="C138" s="7">
        <v>0</v>
      </c>
      <c r="D138" s="7">
        <v>0</v>
      </c>
      <c r="E138" s="7">
        <v>0</v>
      </c>
      <c r="F138" s="7">
        <v>0</v>
      </c>
      <c r="G138" s="7">
        <v>15.550141940724799</v>
      </c>
      <c r="H138" s="7">
        <v>0</v>
      </c>
      <c r="I138" s="7">
        <v>15.550141940724799</v>
      </c>
      <c r="J138" s="7">
        <v>0</v>
      </c>
      <c r="K138" s="7">
        <v>0</v>
      </c>
      <c r="L138" s="7">
        <v>0</v>
      </c>
      <c r="M138" s="7">
        <v>15.550141940724799</v>
      </c>
      <c r="N138" s="7">
        <v>0</v>
      </c>
      <c r="O138" s="7">
        <v>0</v>
      </c>
      <c r="P138" s="7">
        <v>15.550141940724799</v>
      </c>
      <c r="Q138" s="7">
        <v>0</v>
      </c>
      <c r="R138" s="7">
        <v>15.550141940724799</v>
      </c>
      <c r="S138" s="7">
        <v>0</v>
      </c>
      <c r="T138" s="7">
        <v>0</v>
      </c>
      <c r="U138" s="7">
        <v>0</v>
      </c>
      <c r="V138" s="6">
        <v>54789</v>
      </c>
      <c r="W138" s="7">
        <v>15.550141940724799</v>
      </c>
      <c r="AD138">
        <f>(((E67-E66) - (B67-B66)) / 10^6) *  T66</f>
        <v>0</v>
      </c>
      <c r="AE138">
        <f>(F67 -C67) * 365</f>
        <v>0</v>
      </c>
    </row>
    <row r="139" spans="1:31" x14ac:dyDescent="0.25">
      <c r="A139" s="6">
        <v>55154</v>
      </c>
      <c r="B139" s="7">
        <v>14.0471618983693</v>
      </c>
      <c r="C139" s="7">
        <v>0</v>
      </c>
      <c r="D139" s="7">
        <v>0</v>
      </c>
      <c r="E139" s="7">
        <v>0</v>
      </c>
      <c r="F139" s="7">
        <v>0</v>
      </c>
      <c r="G139" s="7">
        <v>14.0471618983693</v>
      </c>
      <c r="H139" s="7">
        <v>0</v>
      </c>
      <c r="I139" s="7">
        <v>14.0471618983693</v>
      </c>
      <c r="J139" s="7">
        <v>0</v>
      </c>
      <c r="K139" s="7">
        <v>0</v>
      </c>
      <c r="L139" s="7">
        <v>0</v>
      </c>
      <c r="M139" s="7">
        <v>14.0471618983693</v>
      </c>
      <c r="N139" s="7">
        <v>0</v>
      </c>
      <c r="O139" s="7">
        <v>0</v>
      </c>
      <c r="P139" s="7">
        <v>14.0471618983693</v>
      </c>
      <c r="Q139" s="7">
        <v>0</v>
      </c>
      <c r="R139" s="7">
        <v>14.0471618983693</v>
      </c>
      <c r="S139" s="7">
        <v>0</v>
      </c>
      <c r="T139" s="7">
        <v>0</v>
      </c>
      <c r="U139" s="7">
        <v>0</v>
      </c>
      <c r="V139" s="6">
        <v>55154</v>
      </c>
      <c r="W139" s="7">
        <v>14.0471618983693</v>
      </c>
      <c r="AD139">
        <f>(((E68-E67) - (B68-B67)) / 10^6) *  T67</f>
        <v>0</v>
      </c>
      <c r="AE139">
        <f>(F68 -C68) * 365</f>
        <v>0</v>
      </c>
    </row>
    <row r="140" spans="1:31" x14ac:dyDescent="0.25">
      <c r="A140" s="6">
        <v>55519</v>
      </c>
      <c r="B140" s="7">
        <v>8.8892344130907102</v>
      </c>
      <c r="C140" s="7">
        <v>0</v>
      </c>
      <c r="D140" s="7">
        <v>0</v>
      </c>
      <c r="E140" s="7">
        <v>0</v>
      </c>
      <c r="F140" s="7">
        <v>0</v>
      </c>
      <c r="G140" s="7">
        <v>8.8892344130907102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8.8892344130907102</v>
      </c>
      <c r="N140" s="7">
        <v>0</v>
      </c>
      <c r="O140" s="7">
        <v>0</v>
      </c>
      <c r="P140" s="7">
        <v>8.8892344130907102</v>
      </c>
      <c r="Q140" s="7">
        <v>0</v>
      </c>
      <c r="R140" s="7">
        <v>8.8892344130907102</v>
      </c>
      <c r="S140" s="7">
        <v>0</v>
      </c>
      <c r="T140" s="7">
        <v>0</v>
      </c>
      <c r="U140" s="7">
        <v>0</v>
      </c>
      <c r="V140" s="6">
        <v>55519</v>
      </c>
      <c r="W140" s="7">
        <v>8.8892344130907102</v>
      </c>
      <c r="AD140">
        <f>(((E69-E68) - (B69-B68)) / 10^6) *  T68</f>
        <v>0</v>
      </c>
      <c r="AE140">
        <f>(F69 -C69) * 365</f>
        <v>0</v>
      </c>
    </row>
    <row r="141" spans="1:31" x14ac:dyDescent="0.25">
      <c r="A141" s="6">
        <v>55885</v>
      </c>
      <c r="B141" s="7">
        <v>8.1999999999999993</v>
      </c>
      <c r="C141" s="7">
        <v>0</v>
      </c>
      <c r="D141" s="7">
        <v>0</v>
      </c>
      <c r="E141" s="7">
        <v>0</v>
      </c>
      <c r="F141" s="7">
        <v>0</v>
      </c>
      <c r="G141" s="7">
        <v>8.1999999999999993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8.1999999999999993</v>
      </c>
      <c r="N141" s="7">
        <v>0</v>
      </c>
      <c r="O141" s="7">
        <v>0</v>
      </c>
      <c r="P141" s="7">
        <v>8.1999999999999993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6">
        <v>55885</v>
      </c>
      <c r="W141" s="7">
        <v>8.1999999999999993</v>
      </c>
      <c r="AD141">
        <f>(((E70-E69) - (B70-B69)) / 10^6) *  T69</f>
        <v>0</v>
      </c>
      <c r="AE141">
        <f>(F70 -C70) * 365</f>
        <v>0</v>
      </c>
    </row>
    <row r="142" spans="1:31" x14ac:dyDescent="0.25">
      <c r="A142" s="6">
        <v>56250</v>
      </c>
      <c r="B142" s="7">
        <v>8.1999999999999993</v>
      </c>
      <c r="C142" s="7">
        <v>0</v>
      </c>
      <c r="D142" s="7">
        <v>0</v>
      </c>
      <c r="E142" s="7">
        <v>0</v>
      </c>
      <c r="F142" s="7">
        <v>0</v>
      </c>
      <c r="G142" s="7">
        <v>8.1999999999999993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8.1999999999999993</v>
      </c>
      <c r="N142" s="7">
        <v>0</v>
      </c>
      <c r="O142" s="7">
        <v>0</v>
      </c>
      <c r="P142" s="7">
        <v>8.1999999999999993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6">
        <v>56250</v>
      </c>
      <c r="W142" s="7">
        <v>8.1999999999999993</v>
      </c>
      <c r="AD142">
        <f>(((E71-E70) - (B71-B70)) / 10^6) *  T70</f>
        <v>0</v>
      </c>
      <c r="AE142">
        <f>(F71 -C71) * 365</f>
        <v>0</v>
      </c>
    </row>
    <row r="143" spans="1:31" x14ac:dyDescent="0.25">
      <c r="A143" s="6">
        <v>56615</v>
      </c>
      <c r="B143" s="7">
        <v>8.1999999999999993</v>
      </c>
      <c r="C143" s="7">
        <v>0</v>
      </c>
      <c r="D143" s="7">
        <v>0</v>
      </c>
      <c r="E143" s="7">
        <v>0</v>
      </c>
      <c r="F143" s="7">
        <v>0</v>
      </c>
      <c r="G143" s="7">
        <v>8.1999999999999993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8.1999999999999993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6">
        <v>56615</v>
      </c>
      <c r="W143" s="7">
        <v>8.1999999999999993</v>
      </c>
    </row>
    <row r="144" spans="1:31" x14ac:dyDescent="0.25">
      <c r="A144" s="6">
        <v>56980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8.1999999999999993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8.1999999999999993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6">
        <v>56980</v>
      </c>
      <c r="W144" s="7">
        <v>8.1999999999999993</v>
      </c>
    </row>
    <row r="145" spans="1:23" x14ac:dyDescent="0.25">
      <c r="A145" s="6">
        <v>57346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8.1999999999999993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6">
        <v>57346</v>
      </c>
      <c r="W145" s="7">
        <v>8.1999999999999993</v>
      </c>
    </row>
    <row r="146" spans="1:23" x14ac:dyDescent="0.25">
      <c r="A146" s="6">
        <v>57711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6">
        <v>57711</v>
      </c>
      <c r="W146" s="7">
        <v>8.1999999999999993</v>
      </c>
    </row>
    <row r="147" spans="1:23" x14ac:dyDescent="0.25">
      <c r="A147" s="6">
        <v>58076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6">
        <v>58076</v>
      </c>
      <c r="W147" s="7">
        <v>8.1999999999999993</v>
      </c>
    </row>
    <row r="148" spans="1:23" x14ac:dyDescent="0.25">
      <c r="A148" s="6">
        <v>58441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6">
        <v>58441</v>
      </c>
      <c r="W148" s="7">
        <v>8.1999999999999993</v>
      </c>
    </row>
    <row r="149" spans="1:23" x14ac:dyDescent="0.25">
      <c r="A149" s="6">
        <v>58807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6">
        <v>58807</v>
      </c>
      <c r="W149" s="7">
        <v>8.1999999999999993</v>
      </c>
    </row>
    <row r="150" spans="1:23" x14ac:dyDescent="0.25">
      <c r="A150" s="6">
        <v>59172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6">
        <v>59172</v>
      </c>
      <c r="W150" s="7">
        <v>8.1999999999999993</v>
      </c>
    </row>
    <row r="151" spans="1:23" x14ac:dyDescent="0.25">
      <c r="A151" s="6">
        <v>59537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6">
        <v>59537</v>
      </c>
      <c r="W151" s="7">
        <v>8.1999999999999993</v>
      </c>
    </row>
    <row r="152" spans="1:23" x14ac:dyDescent="0.25">
      <c r="A152" s="6">
        <v>59902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6">
        <v>59902</v>
      </c>
      <c r="W152" s="7">
        <v>8.1999999999999993</v>
      </c>
    </row>
    <row r="153" spans="1:23" x14ac:dyDescent="0.25">
      <c r="A153" s="6">
        <v>60268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6">
        <v>60268</v>
      </c>
      <c r="W153" s="7">
        <v>8.1999999999999993</v>
      </c>
    </row>
    <row r="154" spans="1:23" x14ac:dyDescent="0.25">
      <c r="A154" s="6">
        <v>60633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6">
        <v>60633</v>
      </c>
      <c r="W154" s="7">
        <v>8.1999999999999993</v>
      </c>
    </row>
    <row r="155" spans="1:23" x14ac:dyDescent="0.25">
      <c r="A155" s="6">
        <v>60998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6">
        <v>60998</v>
      </c>
      <c r="W155" s="7">
        <v>8.1999999999999993</v>
      </c>
    </row>
    <row r="156" spans="1:23" x14ac:dyDescent="0.25">
      <c r="A156" s="6">
        <v>61363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6">
        <v>61363</v>
      </c>
      <c r="W156" s="7">
        <v>8.1999999999999993</v>
      </c>
    </row>
    <row r="157" spans="1:23" x14ac:dyDescent="0.25">
      <c r="A157" s="6">
        <v>61729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6">
        <v>61729</v>
      </c>
      <c r="W157" s="7">
        <v>8.1999999999999993</v>
      </c>
    </row>
    <row r="158" spans="1:23" x14ac:dyDescent="0.25">
      <c r="A158" s="6">
        <v>62094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6">
        <v>62094</v>
      </c>
      <c r="W158" s="7">
        <v>8.1999999999999993</v>
      </c>
    </row>
    <row r="159" spans="1:23" x14ac:dyDescent="0.25">
      <c r="A159" s="6">
        <v>62459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6">
        <v>62459</v>
      </c>
      <c r="W159" s="7">
        <v>8.1999999999999993</v>
      </c>
    </row>
    <row r="160" spans="1:23" x14ac:dyDescent="0.25">
      <c r="A160" s="6">
        <v>62824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6">
        <v>62824</v>
      </c>
      <c r="W160" s="7">
        <v>8.1999999999999993</v>
      </c>
    </row>
    <row r="161" spans="1:23" x14ac:dyDescent="0.25">
      <c r="A161" s="6">
        <v>63190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6">
        <v>63190</v>
      </c>
      <c r="W161" s="7">
        <v>8.1999999999999993</v>
      </c>
    </row>
    <row r="162" spans="1:23" x14ac:dyDescent="0.25">
      <c r="A162" s="6">
        <v>63555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6">
        <v>63555</v>
      </c>
      <c r="W162" s="7">
        <v>8.1999999999999993</v>
      </c>
    </row>
    <row r="163" spans="1:23" x14ac:dyDescent="0.25">
      <c r="A163" s="6">
        <v>63920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6">
        <v>63920</v>
      </c>
      <c r="W163" s="7">
        <v>8.1999999999999993</v>
      </c>
    </row>
    <row r="164" spans="1:23" x14ac:dyDescent="0.25">
      <c r="A164" s="6">
        <v>64285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6">
        <v>64285</v>
      </c>
      <c r="W164" s="7">
        <v>8.1999999999999993</v>
      </c>
    </row>
    <row r="165" spans="1:23" x14ac:dyDescent="0.25">
      <c r="A165" s="6">
        <v>64651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6">
        <v>64651</v>
      </c>
      <c r="W165" s="7">
        <v>8.1999999999999993</v>
      </c>
    </row>
    <row r="166" spans="1:23" x14ac:dyDescent="0.25">
      <c r="A166" s="6">
        <v>65016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6">
        <v>65016</v>
      </c>
      <c r="W166" s="7">
        <v>8.1999999999999993</v>
      </c>
    </row>
    <row r="167" spans="1:23" x14ac:dyDescent="0.25">
      <c r="A167" s="6">
        <v>65381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6">
        <v>65381</v>
      </c>
      <c r="W167" s="7">
        <v>8.1999999999999993</v>
      </c>
    </row>
    <row r="168" spans="1:23" x14ac:dyDescent="0.25">
      <c r="A168" s="6">
        <v>65746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6">
        <v>65746</v>
      </c>
      <c r="W168" s="7">
        <v>8.1999999999999993</v>
      </c>
    </row>
    <row r="169" spans="1:23" x14ac:dyDescent="0.25">
      <c r="A169" s="6">
        <v>66112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6">
        <v>66112</v>
      </c>
      <c r="W169" s="7">
        <v>8.1999999999999993</v>
      </c>
    </row>
    <row r="170" spans="1:23" x14ac:dyDescent="0.25">
      <c r="A170" s="6">
        <v>66477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6">
        <v>66477</v>
      </c>
      <c r="W170" s="7">
        <v>8.1999999999999993</v>
      </c>
    </row>
    <row r="171" spans="1:23" x14ac:dyDescent="0.25">
      <c r="A171" s="6">
        <v>66842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6">
        <v>66842</v>
      </c>
      <c r="W171" s="7">
        <v>8.1999999999999993</v>
      </c>
    </row>
    <row r="172" spans="1:23" x14ac:dyDescent="0.25">
      <c r="A172" s="6">
        <v>67207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6">
        <v>67207</v>
      </c>
      <c r="W172" s="7">
        <v>8.1999999999999993</v>
      </c>
    </row>
    <row r="173" spans="1:23" x14ac:dyDescent="0.25">
      <c r="A173" s="6">
        <v>67573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6">
        <v>67573</v>
      </c>
      <c r="W173" s="7">
        <v>8.1999999999999993</v>
      </c>
    </row>
    <row r="174" spans="1:23" x14ac:dyDescent="0.25">
      <c r="A174" s="6">
        <v>67938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6">
        <v>67938</v>
      </c>
      <c r="W174" s="7">
        <v>8.1999999999999993</v>
      </c>
    </row>
    <row r="175" spans="1:23" x14ac:dyDescent="0.25">
      <c r="A175" s="6">
        <v>68303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6">
        <v>68303</v>
      </c>
      <c r="W175" s="7">
        <v>8.1999999999999993</v>
      </c>
    </row>
    <row r="176" spans="1:23" x14ac:dyDescent="0.25">
      <c r="A176" s="6">
        <v>68668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6">
        <v>68668</v>
      </c>
      <c r="W176" s="7">
        <v>8.1999999999999993</v>
      </c>
    </row>
    <row r="177" spans="1:23" x14ac:dyDescent="0.25">
      <c r="A177" s="6">
        <v>69034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6">
        <v>69034</v>
      </c>
      <c r="W177" s="7">
        <v>8.1999999999999993</v>
      </c>
    </row>
    <row r="178" spans="1:23" x14ac:dyDescent="0.25">
      <c r="A178" s="6">
        <v>69399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6">
        <v>69399</v>
      </c>
      <c r="W178" s="7">
        <v>8.1999999999999993</v>
      </c>
    </row>
  </sheetData>
  <mergeCells count="14">
    <mergeCell ref="H2:J2"/>
    <mergeCell ref="A1:G1"/>
    <mergeCell ref="B2:D2"/>
    <mergeCell ref="E2:G2"/>
    <mergeCell ref="A3:A5"/>
    <mergeCell ref="B3:D3"/>
    <mergeCell ref="E3:G3"/>
    <mergeCell ref="H3:J3"/>
    <mergeCell ref="H4:J4"/>
    <mergeCell ref="B110:U110"/>
    <mergeCell ref="V110:V112"/>
    <mergeCell ref="AA3:AA5"/>
    <mergeCell ref="B4:D4"/>
    <mergeCell ref="E4:G4"/>
  </mergeCells>
  <conditionalFormatting sqref="Q2:Q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5 Генерация   машинное обучения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Ренат Хакимов</cp:lastModifiedBy>
  <dcterms:created xsi:type="dcterms:W3CDTF">2025-02-17T19:07:52Z</dcterms:created>
  <dcterms:modified xsi:type="dcterms:W3CDTF">2025-02-19T13:31:00Z</dcterms:modified>
</cp:coreProperties>
</file>