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8_{EC30A796-0F68-4891-A90D-BF598110C107}" xr6:coauthVersionLast="47" xr6:coauthVersionMax="47" xr10:uidLastSave="{00000000-0000-0000-0000-000000000000}"/>
  <bookViews>
    <workbookView xWindow="-120" yWindow="-120" windowWidth="29040" windowHeight="15720" xr2:uid="{EB8E7290-1022-4318-9917-9EB4D855D250}"/>
  </bookViews>
  <sheets>
    <sheet name="100data(Ungroup)" sheetId="1" r:id="rId1"/>
    <sheet name="100data(Group)" sheetId="2" r:id="rId2"/>
  </sheets>
  <definedNames>
    <definedName name="_xlnm._FilterDatabase" localSheetId="1" hidden="1">'100data(Group)'!$C$2:$C$82</definedName>
    <definedName name="_xlnm._FilterDatabase" localSheetId="0" hidden="1">'100data(Ungroup)'!$P$2:$P$82</definedName>
    <definedName name="_xlchart.v1.0" hidden="1">'100data(Ungroup)'!$L$2</definedName>
    <definedName name="_xlchart.v1.1" hidden="1">'100data(Ungroup)'!$L$3:$L$102</definedName>
    <definedName name="_xlchart.v1.2" hidden="1">'100data(Ungroup)'!$L$2</definedName>
    <definedName name="_xlchart.v1.3" hidden="1">'100data(Ungroup)'!$L$3:$L$102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7" i="2" l="1"/>
  <c r="M66" i="2"/>
  <c r="M75" i="2"/>
  <c r="M74" i="2"/>
  <c r="M73" i="2"/>
  <c r="M56" i="2"/>
  <c r="M65" i="2"/>
  <c r="M64" i="2"/>
  <c r="M63" i="2"/>
  <c r="M55" i="2"/>
  <c r="M54" i="2"/>
  <c r="M53" i="2"/>
  <c r="M45" i="2"/>
  <c r="M44" i="2"/>
  <c r="M43" i="2"/>
  <c r="M41" i="2"/>
  <c r="M29" i="2"/>
  <c r="M35" i="2"/>
  <c r="M34" i="2"/>
  <c r="M33" i="2"/>
  <c r="M19" i="2"/>
  <c r="M28" i="2"/>
  <c r="M26" i="2"/>
  <c r="M24" i="2"/>
  <c r="M18" i="2"/>
  <c r="M17" i="2"/>
  <c r="M85" i="2"/>
  <c r="M86" i="2" s="1"/>
  <c r="M27" i="2"/>
  <c r="M23" i="2"/>
  <c r="N15" i="2"/>
  <c r="F7" i="2"/>
  <c r="F5" i="2"/>
  <c r="I4" i="2"/>
  <c r="F4" i="2"/>
  <c r="J3" i="2"/>
  <c r="M3" i="2" s="1"/>
  <c r="I3" i="2"/>
  <c r="F3" i="2"/>
  <c r="L102" i="1" a="1"/>
  <c r="L102" i="1" s="1"/>
  <c r="L101" i="1" a="1"/>
  <c r="L101" i="1" s="1"/>
  <c r="L100" i="1" a="1"/>
  <c r="L100" i="1" s="1"/>
  <c r="L99" i="1" a="1"/>
  <c r="L99" i="1" s="1"/>
  <c r="L98" i="1" a="1"/>
  <c r="L98" i="1" s="1"/>
  <c r="L97" i="1" a="1"/>
  <c r="L97" i="1" s="1"/>
  <c r="L96" i="1" a="1"/>
  <c r="L96" i="1" s="1"/>
  <c r="L95" i="1" a="1"/>
  <c r="L95" i="1" s="1"/>
  <c r="L94" i="1" a="1"/>
  <c r="L94" i="1" s="1"/>
  <c r="L93" i="1" a="1"/>
  <c r="L93" i="1" s="1"/>
  <c r="L92" i="1" a="1"/>
  <c r="L92" i="1" s="1"/>
  <c r="L91" i="1" a="1"/>
  <c r="L91" i="1" s="1"/>
  <c r="L90" i="1" a="1"/>
  <c r="L90" i="1" s="1"/>
  <c r="L89" i="1" a="1"/>
  <c r="L89" i="1" s="1"/>
  <c r="L88" i="1" a="1"/>
  <c r="L88" i="1" s="1"/>
  <c r="L87" i="1" a="1"/>
  <c r="L87" i="1" s="1"/>
  <c r="L86" i="1"/>
  <c r="L86" i="1" a="1"/>
  <c r="L85" i="1" a="1"/>
  <c r="L85" i="1" s="1"/>
  <c r="L84" i="1"/>
  <c r="L84" i="1" a="1"/>
  <c r="L83" i="1" a="1"/>
  <c r="L83" i="1" s="1"/>
  <c r="L82" i="1"/>
  <c r="L82" i="1" a="1"/>
  <c r="L81" i="1" a="1"/>
  <c r="L81" i="1" s="1"/>
  <c r="L80" i="1" a="1"/>
  <c r="L80" i="1" s="1"/>
  <c r="L79" i="1" a="1"/>
  <c r="L79" i="1" s="1"/>
  <c r="L78" i="1"/>
  <c r="L78" i="1" a="1"/>
  <c r="L77" i="1"/>
  <c r="L77" i="1" a="1"/>
  <c r="L76" i="1"/>
  <c r="L76" i="1" a="1"/>
  <c r="L75" i="1" a="1"/>
  <c r="L75" i="1" s="1"/>
  <c r="L74" i="1" a="1"/>
  <c r="L74" i="1" s="1"/>
  <c r="L73" i="1" a="1"/>
  <c r="L73" i="1" s="1"/>
  <c r="L72" i="1" a="1"/>
  <c r="L72" i="1" s="1"/>
  <c r="L71" i="1" a="1"/>
  <c r="L71" i="1" s="1"/>
  <c r="L70" i="1"/>
  <c r="L70" i="1" a="1"/>
  <c r="L69" i="1" a="1"/>
  <c r="L69" i="1" s="1"/>
  <c r="L68" i="1"/>
  <c r="L68" i="1" a="1"/>
  <c r="L67" i="1" a="1"/>
  <c r="L67" i="1" s="1"/>
  <c r="L66" i="1"/>
  <c r="M66" i="1" s="1"/>
  <c r="L66" i="1" a="1"/>
  <c r="L65" i="1" a="1"/>
  <c r="L65" i="1" s="1"/>
  <c r="L64" i="1" a="1"/>
  <c r="L64" i="1" s="1"/>
  <c r="L63" i="1" a="1"/>
  <c r="L63" i="1" s="1"/>
  <c r="L62" i="1"/>
  <c r="L62" i="1" a="1"/>
  <c r="L61" i="1" a="1"/>
  <c r="L61" i="1" s="1"/>
  <c r="L60" i="1" a="1"/>
  <c r="L60" i="1" s="1"/>
  <c r="L59" i="1" a="1"/>
  <c r="L59" i="1" s="1"/>
  <c r="L58" i="1"/>
  <c r="L58" i="1" a="1"/>
  <c r="L57" i="1" a="1"/>
  <c r="L57" i="1" s="1"/>
  <c r="L56" i="1" a="1"/>
  <c r="L56" i="1" s="1"/>
  <c r="L55" i="1"/>
  <c r="M55" i="1" s="1"/>
  <c r="L55" i="1" a="1"/>
  <c r="L54" i="1"/>
  <c r="L54" i="1" a="1"/>
  <c r="L53" i="1" a="1"/>
  <c r="L53" i="1" s="1"/>
  <c r="L52" i="1" a="1"/>
  <c r="L52" i="1" s="1"/>
  <c r="L51" i="1" a="1"/>
  <c r="L51" i="1" s="1"/>
  <c r="L50" i="1"/>
  <c r="L50" i="1" a="1"/>
  <c r="L49" i="1" a="1"/>
  <c r="L49" i="1" s="1"/>
  <c r="L48" i="1" a="1"/>
  <c r="L48" i="1" s="1"/>
  <c r="L47" i="1" a="1"/>
  <c r="L47" i="1" s="1"/>
  <c r="L46" i="1"/>
  <c r="L46" i="1" a="1"/>
  <c r="L45" i="1"/>
  <c r="L45" i="1" a="1"/>
  <c r="L44" i="1"/>
  <c r="L44" i="1" a="1"/>
  <c r="L43" i="1" a="1"/>
  <c r="L43" i="1" s="1"/>
  <c r="L42" i="1" a="1"/>
  <c r="L42" i="1" s="1"/>
  <c r="L41" i="1"/>
  <c r="M41" i="1" s="1"/>
  <c r="L41" i="1" a="1"/>
  <c r="L40" i="1" a="1"/>
  <c r="L40" i="1" s="1"/>
  <c r="L39" i="1"/>
  <c r="L39" i="1" a="1"/>
  <c r="L38" i="1" a="1"/>
  <c r="L38" i="1" s="1"/>
  <c r="L37" i="1" a="1"/>
  <c r="L37" i="1" s="1"/>
  <c r="L36" i="1" a="1"/>
  <c r="L36" i="1" s="1"/>
  <c r="L35" i="1" a="1"/>
  <c r="L35" i="1" s="1"/>
  <c r="E35" i="1"/>
  <c r="L34" i="1"/>
  <c r="L34" i="1" a="1"/>
  <c r="L33" i="1" a="1"/>
  <c r="L33" i="1" s="1"/>
  <c r="L32" i="1" a="1"/>
  <c r="L32" i="1" s="1"/>
  <c r="L31" i="1"/>
  <c r="L31" i="1" a="1"/>
  <c r="L30" i="1" a="1"/>
  <c r="L30" i="1" s="1"/>
  <c r="L29" i="1" a="1"/>
  <c r="L29" i="1" s="1"/>
  <c r="L28" i="1" a="1"/>
  <c r="L28" i="1" s="1"/>
  <c r="L27" i="1" a="1"/>
  <c r="L27" i="1" s="1"/>
  <c r="E27" i="1"/>
  <c r="E25" i="1" s="1"/>
  <c r="E36" i="1" s="1"/>
  <c r="L26" i="1" a="1"/>
  <c r="L26" i="1" s="1"/>
  <c r="M26" i="1" s="1"/>
  <c r="E26" i="1"/>
  <c r="L25" i="1"/>
  <c r="L25" i="1" a="1"/>
  <c r="L24" i="1" a="1"/>
  <c r="L24" i="1" s="1"/>
  <c r="E24" i="1"/>
  <c r="E22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E17" i="1"/>
  <c r="L16" i="1"/>
  <c r="L16" i="1" a="1"/>
  <c r="L15" i="1" a="1"/>
  <c r="L15" i="1" s="1"/>
  <c r="E15" i="1"/>
  <c r="L14" i="1"/>
  <c r="L14" i="1" a="1"/>
  <c r="L13" i="1" a="1"/>
  <c r="L13" i="1" s="1"/>
  <c r="L12" i="1" a="1"/>
  <c r="L12" i="1" s="1"/>
  <c r="L11" i="1" a="1"/>
  <c r="L11" i="1" s="1"/>
  <c r="M11" i="1" s="1"/>
  <c r="L10" i="1" a="1"/>
  <c r="L10" i="1" s="1"/>
  <c r="L9" i="1" a="1"/>
  <c r="L9" i="1" s="1"/>
  <c r="L8" i="1" a="1"/>
  <c r="L8" i="1" s="1"/>
  <c r="L7" i="1"/>
  <c r="L7" i="1" a="1"/>
  <c r="L6" i="1" a="1"/>
  <c r="L6" i="1" s="1"/>
  <c r="L5" i="1" a="1"/>
  <c r="L5" i="1" s="1"/>
  <c r="L4" i="1" a="1"/>
  <c r="L4" i="1" s="1"/>
  <c r="L3" i="1" a="1"/>
  <c r="L3" i="1" s="1"/>
  <c r="M61" i="2" l="1"/>
  <c r="M71" i="2"/>
  <c r="M36" i="2"/>
  <c r="M77" i="2" s="1"/>
  <c r="M51" i="2"/>
  <c r="M46" i="2" s="1"/>
  <c r="M78" i="2" s="1"/>
  <c r="O3" i="2"/>
  <c r="K3" i="2"/>
  <c r="J4" i="2"/>
  <c r="I5" i="2" s="1"/>
  <c r="M35" i="1"/>
  <c r="M62" i="1"/>
  <c r="M73" i="1"/>
  <c r="M84" i="1"/>
  <c r="M39" i="1"/>
  <c r="M5" i="1"/>
  <c r="M10" i="1"/>
  <c r="M16" i="1"/>
  <c r="M32" i="1"/>
  <c r="M91" i="1"/>
  <c r="M49" i="1"/>
  <c r="M42" i="1"/>
  <c r="M58" i="1"/>
  <c r="M4" i="1"/>
  <c r="M44" i="1"/>
  <c r="M12" i="1"/>
  <c r="M29" i="1"/>
  <c r="M70" i="1"/>
  <c r="M78" i="1"/>
  <c r="M92" i="1"/>
  <c r="M56" i="1"/>
  <c r="M50" i="1"/>
  <c r="M18" i="1"/>
  <c r="M95" i="1"/>
  <c r="M67" i="1"/>
  <c r="M68" i="1"/>
  <c r="M20" i="1"/>
  <c r="M52" i="1"/>
  <c r="M61" i="1"/>
  <c r="M69" i="1"/>
  <c r="M77" i="1"/>
  <c r="M96" i="1"/>
  <c r="M97" i="1"/>
  <c r="M14" i="1"/>
  <c r="M79" i="1"/>
  <c r="M87" i="1"/>
  <c r="M40" i="1"/>
  <c r="M17" i="1"/>
  <c r="M76" i="1"/>
  <c r="M6" i="1"/>
  <c r="M45" i="1"/>
  <c r="M88" i="1"/>
  <c r="M100" i="1"/>
  <c r="E32" i="1"/>
  <c r="E33" i="1" s="1"/>
  <c r="E31" i="1" s="1"/>
  <c r="E23" i="1"/>
  <c r="E14" i="1" a="1"/>
  <c r="E14" i="1" s="1"/>
  <c r="E29" i="1"/>
  <c r="E30" i="1" s="1"/>
  <c r="E28" i="1" s="1"/>
  <c r="M30" i="1"/>
  <c r="M89" i="1"/>
  <c r="M7" i="1"/>
  <c r="M15" i="1"/>
  <c r="M23" i="1"/>
  <c r="M63" i="1"/>
  <c r="M90" i="1"/>
  <c r="M81" i="1"/>
  <c r="M98" i="1"/>
  <c r="E18" i="1"/>
  <c r="E19" i="1"/>
  <c r="M21" i="1"/>
  <c r="M46" i="1"/>
  <c r="M57" i="1"/>
  <c r="M47" i="1"/>
  <c r="M74" i="1"/>
  <c r="M80" i="1"/>
  <c r="M85" i="1"/>
  <c r="M99" i="1"/>
  <c r="M13" i="1"/>
  <c r="E34" i="1"/>
  <c r="E37" i="1" s="1"/>
  <c r="M37" i="1"/>
  <c r="M86" i="1"/>
  <c r="M34" i="1"/>
  <c r="M8" i="1"/>
  <c r="M28" i="1"/>
  <c r="M48" i="1"/>
  <c r="M53" i="1"/>
  <c r="M59" i="1"/>
  <c r="M65" i="1"/>
  <c r="M93" i="1"/>
  <c r="M94" i="1"/>
  <c r="M33" i="1"/>
  <c r="M38" i="1"/>
  <c r="M54" i="1"/>
  <c r="M82" i="1"/>
  <c r="M9" i="1"/>
  <c r="M19" i="1"/>
  <c r="M71" i="1"/>
  <c r="M101" i="1"/>
  <c r="M24" i="1"/>
  <c r="M60" i="1"/>
  <c r="M102" i="1"/>
  <c r="M36" i="1"/>
  <c r="M43" i="1"/>
  <c r="M64" i="1"/>
  <c r="M75" i="1"/>
  <c r="M22" i="1"/>
  <c r="M27" i="1"/>
  <c r="M25" i="1"/>
  <c r="M3" i="1"/>
  <c r="M31" i="1"/>
  <c r="M51" i="1"/>
  <c r="M72" i="1"/>
  <c r="M83" i="1"/>
  <c r="M76" i="2" l="1"/>
  <c r="M79" i="2" s="1"/>
  <c r="L3" i="2"/>
  <c r="J5" i="2"/>
  <c r="I6" i="2" s="1"/>
  <c r="M5" i="2"/>
  <c r="M4" i="2"/>
  <c r="N3" i="2"/>
  <c r="K4" i="2"/>
  <c r="P3" i="2"/>
  <c r="Q3" i="2" s="1"/>
  <c r="R3" i="2"/>
  <c r="S3" i="2" s="1"/>
  <c r="E16" i="1"/>
  <c r="Q97" i="1"/>
  <c r="Q89" i="1"/>
  <c r="Q99" i="1"/>
  <c r="Q91" i="1"/>
  <c r="Q36" i="1"/>
  <c r="Q20" i="1"/>
  <c r="Q8" i="1"/>
  <c r="Q22" i="1"/>
  <c r="Q13" i="1"/>
  <c r="Q45" i="1"/>
  <c r="Q31" i="1"/>
  <c r="Q40" i="1"/>
  <c r="Q24" i="1"/>
  <c r="Q88" i="1"/>
  <c r="S88" i="1" s="1"/>
  <c r="Q80" i="1"/>
  <c r="Q72" i="1"/>
  <c r="Q64" i="1"/>
  <c r="Q56" i="1"/>
  <c r="Q48" i="1"/>
  <c r="Q29" i="1"/>
  <c r="Q96" i="1"/>
  <c r="Q38" i="1"/>
  <c r="Q5" i="1"/>
  <c r="Q85" i="1"/>
  <c r="Q77" i="1"/>
  <c r="Q69" i="1"/>
  <c r="Q61" i="1"/>
  <c r="Q53" i="1"/>
  <c r="Q15" i="1"/>
  <c r="Q101" i="1"/>
  <c r="Q93" i="1"/>
  <c r="Q98" i="1"/>
  <c r="Q90" i="1"/>
  <c r="Q37" i="1"/>
  <c r="Q16" i="1"/>
  <c r="Q3" i="1"/>
  <c r="Q25" i="1"/>
  <c r="Q75" i="1"/>
  <c r="Q71" i="1"/>
  <c r="Q57" i="1"/>
  <c r="Q43" i="1"/>
  <c r="Q6" i="1"/>
  <c r="Q67" i="1"/>
  <c r="Q63" i="1"/>
  <c r="Q49" i="1"/>
  <c r="Q39" i="1"/>
  <c r="Q102" i="1"/>
  <c r="Q94" i="1"/>
  <c r="Q86" i="1"/>
  <c r="Q82" i="1"/>
  <c r="Q68" i="1"/>
  <c r="Q54" i="1"/>
  <c r="Q50" i="1"/>
  <c r="Q34" i="1"/>
  <c r="Q9" i="1"/>
  <c r="Q78" i="1"/>
  <c r="Q74" i="1"/>
  <c r="Q60" i="1"/>
  <c r="Q46" i="1"/>
  <c r="Q33" i="1"/>
  <c r="Q30" i="1"/>
  <c r="Q21" i="1"/>
  <c r="Q12" i="1"/>
  <c r="Q42" i="1"/>
  <c r="Q27" i="1"/>
  <c r="Q18" i="1"/>
  <c r="Q81" i="1"/>
  <c r="Q83" i="1"/>
  <c r="Q19" i="1"/>
  <c r="Q4" i="1"/>
  <c r="Q14" i="1"/>
  <c r="Q87" i="1"/>
  <c r="Q100" i="1"/>
  <c r="Q76" i="1"/>
  <c r="Q70" i="1"/>
  <c r="Q65" i="1"/>
  <c r="Q59" i="1"/>
  <c r="Q28" i="1"/>
  <c r="Q23" i="1"/>
  <c r="Q58" i="1"/>
  <c r="Q17" i="1"/>
  <c r="Q92" i="1"/>
  <c r="Q52" i="1"/>
  <c r="Q32" i="1"/>
  <c r="Q47" i="1"/>
  <c r="Q7" i="1"/>
  <c r="Q41" i="1"/>
  <c r="Q26" i="1"/>
  <c r="Q84" i="1"/>
  <c r="Q55" i="1"/>
  <c r="Q79" i="1"/>
  <c r="Q62" i="1"/>
  <c r="Q73" i="1"/>
  <c r="Q35" i="1"/>
  <c r="Q44" i="1"/>
  <c r="Q51" i="1"/>
  <c r="Q10" i="1"/>
  <c r="Q11" i="1"/>
  <c r="Q95" i="1"/>
  <c r="Q66" i="1"/>
  <c r="E21" i="1"/>
  <c r="E20" i="1" s="1"/>
  <c r="O5" i="2" l="1"/>
  <c r="L4" i="2"/>
  <c r="J6" i="2"/>
  <c r="I7" i="2" s="1"/>
  <c r="O4" i="2"/>
  <c r="N4" i="2"/>
  <c r="K5" i="2"/>
  <c r="R44" i="1"/>
  <c r="S44" i="1"/>
  <c r="S23" i="1"/>
  <c r="R23" i="1"/>
  <c r="S12" i="1"/>
  <c r="R12" i="1"/>
  <c r="S102" i="1"/>
  <c r="R102" i="1"/>
  <c r="S93" i="1"/>
  <c r="R93" i="1"/>
  <c r="R80" i="1"/>
  <c r="S80" i="1"/>
  <c r="S35" i="1"/>
  <c r="R35" i="1"/>
  <c r="S28" i="1"/>
  <c r="R28" i="1"/>
  <c r="S21" i="1"/>
  <c r="R21" i="1"/>
  <c r="S39" i="1"/>
  <c r="R39" i="1"/>
  <c r="R101" i="1"/>
  <c r="S101" i="1"/>
  <c r="S73" i="1"/>
  <c r="R73" i="1"/>
  <c r="S59" i="1"/>
  <c r="R59" i="1"/>
  <c r="S30" i="1"/>
  <c r="R30" i="1"/>
  <c r="S49" i="1"/>
  <c r="R49" i="1"/>
  <c r="S15" i="1"/>
  <c r="R15" i="1"/>
  <c r="S24" i="1"/>
  <c r="R24" i="1"/>
  <c r="S62" i="1"/>
  <c r="R62" i="1"/>
  <c r="S65" i="1"/>
  <c r="R65" i="1"/>
  <c r="S33" i="1"/>
  <c r="R33" i="1"/>
  <c r="S63" i="1"/>
  <c r="R63" i="1"/>
  <c r="S53" i="1"/>
  <c r="R53" i="1"/>
  <c r="R40" i="1"/>
  <c r="S40" i="1"/>
  <c r="S79" i="1"/>
  <c r="R79" i="1"/>
  <c r="S70" i="1"/>
  <c r="R70" i="1"/>
  <c r="S46" i="1"/>
  <c r="R46" i="1"/>
  <c r="S67" i="1"/>
  <c r="R67" i="1"/>
  <c r="S61" i="1"/>
  <c r="R61" i="1"/>
  <c r="S31" i="1"/>
  <c r="R31" i="1"/>
  <c r="S55" i="1"/>
  <c r="R55" i="1"/>
  <c r="S76" i="1"/>
  <c r="R76" i="1"/>
  <c r="S60" i="1"/>
  <c r="R60" i="1"/>
  <c r="S6" i="1"/>
  <c r="R6" i="1"/>
  <c r="S69" i="1"/>
  <c r="R69" i="1"/>
  <c r="R45" i="1"/>
  <c r="S45" i="1"/>
  <c r="S84" i="1"/>
  <c r="R84" i="1"/>
  <c r="S100" i="1"/>
  <c r="R100" i="1"/>
  <c r="S74" i="1"/>
  <c r="R74" i="1"/>
  <c r="R43" i="1"/>
  <c r="S43" i="1"/>
  <c r="R77" i="1"/>
  <c r="S77" i="1"/>
  <c r="S13" i="1"/>
  <c r="R13" i="1"/>
  <c r="S26" i="1"/>
  <c r="R26" i="1"/>
  <c r="S87" i="1"/>
  <c r="R87" i="1"/>
  <c r="S78" i="1"/>
  <c r="R78" i="1"/>
  <c r="R57" i="1"/>
  <c r="S57" i="1"/>
  <c r="S85" i="1"/>
  <c r="R85" i="1"/>
  <c r="S22" i="1"/>
  <c r="R22" i="1"/>
  <c r="S41" i="1"/>
  <c r="R41" i="1"/>
  <c r="R14" i="1"/>
  <c r="S14" i="1"/>
  <c r="S9" i="1"/>
  <c r="R9" i="1"/>
  <c r="R71" i="1"/>
  <c r="S71" i="1"/>
  <c r="S5" i="1"/>
  <c r="R5" i="1"/>
  <c r="S8" i="1"/>
  <c r="R8" i="1"/>
  <c r="S7" i="1"/>
  <c r="R7" i="1"/>
  <c r="S4" i="1"/>
  <c r="R4" i="1"/>
  <c r="R34" i="1"/>
  <c r="S34" i="1"/>
  <c r="R75" i="1"/>
  <c r="S75" i="1"/>
  <c r="S38" i="1"/>
  <c r="R38" i="1"/>
  <c r="R20" i="1"/>
  <c r="S20" i="1"/>
  <c r="R36" i="1"/>
  <c r="S36" i="1"/>
  <c r="R66" i="1"/>
  <c r="S66" i="1"/>
  <c r="S32" i="1"/>
  <c r="R32" i="1"/>
  <c r="R83" i="1"/>
  <c r="S83" i="1"/>
  <c r="R54" i="1"/>
  <c r="S54" i="1"/>
  <c r="R3" i="1"/>
  <c r="S3" i="1"/>
  <c r="R29" i="1"/>
  <c r="S29" i="1"/>
  <c r="S91" i="1"/>
  <c r="R91" i="1"/>
  <c r="S47" i="1"/>
  <c r="R47" i="1"/>
  <c r="S19" i="1"/>
  <c r="R19" i="1"/>
  <c r="S50" i="1"/>
  <c r="R50" i="1"/>
  <c r="S25" i="1"/>
  <c r="R25" i="1"/>
  <c r="S96" i="1"/>
  <c r="R96" i="1"/>
  <c r="S95" i="1"/>
  <c r="R95" i="1"/>
  <c r="S52" i="1"/>
  <c r="R52" i="1"/>
  <c r="R81" i="1"/>
  <c r="S81" i="1"/>
  <c r="R68" i="1"/>
  <c r="S68" i="1"/>
  <c r="R16" i="1"/>
  <c r="S16" i="1"/>
  <c r="R48" i="1"/>
  <c r="S48" i="1"/>
  <c r="S99" i="1"/>
  <c r="R99" i="1"/>
  <c r="S11" i="1"/>
  <c r="R11" i="1"/>
  <c r="S92" i="1"/>
  <c r="R92" i="1"/>
  <c r="S18" i="1"/>
  <c r="R18" i="1"/>
  <c r="R82" i="1"/>
  <c r="S82" i="1"/>
  <c r="S37" i="1"/>
  <c r="R37" i="1"/>
  <c r="R56" i="1"/>
  <c r="S56" i="1"/>
  <c r="S89" i="1"/>
  <c r="R89" i="1"/>
  <c r="S10" i="1"/>
  <c r="R10" i="1"/>
  <c r="S17" i="1"/>
  <c r="R17" i="1"/>
  <c r="S27" i="1"/>
  <c r="R27" i="1"/>
  <c r="R86" i="1"/>
  <c r="S86" i="1"/>
  <c r="S90" i="1"/>
  <c r="R90" i="1"/>
  <c r="R64" i="1"/>
  <c r="S64" i="1"/>
  <c r="S97" i="1"/>
  <c r="R97" i="1"/>
  <c r="S51" i="1"/>
  <c r="R51" i="1"/>
  <c r="R58" i="1"/>
  <c r="S58" i="1"/>
  <c r="S42" i="1"/>
  <c r="R42" i="1"/>
  <c r="S94" i="1"/>
  <c r="R94" i="1"/>
  <c r="S98" i="1"/>
  <c r="R98" i="1"/>
  <c r="R72" i="1"/>
  <c r="S72" i="1"/>
  <c r="R4" i="2" l="1"/>
  <c r="S4" i="2" s="1"/>
  <c r="P4" i="2"/>
  <c r="Q4" i="2" s="1"/>
  <c r="K6" i="2"/>
  <c r="J7" i="2"/>
  <c r="I8" i="2" s="1"/>
  <c r="M7" i="2"/>
  <c r="K7" i="2"/>
  <c r="N5" i="2"/>
  <c r="M6" i="2"/>
  <c r="L5" i="2"/>
  <c r="P5" i="2"/>
  <c r="Q5" i="2" s="1"/>
  <c r="R5" i="2"/>
  <c r="S5" i="2" s="1"/>
  <c r="E43" i="1"/>
  <c r="E42" i="1" s="1"/>
  <c r="E39" i="1"/>
  <c r="E38" i="1" s="1"/>
  <c r="E40" i="1" s="1"/>
  <c r="E41" i="1" s="1"/>
  <c r="L6" i="2" l="1"/>
  <c r="L7" i="2" s="1"/>
  <c r="N6" i="2"/>
  <c r="O6" i="2"/>
  <c r="O7" i="2"/>
  <c r="N7" i="2"/>
  <c r="J8" i="2"/>
  <c r="I9" i="2" s="1"/>
  <c r="M8" i="2" l="1"/>
  <c r="R7" i="2"/>
  <c r="S7" i="2" s="1"/>
  <c r="P7" i="2"/>
  <c r="Q7" i="2" s="1"/>
  <c r="R6" i="2"/>
  <c r="S6" i="2" s="1"/>
  <c r="P6" i="2"/>
  <c r="Q6" i="2" s="1"/>
  <c r="J9" i="2"/>
  <c r="I10" i="2" s="1"/>
  <c r="K8" i="2"/>
  <c r="J10" i="2" l="1"/>
  <c r="I11" i="2" s="1"/>
  <c r="K9" i="2"/>
  <c r="M9" i="2"/>
  <c r="N8" i="2"/>
  <c r="O8" i="2"/>
  <c r="L8" i="2"/>
  <c r="L9" i="2" l="1"/>
  <c r="R8" i="2"/>
  <c r="S8" i="2" s="1"/>
  <c r="P8" i="2"/>
  <c r="Q8" i="2" s="1"/>
  <c r="O9" i="2"/>
  <c r="N9" i="2"/>
  <c r="J11" i="2"/>
  <c r="I12" i="2" s="1"/>
  <c r="M11" i="2"/>
  <c r="K11" i="2"/>
  <c r="K10" i="2"/>
  <c r="M10" i="2"/>
  <c r="O10" i="2" l="1"/>
  <c r="N10" i="2"/>
  <c r="R9" i="2"/>
  <c r="S9" i="2" s="1"/>
  <c r="P9" i="2"/>
  <c r="Q9" i="2" s="1"/>
  <c r="N11" i="2"/>
  <c r="O11" i="2"/>
  <c r="M12" i="2"/>
  <c r="J12" i="2"/>
  <c r="I13" i="2" s="1"/>
  <c r="L10" i="2"/>
  <c r="L11" i="2" s="1"/>
  <c r="O12" i="2" l="1"/>
  <c r="K13" i="2"/>
  <c r="J13" i="2"/>
  <c r="I14" i="2" s="1"/>
  <c r="K12" i="2"/>
  <c r="R11" i="2"/>
  <c r="S11" i="2" s="1"/>
  <c r="P11" i="2"/>
  <c r="Q11" i="2" s="1"/>
  <c r="P10" i="2"/>
  <c r="Q10" i="2" s="1"/>
  <c r="R10" i="2"/>
  <c r="S10" i="2" s="1"/>
  <c r="J14" i="2" l="1"/>
  <c r="K14" i="2" s="1"/>
  <c r="M14" i="2"/>
  <c r="M13" i="2"/>
  <c r="N12" i="2"/>
  <c r="R12" i="2"/>
  <c r="S12" i="2" s="1"/>
  <c r="P12" i="2"/>
  <c r="Q12" i="2" s="1"/>
  <c r="L12" i="2"/>
  <c r="L13" i="2" s="1"/>
  <c r="K15" i="2" l="1"/>
  <c r="L14" i="2"/>
  <c r="O13" i="2"/>
  <c r="N13" i="2"/>
  <c r="O14" i="2"/>
  <c r="N14" i="2"/>
  <c r="R14" i="2" l="1"/>
  <c r="S14" i="2" s="1"/>
  <c r="P14" i="2"/>
  <c r="Q14" i="2" s="1"/>
  <c r="P13" i="2"/>
  <c r="Q13" i="2" s="1"/>
  <c r="R13" i="2"/>
  <c r="S13" i="2" s="1"/>
  <c r="Q15" i="2" l="1"/>
  <c r="M80" i="2" s="1"/>
  <c r="M88" i="2" s="1"/>
  <c r="M89" i="2" s="1"/>
  <c r="S15" i="2"/>
  <c r="M91" i="2" s="1"/>
  <c r="M9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<sst xmlns="http://schemas.openxmlformats.org/spreadsheetml/2006/main" count="117" uniqueCount="98">
  <si>
    <t xml:space="preserve">Ungrouped Data </t>
  </si>
  <si>
    <t>Ungrouped Data  (Flatten/Unsorted)</t>
  </si>
  <si>
    <t>Ungrouped Data  (Sorted)</t>
  </si>
  <si>
    <t>The shear strengths of 100 spot welds in a titanium alloy follow.</t>
  </si>
  <si>
    <t>Values</t>
  </si>
  <si>
    <t>Number of Freq</t>
  </si>
  <si>
    <t>Index</t>
  </si>
  <si>
    <t>Deviation (x-mean)</t>
  </si>
  <si>
    <t>Squared Deviation</t>
  </si>
  <si>
    <t>Absolution Deviation</t>
  </si>
  <si>
    <t>Mean</t>
  </si>
  <si>
    <t>Data Count</t>
  </si>
  <si>
    <t>Median</t>
  </si>
  <si>
    <t>Middle Count</t>
  </si>
  <si>
    <t>Middle Count Smallest Value</t>
  </si>
  <si>
    <t xml:space="preserve">Middle Count (+1) Smallest Value </t>
  </si>
  <si>
    <t>Mode</t>
  </si>
  <si>
    <t>Count of number with highest frequency</t>
  </si>
  <si>
    <t>Quartiles (Q1)</t>
  </si>
  <si>
    <t>Q1 index position</t>
  </si>
  <si>
    <t>Q1 (Interpolate if position is not an integer)</t>
  </si>
  <si>
    <t xml:space="preserve"> </t>
  </si>
  <si>
    <t>Quartiles (Q3)</t>
  </si>
  <si>
    <t>Q3 index position</t>
  </si>
  <si>
    <t>Q3 (Interpolate if position is not an integer)</t>
  </si>
  <si>
    <t>Percentiles (P10)</t>
  </si>
  <si>
    <t>P10's index position</t>
  </si>
  <si>
    <t>P10 (Interpolate if position is not an integer)</t>
  </si>
  <si>
    <t>Percentiles (P90)</t>
  </si>
  <si>
    <t>P10's index location</t>
  </si>
  <si>
    <t>P10 (Interpolate if position  is not an integer)</t>
  </si>
  <si>
    <t>Interquartile Range</t>
  </si>
  <si>
    <t>Q1</t>
  </si>
  <si>
    <t>Q3</t>
  </si>
  <si>
    <t>Quartile Deviation</t>
  </si>
  <si>
    <t>Variance</t>
  </si>
  <si>
    <t>Sum of Squared Deviation</t>
  </si>
  <si>
    <t>Standard Deviation</t>
  </si>
  <si>
    <t>Coefficient of Variation</t>
  </si>
  <si>
    <t>Mean Deviation</t>
  </si>
  <si>
    <t>Sum of Absolute Deviation</t>
  </si>
  <si>
    <t>Grouped Data</t>
  </si>
  <si>
    <t>Class Index</t>
  </si>
  <si>
    <t>Class Interval</t>
  </si>
  <si>
    <t>Frequency (f)</t>
  </si>
  <si>
    <t xml:space="preserve">Cumulative Frequency (cF) </t>
  </si>
  <si>
    <t>Mid Points (mi)</t>
  </si>
  <si>
    <t>(f*mi)</t>
  </si>
  <si>
    <t>(mi - mean)</t>
  </si>
  <si>
    <t>(mi - mean)²</t>
  </si>
  <si>
    <t>f * (mi - mean)²</t>
  </si>
  <si>
    <t>(mi - mean) Absolute Value</t>
  </si>
  <si>
    <t>(mi - mean) Absolute Value*f</t>
  </si>
  <si>
    <t>Max value</t>
  </si>
  <si>
    <t>Min Value</t>
  </si>
  <si>
    <t>Range</t>
  </si>
  <si>
    <t>Assigned Bin Range</t>
  </si>
  <si>
    <t># of Classes</t>
  </si>
  <si>
    <t>Class Width</t>
  </si>
  <si>
    <t>Highest Frequency Value</t>
  </si>
  <si>
    <t>Q1 Class</t>
  </si>
  <si>
    <t>Q1 Class Lower Boundary (LQ1)</t>
  </si>
  <si>
    <t>Q1 corresponding frequency</t>
  </si>
  <si>
    <t>Q3 Class</t>
  </si>
  <si>
    <t>Q3 Class Lower Boundary (LQ3)</t>
  </si>
  <si>
    <t>Q3 corresponding frequency</t>
  </si>
  <si>
    <t>P10 Class</t>
  </si>
  <si>
    <t>P90 Class</t>
  </si>
  <si>
    <t>Variance (Sample)</t>
  </si>
  <si>
    <t>Sum (Frequencies*Midpoints)</t>
  </si>
  <si>
    <t>Mean (Frequencies*Midpoints)</t>
  </si>
  <si>
    <t>Sum (frequency* (mi - mean)²)</t>
  </si>
  <si>
    <t>Interquartile Range (Q3-Q2)</t>
  </si>
  <si>
    <t>Quartile Deviation (IQR/2)</t>
  </si>
  <si>
    <t>Median Class</t>
  </si>
  <si>
    <t>5413-5426</t>
  </si>
  <si>
    <t>Median Class Lower Boundary</t>
  </si>
  <si>
    <t>5399-5412</t>
  </si>
  <si>
    <t>Modal Class Lower Boundary</t>
  </si>
  <si>
    <t>Delta1</t>
  </si>
  <si>
    <t>Delta2</t>
  </si>
  <si>
    <t>5427-5440</t>
  </si>
  <si>
    <t>Median Position (N/2)</t>
  </si>
  <si>
    <t>P10's position (10n/100)</t>
  </si>
  <si>
    <t>Q1 class position (n/4)</t>
  </si>
  <si>
    <t>Q3 class position (3n/4)</t>
  </si>
  <si>
    <t>P90's position (90n/100)</t>
  </si>
  <si>
    <t>5371-5384</t>
  </si>
  <si>
    <t>Lower Boundary of P90 class</t>
  </si>
  <si>
    <t>P10 class Lower Boundary</t>
  </si>
  <si>
    <t>P10 Class Frequency</t>
  </si>
  <si>
    <t>Cumulative frequency preceding P10 class</t>
  </si>
  <si>
    <t>Cumulative frequency preceding Q3 class</t>
  </si>
  <si>
    <t>Cumulative frequency preceding Q1 class</t>
  </si>
  <si>
    <t>Cumulative frequency preceding median class</t>
  </si>
  <si>
    <t>P90 Class Frequency</t>
  </si>
  <si>
    <t>Cumulative frequency preceding P90 class</t>
  </si>
  <si>
    <t>5469-5482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</si>
</sst>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i/>
      <sz val="11"/>
      <color theme="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i/>
      <sz val="11"/>
      <color theme="1" tint="0.14999847407452621"/>
      <name val="Aptos Narrow"/>
      <family val="2"/>
      <scheme val="minor"/>
    </font>
    <font>
      <b/>
      <i/>
      <sz val="11"/>
      <color theme="1" tint="0.14999847407452621"/>
      <name val="Aptos Narrow"/>
      <family val="2"/>
      <scheme val="minor"/>
    </font>
    <font>
      <i/>
      <sz val="10.5"/>
      <color theme="1" tint="0.14999847407452621"/>
      <name val="Aptos Narrow"/>
      <family val="2"/>
      <scheme val="minor"/>
    </font>
    <font>
      <i/>
      <sz val="10.5"/>
      <color theme="1"/>
      <name val="Aptos Narrow"/>
      <family val="2"/>
      <scheme val="minor"/>
    </font>
    <font>
      <b/>
      <i/>
      <sz val="10.5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dashed">
        <color theme="1"/>
      </bottom>
      <diagonal/>
    </border>
    <border>
      <left/>
      <right style="hair">
        <color theme="0"/>
      </right>
      <top style="hair">
        <color theme="0"/>
      </top>
      <bottom style="dashed">
        <color theme="1"/>
      </bottom>
      <diagonal/>
    </border>
    <border>
      <left style="hair">
        <color theme="0"/>
      </left>
      <right/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/>
      <top style="dashed">
        <color theme="1"/>
      </top>
      <bottom style="dashed">
        <color theme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/>
      <top/>
      <bottom style="hair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hair">
        <color theme="0"/>
      </right>
      <top style="thin">
        <color theme="1"/>
      </top>
      <bottom/>
      <diagonal/>
    </border>
    <border>
      <left/>
      <right/>
      <top/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/>
      <bottom/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/>
      <top style="thin">
        <color theme="1"/>
      </top>
      <bottom style="hair">
        <color theme="0"/>
      </bottom>
      <diagonal/>
    </border>
    <border>
      <left/>
      <right/>
      <top style="thin">
        <color theme="1"/>
      </top>
      <bottom style="hair">
        <color theme="0"/>
      </bottom>
      <diagonal/>
    </border>
    <border>
      <left/>
      <right style="hair">
        <color theme="0"/>
      </right>
      <top style="thin">
        <color theme="1"/>
      </top>
      <bottom style="hair">
        <color theme="0"/>
      </bottom>
      <diagonal/>
    </border>
    <border>
      <left style="dashed">
        <color theme="1"/>
      </left>
      <right/>
      <top style="dashed">
        <color theme="1"/>
      </top>
      <bottom/>
      <diagonal/>
    </border>
    <border>
      <left style="dashed">
        <color theme="2"/>
      </left>
      <right style="dashed">
        <color indexed="64"/>
      </right>
      <top style="dashed">
        <color theme="2"/>
      </top>
      <bottom style="dashed">
        <color theme="2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theme="0"/>
      </left>
      <right/>
      <top style="hair">
        <color theme="0"/>
      </top>
      <bottom style="dashed">
        <color indexed="64"/>
      </bottom>
      <diagonal/>
    </border>
    <border>
      <left/>
      <right/>
      <top style="hair">
        <color theme="0"/>
      </top>
      <bottom style="dashed">
        <color indexed="64"/>
      </bottom>
      <diagonal/>
    </border>
    <border>
      <left/>
      <right style="hair">
        <color theme="0"/>
      </right>
      <top style="hair">
        <color theme="0"/>
      </top>
      <bottom style="dashed">
        <color indexed="64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theme="2"/>
      </left>
      <right style="dashed">
        <color theme="2"/>
      </right>
      <top/>
      <bottom/>
      <diagonal/>
    </border>
    <border>
      <left/>
      <right style="dashed">
        <color theme="2"/>
      </right>
      <top/>
      <bottom/>
      <diagonal/>
    </border>
    <border>
      <left/>
      <right style="dashed">
        <color theme="2"/>
      </right>
      <top/>
      <bottom style="hair">
        <color theme="0"/>
      </bottom>
      <diagonal/>
    </border>
    <border>
      <left style="dashed">
        <color theme="2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dashed">
        <color theme="2"/>
      </right>
      <top style="hair">
        <color theme="0"/>
      </top>
      <bottom style="hair">
        <color theme="0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hair">
        <color theme="0"/>
      </left>
      <right style="dashed">
        <color theme="2"/>
      </right>
      <top/>
      <bottom style="hair">
        <color theme="0"/>
      </bottom>
      <diagonal/>
    </border>
    <border>
      <left style="dashed">
        <color theme="2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dashed">
        <color theme="2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dashed">
        <color theme="2"/>
      </top>
      <bottom style="hair">
        <color theme="0"/>
      </bottom>
      <diagonal/>
    </border>
    <border>
      <left style="hair">
        <color theme="0"/>
      </left>
      <right style="dashed">
        <color theme="2"/>
      </right>
      <top style="dashed">
        <color theme="2"/>
      </top>
      <bottom style="hair">
        <color theme="0"/>
      </bottom>
      <diagonal/>
    </border>
    <border>
      <left style="hair">
        <color theme="0"/>
      </left>
      <right style="dashed">
        <color theme="0" tint="-4.9989318521683403E-2"/>
      </right>
      <top/>
      <bottom style="hair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8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Border="1"/>
    <xf numFmtId="0" fontId="4" fillId="0" borderId="10" xfId="0" applyFont="1" applyBorder="1" applyAlignment="1">
      <alignment horizontal="center"/>
    </xf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0" xfId="0" applyFont="1"/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8" fillId="0" borderId="1" xfId="0" applyFont="1" applyBorder="1" applyAlignment="1">
      <alignment horizontal="right"/>
    </xf>
    <xf numFmtId="0" fontId="0" fillId="0" borderId="16" xfId="0" applyBorder="1"/>
    <xf numFmtId="0" fontId="0" fillId="0" borderId="3" xfId="0" applyBorder="1"/>
    <xf numFmtId="0" fontId="0" fillId="0" borderId="4" xfId="0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6" fillId="0" borderId="14" xfId="0" applyFont="1" applyBorder="1"/>
    <xf numFmtId="0" fontId="6" fillId="0" borderId="13" xfId="0" applyFont="1" applyBorder="1"/>
    <xf numFmtId="0" fontId="9" fillId="0" borderId="4" xfId="0" applyFont="1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22" xfId="0" applyFont="1" applyBorder="1"/>
    <xf numFmtId="0" fontId="8" fillId="0" borderId="1" xfId="0" applyFont="1" applyBorder="1"/>
    <xf numFmtId="0" fontId="8" fillId="0" borderId="4" xfId="0" applyFont="1" applyBorder="1"/>
    <xf numFmtId="0" fontId="3" fillId="0" borderId="4" xfId="0" applyFont="1" applyBorder="1" applyAlignment="1">
      <alignment wrapText="1"/>
    </xf>
    <xf numFmtId="9" fontId="0" fillId="0" borderId="4" xfId="1" applyFont="1" applyBorder="1"/>
    <xf numFmtId="0" fontId="0" fillId="0" borderId="11" xfId="0" applyBorder="1" applyAlignment="1">
      <alignment horizontal="center" vertical="center"/>
    </xf>
    <xf numFmtId="2" fontId="0" fillId="0" borderId="16" xfId="0" applyNumberFormat="1" applyBorder="1"/>
    <xf numFmtId="2" fontId="6" fillId="0" borderId="13" xfId="0" applyNumberFormat="1" applyFont="1" applyBorder="1"/>
    <xf numFmtId="10" fontId="0" fillId="0" borderId="16" xfId="0" applyNumberFormat="1" applyBorder="1"/>
    <xf numFmtId="2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8" xfId="0" applyBorder="1" applyAlignment="1">
      <alignment horizontal="center"/>
    </xf>
    <xf numFmtId="0" fontId="6" fillId="0" borderId="29" xfId="0" applyFont="1" applyBorder="1"/>
    <xf numFmtId="0" fontId="0" fillId="0" borderId="30" xfId="0" applyBorder="1" applyAlignment="1">
      <alignment horizontal="center"/>
    </xf>
    <xf numFmtId="2" fontId="0" fillId="0" borderId="3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4" xfId="0" applyFont="1" applyBorder="1" applyAlignment="1">
      <alignment horizontal="right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35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left" wrapText="1"/>
    </xf>
    <xf numFmtId="0" fontId="0" fillId="0" borderId="12" xfId="0" applyBorder="1" applyAlignment="1">
      <alignment horizontal="center" wrapText="1"/>
    </xf>
    <xf numFmtId="0" fontId="6" fillId="0" borderId="34" xfId="0" applyFont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2" xfId="0" applyBorder="1"/>
    <xf numFmtId="164" fontId="0" fillId="0" borderId="12" xfId="0" applyNumberFormat="1" applyBorder="1"/>
    <xf numFmtId="2" fontId="0" fillId="0" borderId="36" xfId="0" applyNumberFormat="1" applyBorder="1"/>
    <xf numFmtId="164" fontId="0" fillId="0" borderId="10" xfId="0" applyNumberFormat="1" applyBorder="1"/>
    <xf numFmtId="0" fontId="0" fillId="0" borderId="10" xfId="0" applyBorder="1"/>
    <xf numFmtId="0" fontId="3" fillId="3" borderId="12" xfId="0" applyFont="1" applyFill="1" applyBorder="1" applyAlignment="1">
      <alignment horizontal="left"/>
    </xf>
    <xf numFmtId="0" fontId="3" fillId="0" borderId="12" xfId="0" applyFont="1" applyBorder="1"/>
    <xf numFmtId="0" fontId="3" fillId="0" borderId="4" xfId="0" applyFont="1" applyBorder="1"/>
    <xf numFmtId="0" fontId="11" fillId="0" borderId="37" xfId="0" applyFont="1" applyBorder="1"/>
    <xf numFmtId="0" fontId="9" fillId="0" borderId="1" xfId="0" applyFont="1" applyBorder="1" applyAlignment="1">
      <alignment horizontal="left"/>
    </xf>
    <xf numFmtId="0" fontId="0" fillId="5" borderId="2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2" fontId="3" fillId="0" borderId="4" xfId="0" applyNumberFormat="1" applyFont="1" applyBorder="1"/>
    <xf numFmtId="0" fontId="10" fillId="0" borderId="37" xfId="0" applyFont="1" applyBorder="1" applyAlignment="1">
      <alignment horizontal="left"/>
    </xf>
    <xf numFmtId="0" fontId="12" fillId="0" borderId="40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41" xfId="0" applyFont="1" applyBorder="1"/>
    <xf numFmtId="0" fontId="13" fillId="0" borderId="4" xfId="0" applyFont="1" applyBorder="1"/>
    <xf numFmtId="0" fontId="13" fillId="0" borderId="4" xfId="0" applyFont="1" applyBorder="1" applyAlignment="1">
      <alignment horizontal="right"/>
    </xf>
    <xf numFmtId="0" fontId="3" fillId="0" borderId="22" xfId="0" applyFont="1" applyBorder="1"/>
    <xf numFmtId="0" fontId="0" fillId="4" borderId="12" xfId="0" applyFill="1" applyBorder="1"/>
    <xf numFmtId="2" fontId="0" fillId="4" borderId="12" xfId="0" applyNumberFormat="1" applyFill="1" applyBorder="1"/>
    <xf numFmtId="0" fontId="12" fillId="0" borderId="44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2" fillId="0" borderId="45" xfId="0" applyFont="1" applyBorder="1"/>
    <xf numFmtId="0" fontId="13" fillId="0" borderId="22" xfId="0" applyFont="1" applyBorder="1"/>
    <xf numFmtId="0" fontId="12" fillId="0" borderId="4" xfId="0" applyFont="1" applyBorder="1"/>
    <xf numFmtId="0" fontId="12" fillId="0" borderId="4" xfId="0" applyFont="1" applyBorder="1" applyAlignment="1">
      <alignment horizontal="right"/>
    </xf>
    <xf numFmtId="0" fontId="12" fillId="0" borderId="22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3" fillId="0" borderId="1" xfId="0" applyFont="1" applyBorder="1"/>
    <xf numFmtId="0" fontId="9" fillId="0" borderId="1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right"/>
    </xf>
    <xf numFmtId="0" fontId="0" fillId="4" borderId="12" xfId="0" applyFill="1" applyBorder="1" applyAlignment="1">
      <alignment horizontal="right"/>
    </xf>
    <xf numFmtId="10" fontId="0" fillId="4" borderId="12" xfId="0" applyNumberFormat="1" applyFill="1" applyBorder="1"/>
    <xf numFmtId="0" fontId="13" fillId="0" borderId="46" xfId="0" applyFont="1" applyBorder="1" applyAlignment="1">
      <alignment horizontal="left"/>
    </xf>
    <xf numFmtId="0" fontId="13" fillId="0" borderId="47" xfId="0" applyFont="1" applyBorder="1"/>
    <xf numFmtId="0" fontId="13" fillId="0" borderId="4" xfId="0" applyFont="1" applyBorder="1" applyAlignment="1">
      <alignment horizontal="left"/>
    </xf>
    <xf numFmtId="0" fontId="13" fillId="0" borderId="46" xfId="0" applyFont="1" applyBorder="1"/>
    <xf numFmtId="0" fontId="13" fillId="0" borderId="13" xfId="0" applyFont="1" applyBorder="1" applyAlignment="1">
      <alignment horizontal="left"/>
    </xf>
    <xf numFmtId="0" fontId="13" fillId="0" borderId="43" xfId="0" applyFont="1" applyBorder="1"/>
    <xf numFmtId="0" fontId="13" fillId="0" borderId="22" xfId="0" applyFont="1" applyBorder="1" applyAlignment="1">
      <alignment horizontal="left"/>
    </xf>
    <xf numFmtId="0" fontId="13" fillId="0" borderId="45" xfId="0" applyFont="1" applyBorder="1"/>
    <xf numFmtId="2" fontId="13" fillId="0" borderId="4" xfId="0" applyNumberFormat="1" applyFont="1" applyBorder="1"/>
    <xf numFmtId="2" fontId="13" fillId="0" borderId="22" xfId="0" applyNumberFormat="1" applyFont="1" applyBorder="1"/>
    <xf numFmtId="0" fontId="13" fillId="0" borderId="41" xfId="0" applyFont="1" applyBorder="1" applyAlignment="1">
      <alignment horizontal="right"/>
    </xf>
    <xf numFmtId="0" fontId="13" fillId="0" borderId="41" xfId="0" applyFont="1" applyBorder="1"/>
    <xf numFmtId="0" fontId="14" fillId="0" borderId="4" xfId="0" applyFont="1" applyBorder="1" applyAlignment="1">
      <alignment horizontal="right"/>
    </xf>
    <xf numFmtId="2" fontId="13" fillId="0" borderId="48" xfId="0" applyNumberFormat="1" applyFont="1" applyBorder="1"/>
    <xf numFmtId="0" fontId="3" fillId="3" borderId="16" xfId="0" applyFont="1" applyFill="1" applyBorder="1"/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15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15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3" fillId="3" borderId="1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3" xfId="0" applyFont="1" applyBorder="1"/>
    <xf numFmtId="0" fontId="6" fillId="0" borderId="0" xfId="0" applyFont="1"/>
    <xf numFmtId="0" fontId="6" fillId="0" borderId="24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36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0" fillId="5" borderId="2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</a:t>
          </a:r>
        </a:p>
      </cx:txPr>
    </cx:title>
    <cx:plotArea>
      <cx:plotAreaRegion>
        <cx:series layoutId="boxWhisker" uniqueId="{DF984F67-0767-4B94-AEFF-74ACADDC915E}">
          <cx:tx>
            <cx:txData>
              <cx:f>_xlchart.v1.0</cx:f>
              <cx:v>Values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</cx:spPr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microsoft.com/office/2007/relationships/hdphoto" Target="../media/hdphoto3.wdp"/><Relationship Id="rId4" Type="http://schemas.microsoft.com/office/2007/relationships/hdphoto" Target="../media/hdphoto1.wdp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100012</xdr:colOff>
      <xdr:row>0</xdr:row>
      <xdr:rowOff>309561</xdr:rowOff>
    </xdr:from>
    <xdr:to>
      <xdr:col>24</xdr:col>
      <xdr:colOff>666750</xdr:colOff>
      <xdr:row>15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CE27D6E-8777-8B41-78CB-216D0161E0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06512" y="309561"/>
              <a:ext cx="5348288" cy="2976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104776</xdr:colOff>
      <xdr:row>56</xdr:row>
      <xdr:rowOff>95250</xdr:rowOff>
    </xdr:from>
    <xdr:to>
      <xdr:col>11</xdr:col>
      <xdr:colOff>752475</xdr:colOff>
      <xdr:row>59</xdr:row>
      <xdr:rowOff>94809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45D7C8-07DD-4CAD-9F18-4525D676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1" y="9410700"/>
          <a:ext cx="1666874" cy="571059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76200</xdr:colOff>
      <xdr:row>66</xdr:row>
      <xdr:rowOff>104775</xdr:rowOff>
    </xdr:from>
    <xdr:to>
      <xdr:col>11</xdr:col>
      <xdr:colOff>838200</xdr:colOff>
      <xdr:row>69</xdr:row>
      <xdr:rowOff>90575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EA1CE2-6C5B-4F4C-AEE9-F241E5A3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8025" y="10944225"/>
          <a:ext cx="1781175" cy="55730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66676</xdr:colOff>
      <xdr:row>36</xdr:row>
      <xdr:rowOff>95250</xdr:rowOff>
    </xdr:from>
    <xdr:to>
      <xdr:col>11</xdr:col>
      <xdr:colOff>857251</xdr:colOff>
      <xdr:row>39</xdr:row>
      <xdr:rowOff>70090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6D9C25-00E3-443C-AF10-ADD737DD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3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048501" y="5600700"/>
          <a:ext cx="1809750" cy="54634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76200</xdr:colOff>
      <xdr:row>46</xdr:row>
      <xdr:rowOff>161926</xdr:rowOff>
    </xdr:from>
    <xdr:to>
      <xdr:col>11</xdr:col>
      <xdr:colOff>876300</xdr:colOff>
      <xdr:row>49</xdr:row>
      <xdr:rowOff>49342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FF3361-5367-4989-B048-53B6CE02F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58025" y="7572376"/>
          <a:ext cx="1819275" cy="458916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123826</xdr:colOff>
      <xdr:row>80</xdr:row>
      <xdr:rowOff>142876</xdr:rowOff>
    </xdr:from>
    <xdr:to>
      <xdr:col>11</xdr:col>
      <xdr:colOff>571501</xdr:colOff>
      <xdr:row>83</xdr:row>
      <xdr:rowOff>45046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A9F326-D29F-47A1-B06B-F482F90C7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05651" y="15744826"/>
          <a:ext cx="1466850" cy="473670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10</xdr:col>
      <xdr:colOff>28575</xdr:colOff>
      <xdr:row>19</xdr:row>
      <xdr:rowOff>95251</xdr:rowOff>
    </xdr:from>
    <xdr:to>
      <xdr:col>11</xdr:col>
      <xdr:colOff>867939</xdr:colOff>
      <xdr:row>21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BB685C-0730-552D-DFAD-AF48016F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3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010400" y="4076701"/>
          <a:ext cx="1858539" cy="352424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  <xdr:twoCellAnchor editAs="oneCell">
    <xdr:from>
      <xdr:col>9</xdr:col>
      <xdr:colOff>828676</xdr:colOff>
      <xdr:row>29</xdr:row>
      <xdr:rowOff>76200</xdr:rowOff>
    </xdr:from>
    <xdr:to>
      <xdr:col>11</xdr:col>
      <xdr:colOff>1371601</xdr:colOff>
      <xdr:row>31</xdr:row>
      <xdr:rowOff>106373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794E0FA-3D3E-BDCB-B58C-5D48E9F24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3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819901" y="5962650"/>
          <a:ext cx="2552700" cy="411173"/>
        </a:xfrm>
        <a:prstGeom prst="roundRect">
          <a:avLst>
            <a:gd name="adj" fmla="val 16667"/>
          </a:avLst>
        </a:prstGeom>
        <a:ln>
          <a:noFill/>
        </a:ln>
        <a:effectLst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EF27-BA22-4003-887E-0653D9C50076}">
  <dimension ref="A1:AD103"/>
  <sheetViews>
    <sheetView tabSelected="1" zoomScaleNormal="100" workbookViewId="0">
      <selection activeCell="U23" sqref="U23"/>
    </sheetView>
  </sheetViews>
  <sheetFormatPr defaultRowHeight="15" x14ac:dyDescent="0.25"/>
  <cols>
    <col min="1" max="2" width="11" style="46" customWidth="1"/>
    <col min="3" max="3" width="10.85546875" style="46" customWidth="1"/>
    <col min="4" max="4" width="14.28515625" style="1" customWidth="1"/>
    <col min="5" max="5" width="13.85546875" style="1" customWidth="1"/>
    <col min="6" max="6" width="10.7109375" style="1" customWidth="1"/>
    <col min="7" max="7" width="8.28515625" style="1" customWidth="1"/>
    <col min="8" max="10" width="10.140625" style="1" customWidth="1"/>
    <col min="11" max="11" width="5" style="1" customWidth="1"/>
    <col min="12" max="12" width="14.7109375" style="46" customWidth="1"/>
    <col min="13" max="13" width="15.140625" style="46" customWidth="1"/>
    <col min="14" max="14" width="4.140625" style="1" customWidth="1"/>
    <col min="15" max="15" width="6.5703125" style="34" bestFit="1" customWidth="1"/>
    <col min="16" max="16" width="12.42578125" style="46" customWidth="1"/>
    <col min="17" max="17" width="10.7109375" style="53" customWidth="1"/>
    <col min="18" max="18" width="14.42578125" style="53" customWidth="1"/>
    <col min="19" max="19" width="15" style="1" customWidth="1"/>
    <col min="20" max="20" width="20.5703125" style="1" bestFit="1" customWidth="1"/>
    <col min="21" max="21" width="11.28515625" style="1" bestFit="1" customWidth="1"/>
    <col min="22" max="22" width="12" style="1" bestFit="1" customWidth="1"/>
    <col min="23" max="23" width="20.5703125" style="1" customWidth="1"/>
    <col min="24" max="24" width="7.28515625" style="1" customWidth="1"/>
    <col min="25" max="25" width="24.7109375" style="2" customWidth="1"/>
    <col min="26" max="16384" width="9.140625" style="1"/>
  </cols>
  <sheetData>
    <row r="1" spans="1:30" ht="28.5" customHeight="1" x14ac:dyDescent="0.25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2"/>
      <c r="L1" s="143" t="s">
        <v>1</v>
      </c>
      <c r="M1" s="144"/>
      <c r="O1" s="145" t="s">
        <v>2</v>
      </c>
      <c r="P1" s="146"/>
      <c r="Q1" s="146"/>
      <c r="R1" s="146"/>
      <c r="S1" s="147"/>
      <c r="T1" s="2"/>
      <c r="U1" s="3"/>
      <c r="Z1" s="2"/>
      <c r="AA1" s="2"/>
      <c r="AB1" s="3"/>
      <c r="AC1" s="3"/>
      <c r="AD1" s="3"/>
    </row>
    <row r="2" spans="1:30" ht="30" customHeight="1" x14ac:dyDescent="0.25">
      <c r="A2" s="148" t="s">
        <v>3</v>
      </c>
      <c r="B2" s="148"/>
      <c r="C2" s="148"/>
      <c r="D2" s="148"/>
      <c r="E2" s="148"/>
      <c r="F2" s="148"/>
      <c r="G2" s="148"/>
      <c r="H2" s="148"/>
      <c r="I2" s="148"/>
      <c r="J2" s="148"/>
      <c r="K2" s="4"/>
      <c r="L2" s="5" t="s">
        <v>4</v>
      </c>
      <c r="M2" s="5" t="s">
        <v>5</v>
      </c>
      <c r="N2" s="6"/>
      <c r="O2" s="7" t="s">
        <v>6</v>
      </c>
      <c r="P2" s="8" t="s">
        <v>4</v>
      </c>
      <c r="Q2" s="9" t="s">
        <v>7</v>
      </c>
      <c r="R2" s="9" t="s">
        <v>8</v>
      </c>
      <c r="S2" s="10" t="s">
        <v>9</v>
      </c>
      <c r="T2" s="11"/>
      <c r="U2" s="3"/>
      <c r="V2" s="3"/>
      <c r="W2" s="3"/>
    </row>
    <row r="3" spans="1:30" x14ac:dyDescent="0.25">
      <c r="A3">
        <v>5408</v>
      </c>
      <c r="B3">
        <v>5431</v>
      </c>
      <c r="C3">
        <v>5475</v>
      </c>
      <c r="D3">
        <v>5442</v>
      </c>
      <c r="E3">
        <v>5376</v>
      </c>
      <c r="F3">
        <v>5388</v>
      </c>
      <c r="G3">
        <v>5459</v>
      </c>
      <c r="H3">
        <v>5422</v>
      </c>
      <c r="I3">
        <v>5416</v>
      </c>
      <c r="J3">
        <v>5435</v>
      </c>
      <c r="K3" s="12"/>
      <c r="L3" s="13" cm="1">
        <f t="array" ref="L3">INDEX($A$3:$J$12,INT((ROW(L3)-ROW(L$3))/COLUMNS($A$3:$J$12))+1,MOD(ROW(L3)-ROW(L$3),COLUMNS($A$3:$J$12))+1)</f>
        <v>5408</v>
      </c>
      <c r="M3" s="13">
        <f>COUNTIF($L$3:$L$102, L3)</f>
        <v>2</v>
      </c>
      <c r="N3" s="6"/>
      <c r="O3" s="14">
        <v>1</v>
      </c>
      <c r="P3" s="15">
        <v>5408</v>
      </c>
      <c r="Q3" s="16">
        <f>P3-$E$14</f>
        <v>-13.770000000001346</v>
      </c>
      <c r="R3" s="16">
        <f>Q3^2</f>
        <v>189.61290000003706</v>
      </c>
      <c r="S3" s="16">
        <f>ABS(Q3)</f>
        <v>13.770000000001346</v>
      </c>
      <c r="T3" s="11"/>
      <c r="U3" s="3"/>
      <c r="V3" s="3"/>
      <c r="W3" s="3"/>
    </row>
    <row r="4" spans="1:30" x14ac:dyDescent="0.25">
      <c r="A4">
        <v>5420</v>
      </c>
      <c r="B4">
        <v>5429</v>
      </c>
      <c r="C4">
        <v>5401</v>
      </c>
      <c r="D4">
        <v>5446</v>
      </c>
      <c r="E4">
        <v>5487</v>
      </c>
      <c r="F4">
        <v>5416</v>
      </c>
      <c r="G4">
        <v>5382</v>
      </c>
      <c r="H4">
        <v>5357</v>
      </c>
      <c r="I4">
        <v>5388</v>
      </c>
      <c r="J4">
        <v>5457</v>
      </c>
      <c r="K4" s="12"/>
      <c r="L4" s="13" cm="1">
        <f t="array" ref="L4">INDEX($A$3:$J$12,INT((ROW(L4)-ROW(L$3))/COLUMNS($A$3:$J$12))+1,MOD(ROW(L4)-ROW(L$3),COLUMNS($A$3:$J$12))+1)</f>
        <v>5431</v>
      </c>
      <c r="M4" s="13">
        <f t="shared" ref="M4:M67" si="0">COUNTIF($L$3:$L$102, L4)</f>
        <v>4</v>
      </c>
      <c r="N4" s="6"/>
      <c r="O4" s="14">
        <v>2</v>
      </c>
      <c r="P4" s="15">
        <v>5431</v>
      </c>
      <c r="Q4" s="16">
        <f t="shared" ref="Q4:Q67" si="1">P4-$E$14</f>
        <v>9.2299999999986539</v>
      </c>
      <c r="R4" s="16">
        <f t="shared" ref="R4:R67" si="2">Q4^2</f>
        <v>85.192899999975154</v>
      </c>
      <c r="S4" s="16">
        <f t="shared" ref="S4:S67" si="3">ABS(Q4)</f>
        <v>9.2299999999986539</v>
      </c>
      <c r="T4" s="11"/>
      <c r="U4" s="3"/>
      <c r="V4" s="3"/>
      <c r="W4" s="3"/>
    </row>
    <row r="5" spans="1:30" x14ac:dyDescent="0.25">
      <c r="A5">
        <v>5407</v>
      </c>
      <c r="B5">
        <v>5469</v>
      </c>
      <c r="C5">
        <v>5416</v>
      </c>
      <c r="D5">
        <v>5377</v>
      </c>
      <c r="E5">
        <v>5454</v>
      </c>
      <c r="F5">
        <v>5375</v>
      </c>
      <c r="G5">
        <v>5409</v>
      </c>
      <c r="H5">
        <v>5459</v>
      </c>
      <c r="I5">
        <v>5445</v>
      </c>
      <c r="J5">
        <v>5429</v>
      </c>
      <c r="K5" s="12"/>
      <c r="L5" s="13" cm="1">
        <f t="array" ref="L5">INDEX($A$3:$J$12,INT((ROW(L5)-ROW(L$3))/COLUMNS($A$3:$J$12))+1,MOD(ROW(L5)-ROW(L$3),COLUMNS($A$3:$J$12))+1)</f>
        <v>5475</v>
      </c>
      <c r="M5" s="13">
        <f t="shared" si="0"/>
        <v>1</v>
      </c>
      <c r="N5" s="6"/>
      <c r="O5" s="14">
        <v>3</v>
      </c>
      <c r="P5" s="17">
        <v>5475</v>
      </c>
      <c r="Q5" s="16">
        <f t="shared" si="1"/>
        <v>53.229999999998654</v>
      </c>
      <c r="R5" s="16">
        <f t="shared" si="2"/>
        <v>2833.4328999998565</v>
      </c>
      <c r="S5" s="16">
        <f t="shared" si="3"/>
        <v>53.229999999998654</v>
      </c>
      <c r="T5" s="11"/>
      <c r="U5" s="3"/>
      <c r="V5" s="3"/>
      <c r="W5" s="3"/>
    </row>
    <row r="6" spans="1:30" x14ac:dyDescent="0.25">
      <c r="A6">
        <v>5463</v>
      </c>
      <c r="B6">
        <v>5408</v>
      </c>
      <c r="C6">
        <v>5481</v>
      </c>
      <c r="D6">
        <v>5453</v>
      </c>
      <c r="E6">
        <v>5422</v>
      </c>
      <c r="F6">
        <v>5354</v>
      </c>
      <c r="G6">
        <v>5421</v>
      </c>
      <c r="H6">
        <v>5406</v>
      </c>
      <c r="I6">
        <v>5444</v>
      </c>
      <c r="J6">
        <v>5466</v>
      </c>
      <c r="K6" s="12"/>
      <c r="L6" s="13" cm="1">
        <f t="array" ref="L6">INDEX($A$3:$J$12,INT((ROW(L6)-ROW(L$3))/COLUMNS($A$3:$J$12))+1,MOD(ROW(L6)-ROW(L$3),COLUMNS($A$3:$J$12))+1)</f>
        <v>5442</v>
      </c>
      <c r="M6" s="13">
        <f t="shared" si="0"/>
        <v>1</v>
      </c>
      <c r="N6" s="6"/>
      <c r="O6" s="14">
        <v>4</v>
      </c>
      <c r="P6" s="15">
        <v>5442</v>
      </c>
      <c r="Q6" s="16">
        <f t="shared" si="1"/>
        <v>20.229999999998654</v>
      </c>
      <c r="R6" s="16">
        <f t="shared" si="2"/>
        <v>409.25289999994556</v>
      </c>
      <c r="S6" s="16">
        <f t="shared" si="3"/>
        <v>20.229999999998654</v>
      </c>
      <c r="T6" s="11"/>
      <c r="U6" s="3"/>
      <c r="V6" s="3"/>
      <c r="W6" s="3"/>
    </row>
    <row r="7" spans="1:30" x14ac:dyDescent="0.25">
      <c r="A7">
        <v>5399</v>
      </c>
      <c r="B7">
        <v>5391</v>
      </c>
      <c r="C7">
        <v>5477</v>
      </c>
      <c r="D7">
        <v>5447</v>
      </c>
      <c r="E7">
        <v>5329</v>
      </c>
      <c r="F7">
        <v>5473</v>
      </c>
      <c r="G7">
        <v>5423</v>
      </c>
      <c r="H7">
        <v>5441</v>
      </c>
      <c r="I7">
        <v>5412</v>
      </c>
      <c r="J7">
        <v>5384</v>
      </c>
      <c r="K7" s="12"/>
      <c r="L7" s="13" cm="1">
        <f t="array" ref="L7">INDEX($A$3:$J$12,INT((ROW(L7)-ROW(L$3))/COLUMNS($A$3:$J$12))+1,MOD(ROW(L7)-ROW(L$3),COLUMNS($A$3:$J$12))+1)</f>
        <v>5376</v>
      </c>
      <c r="M7" s="13">
        <f t="shared" si="0"/>
        <v>1</v>
      </c>
      <c r="N7" s="6"/>
      <c r="O7" s="14">
        <v>5</v>
      </c>
      <c r="P7" s="17">
        <v>5376</v>
      </c>
      <c r="Q7" s="16">
        <f t="shared" si="1"/>
        <v>-45.770000000001346</v>
      </c>
      <c r="R7" s="16">
        <f t="shared" si="2"/>
        <v>2094.8929000001231</v>
      </c>
      <c r="S7" s="16">
        <f t="shared" si="3"/>
        <v>45.770000000001346</v>
      </c>
      <c r="T7" s="11"/>
    </row>
    <row r="8" spans="1:30" x14ac:dyDescent="0.25">
      <c r="A8">
        <v>5445</v>
      </c>
      <c r="B8">
        <v>5436</v>
      </c>
      <c r="C8">
        <v>5454</v>
      </c>
      <c r="D8">
        <v>5453</v>
      </c>
      <c r="E8">
        <v>5428</v>
      </c>
      <c r="F8">
        <v>5418</v>
      </c>
      <c r="G8">
        <v>5465</v>
      </c>
      <c r="H8">
        <v>5427</v>
      </c>
      <c r="I8">
        <v>5421</v>
      </c>
      <c r="J8">
        <v>5396</v>
      </c>
      <c r="K8" s="12"/>
      <c r="L8" s="13" cm="1">
        <f t="array" ref="L8">INDEX($A$3:$J$12,INT((ROW(L8)-ROW(L$3))/COLUMNS($A$3:$J$12))+1,MOD(ROW(L8)-ROW(L$3),COLUMNS($A$3:$J$12))+1)</f>
        <v>5388</v>
      </c>
      <c r="M8" s="13">
        <f t="shared" si="0"/>
        <v>4</v>
      </c>
      <c r="N8" s="6"/>
      <c r="O8" s="14">
        <v>6</v>
      </c>
      <c r="P8" s="15">
        <v>5388</v>
      </c>
      <c r="Q8" s="16">
        <f t="shared" si="1"/>
        <v>-33.770000000001346</v>
      </c>
      <c r="R8" s="16">
        <f t="shared" si="2"/>
        <v>1140.412900000091</v>
      </c>
      <c r="S8" s="16">
        <f t="shared" si="3"/>
        <v>33.770000000001346</v>
      </c>
      <c r="T8" s="11"/>
    </row>
    <row r="9" spans="1:30" x14ac:dyDescent="0.25">
      <c r="A9">
        <v>5381</v>
      </c>
      <c r="B9">
        <v>5425</v>
      </c>
      <c r="C9">
        <v>5388</v>
      </c>
      <c r="D9">
        <v>5388</v>
      </c>
      <c r="E9">
        <v>5378</v>
      </c>
      <c r="F9">
        <v>5481</v>
      </c>
      <c r="G9">
        <v>5387</v>
      </c>
      <c r="H9">
        <v>5440</v>
      </c>
      <c r="I9">
        <v>5482</v>
      </c>
      <c r="J9">
        <v>5406</v>
      </c>
      <c r="K9" s="12"/>
      <c r="L9" s="13" cm="1">
        <f t="array" ref="L9">INDEX($A$3:$J$12,INT((ROW(L9)-ROW(L$3))/COLUMNS($A$3:$J$12))+1,MOD(ROW(L9)-ROW(L$3),COLUMNS($A$3:$J$12))+1)</f>
        <v>5459</v>
      </c>
      <c r="M9" s="13">
        <f t="shared" si="0"/>
        <v>2</v>
      </c>
      <c r="N9" s="6"/>
      <c r="O9" s="14">
        <v>7</v>
      </c>
      <c r="P9" s="15">
        <v>5459</v>
      </c>
      <c r="Q9" s="16">
        <f t="shared" si="1"/>
        <v>37.229999999998654</v>
      </c>
      <c r="R9" s="16">
        <f t="shared" si="2"/>
        <v>1386.0728999998998</v>
      </c>
      <c r="S9" s="16">
        <f t="shared" si="3"/>
        <v>37.229999999998654</v>
      </c>
      <c r="T9" s="11"/>
      <c r="U9" s="2"/>
      <c r="V9" s="2"/>
      <c r="W9" s="2"/>
    </row>
    <row r="10" spans="1:30" x14ac:dyDescent="0.25">
      <c r="A10">
        <v>5401</v>
      </c>
      <c r="B10">
        <v>5411</v>
      </c>
      <c r="C10">
        <v>5399</v>
      </c>
      <c r="D10">
        <v>5431</v>
      </c>
      <c r="E10">
        <v>5440</v>
      </c>
      <c r="F10">
        <v>5413</v>
      </c>
      <c r="G10">
        <v>5406</v>
      </c>
      <c r="H10">
        <v>5342</v>
      </c>
      <c r="I10">
        <v>5452</v>
      </c>
      <c r="J10">
        <v>5420</v>
      </c>
      <c r="K10" s="12"/>
      <c r="L10" s="13" cm="1">
        <f t="array" ref="L10">INDEX($A$3:$J$12,INT((ROW(L10)-ROW(L$3))/COLUMNS($A$3:$J$12))+1,MOD(ROW(L10)-ROW(L$3),COLUMNS($A$3:$J$12))+1)</f>
        <v>5422</v>
      </c>
      <c r="M10" s="13">
        <f t="shared" si="0"/>
        <v>3</v>
      </c>
      <c r="N10" s="6"/>
      <c r="O10" s="14">
        <v>8</v>
      </c>
      <c r="P10" s="15">
        <v>5422</v>
      </c>
      <c r="Q10" s="16">
        <f t="shared" si="1"/>
        <v>0.22999999999865395</v>
      </c>
      <c r="R10" s="16">
        <f t="shared" si="2"/>
        <v>5.2899999999380817E-2</v>
      </c>
      <c r="S10" s="16">
        <f t="shared" si="3"/>
        <v>0.22999999999865395</v>
      </c>
      <c r="T10" s="11"/>
      <c r="U10" s="2"/>
      <c r="V10" s="2"/>
      <c r="W10" s="2"/>
    </row>
    <row r="11" spans="1:30" x14ac:dyDescent="0.25">
      <c r="A11">
        <v>5458</v>
      </c>
      <c r="B11">
        <v>5485</v>
      </c>
      <c r="C11">
        <v>5431</v>
      </c>
      <c r="D11">
        <v>5416</v>
      </c>
      <c r="E11">
        <v>5431</v>
      </c>
      <c r="F11">
        <v>5390</v>
      </c>
      <c r="G11">
        <v>5399</v>
      </c>
      <c r="H11">
        <v>5435</v>
      </c>
      <c r="I11">
        <v>5387</v>
      </c>
      <c r="J11">
        <v>5462</v>
      </c>
      <c r="K11" s="12"/>
      <c r="L11" s="13" cm="1">
        <f t="array" ref="L11">INDEX($A$3:$J$12,INT((ROW(L11)-ROW(L$3))/COLUMNS($A$3:$J$12))+1,MOD(ROW(L11)-ROW(L$3),COLUMNS($A$3:$J$12))+1)</f>
        <v>5416</v>
      </c>
      <c r="M11" s="13">
        <f t="shared" si="0"/>
        <v>4</v>
      </c>
      <c r="N11" s="6"/>
      <c r="O11" s="14">
        <v>9</v>
      </c>
      <c r="P11" s="17">
        <v>5416</v>
      </c>
      <c r="Q11" s="16">
        <f t="shared" si="1"/>
        <v>-5.7700000000013461</v>
      </c>
      <c r="R11" s="16">
        <f t="shared" si="2"/>
        <v>33.292900000015536</v>
      </c>
      <c r="S11" s="16">
        <f t="shared" si="3"/>
        <v>5.7700000000013461</v>
      </c>
      <c r="T11" s="11"/>
      <c r="U11" s="2"/>
      <c r="V11" s="2"/>
      <c r="W11" s="2"/>
    </row>
    <row r="12" spans="1:30" x14ac:dyDescent="0.25">
      <c r="A12">
        <v>5383</v>
      </c>
      <c r="B12">
        <v>5401</v>
      </c>
      <c r="C12">
        <v>5407</v>
      </c>
      <c r="D12">
        <v>5385</v>
      </c>
      <c r="E12">
        <v>5440</v>
      </c>
      <c r="F12">
        <v>5422</v>
      </c>
      <c r="G12">
        <v>5448</v>
      </c>
      <c r="H12">
        <v>5366</v>
      </c>
      <c r="I12">
        <v>5430</v>
      </c>
      <c r="J12">
        <v>5418</v>
      </c>
      <c r="K12" s="12"/>
      <c r="L12" s="13" cm="1">
        <f t="array" ref="L12">INDEX($A$3:$J$12,INT((ROW(L12)-ROW(L$3))/COLUMNS($A$3:$J$12))+1,MOD(ROW(L12)-ROW(L$3),COLUMNS($A$3:$J$12))+1)</f>
        <v>5435</v>
      </c>
      <c r="M12" s="13">
        <f t="shared" si="0"/>
        <v>2</v>
      </c>
      <c r="N12" s="6"/>
      <c r="O12" s="14">
        <v>10</v>
      </c>
      <c r="P12" s="17">
        <v>5435</v>
      </c>
      <c r="Q12" s="16">
        <f t="shared" si="1"/>
        <v>13.229999999998654</v>
      </c>
      <c r="R12" s="16">
        <f t="shared" si="2"/>
        <v>175.03289999996437</v>
      </c>
      <c r="S12" s="16">
        <f t="shared" si="3"/>
        <v>13.229999999998654</v>
      </c>
      <c r="T12" s="11"/>
      <c r="U12" s="2"/>
      <c r="V12" s="2"/>
      <c r="W12" s="2"/>
    </row>
    <row r="13" spans="1:30" x14ac:dyDescent="0.25">
      <c r="A13" s="18"/>
      <c r="B13" s="19"/>
      <c r="C13" s="19"/>
      <c r="D13" s="20"/>
      <c r="E13" s="20"/>
      <c r="F13" s="21"/>
      <c r="G13" s="21"/>
      <c r="H13" s="21"/>
      <c r="I13" s="22"/>
      <c r="J13" s="22"/>
      <c r="K13" s="4"/>
      <c r="L13" s="13" cm="1">
        <f t="array" ref="L13">INDEX($A$3:$J$12,INT((ROW(L13)-ROW(L$3))/COLUMNS($A$3:$J$12))+1,MOD(ROW(L13)-ROW(L$3),COLUMNS($A$3:$J$12))+1)</f>
        <v>5420</v>
      </c>
      <c r="M13" s="13">
        <f t="shared" si="0"/>
        <v>2</v>
      </c>
      <c r="N13" s="6"/>
      <c r="O13" s="14">
        <v>11</v>
      </c>
      <c r="P13" s="15">
        <v>5420</v>
      </c>
      <c r="Q13" s="16">
        <f t="shared" si="1"/>
        <v>-1.7700000000013461</v>
      </c>
      <c r="R13" s="16">
        <f t="shared" si="2"/>
        <v>3.1329000000047649</v>
      </c>
      <c r="S13" s="16">
        <f t="shared" si="3"/>
        <v>1.7700000000013461</v>
      </c>
      <c r="T13" s="11"/>
      <c r="U13" s="2"/>
      <c r="V13" s="2"/>
      <c r="W13" s="2"/>
    </row>
    <row r="14" spans="1:30" x14ac:dyDescent="0.25">
      <c r="A14" s="23">
        <v>1</v>
      </c>
      <c r="B14" s="133" t="s">
        <v>10</v>
      </c>
      <c r="C14" s="133"/>
      <c r="D14" s="133"/>
      <c r="E14" s="24" cm="1">
        <f t="array" ref="E14">SUM($A$3:$J$12/E15)</f>
        <v>5421.7700000000013</v>
      </c>
      <c r="F14" s="25"/>
      <c r="I14" s="4"/>
      <c r="J14" s="4"/>
      <c r="K14" s="4"/>
      <c r="L14" s="13" cm="1">
        <f t="array" ref="L14">INDEX($A$3:$J$12,INT((ROW(L14)-ROW(L$3))/COLUMNS($A$3:$J$12))+1,MOD(ROW(L14)-ROW(L$3),COLUMNS($A$3:$J$12))+1)</f>
        <v>5429</v>
      </c>
      <c r="M14" s="13">
        <f t="shared" si="0"/>
        <v>2</v>
      </c>
      <c r="N14" s="6"/>
      <c r="O14" s="14">
        <v>12</v>
      </c>
      <c r="P14" s="15">
        <v>5429</v>
      </c>
      <c r="Q14" s="16">
        <f t="shared" si="1"/>
        <v>7.2299999999986539</v>
      </c>
      <c r="R14" s="16">
        <f t="shared" si="2"/>
        <v>52.272899999980538</v>
      </c>
      <c r="S14" s="16">
        <f t="shared" si="3"/>
        <v>7.2299999999986539</v>
      </c>
      <c r="T14" s="11"/>
      <c r="U14" s="2"/>
      <c r="V14" s="2"/>
      <c r="W14" s="2"/>
      <c r="Y14" s="26"/>
    </row>
    <row r="15" spans="1:30" x14ac:dyDescent="0.25">
      <c r="A15" s="27"/>
      <c r="B15" s="149" t="s">
        <v>11</v>
      </c>
      <c r="C15" s="150"/>
      <c r="D15" s="151"/>
      <c r="E15" s="28">
        <f>COUNT($A$3:$J$12)</f>
        <v>100</v>
      </c>
      <c r="I15" s="4"/>
      <c r="J15" s="4"/>
      <c r="K15" s="4"/>
      <c r="L15" s="13" cm="1">
        <f t="array" ref="L15">INDEX($A$3:$J$12,INT((ROW(L15)-ROW(L$3))/COLUMNS($A$3:$J$12))+1,MOD(ROW(L15)-ROW(L$3),COLUMNS($A$3:$J$12))+1)</f>
        <v>5401</v>
      </c>
      <c r="M15" s="13">
        <f t="shared" si="0"/>
        <v>3</v>
      </c>
      <c r="N15" s="6"/>
      <c r="O15" s="14">
        <v>13</v>
      </c>
      <c r="P15" s="15">
        <v>5401</v>
      </c>
      <c r="Q15" s="16">
        <f t="shared" si="1"/>
        <v>-20.770000000001346</v>
      </c>
      <c r="R15" s="16">
        <f t="shared" si="2"/>
        <v>431.39290000005593</v>
      </c>
      <c r="S15" s="16">
        <f t="shared" si="3"/>
        <v>20.770000000001346</v>
      </c>
      <c r="T15" s="11"/>
      <c r="U15" s="2"/>
      <c r="V15" s="2"/>
      <c r="W15" s="2"/>
    </row>
    <row r="16" spans="1:30" x14ac:dyDescent="0.25">
      <c r="A16" s="23">
        <v>2</v>
      </c>
      <c r="B16" s="133" t="s">
        <v>12</v>
      </c>
      <c r="C16" s="133"/>
      <c r="D16" s="133"/>
      <c r="E16" s="24">
        <f>(E18+E19)/2</f>
        <v>5421.5</v>
      </c>
      <c r="F16" s="25"/>
      <c r="I16" s="4"/>
      <c r="J16" s="4"/>
      <c r="K16" s="4"/>
      <c r="L16" s="13" cm="1">
        <f t="array" ref="L16">INDEX($A$3:$J$12,INT((ROW(L16)-ROW(L$3))/COLUMNS($A$3:$J$12))+1,MOD(ROW(L16)-ROW(L$3),COLUMNS($A$3:$J$12))+1)</f>
        <v>5446</v>
      </c>
      <c r="M16" s="13">
        <f t="shared" si="0"/>
        <v>1</v>
      </c>
      <c r="N16" s="6"/>
      <c r="O16" s="14">
        <v>14</v>
      </c>
      <c r="P16" s="15">
        <v>5446</v>
      </c>
      <c r="Q16" s="16">
        <f t="shared" si="1"/>
        <v>24.229999999998654</v>
      </c>
      <c r="R16" s="16">
        <f t="shared" si="2"/>
        <v>587.09289999993473</v>
      </c>
      <c r="S16" s="16">
        <f t="shared" si="3"/>
        <v>24.229999999998654</v>
      </c>
      <c r="T16" s="11"/>
      <c r="U16" s="2"/>
      <c r="V16" s="2"/>
      <c r="W16" s="2"/>
    </row>
    <row r="17" spans="1:26" x14ac:dyDescent="0.25">
      <c r="A17" s="27"/>
      <c r="B17" s="127" t="s">
        <v>13</v>
      </c>
      <c r="C17" s="128"/>
      <c r="D17" s="129"/>
      <c r="E17" s="29">
        <f>COUNT(A3:J12)/2</f>
        <v>50</v>
      </c>
      <c r="I17" s="4"/>
      <c r="J17" s="4"/>
      <c r="K17" s="4"/>
      <c r="L17" s="13" cm="1">
        <f t="array" ref="L17">INDEX($A$3:$J$12,INT((ROW(L17)-ROW(L$3))/COLUMNS($A$3:$J$12))+1,MOD(ROW(L17)-ROW(L$3),COLUMNS($A$3:$J$12))+1)</f>
        <v>5487</v>
      </c>
      <c r="M17" s="13">
        <f t="shared" si="0"/>
        <v>1</v>
      </c>
      <c r="N17" s="6"/>
      <c r="O17" s="14">
        <v>15</v>
      </c>
      <c r="P17" s="15">
        <v>5487</v>
      </c>
      <c r="Q17" s="16">
        <f t="shared" si="1"/>
        <v>65.229999999998654</v>
      </c>
      <c r="R17" s="16">
        <f t="shared" si="2"/>
        <v>4254.9528999998247</v>
      </c>
      <c r="S17" s="16">
        <f t="shared" si="3"/>
        <v>65.229999999998654</v>
      </c>
      <c r="T17" s="11"/>
      <c r="U17" s="2"/>
      <c r="V17" s="2"/>
      <c r="W17" s="2"/>
    </row>
    <row r="18" spans="1:26" x14ac:dyDescent="0.25">
      <c r="A18" s="30"/>
      <c r="B18" s="31" t="s">
        <v>14</v>
      </c>
      <c r="C18" s="32"/>
      <c r="D18" s="33"/>
      <c r="E18" s="34">
        <f>SMALL($A$3:$J$12, E17)</f>
        <v>5421</v>
      </c>
      <c r="I18" s="4"/>
      <c r="J18" s="4"/>
      <c r="K18" s="4"/>
      <c r="L18" s="13" cm="1">
        <f t="array" ref="L18">INDEX($A$3:$J$12,INT((ROW(L18)-ROW(L$3))/COLUMNS($A$3:$J$12))+1,MOD(ROW(L18)-ROW(L$3),COLUMNS($A$3:$J$12))+1)</f>
        <v>5416</v>
      </c>
      <c r="M18" s="13">
        <f t="shared" si="0"/>
        <v>4</v>
      </c>
      <c r="N18" s="6"/>
      <c r="O18" s="14">
        <v>16</v>
      </c>
      <c r="P18" s="15">
        <v>5416</v>
      </c>
      <c r="Q18" s="16">
        <f t="shared" si="1"/>
        <v>-5.7700000000013461</v>
      </c>
      <c r="R18" s="16">
        <f t="shared" si="2"/>
        <v>33.292900000015536</v>
      </c>
      <c r="S18" s="16">
        <f t="shared" si="3"/>
        <v>5.7700000000013461</v>
      </c>
      <c r="T18" s="11"/>
      <c r="U18" s="2"/>
      <c r="V18" s="2"/>
      <c r="W18" s="2"/>
    </row>
    <row r="19" spans="1:26" x14ac:dyDescent="0.25">
      <c r="A19" s="30"/>
      <c r="B19" s="134" t="s">
        <v>15</v>
      </c>
      <c r="C19" s="135"/>
      <c r="D19" s="136"/>
      <c r="E19" s="35">
        <f>SMALL($A$3:$J$12, E17+1)</f>
        <v>5422</v>
      </c>
      <c r="I19" s="4"/>
      <c r="J19" s="4"/>
      <c r="K19" s="4"/>
      <c r="L19" s="13" cm="1">
        <f t="array" ref="L19">INDEX($A$3:$J$12,INT((ROW(L19)-ROW(L$3))/COLUMNS($A$3:$J$12))+1,MOD(ROW(L19)-ROW(L$3),COLUMNS($A$3:$J$12))+1)</f>
        <v>5382</v>
      </c>
      <c r="M19" s="13">
        <f t="shared" si="0"/>
        <v>1</v>
      </c>
      <c r="N19" s="6"/>
      <c r="O19" s="14">
        <v>17</v>
      </c>
      <c r="P19" s="15">
        <v>5382</v>
      </c>
      <c r="Q19" s="16">
        <f t="shared" si="1"/>
        <v>-39.770000000001346</v>
      </c>
      <c r="R19" s="16">
        <f t="shared" si="2"/>
        <v>1581.6529000001071</v>
      </c>
      <c r="S19" s="16">
        <f t="shared" si="3"/>
        <v>39.770000000001346</v>
      </c>
      <c r="T19" s="11"/>
      <c r="U19" s="2"/>
      <c r="V19" s="2"/>
      <c r="W19" s="2"/>
    </row>
    <row r="20" spans="1:26" x14ac:dyDescent="0.25">
      <c r="A20" s="36">
        <v>3</v>
      </c>
      <c r="B20" s="120" t="s">
        <v>16</v>
      </c>
      <c r="C20" s="120"/>
      <c r="D20" s="120"/>
      <c r="E20" s="24">
        <f>INDEX(L3:L102,MATCH(E21,M3:M102,0))</f>
        <v>5431</v>
      </c>
      <c r="F20" s="25"/>
      <c r="I20" s="4"/>
      <c r="J20" s="4"/>
      <c r="K20" s="4"/>
      <c r="L20" s="13" cm="1">
        <f t="array" ref="L20">INDEX($A$3:$J$12,INT((ROW(L20)-ROW(L$3))/COLUMNS($A$3:$J$12))+1,MOD(ROW(L20)-ROW(L$3),COLUMNS($A$3:$J$12))+1)</f>
        <v>5357</v>
      </c>
      <c r="M20" s="13">
        <f t="shared" si="0"/>
        <v>1</v>
      </c>
      <c r="N20" s="6"/>
      <c r="O20" s="14">
        <v>18</v>
      </c>
      <c r="P20" s="15">
        <v>5357</v>
      </c>
      <c r="Q20" s="16">
        <f t="shared" si="1"/>
        <v>-64.770000000001346</v>
      </c>
      <c r="R20" s="16">
        <f t="shared" si="2"/>
        <v>4195.1529000001747</v>
      </c>
      <c r="S20" s="16">
        <f t="shared" si="3"/>
        <v>64.770000000001346</v>
      </c>
      <c r="T20" s="11"/>
      <c r="U20" s="2"/>
      <c r="V20" s="2"/>
      <c r="W20" s="2"/>
    </row>
    <row r="21" spans="1:26" x14ac:dyDescent="0.25">
      <c r="A21" s="37"/>
      <c r="B21" s="137" t="s">
        <v>17</v>
      </c>
      <c r="C21" s="138"/>
      <c r="D21" s="139"/>
      <c r="E21" s="28">
        <f>MAX(M3:M102)</f>
        <v>4</v>
      </c>
      <c r="F21" s="25"/>
      <c r="I21" s="4"/>
      <c r="J21" s="4"/>
      <c r="K21" s="4"/>
      <c r="L21" s="13" cm="1">
        <f t="array" ref="L21">INDEX($A$3:$J$12,INT((ROW(L21)-ROW(L$3))/COLUMNS($A$3:$J$12))+1,MOD(ROW(L21)-ROW(L$3),COLUMNS($A$3:$J$12))+1)</f>
        <v>5388</v>
      </c>
      <c r="M21" s="13">
        <f t="shared" si="0"/>
        <v>4</v>
      </c>
      <c r="N21" s="6"/>
      <c r="O21" s="14">
        <v>19</v>
      </c>
      <c r="P21" s="15">
        <v>5388</v>
      </c>
      <c r="Q21" s="16">
        <f t="shared" si="1"/>
        <v>-33.770000000001346</v>
      </c>
      <c r="R21" s="16">
        <f t="shared" si="2"/>
        <v>1140.412900000091</v>
      </c>
      <c r="S21" s="16">
        <f t="shared" si="3"/>
        <v>33.770000000001346</v>
      </c>
      <c r="T21" s="11"/>
      <c r="U21" s="2"/>
      <c r="V21" s="2"/>
      <c r="W21" s="2"/>
    </row>
    <row r="22" spans="1:26" x14ac:dyDescent="0.25">
      <c r="A22" s="36">
        <v>4</v>
      </c>
      <c r="B22" s="120" t="s">
        <v>18</v>
      </c>
      <c r="C22" s="120"/>
      <c r="D22" s="120"/>
      <c r="E22" s="24">
        <f>E24</f>
        <v>5434.25</v>
      </c>
      <c r="F22" s="25"/>
      <c r="I22" s="4"/>
      <c r="J22" s="4"/>
      <c r="K22" s="4"/>
      <c r="L22" s="13" cm="1">
        <f t="array" ref="L22">INDEX($A$3:$J$12,INT((ROW(L22)-ROW(L$3))/COLUMNS($A$3:$J$12))+1,MOD(ROW(L22)-ROW(L$3),COLUMNS($A$3:$J$12))+1)</f>
        <v>5457</v>
      </c>
      <c r="M22" s="13">
        <f t="shared" si="0"/>
        <v>1</v>
      </c>
      <c r="N22" s="6"/>
      <c r="O22" s="14">
        <v>20</v>
      </c>
      <c r="P22" s="17">
        <v>5457</v>
      </c>
      <c r="Q22" s="16">
        <f t="shared" si="1"/>
        <v>35.229999999998654</v>
      </c>
      <c r="R22" s="16">
        <f t="shared" si="2"/>
        <v>1241.1528999999052</v>
      </c>
      <c r="S22" s="16">
        <f t="shared" si="3"/>
        <v>35.229999999998654</v>
      </c>
      <c r="T22" s="11"/>
      <c r="U22" s="2"/>
      <c r="V22" s="2"/>
      <c r="W22" s="2"/>
      <c r="Y22" s="38"/>
    </row>
    <row r="23" spans="1:26" x14ac:dyDescent="0.25">
      <c r="A23" s="37"/>
      <c r="B23" s="124" t="s">
        <v>19</v>
      </c>
      <c r="C23" s="125"/>
      <c r="D23" s="126"/>
      <c r="E23" s="29">
        <f>(E15+1)/4</f>
        <v>25.25</v>
      </c>
      <c r="F23" s="25"/>
      <c r="I23" s="4"/>
      <c r="J23" s="4"/>
      <c r="K23" s="4"/>
      <c r="L23" s="13" cm="1">
        <f t="array" ref="L23">INDEX($A$3:$J$12,INT((ROW(L23)-ROW(L$3))/COLUMNS($A$3:$J$12))+1,MOD(ROW(L23)-ROW(L$3),COLUMNS($A$3:$J$12))+1)</f>
        <v>5407</v>
      </c>
      <c r="M23" s="13">
        <f t="shared" si="0"/>
        <v>2</v>
      </c>
      <c r="N23" s="6"/>
      <c r="O23" s="14">
        <v>21</v>
      </c>
      <c r="P23" s="15">
        <v>5407</v>
      </c>
      <c r="Q23" s="16">
        <f t="shared" si="1"/>
        <v>-14.770000000001346</v>
      </c>
      <c r="R23" s="16">
        <f t="shared" si="2"/>
        <v>218.15290000003975</v>
      </c>
      <c r="S23" s="16">
        <f t="shared" si="3"/>
        <v>14.770000000001346</v>
      </c>
      <c r="T23" s="11"/>
      <c r="U23" s="2"/>
      <c r="V23" s="2"/>
      <c r="W23" s="2"/>
      <c r="Y23" s="38"/>
    </row>
    <row r="24" spans="1:26" x14ac:dyDescent="0.25">
      <c r="A24" s="37"/>
      <c r="B24" s="130" t="s">
        <v>20</v>
      </c>
      <c r="C24" s="131"/>
      <c r="D24" s="132"/>
      <c r="E24" s="35">
        <f>(P28-P27)*0.25+P27</f>
        <v>5434.25</v>
      </c>
      <c r="G24" s="1" t="s">
        <v>21</v>
      </c>
      <c r="I24" s="4"/>
      <c r="J24" s="4"/>
      <c r="K24" s="4"/>
      <c r="L24" s="13" cm="1">
        <f t="array" ref="L24">INDEX($A$3:$J$12,INT((ROW(L24)-ROW(L$3))/COLUMNS($A$3:$J$12))+1,MOD(ROW(L24)-ROW(L$3),COLUMNS($A$3:$J$12))+1)</f>
        <v>5469</v>
      </c>
      <c r="M24" s="13">
        <f t="shared" si="0"/>
        <v>1</v>
      </c>
      <c r="N24" s="6"/>
      <c r="O24" s="14">
        <v>22</v>
      </c>
      <c r="P24" s="15">
        <v>5469</v>
      </c>
      <c r="Q24" s="16">
        <f t="shared" si="1"/>
        <v>47.229999999998654</v>
      </c>
      <c r="R24" s="16">
        <f t="shared" si="2"/>
        <v>2230.6728999998727</v>
      </c>
      <c r="S24" s="16">
        <f t="shared" si="3"/>
        <v>47.229999999998654</v>
      </c>
      <c r="T24" s="11"/>
      <c r="U24" s="2"/>
      <c r="V24" s="2"/>
      <c r="W24" s="2"/>
      <c r="Y24" s="38"/>
      <c r="Z24" s="39"/>
    </row>
    <row r="25" spans="1:26" x14ac:dyDescent="0.25">
      <c r="A25" s="36">
        <v>5</v>
      </c>
      <c r="B25" s="120" t="s">
        <v>22</v>
      </c>
      <c r="C25" s="120"/>
      <c r="D25" s="120"/>
      <c r="E25" s="24">
        <f>E27</f>
        <v>5419.75</v>
      </c>
      <c r="F25" s="25"/>
      <c r="I25" s="4"/>
      <c r="J25" s="4"/>
      <c r="K25" s="4"/>
      <c r="L25" s="13" cm="1">
        <f t="array" ref="L25">INDEX($A$3:$J$12,INT((ROW(L25)-ROW(L$3))/COLUMNS($A$3:$J$12))+1,MOD(ROW(L25)-ROW(L$3),COLUMNS($A$3:$J$12))+1)</f>
        <v>5416</v>
      </c>
      <c r="M25" s="13">
        <f t="shared" si="0"/>
        <v>4</v>
      </c>
      <c r="N25" s="6"/>
      <c r="O25" s="14">
        <v>23</v>
      </c>
      <c r="P25" s="15">
        <v>5416</v>
      </c>
      <c r="Q25" s="16">
        <f t="shared" si="1"/>
        <v>-5.7700000000013461</v>
      </c>
      <c r="R25" s="16">
        <f t="shared" si="2"/>
        <v>33.292900000015536</v>
      </c>
      <c r="S25" s="16">
        <f t="shared" si="3"/>
        <v>5.7700000000013461</v>
      </c>
      <c r="T25" s="11"/>
      <c r="U25" s="2"/>
      <c r="V25" s="2"/>
      <c r="W25" s="2"/>
    </row>
    <row r="26" spans="1:26" x14ac:dyDescent="0.25">
      <c r="A26" s="37"/>
      <c r="B26" s="124" t="s">
        <v>23</v>
      </c>
      <c r="C26" s="125"/>
      <c r="D26" s="126"/>
      <c r="E26" s="29">
        <f>((E15+1)*3)/4</f>
        <v>75.75</v>
      </c>
      <c r="F26" s="25"/>
      <c r="I26" s="4"/>
      <c r="J26" s="4"/>
      <c r="K26" s="4"/>
      <c r="L26" s="13" cm="1">
        <f t="array" ref="L26">INDEX($A$3:$J$12,INT((ROW(L26)-ROW(L$3))/COLUMNS($A$3:$J$12))+1,MOD(ROW(L26)-ROW(L$3),COLUMNS($A$3:$J$12))+1)</f>
        <v>5377</v>
      </c>
      <c r="M26" s="13">
        <f t="shared" si="0"/>
        <v>1</v>
      </c>
      <c r="N26" s="6"/>
      <c r="O26" s="14">
        <v>24</v>
      </c>
      <c r="P26" s="15">
        <v>5377</v>
      </c>
      <c r="Q26" s="16">
        <f t="shared" si="1"/>
        <v>-44.770000000001346</v>
      </c>
      <c r="R26" s="16">
        <f t="shared" si="2"/>
        <v>2004.3529000001206</v>
      </c>
      <c r="S26" s="16">
        <f t="shared" si="3"/>
        <v>44.770000000001346</v>
      </c>
      <c r="T26" s="11"/>
      <c r="U26" s="2"/>
      <c r="V26" s="2"/>
      <c r="W26" s="2"/>
    </row>
    <row r="27" spans="1:26" x14ac:dyDescent="0.25">
      <c r="A27" s="37"/>
      <c r="B27" s="130" t="s">
        <v>24</v>
      </c>
      <c r="C27" s="131"/>
      <c r="D27" s="132"/>
      <c r="E27" s="35">
        <f>(P78-P77)*0.75+P77</f>
        <v>5419.75</v>
      </c>
      <c r="I27" s="4"/>
      <c r="J27" s="4"/>
      <c r="K27" s="4"/>
      <c r="L27" s="13" cm="1">
        <f t="array" ref="L27">INDEX($A$3:$J$12,INT((ROW(L27)-ROW(L$3))/COLUMNS($A$3:$J$12))+1,MOD(ROW(L27)-ROW(L$3),COLUMNS($A$3:$J$12))+1)</f>
        <v>5454</v>
      </c>
      <c r="M27" s="13">
        <f t="shared" si="0"/>
        <v>2</v>
      </c>
      <c r="N27" s="6"/>
      <c r="O27" s="14">
        <v>25</v>
      </c>
      <c r="P27" s="15">
        <v>5454</v>
      </c>
      <c r="Q27" s="16">
        <f t="shared" si="1"/>
        <v>32.229999999998654</v>
      </c>
      <c r="R27" s="16">
        <f t="shared" si="2"/>
        <v>1038.7728999999133</v>
      </c>
      <c r="S27" s="16">
        <f t="shared" si="3"/>
        <v>32.229999999998654</v>
      </c>
      <c r="T27" s="11"/>
      <c r="U27" s="2"/>
      <c r="V27" s="2"/>
      <c r="W27" s="2"/>
    </row>
    <row r="28" spans="1:26" x14ac:dyDescent="0.25">
      <c r="A28" s="23">
        <v>6</v>
      </c>
      <c r="B28" s="120" t="s">
        <v>25</v>
      </c>
      <c r="C28" s="120"/>
      <c r="D28" s="120"/>
      <c r="E28" s="24">
        <f>E30</f>
        <v>5433.5</v>
      </c>
      <c r="F28" s="25"/>
      <c r="I28" s="4"/>
      <c r="J28" s="4"/>
      <c r="K28" s="4"/>
      <c r="L28" s="13" cm="1">
        <f t="array" ref="L28">INDEX($A$3:$J$12,INT((ROW(L28)-ROW(L$3))/COLUMNS($A$3:$J$12))+1,MOD(ROW(L28)-ROW(L$3),COLUMNS($A$3:$J$12))+1)</f>
        <v>5375</v>
      </c>
      <c r="M28" s="13">
        <f t="shared" si="0"/>
        <v>1</v>
      </c>
      <c r="N28" s="6"/>
      <c r="O28" s="14">
        <v>26</v>
      </c>
      <c r="P28" s="15">
        <v>5375</v>
      </c>
      <c r="Q28" s="16">
        <f t="shared" si="1"/>
        <v>-46.770000000001346</v>
      </c>
      <c r="R28" s="16">
        <f t="shared" si="2"/>
        <v>2187.4329000001258</v>
      </c>
      <c r="S28" s="16">
        <f t="shared" si="3"/>
        <v>46.770000000001346</v>
      </c>
      <c r="T28" s="11"/>
      <c r="U28" s="2"/>
      <c r="V28" s="2"/>
      <c r="W28" s="2"/>
    </row>
    <row r="29" spans="1:26" x14ac:dyDescent="0.25">
      <c r="A29" s="27"/>
      <c r="B29" s="124" t="s">
        <v>26</v>
      </c>
      <c r="C29" s="125"/>
      <c r="D29" s="126"/>
      <c r="E29" s="29">
        <f>(10/100)*($E$15+1)</f>
        <v>10.100000000000001</v>
      </c>
      <c r="I29" s="4"/>
      <c r="J29" s="4"/>
      <c r="K29" s="4"/>
      <c r="L29" s="13" cm="1">
        <f t="array" ref="L29">INDEX($A$3:$J$12,INT((ROW(L29)-ROW(L$3))/COLUMNS($A$3:$J$12))+1,MOD(ROW(L29)-ROW(L$3),COLUMNS($A$3:$J$12))+1)</f>
        <v>5409</v>
      </c>
      <c r="M29" s="13">
        <f t="shared" si="0"/>
        <v>1</v>
      </c>
      <c r="N29" s="6"/>
      <c r="O29" s="14">
        <v>27</v>
      </c>
      <c r="P29" s="15">
        <v>5409</v>
      </c>
      <c r="Q29" s="16">
        <f t="shared" si="1"/>
        <v>-12.770000000001346</v>
      </c>
      <c r="R29" s="16">
        <f t="shared" si="2"/>
        <v>163.07290000003437</v>
      </c>
      <c r="S29" s="16">
        <f t="shared" si="3"/>
        <v>12.770000000001346</v>
      </c>
      <c r="T29" s="11"/>
      <c r="U29" s="2"/>
      <c r="V29" s="2"/>
      <c r="W29" s="2"/>
    </row>
    <row r="30" spans="1:26" x14ac:dyDescent="0.25">
      <c r="A30" s="27"/>
      <c r="B30" s="130" t="s">
        <v>27</v>
      </c>
      <c r="C30" s="131"/>
      <c r="D30" s="132"/>
      <c r="E30" s="35">
        <f>(P13-P12)*MOD(E29,1)+P12</f>
        <v>5433.5</v>
      </c>
      <c r="I30" s="4"/>
      <c r="J30" s="4"/>
      <c r="K30" s="4"/>
      <c r="L30" s="13" cm="1">
        <f t="array" ref="L30">INDEX($A$3:$J$12,INT((ROW(L30)-ROW(L$3))/COLUMNS($A$3:$J$12))+1,MOD(ROW(L30)-ROW(L$3),COLUMNS($A$3:$J$12))+1)</f>
        <v>5459</v>
      </c>
      <c r="M30" s="13">
        <f t="shared" si="0"/>
        <v>2</v>
      </c>
      <c r="N30" s="6"/>
      <c r="O30" s="14">
        <v>28</v>
      </c>
      <c r="P30" s="15">
        <v>5459</v>
      </c>
      <c r="Q30" s="16">
        <f t="shared" si="1"/>
        <v>37.229999999998654</v>
      </c>
      <c r="R30" s="16">
        <f t="shared" si="2"/>
        <v>1386.0728999998998</v>
      </c>
      <c r="S30" s="16">
        <f t="shared" si="3"/>
        <v>37.229999999998654</v>
      </c>
      <c r="T30" s="11"/>
      <c r="U30" s="3"/>
      <c r="V30" s="3"/>
      <c r="W30" s="3"/>
    </row>
    <row r="31" spans="1:26" x14ac:dyDescent="0.25">
      <c r="A31" s="27">
        <v>7</v>
      </c>
      <c r="B31" s="120" t="s">
        <v>28</v>
      </c>
      <c r="C31" s="120"/>
      <c r="D31" s="120"/>
      <c r="E31" s="24">
        <f>E33</f>
        <v>5390.9</v>
      </c>
      <c r="I31" s="4"/>
      <c r="J31" s="4"/>
      <c r="K31" s="4"/>
      <c r="L31" s="13" cm="1">
        <f t="array" ref="L31">INDEX($A$3:$J$12,INT((ROW(L31)-ROW(L$3))/COLUMNS($A$3:$J$12))+1,MOD(ROW(L31)-ROW(L$3),COLUMNS($A$3:$J$12))+1)</f>
        <v>5445</v>
      </c>
      <c r="M31" s="13">
        <f t="shared" si="0"/>
        <v>2</v>
      </c>
      <c r="N31" s="6"/>
      <c r="O31" s="14">
        <v>29</v>
      </c>
      <c r="P31" s="17">
        <v>5445</v>
      </c>
      <c r="Q31" s="16">
        <f t="shared" si="1"/>
        <v>23.229999999998654</v>
      </c>
      <c r="R31" s="16">
        <f t="shared" si="2"/>
        <v>539.63289999993742</v>
      </c>
      <c r="S31" s="16">
        <f t="shared" si="3"/>
        <v>23.229999999998654</v>
      </c>
      <c r="T31" s="25"/>
    </row>
    <row r="32" spans="1:26" x14ac:dyDescent="0.25">
      <c r="A32" s="27"/>
      <c r="B32" s="124" t="s">
        <v>29</v>
      </c>
      <c r="C32" s="125"/>
      <c r="D32" s="126"/>
      <c r="E32" s="29">
        <f>(90/100)*($E$15+1)</f>
        <v>90.9</v>
      </c>
      <c r="I32" s="4"/>
      <c r="J32" s="4"/>
      <c r="K32" s="4"/>
      <c r="L32" s="13" cm="1">
        <f t="array" ref="L32">INDEX($A$3:$J$12,INT((ROW(L32)-ROW(L$3))/COLUMNS($A$3:$J$12))+1,MOD(ROW(L32)-ROW(L$3),COLUMNS($A$3:$J$12))+1)</f>
        <v>5429</v>
      </c>
      <c r="M32" s="13">
        <f t="shared" si="0"/>
        <v>2</v>
      </c>
      <c r="N32" s="6"/>
      <c r="O32" s="14">
        <v>30</v>
      </c>
      <c r="P32" s="17">
        <v>5429</v>
      </c>
      <c r="Q32" s="16">
        <f t="shared" si="1"/>
        <v>7.2299999999986539</v>
      </c>
      <c r="R32" s="16">
        <f t="shared" si="2"/>
        <v>52.272899999980538</v>
      </c>
      <c r="S32" s="16">
        <f t="shared" si="3"/>
        <v>7.2299999999986539</v>
      </c>
      <c r="T32" s="25"/>
    </row>
    <row r="33" spans="1:20" x14ac:dyDescent="0.25">
      <c r="A33" s="27"/>
      <c r="B33" s="130" t="s">
        <v>30</v>
      </c>
      <c r="C33" s="131"/>
      <c r="D33" s="132"/>
      <c r="E33" s="35">
        <f>(P93-P92)*MOD(E32,1)+P92</f>
        <v>5390.9</v>
      </c>
      <c r="I33" s="4"/>
      <c r="J33" s="4"/>
      <c r="K33" s="4"/>
      <c r="L33" s="13" cm="1">
        <f t="array" ref="L33">INDEX($A$3:$J$12,INT((ROW(L33)-ROW(L$3))/COLUMNS($A$3:$J$12))+1,MOD(ROW(L33)-ROW(L$3),COLUMNS($A$3:$J$12))+1)</f>
        <v>5463</v>
      </c>
      <c r="M33" s="13">
        <f t="shared" si="0"/>
        <v>1</v>
      </c>
      <c r="N33" s="6"/>
      <c r="O33" s="14">
        <v>31</v>
      </c>
      <c r="P33" s="15">
        <v>5463</v>
      </c>
      <c r="Q33" s="16">
        <f t="shared" si="1"/>
        <v>41.229999999998654</v>
      </c>
      <c r="R33" s="16">
        <f t="shared" si="2"/>
        <v>1699.9128999998891</v>
      </c>
      <c r="S33" s="16">
        <f t="shared" si="3"/>
        <v>41.229999999998654</v>
      </c>
      <c r="T33" s="25"/>
    </row>
    <row r="34" spans="1:20" x14ac:dyDescent="0.25">
      <c r="A34" s="27">
        <v>8</v>
      </c>
      <c r="B34" s="120" t="s">
        <v>31</v>
      </c>
      <c r="C34" s="120"/>
      <c r="D34" s="120"/>
      <c r="E34" s="24">
        <f>E36-E35</f>
        <v>-14.5</v>
      </c>
      <c r="I34" s="4"/>
      <c r="J34" s="4"/>
      <c r="K34" s="4"/>
      <c r="L34" s="13" cm="1">
        <f t="array" ref="L34">INDEX($A$3:$J$12,INT((ROW(L34)-ROW(L$3))/COLUMNS($A$3:$J$12))+1,MOD(ROW(L34)-ROW(L$3),COLUMNS($A$3:$J$12))+1)</f>
        <v>5408</v>
      </c>
      <c r="M34" s="13">
        <f t="shared" si="0"/>
        <v>2</v>
      </c>
      <c r="N34" s="6"/>
      <c r="O34" s="14">
        <v>32</v>
      </c>
      <c r="P34" s="15">
        <v>5408</v>
      </c>
      <c r="Q34" s="16">
        <f t="shared" si="1"/>
        <v>-13.770000000001346</v>
      </c>
      <c r="R34" s="16">
        <f t="shared" si="2"/>
        <v>189.61290000003706</v>
      </c>
      <c r="S34" s="16">
        <f t="shared" si="3"/>
        <v>13.770000000001346</v>
      </c>
      <c r="T34" s="25"/>
    </row>
    <row r="35" spans="1:20" x14ac:dyDescent="0.25">
      <c r="A35" s="27"/>
      <c r="B35" s="124" t="s">
        <v>32</v>
      </c>
      <c r="C35" s="125"/>
      <c r="D35" s="126"/>
      <c r="E35" s="29">
        <f>E22</f>
        <v>5434.25</v>
      </c>
      <c r="I35" s="4"/>
      <c r="J35" s="4"/>
      <c r="K35" s="4"/>
      <c r="L35" s="13" cm="1">
        <f t="array" ref="L35">INDEX($A$3:$J$12,INT((ROW(L35)-ROW(L$3))/COLUMNS($A$3:$J$12))+1,MOD(ROW(L35)-ROW(L$3),COLUMNS($A$3:$J$12))+1)</f>
        <v>5481</v>
      </c>
      <c r="M35" s="13">
        <f t="shared" si="0"/>
        <v>2</v>
      </c>
      <c r="N35" s="6"/>
      <c r="O35" s="14">
        <v>33</v>
      </c>
      <c r="P35" s="15">
        <v>5481</v>
      </c>
      <c r="Q35" s="16">
        <f t="shared" si="1"/>
        <v>59.229999999998654</v>
      </c>
      <c r="R35" s="16">
        <f t="shared" si="2"/>
        <v>3508.1928999998404</v>
      </c>
      <c r="S35" s="16">
        <f t="shared" si="3"/>
        <v>59.229999999998654</v>
      </c>
      <c r="T35" s="25"/>
    </row>
    <row r="36" spans="1:20" x14ac:dyDescent="0.25">
      <c r="A36" s="27"/>
      <c r="B36" s="124" t="s">
        <v>33</v>
      </c>
      <c r="C36" s="125"/>
      <c r="D36" s="126"/>
      <c r="E36" s="29">
        <f>E25</f>
        <v>5419.75</v>
      </c>
      <c r="I36" s="4"/>
      <c r="J36" s="4"/>
      <c r="K36" s="4"/>
      <c r="L36" s="13" cm="1">
        <f t="array" ref="L36">INDEX($A$3:$J$12,INT((ROW(L36)-ROW(L$3))/COLUMNS($A$3:$J$12))+1,MOD(ROW(L36)-ROW(L$3),COLUMNS($A$3:$J$12))+1)</f>
        <v>5453</v>
      </c>
      <c r="M36" s="13">
        <f t="shared" si="0"/>
        <v>2</v>
      </c>
      <c r="N36" s="6"/>
      <c r="O36" s="14">
        <v>34</v>
      </c>
      <c r="P36" s="15">
        <v>5453</v>
      </c>
      <c r="Q36" s="16">
        <f t="shared" si="1"/>
        <v>31.229999999998654</v>
      </c>
      <c r="R36" s="16">
        <f t="shared" si="2"/>
        <v>975.31289999991589</v>
      </c>
      <c r="S36" s="16">
        <f t="shared" si="3"/>
        <v>31.229999999998654</v>
      </c>
      <c r="T36" s="25"/>
    </row>
    <row r="37" spans="1:20" x14ac:dyDescent="0.25">
      <c r="A37" s="27">
        <v>9</v>
      </c>
      <c r="B37" s="120" t="s">
        <v>34</v>
      </c>
      <c r="C37" s="120"/>
      <c r="D37" s="120"/>
      <c r="E37" s="24">
        <f>E34/2</f>
        <v>-7.25</v>
      </c>
      <c r="I37" s="4"/>
      <c r="J37" s="4"/>
      <c r="K37" s="4"/>
      <c r="L37" s="13" cm="1">
        <f t="array" ref="L37">INDEX($A$3:$J$12,INT((ROW(L37)-ROW(L$3))/COLUMNS($A$3:$J$12))+1,MOD(ROW(L37)-ROW(L$3),COLUMNS($A$3:$J$12))+1)</f>
        <v>5422</v>
      </c>
      <c r="M37" s="13">
        <f t="shared" si="0"/>
        <v>3</v>
      </c>
      <c r="N37" s="6"/>
      <c r="O37" s="14">
        <v>35</v>
      </c>
      <c r="P37" s="40">
        <v>5422</v>
      </c>
      <c r="Q37" s="16">
        <f t="shared" si="1"/>
        <v>0.22999999999865395</v>
      </c>
      <c r="R37" s="16">
        <f t="shared" si="2"/>
        <v>5.2899999999380817E-2</v>
      </c>
      <c r="S37" s="16">
        <f t="shared" si="3"/>
        <v>0.22999999999865395</v>
      </c>
      <c r="T37" s="25"/>
    </row>
    <row r="38" spans="1:20" x14ac:dyDescent="0.25">
      <c r="A38" s="27">
        <v>10</v>
      </c>
      <c r="B38" s="120" t="s">
        <v>35</v>
      </c>
      <c r="C38" s="120"/>
      <c r="D38" s="120"/>
      <c r="E38" s="41">
        <f>E39/(E15-1)</f>
        <v>1107.7815868686862</v>
      </c>
      <c r="I38" s="4"/>
      <c r="J38" s="4"/>
      <c r="K38" s="4"/>
      <c r="L38" s="13" cm="1">
        <f t="array" ref="L38">INDEX($A$3:$J$12,INT((ROW(L38)-ROW(L$3))/COLUMNS($A$3:$J$12))+1,MOD(ROW(L38)-ROW(L$3),COLUMNS($A$3:$J$12))+1)</f>
        <v>5354</v>
      </c>
      <c r="M38" s="13">
        <f t="shared" si="0"/>
        <v>1</v>
      </c>
      <c r="N38" s="6"/>
      <c r="O38" s="14">
        <v>36</v>
      </c>
      <c r="P38" s="15">
        <v>5354</v>
      </c>
      <c r="Q38" s="16">
        <f t="shared" si="1"/>
        <v>-67.770000000001346</v>
      </c>
      <c r="R38" s="16">
        <f t="shared" si="2"/>
        <v>4592.7729000001827</v>
      </c>
      <c r="S38" s="16">
        <f t="shared" si="3"/>
        <v>67.770000000001346</v>
      </c>
      <c r="T38" s="25"/>
    </row>
    <row r="39" spans="1:20" x14ac:dyDescent="0.25">
      <c r="A39" s="27"/>
      <c r="B39" s="127" t="s">
        <v>36</v>
      </c>
      <c r="C39" s="128"/>
      <c r="D39" s="129"/>
      <c r="E39" s="42">
        <f>SUM(R3:R102)</f>
        <v>109670.37709999994</v>
      </c>
      <c r="I39" s="4"/>
      <c r="J39" s="4"/>
      <c r="K39" s="4"/>
      <c r="L39" s="13" cm="1">
        <f t="array" ref="L39">INDEX($A$3:$J$12,INT((ROW(L39)-ROW(L$3))/COLUMNS($A$3:$J$12))+1,MOD(ROW(L39)-ROW(L$3),COLUMNS($A$3:$J$12))+1)</f>
        <v>5421</v>
      </c>
      <c r="M39" s="13">
        <f t="shared" si="0"/>
        <v>2</v>
      </c>
      <c r="N39" s="6"/>
      <c r="O39" s="14">
        <v>37</v>
      </c>
      <c r="P39" s="15">
        <v>5421</v>
      </c>
      <c r="Q39" s="16">
        <f t="shared" si="1"/>
        <v>-0.77000000000134605</v>
      </c>
      <c r="R39" s="16">
        <f t="shared" si="2"/>
        <v>0.59290000000207288</v>
      </c>
      <c r="S39" s="16">
        <f t="shared" si="3"/>
        <v>0.77000000000134605</v>
      </c>
      <c r="T39" s="25"/>
    </row>
    <row r="40" spans="1:20" x14ac:dyDescent="0.25">
      <c r="A40" s="27">
        <v>11</v>
      </c>
      <c r="B40" s="120" t="s">
        <v>37</v>
      </c>
      <c r="C40" s="120"/>
      <c r="D40" s="120"/>
      <c r="E40" s="41">
        <f>SQRT(E38)</f>
        <v>33.283352999189944</v>
      </c>
      <c r="I40" s="4"/>
      <c r="J40" s="4"/>
      <c r="K40" s="4"/>
      <c r="L40" s="13" cm="1">
        <f t="array" ref="L40">INDEX($A$3:$J$12,INT((ROW(L40)-ROW(L$3))/COLUMNS($A$3:$J$12))+1,MOD(ROW(L40)-ROW(L$3),COLUMNS($A$3:$J$12))+1)</f>
        <v>5406</v>
      </c>
      <c r="M40" s="13">
        <f t="shared" si="0"/>
        <v>3</v>
      </c>
      <c r="N40" s="6"/>
      <c r="O40" s="14">
        <v>38</v>
      </c>
      <c r="P40" s="15">
        <v>5406</v>
      </c>
      <c r="Q40" s="16">
        <f t="shared" si="1"/>
        <v>-15.770000000001346</v>
      </c>
      <c r="R40" s="16">
        <f t="shared" si="2"/>
        <v>248.69290000004244</v>
      </c>
      <c r="S40" s="16">
        <f t="shared" si="3"/>
        <v>15.770000000001346</v>
      </c>
      <c r="T40" s="25"/>
    </row>
    <row r="41" spans="1:20" x14ac:dyDescent="0.25">
      <c r="A41" s="27">
        <v>12</v>
      </c>
      <c r="B41" s="120" t="s">
        <v>38</v>
      </c>
      <c r="C41" s="120"/>
      <c r="D41" s="120"/>
      <c r="E41" s="43">
        <f>(E40/E14)*(100%)</f>
        <v>6.1388352879576105E-3</v>
      </c>
      <c r="I41" s="4"/>
      <c r="J41" s="4"/>
      <c r="K41" s="4"/>
      <c r="L41" s="13" cm="1">
        <f t="array" ref="L41">INDEX($A$3:$J$12,INT((ROW(L41)-ROW(L$3))/COLUMNS($A$3:$J$12))+1,MOD(ROW(L41)-ROW(L$3),COLUMNS($A$3:$J$12))+1)</f>
        <v>5444</v>
      </c>
      <c r="M41" s="13">
        <f t="shared" si="0"/>
        <v>1</v>
      </c>
      <c r="N41" s="6"/>
      <c r="O41" s="14">
        <v>39</v>
      </c>
      <c r="P41" s="15">
        <v>5444</v>
      </c>
      <c r="Q41" s="16">
        <f t="shared" si="1"/>
        <v>22.229999999998654</v>
      </c>
      <c r="R41" s="16">
        <f t="shared" si="2"/>
        <v>494.17289999994017</v>
      </c>
      <c r="S41" s="16">
        <f t="shared" si="3"/>
        <v>22.229999999998654</v>
      </c>
      <c r="T41" s="25"/>
    </row>
    <row r="42" spans="1:20" x14ac:dyDescent="0.25">
      <c r="A42" s="27">
        <v>13</v>
      </c>
      <c r="B42" s="120" t="s">
        <v>39</v>
      </c>
      <c r="C42" s="120"/>
      <c r="D42" s="120"/>
      <c r="E42" s="41">
        <f>E43/E15</f>
        <v>26.83</v>
      </c>
      <c r="I42" s="4"/>
      <c r="J42" s="4"/>
      <c r="K42" s="4"/>
      <c r="L42" s="13" cm="1">
        <f t="array" ref="L42">INDEX($A$3:$J$12,INT((ROW(L42)-ROW(L$3))/COLUMNS($A$3:$J$12))+1,MOD(ROW(L42)-ROW(L$3),COLUMNS($A$3:$J$12))+1)</f>
        <v>5466</v>
      </c>
      <c r="M42" s="13">
        <f t="shared" si="0"/>
        <v>1</v>
      </c>
      <c r="N42" s="6"/>
      <c r="O42" s="14">
        <v>40</v>
      </c>
      <c r="P42" s="15">
        <v>5466</v>
      </c>
      <c r="Q42" s="16">
        <f t="shared" si="1"/>
        <v>44.229999999998654</v>
      </c>
      <c r="R42" s="16">
        <f t="shared" si="2"/>
        <v>1956.292899999881</v>
      </c>
      <c r="S42" s="16">
        <f t="shared" si="3"/>
        <v>44.229999999998654</v>
      </c>
      <c r="T42" s="25"/>
    </row>
    <row r="43" spans="1:20" x14ac:dyDescent="0.25">
      <c r="A43" s="27"/>
      <c r="B43" s="121" t="s">
        <v>40</v>
      </c>
      <c r="C43" s="122"/>
      <c r="D43" s="123"/>
      <c r="E43" s="44">
        <f>SUM(S3:S102)</f>
        <v>2683</v>
      </c>
      <c r="I43" s="4"/>
      <c r="J43" s="4"/>
      <c r="K43" s="4"/>
      <c r="L43" s="13" cm="1">
        <f t="array" ref="L43">INDEX($A$3:$J$12,INT((ROW(L43)-ROW(L$3))/COLUMNS($A$3:$J$12))+1,MOD(ROW(L43)-ROW(L$3),COLUMNS($A$3:$J$12))+1)</f>
        <v>5399</v>
      </c>
      <c r="M43" s="13">
        <f t="shared" si="0"/>
        <v>3</v>
      </c>
      <c r="N43" s="6"/>
      <c r="O43" s="14">
        <v>41</v>
      </c>
      <c r="P43" s="15">
        <v>5399</v>
      </c>
      <c r="Q43" s="16">
        <f t="shared" si="1"/>
        <v>-22.770000000001346</v>
      </c>
      <c r="R43" s="16">
        <f t="shared" si="2"/>
        <v>518.47290000006126</v>
      </c>
      <c r="S43" s="16">
        <f t="shared" si="3"/>
        <v>22.770000000001346</v>
      </c>
      <c r="T43" s="25"/>
    </row>
    <row r="44" spans="1:20" x14ac:dyDescent="0.25">
      <c r="A44" s="45"/>
      <c r="I44" s="4"/>
      <c r="J44" s="4"/>
      <c r="K44" s="4"/>
      <c r="L44" s="13" cm="1">
        <f t="array" ref="L44">INDEX($A$3:$J$12,INT((ROW(L44)-ROW(L$3))/COLUMNS($A$3:$J$12))+1,MOD(ROW(L44)-ROW(L$3),COLUMNS($A$3:$J$12))+1)</f>
        <v>5391</v>
      </c>
      <c r="M44" s="13">
        <f t="shared" si="0"/>
        <v>1</v>
      </c>
      <c r="N44" s="6"/>
      <c r="O44" s="14">
        <v>42</v>
      </c>
      <c r="P44" s="15">
        <v>5391</v>
      </c>
      <c r="Q44" s="16">
        <f t="shared" si="1"/>
        <v>-30.770000000001346</v>
      </c>
      <c r="R44" s="16">
        <f t="shared" si="2"/>
        <v>946.7929000000828</v>
      </c>
      <c r="S44" s="16">
        <f t="shared" si="3"/>
        <v>30.770000000001346</v>
      </c>
      <c r="T44" s="25"/>
    </row>
    <row r="45" spans="1:20" x14ac:dyDescent="0.25">
      <c r="B45" s="1"/>
      <c r="F45" s="44"/>
      <c r="I45" s="4"/>
      <c r="J45" s="4"/>
      <c r="K45" s="4"/>
      <c r="L45" s="13" cm="1">
        <f t="array" ref="L45">INDEX($A$3:$J$12,INT((ROW(L45)-ROW(L$3))/COLUMNS($A$3:$J$12))+1,MOD(ROW(L45)-ROW(L$3),COLUMNS($A$3:$J$12))+1)</f>
        <v>5477</v>
      </c>
      <c r="M45" s="13">
        <f t="shared" si="0"/>
        <v>1</v>
      </c>
      <c r="N45" s="6"/>
      <c r="O45" s="14">
        <v>43</v>
      </c>
      <c r="P45" s="15">
        <v>5477</v>
      </c>
      <c r="Q45" s="16">
        <f t="shared" si="1"/>
        <v>55.229999999998654</v>
      </c>
      <c r="R45" s="16">
        <f t="shared" si="2"/>
        <v>3050.3528999998512</v>
      </c>
      <c r="S45" s="16">
        <f t="shared" si="3"/>
        <v>55.229999999998654</v>
      </c>
      <c r="T45" s="25"/>
    </row>
    <row r="46" spans="1:20" x14ac:dyDescent="0.25">
      <c r="B46" s="1"/>
      <c r="I46" s="4"/>
      <c r="J46" s="4"/>
      <c r="K46" s="4"/>
      <c r="L46" s="13" cm="1">
        <f t="array" ref="L46">INDEX($A$3:$J$12,INT((ROW(L46)-ROW(L$3))/COLUMNS($A$3:$J$12))+1,MOD(ROW(L46)-ROW(L$3),COLUMNS($A$3:$J$12))+1)</f>
        <v>5447</v>
      </c>
      <c r="M46" s="13">
        <f t="shared" si="0"/>
        <v>1</v>
      </c>
      <c r="N46" s="6"/>
      <c r="O46" s="14">
        <v>44</v>
      </c>
      <c r="P46" s="17">
        <v>5447</v>
      </c>
      <c r="Q46" s="16">
        <f t="shared" si="1"/>
        <v>25.229999999998654</v>
      </c>
      <c r="R46" s="16">
        <f t="shared" si="2"/>
        <v>636.55289999993204</v>
      </c>
      <c r="S46" s="16">
        <f t="shared" si="3"/>
        <v>25.229999999998654</v>
      </c>
      <c r="T46" s="25"/>
    </row>
    <row r="47" spans="1:20" x14ac:dyDescent="0.25">
      <c r="B47" s="47"/>
      <c r="I47" s="4"/>
      <c r="J47" s="4"/>
      <c r="K47" s="4"/>
      <c r="L47" s="13" cm="1">
        <f t="array" ref="L47">INDEX($A$3:$J$12,INT((ROW(L47)-ROW(L$3))/COLUMNS($A$3:$J$12))+1,MOD(ROW(L47)-ROW(L$3),COLUMNS($A$3:$J$12))+1)</f>
        <v>5329</v>
      </c>
      <c r="M47" s="13">
        <f t="shared" si="0"/>
        <v>1</v>
      </c>
      <c r="N47" s="6"/>
      <c r="O47" s="14">
        <v>45</v>
      </c>
      <c r="P47" s="15">
        <v>5329</v>
      </c>
      <c r="Q47" s="16">
        <f t="shared" si="1"/>
        <v>-92.770000000001346</v>
      </c>
      <c r="R47" s="16">
        <f t="shared" si="2"/>
        <v>8606.2729000002491</v>
      </c>
      <c r="S47" s="16">
        <f t="shared" si="3"/>
        <v>92.770000000001346</v>
      </c>
      <c r="T47" s="25"/>
    </row>
    <row r="48" spans="1:20" x14ac:dyDescent="0.25">
      <c r="E48" s="44"/>
      <c r="I48" s="4"/>
      <c r="J48" s="4"/>
      <c r="K48" s="4"/>
      <c r="L48" s="13" cm="1">
        <f t="array" ref="L48">INDEX($A$3:$J$12,INT((ROW(L48)-ROW(L$3))/COLUMNS($A$3:$J$12))+1,MOD(ROW(L48)-ROW(L$3),COLUMNS($A$3:$J$12))+1)</f>
        <v>5473</v>
      </c>
      <c r="M48" s="13">
        <f t="shared" si="0"/>
        <v>1</v>
      </c>
      <c r="N48" s="6"/>
      <c r="O48" s="14">
        <v>46</v>
      </c>
      <c r="P48" s="17">
        <v>5473</v>
      </c>
      <c r="Q48" s="16">
        <f t="shared" si="1"/>
        <v>51.229999999998654</v>
      </c>
      <c r="R48" s="16">
        <f t="shared" si="2"/>
        <v>2624.5128999998619</v>
      </c>
      <c r="S48" s="16">
        <f t="shared" si="3"/>
        <v>51.229999999998654</v>
      </c>
      <c r="T48" s="25"/>
    </row>
    <row r="49" spans="9:20" x14ac:dyDescent="0.25">
      <c r="I49" s="4"/>
      <c r="J49" s="4"/>
      <c r="K49" s="4"/>
      <c r="L49" s="13" cm="1">
        <f t="array" ref="L49">INDEX($A$3:$J$12,INT((ROW(L49)-ROW(L$3))/COLUMNS($A$3:$J$12))+1,MOD(ROW(L49)-ROW(L$3),COLUMNS($A$3:$J$12))+1)</f>
        <v>5423</v>
      </c>
      <c r="M49" s="13">
        <f t="shared" si="0"/>
        <v>1</v>
      </c>
      <c r="N49" s="6"/>
      <c r="O49" s="14">
        <v>47</v>
      </c>
      <c r="P49" s="15">
        <v>5423</v>
      </c>
      <c r="Q49" s="16">
        <f t="shared" si="1"/>
        <v>1.2299999999986539</v>
      </c>
      <c r="R49" s="16">
        <f t="shared" si="2"/>
        <v>1.5128999999966888</v>
      </c>
      <c r="S49" s="16">
        <f t="shared" si="3"/>
        <v>1.2299999999986539</v>
      </c>
      <c r="T49" s="25"/>
    </row>
    <row r="50" spans="9:20" x14ac:dyDescent="0.25">
      <c r="I50" s="4"/>
      <c r="J50" s="4"/>
      <c r="K50" s="4"/>
      <c r="L50" s="13" cm="1">
        <f t="array" ref="L50">INDEX($A$3:$J$12,INT((ROW(L50)-ROW(L$3))/COLUMNS($A$3:$J$12))+1,MOD(ROW(L50)-ROW(L$3),COLUMNS($A$3:$J$12))+1)</f>
        <v>5441</v>
      </c>
      <c r="M50" s="13">
        <f t="shared" si="0"/>
        <v>1</v>
      </c>
      <c r="N50" s="6"/>
      <c r="O50" s="14">
        <v>48</v>
      </c>
      <c r="P50" s="15">
        <v>5441</v>
      </c>
      <c r="Q50" s="16">
        <f t="shared" si="1"/>
        <v>19.229999999998654</v>
      </c>
      <c r="R50" s="16">
        <f t="shared" si="2"/>
        <v>369.79289999994825</v>
      </c>
      <c r="S50" s="16">
        <f t="shared" si="3"/>
        <v>19.229999999998654</v>
      </c>
      <c r="T50" s="25"/>
    </row>
    <row r="51" spans="9:20" x14ac:dyDescent="0.25">
      <c r="I51" s="4"/>
      <c r="J51" s="4"/>
      <c r="K51" s="4"/>
      <c r="L51" s="13" cm="1">
        <f t="array" ref="L51">INDEX($A$3:$J$12,INT((ROW(L51)-ROW(L$3))/COLUMNS($A$3:$J$12))+1,MOD(ROW(L51)-ROW(L$3),COLUMNS($A$3:$J$12))+1)</f>
        <v>5412</v>
      </c>
      <c r="M51" s="13">
        <f t="shared" si="0"/>
        <v>1</v>
      </c>
      <c r="N51" s="6"/>
      <c r="O51" s="14">
        <v>49</v>
      </c>
      <c r="P51" s="15">
        <v>5412</v>
      </c>
      <c r="Q51" s="16">
        <f t="shared" si="1"/>
        <v>-9.7700000000013461</v>
      </c>
      <c r="R51" s="16">
        <f t="shared" si="2"/>
        <v>95.452900000026304</v>
      </c>
      <c r="S51" s="16">
        <f t="shared" si="3"/>
        <v>9.7700000000013461</v>
      </c>
      <c r="T51" s="25"/>
    </row>
    <row r="52" spans="9:20" x14ac:dyDescent="0.25">
      <c r="I52" s="4"/>
      <c r="J52" s="4"/>
      <c r="K52" s="4"/>
      <c r="L52" s="13" cm="1">
        <f t="array" ref="L52">INDEX($A$3:$J$12,INT((ROW(L52)-ROW(L$3))/COLUMNS($A$3:$J$12))+1,MOD(ROW(L52)-ROW(L$3),COLUMNS($A$3:$J$12))+1)</f>
        <v>5384</v>
      </c>
      <c r="M52" s="13">
        <f t="shared" si="0"/>
        <v>1</v>
      </c>
      <c r="N52" s="6"/>
      <c r="O52" s="14">
        <v>50</v>
      </c>
      <c r="P52" s="15">
        <v>5384</v>
      </c>
      <c r="Q52" s="16">
        <f t="shared" si="1"/>
        <v>-37.770000000001346</v>
      </c>
      <c r="R52" s="16">
        <f t="shared" si="2"/>
        <v>1426.5729000001018</v>
      </c>
      <c r="S52" s="16">
        <f t="shared" si="3"/>
        <v>37.770000000001346</v>
      </c>
      <c r="T52" s="25"/>
    </row>
    <row r="53" spans="9:20" x14ac:dyDescent="0.25">
      <c r="I53" s="4"/>
      <c r="J53" s="4"/>
      <c r="K53" s="4"/>
      <c r="L53" s="13" cm="1">
        <f t="array" ref="L53">INDEX($A$3:$J$12,INT((ROW(L53)-ROW(L$3))/COLUMNS($A$3:$J$12))+1,MOD(ROW(L53)-ROW(L$3),COLUMNS($A$3:$J$12))+1)</f>
        <v>5445</v>
      </c>
      <c r="M53" s="13">
        <f t="shared" si="0"/>
        <v>2</v>
      </c>
      <c r="N53" s="6"/>
      <c r="O53" s="14">
        <v>51</v>
      </c>
      <c r="P53" s="15">
        <v>5445</v>
      </c>
      <c r="Q53" s="16">
        <f t="shared" si="1"/>
        <v>23.229999999998654</v>
      </c>
      <c r="R53" s="16">
        <f t="shared" si="2"/>
        <v>539.63289999993742</v>
      </c>
      <c r="S53" s="16">
        <f t="shared" si="3"/>
        <v>23.229999999998654</v>
      </c>
      <c r="T53" s="25"/>
    </row>
    <row r="54" spans="9:20" x14ac:dyDescent="0.25">
      <c r="I54" s="4"/>
      <c r="J54" s="4"/>
      <c r="K54" s="4"/>
      <c r="L54" s="13" cm="1">
        <f t="array" ref="L54">INDEX($A$3:$J$12,INT((ROW(L54)-ROW(L$3))/COLUMNS($A$3:$J$12))+1,MOD(ROW(L54)-ROW(L$3),COLUMNS($A$3:$J$12))+1)</f>
        <v>5436</v>
      </c>
      <c r="M54" s="13">
        <f t="shared" si="0"/>
        <v>1</v>
      </c>
      <c r="N54" s="6"/>
      <c r="O54" s="14">
        <v>52</v>
      </c>
      <c r="P54" s="17">
        <v>5436</v>
      </c>
      <c r="Q54" s="16">
        <f t="shared" si="1"/>
        <v>14.229999999998654</v>
      </c>
      <c r="R54" s="16">
        <f t="shared" si="2"/>
        <v>202.49289999996168</v>
      </c>
      <c r="S54" s="16">
        <f t="shared" si="3"/>
        <v>14.229999999998654</v>
      </c>
      <c r="T54" s="25"/>
    </row>
    <row r="55" spans="9:20" x14ac:dyDescent="0.25">
      <c r="I55" s="4"/>
      <c r="J55" s="4"/>
      <c r="K55" s="4"/>
      <c r="L55" s="13" cm="1">
        <f t="array" ref="L55">INDEX($A$3:$J$12,INT((ROW(L55)-ROW(L$3))/COLUMNS($A$3:$J$12))+1,MOD(ROW(L55)-ROW(L$3),COLUMNS($A$3:$J$12))+1)</f>
        <v>5454</v>
      </c>
      <c r="M55" s="13">
        <f t="shared" si="0"/>
        <v>2</v>
      </c>
      <c r="N55" s="6"/>
      <c r="O55" s="14">
        <v>53</v>
      </c>
      <c r="P55" s="15">
        <v>5454</v>
      </c>
      <c r="Q55" s="16">
        <f t="shared" si="1"/>
        <v>32.229999999998654</v>
      </c>
      <c r="R55" s="16">
        <f t="shared" si="2"/>
        <v>1038.7728999999133</v>
      </c>
      <c r="S55" s="16">
        <f t="shared" si="3"/>
        <v>32.229999999998654</v>
      </c>
      <c r="T55" s="25"/>
    </row>
    <row r="56" spans="9:20" x14ac:dyDescent="0.25">
      <c r="I56" s="4"/>
      <c r="J56" s="4"/>
      <c r="K56" s="4"/>
      <c r="L56" s="13" cm="1">
        <f t="array" ref="L56">INDEX($A$3:$J$12,INT((ROW(L56)-ROW(L$3))/COLUMNS($A$3:$J$12))+1,MOD(ROW(L56)-ROW(L$3),COLUMNS($A$3:$J$12))+1)</f>
        <v>5453</v>
      </c>
      <c r="M56" s="13">
        <f t="shared" si="0"/>
        <v>2</v>
      </c>
      <c r="N56" s="6"/>
      <c r="O56" s="14">
        <v>54</v>
      </c>
      <c r="P56" s="15">
        <v>5453</v>
      </c>
      <c r="Q56" s="16">
        <f t="shared" si="1"/>
        <v>31.229999999998654</v>
      </c>
      <c r="R56" s="16">
        <f t="shared" si="2"/>
        <v>975.31289999991589</v>
      </c>
      <c r="S56" s="16">
        <f t="shared" si="3"/>
        <v>31.229999999998654</v>
      </c>
      <c r="T56" s="25"/>
    </row>
    <row r="57" spans="9:20" x14ac:dyDescent="0.25">
      <c r="I57" s="4"/>
      <c r="J57" s="4"/>
      <c r="K57" s="4"/>
      <c r="L57" s="13" cm="1">
        <f t="array" ref="L57">INDEX($A$3:$J$12,INT((ROW(L57)-ROW(L$3))/COLUMNS($A$3:$J$12))+1,MOD(ROW(L57)-ROW(L$3),COLUMNS($A$3:$J$12))+1)</f>
        <v>5428</v>
      </c>
      <c r="M57" s="13">
        <f t="shared" si="0"/>
        <v>1</v>
      </c>
      <c r="N57" s="6"/>
      <c r="O57" s="14">
        <v>55</v>
      </c>
      <c r="P57" s="15">
        <v>5428</v>
      </c>
      <c r="Q57" s="16">
        <f t="shared" si="1"/>
        <v>6.2299999999986539</v>
      </c>
      <c r="R57" s="16">
        <f t="shared" si="2"/>
        <v>38.81289999998323</v>
      </c>
      <c r="S57" s="16">
        <f t="shared" si="3"/>
        <v>6.2299999999986539</v>
      </c>
      <c r="T57" s="25"/>
    </row>
    <row r="58" spans="9:20" x14ac:dyDescent="0.25">
      <c r="I58" s="4"/>
      <c r="J58" s="4"/>
      <c r="K58" s="4"/>
      <c r="L58" s="13" cm="1">
        <f t="array" ref="L58">INDEX($A$3:$J$12,INT((ROW(L58)-ROW(L$3))/COLUMNS($A$3:$J$12))+1,MOD(ROW(L58)-ROW(L$3),COLUMNS($A$3:$J$12))+1)</f>
        <v>5418</v>
      </c>
      <c r="M58" s="13">
        <f t="shared" si="0"/>
        <v>2</v>
      </c>
      <c r="N58" s="6"/>
      <c r="O58" s="14">
        <v>56</v>
      </c>
      <c r="P58" s="15">
        <v>5418</v>
      </c>
      <c r="Q58" s="16">
        <f t="shared" si="1"/>
        <v>-3.7700000000013461</v>
      </c>
      <c r="R58" s="16">
        <f t="shared" si="2"/>
        <v>14.21290000001015</v>
      </c>
      <c r="S58" s="16">
        <f t="shared" si="3"/>
        <v>3.7700000000013461</v>
      </c>
      <c r="T58" s="25"/>
    </row>
    <row r="59" spans="9:20" x14ac:dyDescent="0.25">
      <c r="I59" s="4"/>
      <c r="J59" s="4"/>
      <c r="K59" s="4"/>
      <c r="L59" s="13" cm="1">
        <f t="array" ref="L59">INDEX($A$3:$J$12,INT((ROW(L59)-ROW(L$3))/COLUMNS($A$3:$J$12))+1,MOD(ROW(L59)-ROW(L$3),COLUMNS($A$3:$J$12))+1)</f>
        <v>5465</v>
      </c>
      <c r="M59" s="13">
        <f t="shared" si="0"/>
        <v>1</v>
      </c>
      <c r="N59" s="6"/>
      <c r="O59" s="14">
        <v>57</v>
      </c>
      <c r="P59" s="15">
        <v>5465</v>
      </c>
      <c r="Q59" s="16">
        <f t="shared" si="1"/>
        <v>43.229999999998654</v>
      </c>
      <c r="R59" s="16">
        <f t="shared" si="2"/>
        <v>1868.8328999998837</v>
      </c>
      <c r="S59" s="16">
        <f t="shared" si="3"/>
        <v>43.229999999998654</v>
      </c>
      <c r="T59" s="25"/>
    </row>
    <row r="60" spans="9:20" x14ac:dyDescent="0.25">
      <c r="I60" s="4"/>
      <c r="J60" s="4"/>
      <c r="K60" s="4"/>
      <c r="L60" s="13" cm="1">
        <f t="array" ref="L60">INDEX($A$3:$J$12,INT((ROW(L60)-ROW(L$3))/COLUMNS($A$3:$J$12))+1,MOD(ROW(L60)-ROW(L$3),COLUMNS($A$3:$J$12))+1)</f>
        <v>5427</v>
      </c>
      <c r="M60" s="13">
        <f t="shared" si="0"/>
        <v>1</v>
      </c>
      <c r="N60" s="6"/>
      <c r="O60" s="14">
        <v>58</v>
      </c>
      <c r="P60" s="17">
        <v>5427</v>
      </c>
      <c r="Q60" s="16">
        <f t="shared" si="1"/>
        <v>5.2299999999986539</v>
      </c>
      <c r="R60" s="16">
        <f t="shared" si="2"/>
        <v>27.352899999985919</v>
      </c>
      <c r="S60" s="16">
        <f t="shared" si="3"/>
        <v>5.2299999999986539</v>
      </c>
      <c r="T60" s="25"/>
    </row>
    <row r="61" spans="9:20" x14ac:dyDescent="0.25">
      <c r="I61" s="4"/>
      <c r="J61" s="4"/>
      <c r="K61" s="4"/>
      <c r="L61" s="13" cm="1">
        <f t="array" ref="L61">INDEX($A$3:$J$12,INT((ROW(L61)-ROW(L$3))/COLUMNS($A$3:$J$12))+1,MOD(ROW(L61)-ROW(L$3),COLUMNS($A$3:$J$12))+1)</f>
        <v>5421</v>
      </c>
      <c r="M61" s="13">
        <f t="shared" si="0"/>
        <v>2</v>
      </c>
      <c r="N61" s="6"/>
      <c r="O61" s="14">
        <v>59</v>
      </c>
      <c r="P61" s="15">
        <v>5421</v>
      </c>
      <c r="Q61" s="16">
        <f t="shared" si="1"/>
        <v>-0.77000000000134605</v>
      </c>
      <c r="R61" s="16">
        <f t="shared" si="2"/>
        <v>0.59290000000207288</v>
      </c>
      <c r="S61" s="16">
        <f t="shared" si="3"/>
        <v>0.77000000000134605</v>
      </c>
      <c r="T61" s="25"/>
    </row>
    <row r="62" spans="9:20" x14ac:dyDescent="0.25">
      <c r="I62" s="4"/>
      <c r="J62" s="4"/>
      <c r="K62" s="4"/>
      <c r="L62" s="13" cm="1">
        <f t="array" ref="L62">INDEX($A$3:$J$12,INT((ROW(L62)-ROW(L$3))/COLUMNS($A$3:$J$12))+1,MOD(ROW(L62)-ROW(L$3),COLUMNS($A$3:$J$12))+1)</f>
        <v>5396</v>
      </c>
      <c r="M62" s="13">
        <f t="shared" si="0"/>
        <v>1</v>
      </c>
      <c r="N62" s="6"/>
      <c r="O62" s="14">
        <v>60</v>
      </c>
      <c r="P62" s="17">
        <v>5396</v>
      </c>
      <c r="Q62" s="16">
        <f t="shared" si="1"/>
        <v>-25.770000000001346</v>
      </c>
      <c r="R62" s="16">
        <f t="shared" si="2"/>
        <v>664.09290000006933</v>
      </c>
      <c r="S62" s="16">
        <f t="shared" si="3"/>
        <v>25.770000000001346</v>
      </c>
      <c r="T62" s="25"/>
    </row>
    <row r="63" spans="9:20" x14ac:dyDescent="0.25">
      <c r="I63" s="4"/>
      <c r="J63" s="4"/>
      <c r="K63" s="4"/>
      <c r="L63" s="13" cm="1">
        <f t="array" ref="L63">INDEX($A$3:$J$12,INT((ROW(L63)-ROW(L$3))/COLUMNS($A$3:$J$12))+1,MOD(ROW(L63)-ROW(L$3),COLUMNS($A$3:$J$12))+1)</f>
        <v>5381</v>
      </c>
      <c r="M63" s="13">
        <f t="shared" si="0"/>
        <v>1</v>
      </c>
      <c r="N63" s="6"/>
      <c r="O63" s="14">
        <v>61</v>
      </c>
      <c r="P63" s="15">
        <v>5381</v>
      </c>
      <c r="Q63" s="16">
        <f t="shared" si="1"/>
        <v>-40.770000000001346</v>
      </c>
      <c r="R63" s="16">
        <f t="shared" si="2"/>
        <v>1662.1929000001098</v>
      </c>
      <c r="S63" s="16">
        <f t="shared" si="3"/>
        <v>40.770000000001346</v>
      </c>
      <c r="T63" s="25"/>
    </row>
    <row r="64" spans="9:20" x14ac:dyDescent="0.25">
      <c r="I64" s="4"/>
      <c r="J64" s="4"/>
      <c r="K64" s="4"/>
      <c r="L64" s="13" cm="1">
        <f t="array" ref="L64">INDEX($A$3:$J$12,INT((ROW(L64)-ROW(L$3))/COLUMNS($A$3:$J$12))+1,MOD(ROW(L64)-ROW(L$3),COLUMNS($A$3:$J$12))+1)</f>
        <v>5425</v>
      </c>
      <c r="M64" s="13">
        <f t="shared" si="0"/>
        <v>1</v>
      </c>
      <c r="N64" s="6"/>
      <c r="O64" s="14">
        <v>62</v>
      </c>
      <c r="P64" s="17">
        <v>5425</v>
      </c>
      <c r="Q64" s="16">
        <f t="shared" si="1"/>
        <v>3.2299999999986539</v>
      </c>
      <c r="R64" s="16">
        <f t="shared" si="2"/>
        <v>10.432899999991305</v>
      </c>
      <c r="S64" s="16">
        <f t="shared" si="3"/>
        <v>3.2299999999986539</v>
      </c>
      <c r="T64" s="25"/>
    </row>
    <row r="65" spans="9:20" x14ac:dyDescent="0.25">
      <c r="I65" s="4"/>
      <c r="J65" s="4"/>
      <c r="K65" s="4"/>
      <c r="L65" s="13" cm="1">
        <f t="array" ref="L65">INDEX($A$3:$J$12,INT((ROW(L65)-ROW(L$3))/COLUMNS($A$3:$J$12))+1,MOD(ROW(L65)-ROW(L$3),COLUMNS($A$3:$J$12))+1)</f>
        <v>5388</v>
      </c>
      <c r="M65" s="13">
        <f t="shared" si="0"/>
        <v>4</v>
      </c>
      <c r="N65" s="6"/>
      <c r="O65" s="14">
        <v>63</v>
      </c>
      <c r="P65" s="15">
        <v>5388</v>
      </c>
      <c r="Q65" s="16">
        <f t="shared" si="1"/>
        <v>-33.770000000001346</v>
      </c>
      <c r="R65" s="16">
        <f t="shared" si="2"/>
        <v>1140.412900000091</v>
      </c>
      <c r="S65" s="16">
        <f t="shared" si="3"/>
        <v>33.770000000001346</v>
      </c>
      <c r="T65" s="25"/>
    </row>
    <row r="66" spans="9:20" x14ac:dyDescent="0.25">
      <c r="I66" s="4"/>
      <c r="J66" s="4"/>
      <c r="K66" s="4"/>
      <c r="L66" s="13" cm="1">
        <f t="array" ref="L66">INDEX($A$3:$J$12,INT((ROW(L66)-ROW(L$3))/COLUMNS($A$3:$J$12))+1,MOD(ROW(L66)-ROW(L$3),COLUMNS($A$3:$J$12))+1)</f>
        <v>5388</v>
      </c>
      <c r="M66" s="13">
        <f t="shared" si="0"/>
        <v>4</v>
      </c>
      <c r="N66" s="6"/>
      <c r="O66" s="14">
        <v>64</v>
      </c>
      <c r="P66" s="17">
        <v>5388</v>
      </c>
      <c r="Q66" s="16">
        <f t="shared" si="1"/>
        <v>-33.770000000001346</v>
      </c>
      <c r="R66" s="16">
        <f t="shared" si="2"/>
        <v>1140.412900000091</v>
      </c>
      <c r="S66" s="16">
        <f t="shared" si="3"/>
        <v>33.770000000001346</v>
      </c>
      <c r="T66" s="25"/>
    </row>
    <row r="67" spans="9:20" x14ac:dyDescent="0.25">
      <c r="I67" s="4"/>
      <c r="J67" s="4"/>
      <c r="K67" s="4"/>
      <c r="L67" s="13" cm="1">
        <f t="array" ref="L67">INDEX($A$3:$J$12,INT((ROW(L67)-ROW(L$3))/COLUMNS($A$3:$J$12))+1,MOD(ROW(L67)-ROW(L$3),COLUMNS($A$3:$J$12))+1)</f>
        <v>5378</v>
      </c>
      <c r="M67" s="13">
        <f t="shared" si="0"/>
        <v>1</v>
      </c>
      <c r="N67" s="6"/>
      <c r="O67" s="14">
        <v>65</v>
      </c>
      <c r="P67" s="15">
        <v>5378</v>
      </c>
      <c r="Q67" s="16">
        <f t="shared" si="1"/>
        <v>-43.770000000001346</v>
      </c>
      <c r="R67" s="16">
        <f t="shared" si="2"/>
        <v>1915.8129000001179</v>
      </c>
      <c r="S67" s="16">
        <f t="shared" si="3"/>
        <v>43.770000000001346</v>
      </c>
      <c r="T67" s="25"/>
    </row>
    <row r="68" spans="9:20" x14ac:dyDescent="0.25">
      <c r="I68" s="4"/>
      <c r="J68" s="4"/>
      <c r="K68" s="4"/>
      <c r="L68" s="13" cm="1">
        <f t="array" ref="L68">INDEX($A$3:$J$12,INT((ROW(L68)-ROW(L$3))/COLUMNS($A$3:$J$12))+1,MOD(ROW(L68)-ROW(L$3),COLUMNS($A$3:$J$12))+1)</f>
        <v>5481</v>
      </c>
      <c r="M68" s="13">
        <f t="shared" ref="M68:M102" si="4">COUNTIF($L$3:$L$102, L68)</f>
        <v>2</v>
      </c>
      <c r="N68" s="6"/>
      <c r="O68" s="14">
        <v>66</v>
      </c>
      <c r="P68" s="15">
        <v>5481</v>
      </c>
      <c r="Q68" s="16">
        <f t="shared" ref="Q68:Q102" si="5">P68-$E$14</f>
        <v>59.229999999998654</v>
      </c>
      <c r="R68" s="16">
        <f t="shared" ref="R68:R87" si="6">Q68^2</f>
        <v>3508.1928999998404</v>
      </c>
      <c r="S68" s="16">
        <f t="shared" ref="S68:S102" si="7">ABS(Q68)</f>
        <v>59.229999999998654</v>
      </c>
      <c r="T68" s="25"/>
    </row>
    <row r="69" spans="9:20" x14ac:dyDescent="0.25">
      <c r="I69" s="4"/>
      <c r="J69" s="4"/>
      <c r="K69" s="4"/>
      <c r="L69" s="13" cm="1">
        <f t="array" ref="L69">INDEX($A$3:$J$12,INT((ROW(L69)-ROW(L$3))/COLUMNS($A$3:$J$12))+1,MOD(ROW(L69)-ROW(L$3),COLUMNS($A$3:$J$12))+1)</f>
        <v>5387</v>
      </c>
      <c r="M69" s="13">
        <f t="shared" si="4"/>
        <v>2</v>
      </c>
      <c r="N69" s="6"/>
      <c r="O69" s="14">
        <v>67</v>
      </c>
      <c r="P69" s="15">
        <v>5387</v>
      </c>
      <c r="Q69" s="16">
        <f t="shared" si="5"/>
        <v>-34.770000000001346</v>
      </c>
      <c r="R69" s="16">
        <f t="shared" si="6"/>
        <v>1208.9529000000937</v>
      </c>
      <c r="S69" s="16">
        <f t="shared" si="7"/>
        <v>34.770000000001346</v>
      </c>
      <c r="T69" s="25"/>
    </row>
    <row r="70" spans="9:20" x14ac:dyDescent="0.25">
      <c r="I70" s="4"/>
      <c r="J70" s="4"/>
      <c r="K70" s="4"/>
      <c r="L70" s="13" cm="1">
        <f t="array" ref="L70">INDEX($A$3:$J$12,INT((ROW(L70)-ROW(L$3))/COLUMNS($A$3:$J$12))+1,MOD(ROW(L70)-ROW(L$3),COLUMNS($A$3:$J$12))+1)</f>
        <v>5440</v>
      </c>
      <c r="M70" s="13">
        <f t="shared" si="4"/>
        <v>3</v>
      </c>
      <c r="N70" s="6"/>
      <c r="O70" s="14">
        <v>68</v>
      </c>
      <c r="P70" s="15">
        <v>5440</v>
      </c>
      <c r="Q70" s="16">
        <f t="shared" si="5"/>
        <v>18.229999999998654</v>
      </c>
      <c r="R70" s="16">
        <f t="shared" si="6"/>
        <v>332.33289999995094</v>
      </c>
      <c r="S70" s="16">
        <f t="shared" si="7"/>
        <v>18.229999999998654</v>
      </c>
      <c r="T70" s="25"/>
    </row>
    <row r="71" spans="9:20" x14ac:dyDescent="0.25">
      <c r="I71" s="4"/>
      <c r="J71" s="4"/>
      <c r="K71" s="4"/>
      <c r="L71" s="13" cm="1">
        <f t="array" ref="L71">INDEX($A$3:$J$12,INT((ROW(L71)-ROW(L$3))/COLUMNS($A$3:$J$12))+1,MOD(ROW(L71)-ROW(L$3),COLUMNS($A$3:$J$12))+1)</f>
        <v>5482</v>
      </c>
      <c r="M71" s="13">
        <f t="shared" si="4"/>
        <v>1</v>
      </c>
      <c r="N71" s="6"/>
      <c r="O71" s="14">
        <v>69</v>
      </c>
      <c r="P71" s="15">
        <v>5482</v>
      </c>
      <c r="Q71" s="16">
        <f t="shared" si="5"/>
        <v>60.229999999998654</v>
      </c>
      <c r="R71" s="16">
        <f t="shared" si="6"/>
        <v>3627.6528999998377</v>
      </c>
      <c r="S71" s="16">
        <f t="shared" si="7"/>
        <v>60.229999999998654</v>
      </c>
      <c r="T71" s="25"/>
    </row>
    <row r="72" spans="9:20" x14ac:dyDescent="0.25">
      <c r="I72" s="4"/>
      <c r="J72" s="4"/>
      <c r="K72" s="4"/>
      <c r="L72" s="13" cm="1">
        <f t="array" ref="L72">INDEX($A$3:$J$12,INT((ROW(L72)-ROW(L$3))/COLUMNS($A$3:$J$12))+1,MOD(ROW(L72)-ROW(L$3),COLUMNS($A$3:$J$12))+1)</f>
        <v>5406</v>
      </c>
      <c r="M72" s="13">
        <f t="shared" si="4"/>
        <v>3</v>
      </c>
      <c r="N72" s="6"/>
      <c r="O72" s="14">
        <v>70</v>
      </c>
      <c r="P72" s="15">
        <v>5406</v>
      </c>
      <c r="Q72" s="16">
        <f t="shared" si="5"/>
        <v>-15.770000000001346</v>
      </c>
      <c r="R72" s="16">
        <f t="shared" si="6"/>
        <v>248.69290000004244</v>
      </c>
      <c r="S72" s="16">
        <f t="shared" si="7"/>
        <v>15.770000000001346</v>
      </c>
      <c r="T72" s="25"/>
    </row>
    <row r="73" spans="9:20" x14ac:dyDescent="0.25">
      <c r="I73" s="4"/>
      <c r="J73" s="4"/>
      <c r="K73" s="4"/>
      <c r="L73" s="13" cm="1">
        <f t="array" ref="L73">INDEX($A$3:$J$12,INT((ROW(L73)-ROW(L$3))/COLUMNS($A$3:$J$12))+1,MOD(ROW(L73)-ROW(L$3),COLUMNS($A$3:$J$12))+1)</f>
        <v>5401</v>
      </c>
      <c r="M73" s="13">
        <f t="shared" si="4"/>
        <v>3</v>
      </c>
      <c r="N73" s="6"/>
      <c r="O73" s="14">
        <v>71</v>
      </c>
      <c r="P73" s="15">
        <v>5401</v>
      </c>
      <c r="Q73" s="16">
        <f t="shared" si="5"/>
        <v>-20.770000000001346</v>
      </c>
      <c r="R73" s="16">
        <f t="shared" si="6"/>
        <v>431.39290000005593</v>
      </c>
      <c r="S73" s="16">
        <f t="shared" si="7"/>
        <v>20.770000000001346</v>
      </c>
      <c r="T73" s="25"/>
    </row>
    <row r="74" spans="9:20" x14ac:dyDescent="0.25">
      <c r="I74" s="4"/>
      <c r="J74" s="4"/>
      <c r="K74" s="4"/>
      <c r="L74" s="13" cm="1">
        <f t="array" ref="L74">INDEX($A$3:$J$12,INT((ROW(L74)-ROW(L$3))/COLUMNS($A$3:$J$12))+1,MOD(ROW(L74)-ROW(L$3),COLUMNS($A$3:$J$12))+1)</f>
        <v>5411</v>
      </c>
      <c r="M74" s="13">
        <f t="shared" si="4"/>
        <v>1</v>
      </c>
      <c r="N74" s="6"/>
      <c r="O74" s="14">
        <v>72</v>
      </c>
      <c r="P74" s="15">
        <v>5411</v>
      </c>
      <c r="Q74" s="16">
        <f t="shared" si="5"/>
        <v>-10.770000000001346</v>
      </c>
      <c r="R74" s="16">
        <f t="shared" si="6"/>
        <v>115.992900000029</v>
      </c>
      <c r="S74" s="16">
        <f t="shared" si="7"/>
        <v>10.770000000001346</v>
      </c>
      <c r="T74" s="25"/>
    </row>
    <row r="75" spans="9:20" x14ac:dyDescent="0.25">
      <c r="I75" s="4"/>
      <c r="J75" s="4"/>
      <c r="K75" s="4"/>
      <c r="L75" s="13" cm="1">
        <f t="array" ref="L75">INDEX($A$3:$J$12,INT((ROW(L75)-ROW(L$3))/COLUMNS($A$3:$J$12))+1,MOD(ROW(L75)-ROW(L$3),COLUMNS($A$3:$J$12))+1)</f>
        <v>5399</v>
      </c>
      <c r="M75" s="13">
        <f t="shared" si="4"/>
        <v>3</v>
      </c>
      <c r="N75" s="6"/>
      <c r="O75" s="14">
        <v>73</v>
      </c>
      <c r="P75" s="15">
        <v>5399</v>
      </c>
      <c r="Q75" s="16">
        <f t="shared" si="5"/>
        <v>-22.770000000001346</v>
      </c>
      <c r="R75" s="16">
        <f t="shared" si="6"/>
        <v>518.47290000006126</v>
      </c>
      <c r="S75" s="16">
        <f t="shared" si="7"/>
        <v>22.770000000001346</v>
      </c>
      <c r="T75" s="25"/>
    </row>
    <row r="76" spans="9:20" x14ac:dyDescent="0.25">
      <c r="I76" s="4"/>
      <c r="J76" s="4"/>
      <c r="K76" s="4"/>
      <c r="L76" s="13" cm="1">
        <f t="array" ref="L76">INDEX($A$3:$J$12,INT((ROW(L76)-ROW(L$3))/COLUMNS($A$3:$J$12))+1,MOD(ROW(L76)-ROW(L$3),COLUMNS($A$3:$J$12))+1)</f>
        <v>5431</v>
      </c>
      <c r="M76" s="13">
        <f t="shared" si="4"/>
        <v>4</v>
      </c>
      <c r="N76" s="6"/>
      <c r="O76" s="14">
        <v>74</v>
      </c>
      <c r="P76" s="40">
        <v>5431</v>
      </c>
      <c r="Q76" s="16">
        <f t="shared" si="5"/>
        <v>9.2299999999986539</v>
      </c>
      <c r="R76" s="16">
        <f t="shared" si="6"/>
        <v>85.192899999975154</v>
      </c>
      <c r="S76" s="16">
        <f t="shared" si="7"/>
        <v>9.2299999999986539</v>
      </c>
      <c r="T76" s="25"/>
    </row>
    <row r="77" spans="9:20" x14ac:dyDescent="0.25">
      <c r="I77" s="4"/>
      <c r="J77" s="4"/>
      <c r="K77" s="4"/>
      <c r="L77" s="13" cm="1">
        <f t="array" ref="L77">INDEX($A$3:$J$12,INT((ROW(L77)-ROW(L$3))/COLUMNS($A$3:$J$12))+1,MOD(ROW(L77)-ROW(L$3),COLUMNS($A$3:$J$12))+1)</f>
        <v>5440</v>
      </c>
      <c r="M77" s="13">
        <f t="shared" si="4"/>
        <v>3</v>
      </c>
      <c r="N77" s="6"/>
      <c r="O77" s="14">
        <v>75</v>
      </c>
      <c r="P77" s="15">
        <v>5440</v>
      </c>
      <c r="Q77" s="16">
        <f t="shared" si="5"/>
        <v>18.229999999998654</v>
      </c>
      <c r="R77" s="16">
        <f t="shared" si="6"/>
        <v>332.33289999995094</v>
      </c>
      <c r="S77" s="16">
        <f t="shared" si="7"/>
        <v>18.229999999998654</v>
      </c>
      <c r="T77" s="25"/>
    </row>
    <row r="78" spans="9:20" x14ac:dyDescent="0.25">
      <c r="I78" s="4"/>
      <c r="J78" s="4"/>
      <c r="K78" s="4"/>
      <c r="L78" s="13" cm="1">
        <f t="array" ref="L78">INDEX($A$3:$J$12,INT((ROW(L78)-ROW(L$3))/COLUMNS($A$3:$J$12))+1,MOD(ROW(L78)-ROW(L$3),COLUMNS($A$3:$J$12))+1)</f>
        <v>5413</v>
      </c>
      <c r="M78" s="13">
        <f t="shared" si="4"/>
        <v>1</v>
      </c>
      <c r="N78" s="6"/>
      <c r="O78" s="14">
        <v>76</v>
      </c>
      <c r="P78" s="17">
        <v>5413</v>
      </c>
      <c r="Q78" s="16">
        <f t="shared" si="5"/>
        <v>-8.7700000000013461</v>
      </c>
      <c r="R78" s="16">
        <f t="shared" si="6"/>
        <v>76.912900000023612</v>
      </c>
      <c r="S78" s="16">
        <f t="shared" si="7"/>
        <v>8.7700000000013461</v>
      </c>
      <c r="T78" s="25"/>
    </row>
    <row r="79" spans="9:20" x14ac:dyDescent="0.25">
      <c r="I79" s="4"/>
      <c r="J79" s="4"/>
      <c r="K79" s="4"/>
      <c r="L79" s="13" cm="1">
        <f t="array" ref="L79">INDEX($A$3:$J$12,INT((ROW(L79)-ROW(L$3))/COLUMNS($A$3:$J$12))+1,MOD(ROW(L79)-ROW(L$3),COLUMNS($A$3:$J$12))+1)</f>
        <v>5406</v>
      </c>
      <c r="M79" s="13">
        <f t="shared" si="4"/>
        <v>3</v>
      </c>
      <c r="N79" s="6"/>
      <c r="O79" s="14">
        <v>77</v>
      </c>
      <c r="P79" s="15">
        <v>5406</v>
      </c>
      <c r="Q79" s="16">
        <f t="shared" si="5"/>
        <v>-15.770000000001346</v>
      </c>
      <c r="R79" s="16">
        <f t="shared" si="6"/>
        <v>248.69290000004244</v>
      </c>
      <c r="S79" s="16">
        <f t="shared" si="7"/>
        <v>15.770000000001346</v>
      </c>
      <c r="T79" s="25"/>
    </row>
    <row r="80" spans="9:20" x14ac:dyDescent="0.25">
      <c r="I80" s="4"/>
      <c r="J80" s="4"/>
      <c r="K80" s="4"/>
      <c r="L80" s="13" cm="1">
        <f t="array" ref="L80">INDEX($A$3:$J$12,INT((ROW(L80)-ROW(L$3))/COLUMNS($A$3:$J$12))+1,MOD(ROW(L80)-ROW(L$3),COLUMNS($A$3:$J$12))+1)</f>
        <v>5342</v>
      </c>
      <c r="M80" s="13">
        <f t="shared" si="4"/>
        <v>1</v>
      </c>
      <c r="N80" s="6"/>
      <c r="O80" s="14">
        <v>78</v>
      </c>
      <c r="P80" s="15">
        <v>5342</v>
      </c>
      <c r="Q80" s="16">
        <f t="shared" si="5"/>
        <v>-79.770000000001346</v>
      </c>
      <c r="R80" s="16">
        <f t="shared" si="6"/>
        <v>6363.252900000215</v>
      </c>
      <c r="S80" s="16">
        <f t="shared" si="7"/>
        <v>79.770000000001346</v>
      </c>
      <c r="T80" s="25"/>
    </row>
    <row r="81" spans="9:20" x14ac:dyDescent="0.25">
      <c r="I81" s="4"/>
      <c r="J81" s="4"/>
      <c r="K81" s="4"/>
      <c r="L81" s="13" cm="1">
        <f t="array" ref="L81">INDEX($A$3:$J$12,INT((ROW(L81)-ROW(L$3))/COLUMNS($A$3:$J$12))+1,MOD(ROW(L81)-ROW(L$3),COLUMNS($A$3:$J$12))+1)</f>
        <v>5452</v>
      </c>
      <c r="M81" s="13">
        <f t="shared" si="4"/>
        <v>1</v>
      </c>
      <c r="N81" s="6"/>
      <c r="O81" s="14">
        <v>79</v>
      </c>
      <c r="P81" s="15">
        <v>5452</v>
      </c>
      <c r="Q81" s="16">
        <f t="shared" si="5"/>
        <v>30.229999999998654</v>
      </c>
      <c r="R81" s="16">
        <f t="shared" si="6"/>
        <v>913.85289999991858</v>
      </c>
      <c r="S81" s="16">
        <f t="shared" si="7"/>
        <v>30.229999999998654</v>
      </c>
      <c r="T81" s="25"/>
    </row>
    <row r="82" spans="9:20" x14ac:dyDescent="0.25">
      <c r="I82" s="4"/>
      <c r="J82" s="4"/>
      <c r="K82" s="4"/>
      <c r="L82" s="13" cm="1">
        <f t="array" ref="L82">INDEX($A$3:$J$12,INT((ROW(L82)-ROW(L$3))/COLUMNS($A$3:$J$12))+1,MOD(ROW(L82)-ROW(L$3),COLUMNS($A$3:$J$12))+1)</f>
        <v>5420</v>
      </c>
      <c r="M82" s="13">
        <f t="shared" si="4"/>
        <v>2</v>
      </c>
      <c r="N82" s="6"/>
      <c r="O82" s="14">
        <v>80</v>
      </c>
      <c r="P82" s="48">
        <v>5420</v>
      </c>
      <c r="Q82" s="16">
        <f t="shared" si="5"/>
        <v>-1.7700000000013461</v>
      </c>
      <c r="R82" s="16">
        <f t="shared" si="6"/>
        <v>3.1329000000047649</v>
      </c>
      <c r="S82" s="16">
        <f t="shared" si="7"/>
        <v>1.7700000000013461</v>
      </c>
      <c r="T82" s="25"/>
    </row>
    <row r="83" spans="9:20" x14ac:dyDescent="0.25">
      <c r="L83" s="13" cm="1">
        <f t="array" ref="L83">INDEX($A$3:$J$12,INT((ROW(L83)-ROW(L$3))/COLUMNS($A$3:$J$12))+1,MOD(ROW(L83)-ROW(L$3),COLUMNS($A$3:$J$12))+1)</f>
        <v>5458</v>
      </c>
      <c r="M83" s="13">
        <f t="shared" si="4"/>
        <v>1</v>
      </c>
      <c r="N83" s="4"/>
      <c r="O83" s="49">
        <v>81</v>
      </c>
      <c r="P83" s="50">
        <v>5458</v>
      </c>
      <c r="Q83" s="51">
        <f t="shared" si="5"/>
        <v>36.229999999998654</v>
      </c>
      <c r="R83" s="16">
        <f t="shared" si="6"/>
        <v>1312.6128999999025</v>
      </c>
      <c r="S83" s="16">
        <f t="shared" si="7"/>
        <v>36.229999999998654</v>
      </c>
    </row>
    <row r="84" spans="9:20" x14ac:dyDescent="0.25">
      <c r="L84" s="13" cm="1">
        <f t="array" ref="L84">INDEX($A$3:$J$12,INT((ROW(L84)-ROW(L$3))/COLUMNS($A$3:$J$12))+1,MOD(ROW(L84)-ROW(L$3),COLUMNS($A$3:$J$12))+1)</f>
        <v>5485</v>
      </c>
      <c r="M84" s="13">
        <f t="shared" si="4"/>
        <v>1</v>
      </c>
      <c r="N84" s="4"/>
      <c r="O84" s="49">
        <v>82</v>
      </c>
      <c r="P84" s="50">
        <v>5485</v>
      </c>
      <c r="Q84" s="51">
        <f t="shared" si="5"/>
        <v>63.229999999998654</v>
      </c>
      <c r="R84" s="16">
        <f t="shared" si="6"/>
        <v>3998.0328999998296</v>
      </c>
      <c r="S84" s="16">
        <f t="shared" si="7"/>
        <v>63.229999999998654</v>
      </c>
    </row>
    <row r="85" spans="9:20" x14ac:dyDescent="0.25">
      <c r="L85" s="13" cm="1">
        <f t="array" ref="L85">INDEX($A$3:$J$12,INT((ROW(L85)-ROW(L$3))/COLUMNS($A$3:$J$12))+1,MOD(ROW(L85)-ROW(L$3),COLUMNS($A$3:$J$12))+1)</f>
        <v>5431</v>
      </c>
      <c r="M85" s="13">
        <f t="shared" si="4"/>
        <v>4</v>
      </c>
      <c r="N85" s="4"/>
      <c r="O85" s="49">
        <v>83</v>
      </c>
      <c r="P85" s="50">
        <v>5431</v>
      </c>
      <c r="Q85" s="51">
        <f t="shared" si="5"/>
        <v>9.2299999999986539</v>
      </c>
      <c r="R85" s="16">
        <f t="shared" si="6"/>
        <v>85.192899999975154</v>
      </c>
      <c r="S85" s="16">
        <f t="shared" si="7"/>
        <v>9.2299999999986539</v>
      </c>
    </row>
    <row r="86" spans="9:20" x14ac:dyDescent="0.25">
      <c r="L86" s="13" cm="1">
        <f t="array" ref="L86">INDEX($A$3:$J$12,INT((ROW(L86)-ROW(L$3))/COLUMNS($A$3:$J$12))+1,MOD(ROW(L86)-ROW(L$3),COLUMNS($A$3:$J$12))+1)</f>
        <v>5416</v>
      </c>
      <c r="M86" s="13">
        <f t="shared" si="4"/>
        <v>4</v>
      </c>
      <c r="N86" s="4"/>
      <c r="O86" s="49">
        <v>84</v>
      </c>
      <c r="P86" s="50">
        <v>5416</v>
      </c>
      <c r="Q86" s="51">
        <f t="shared" si="5"/>
        <v>-5.7700000000013461</v>
      </c>
      <c r="R86" s="16">
        <f t="shared" si="6"/>
        <v>33.292900000015536</v>
      </c>
      <c r="S86" s="16">
        <f t="shared" si="7"/>
        <v>5.7700000000013461</v>
      </c>
    </row>
    <row r="87" spans="9:20" x14ac:dyDescent="0.25">
      <c r="L87" s="13" cm="1">
        <f t="array" ref="L87">INDEX($A$3:$J$12,INT((ROW(L87)-ROW(L$3))/COLUMNS($A$3:$J$12))+1,MOD(ROW(L87)-ROW(L$3),COLUMNS($A$3:$J$12))+1)</f>
        <v>5431</v>
      </c>
      <c r="M87" s="13">
        <f t="shared" si="4"/>
        <v>4</v>
      </c>
      <c r="N87" s="4"/>
      <c r="O87" s="49">
        <v>85</v>
      </c>
      <c r="P87" s="50">
        <v>5431</v>
      </c>
      <c r="Q87" s="51">
        <f t="shared" si="5"/>
        <v>9.2299999999986539</v>
      </c>
      <c r="R87" s="16">
        <f t="shared" si="6"/>
        <v>85.192899999975154</v>
      </c>
      <c r="S87" s="16">
        <f t="shared" si="7"/>
        <v>9.2299999999986539</v>
      </c>
    </row>
    <row r="88" spans="9:20" x14ac:dyDescent="0.25">
      <c r="L88" s="13" cm="1">
        <f t="array" ref="L88">INDEX($A$3:$J$12,INT((ROW(L88)-ROW(L$3))/COLUMNS($A$3:$J$12))+1,MOD(ROW(L88)-ROW(L$3),COLUMNS($A$3:$J$12))+1)</f>
        <v>5390</v>
      </c>
      <c r="M88" s="13">
        <f t="shared" si="4"/>
        <v>1</v>
      </c>
      <c r="N88" s="4"/>
      <c r="O88" s="49">
        <v>86</v>
      </c>
      <c r="P88" s="50">
        <v>5390</v>
      </c>
      <c r="Q88" s="51">
        <f t="shared" si="5"/>
        <v>-31.770000000001346</v>
      </c>
      <c r="R88" s="16" t="s">
        <v>21</v>
      </c>
      <c r="S88" s="16">
        <f t="shared" si="7"/>
        <v>31.770000000001346</v>
      </c>
    </row>
    <row r="89" spans="9:20" x14ac:dyDescent="0.25">
      <c r="L89" s="13" cm="1">
        <f t="array" ref="L89">INDEX($A$3:$J$12,INT((ROW(L89)-ROW(L$3))/COLUMNS($A$3:$J$12))+1,MOD(ROW(L89)-ROW(L$3),COLUMNS($A$3:$J$12))+1)</f>
        <v>5399</v>
      </c>
      <c r="M89" s="13">
        <f t="shared" si="4"/>
        <v>3</v>
      </c>
      <c r="N89" s="4"/>
      <c r="O89" s="49">
        <v>87</v>
      </c>
      <c r="P89" s="50">
        <v>5399</v>
      </c>
      <c r="Q89" s="51">
        <f t="shared" si="5"/>
        <v>-22.770000000001346</v>
      </c>
      <c r="R89" s="16">
        <f t="shared" ref="R89:R102" si="8">Q89^2</f>
        <v>518.47290000006126</v>
      </c>
      <c r="S89" s="16">
        <f t="shared" si="7"/>
        <v>22.770000000001346</v>
      </c>
    </row>
    <row r="90" spans="9:20" x14ac:dyDescent="0.25">
      <c r="L90" s="13" cm="1">
        <f t="array" ref="L90">INDEX($A$3:$J$12,INT((ROW(L90)-ROW(L$3))/COLUMNS($A$3:$J$12))+1,MOD(ROW(L90)-ROW(L$3),COLUMNS($A$3:$J$12))+1)</f>
        <v>5435</v>
      </c>
      <c r="M90" s="13">
        <f t="shared" si="4"/>
        <v>2</v>
      </c>
      <c r="N90" s="4"/>
      <c r="O90" s="49">
        <v>88</v>
      </c>
      <c r="P90" s="50">
        <v>5435</v>
      </c>
      <c r="Q90" s="51">
        <f t="shared" si="5"/>
        <v>13.229999999998654</v>
      </c>
      <c r="R90" s="16">
        <f t="shared" si="8"/>
        <v>175.03289999996437</v>
      </c>
      <c r="S90" s="16">
        <f t="shared" si="7"/>
        <v>13.229999999998654</v>
      </c>
    </row>
    <row r="91" spans="9:20" x14ac:dyDescent="0.25">
      <c r="L91" s="13" cm="1">
        <f t="array" ref="L91">INDEX($A$3:$J$12,INT((ROW(L91)-ROW(L$3))/COLUMNS($A$3:$J$12))+1,MOD(ROW(L91)-ROW(L$3),COLUMNS($A$3:$J$12))+1)</f>
        <v>5387</v>
      </c>
      <c r="M91" s="13">
        <f t="shared" si="4"/>
        <v>2</v>
      </c>
      <c r="N91" s="4"/>
      <c r="O91" s="49">
        <v>89</v>
      </c>
      <c r="P91" s="50">
        <v>5387</v>
      </c>
      <c r="Q91" s="51">
        <f t="shared" si="5"/>
        <v>-34.770000000001346</v>
      </c>
      <c r="R91" s="16">
        <f t="shared" si="8"/>
        <v>1208.9529000000937</v>
      </c>
      <c r="S91" s="16">
        <f t="shared" si="7"/>
        <v>34.770000000001346</v>
      </c>
    </row>
    <row r="92" spans="9:20" x14ac:dyDescent="0.25">
      <c r="L92" s="13" cm="1">
        <f t="array" ref="L92">INDEX($A$3:$J$12,INT((ROW(L92)-ROW(L$3))/COLUMNS($A$3:$J$12))+1,MOD(ROW(L92)-ROW(L$3),COLUMNS($A$3:$J$12))+1)</f>
        <v>5462</v>
      </c>
      <c r="M92" s="13">
        <f t="shared" si="4"/>
        <v>1</v>
      </c>
      <c r="N92" s="4"/>
      <c r="O92" s="49">
        <v>90</v>
      </c>
      <c r="P92" s="50">
        <v>5462</v>
      </c>
      <c r="Q92" s="51">
        <f t="shared" si="5"/>
        <v>40.229999999998654</v>
      </c>
      <c r="R92" s="16">
        <f t="shared" si="8"/>
        <v>1618.4528999998918</v>
      </c>
      <c r="S92" s="16">
        <f t="shared" si="7"/>
        <v>40.229999999998654</v>
      </c>
    </row>
    <row r="93" spans="9:20" x14ac:dyDescent="0.25">
      <c r="L93" s="13" cm="1">
        <f t="array" ref="L93">INDEX($A$3:$J$12,INT((ROW(L93)-ROW(L$3))/COLUMNS($A$3:$J$12))+1,MOD(ROW(L93)-ROW(L$3),COLUMNS($A$3:$J$12))+1)</f>
        <v>5383</v>
      </c>
      <c r="M93" s="13">
        <f t="shared" si="4"/>
        <v>1</v>
      </c>
      <c r="N93" s="4"/>
      <c r="O93" s="49">
        <v>91</v>
      </c>
      <c r="P93" s="50">
        <v>5383</v>
      </c>
      <c r="Q93" s="51">
        <f t="shared" si="5"/>
        <v>-38.770000000001346</v>
      </c>
      <c r="R93" s="16">
        <f t="shared" si="8"/>
        <v>1503.1129000001044</v>
      </c>
      <c r="S93" s="16">
        <f t="shared" si="7"/>
        <v>38.770000000001346</v>
      </c>
    </row>
    <row r="94" spans="9:20" x14ac:dyDescent="0.25">
      <c r="L94" s="13" cm="1">
        <f t="array" ref="L94">INDEX($A$3:$J$12,INT((ROW(L94)-ROW(L$3))/COLUMNS($A$3:$J$12))+1,MOD(ROW(L94)-ROW(L$3),COLUMNS($A$3:$J$12))+1)</f>
        <v>5401</v>
      </c>
      <c r="M94" s="13">
        <f t="shared" si="4"/>
        <v>3</v>
      </c>
      <c r="N94" s="4"/>
      <c r="O94" s="49">
        <v>92</v>
      </c>
      <c r="P94" s="50">
        <v>5401</v>
      </c>
      <c r="Q94" s="51">
        <f t="shared" si="5"/>
        <v>-20.770000000001346</v>
      </c>
      <c r="R94" s="16">
        <f t="shared" si="8"/>
        <v>431.39290000005593</v>
      </c>
      <c r="S94" s="16">
        <f t="shared" si="7"/>
        <v>20.770000000001346</v>
      </c>
    </row>
    <row r="95" spans="9:20" x14ac:dyDescent="0.25">
      <c r="L95" s="13" cm="1">
        <f t="array" ref="L95">INDEX($A$3:$J$12,INT((ROW(L95)-ROW(L$3))/COLUMNS($A$3:$J$12))+1,MOD(ROW(L95)-ROW(L$3),COLUMNS($A$3:$J$12))+1)</f>
        <v>5407</v>
      </c>
      <c r="M95" s="13">
        <f t="shared" si="4"/>
        <v>2</v>
      </c>
      <c r="N95" s="4"/>
      <c r="O95" s="49">
        <v>93</v>
      </c>
      <c r="P95" s="50">
        <v>5407</v>
      </c>
      <c r="Q95" s="51">
        <f t="shared" si="5"/>
        <v>-14.770000000001346</v>
      </c>
      <c r="R95" s="16">
        <f t="shared" si="8"/>
        <v>218.15290000003975</v>
      </c>
      <c r="S95" s="16">
        <f t="shared" si="7"/>
        <v>14.770000000001346</v>
      </c>
    </row>
    <row r="96" spans="9:20" x14ac:dyDescent="0.25">
      <c r="L96" s="13" cm="1">
        <f t="array" ref="L96">INDEX($A$3:$J$12,INT((ROW(L96)-ROW(L$3))/COLUMNS($A$3:$J$12))+1,MOD(ROW(L96)-ROW(L$3),COLUMNS($A$3:$J$12))+1)</f>
        <v>5385</v>
      </c>
      <c r="M96" s="13">
        <f t="shared" si="4"/>
        <v>1</v>
      </c>
      <c r="N96" s="4"/>
      <c r="O96" s="49">
        <v>94</v>
      </c>
      <c r="P96" s="50">
        <v>5385</v>
      </c>
      <c r="Q96" s="51">
        <f t="shared" si="5"/>
        <v>-36.770000000001346</v>
      </c>
      <c r="R96" s="16">
        <f t="shared" si="8"/>
        <v>1352.0329000000991</v>
      </c>
      <c r="S96" s="16">
        <f t="shared" si="7"/>
        <v>36.770000000001346</v>
      </c>
    </row>
    <row r="97" spans="12:19" x14ac:dyDescent="0.25">
      <c r="L97" s="13" cm="1">
        <f t="array" ref="L97">INDEX($A$3:$J$12,INT((ROW(L97)-ROW(L$3))/COLUMNS($A$3:$J$12))+1,MOD(ROW(L97)-ROW(L$3),COLUMNS($A$3:$J$12))+1)</f>
        <v>5440</v>
      </c>
      <c r="M97" s="13">
        <f t="shared" si="4"/>
        <v>3</v>
      </c>
      <c r="N97" s="4"/>
      <c r="O97" s="49">
        <v>95</v>
      </c>
      <c r="P97" s="50">
        <v>5440</v>
      </c>
      <c r="Q97" s="51">
        <f t="shared" si="5"/>
        <v>18.229999999998654</v>
      </c>
      <c r="R97" s="16">
        <f t="shared" si="8"/>
        <v>332.33289999995094</v>
      </c>
      <c r="S97" s="16">
        <f t="shared" si="7"/>
        <v>18.229999999998654</v>
      </c>
    </row>
    <row r="98" spans="12:19" x14ac:dyDescent="0.25">
      <c r="L98" s="13" cm="1">
        <f t="array" ref="L98">INDEX($A$3:$J$12,INT((ROW(L98)-ROW(L$3))/COLUMNS($A$3:$J$12))+1,MOD(ROW(L98)-ROW(L$3),COLUMNS($A$3:$J$12))+1)</f>
        <v>5422</v>
      </c>
      <c r="M98" s="13">
        <f t="shared" si="4"/>
        <v>3</v>
      </c>
      <c r="N98" s="4"/>
      <c r="O98" s="49">
        <v>96</v>
      </c>
      <c r="P98" s="50">
        <v>5422</v>
      </c>
      <c r="Q98" s="51">
        <f t="shared" si="5"/>
        <v>0.22999999999865395</v>
      </c>
      <c r="R98" s="16">
        <f t="shared" si="8"/>
        <v>5.2899999999380817E-2</v>
      </c>
      <c r="S98" s="16">
        <f t="shared" si="7"/>
        <v>0.22999999999865395</v>
      </c>
    </row>
    <row r="99" spans="12:19" x14ac:dyDescent="0.25">
      <c r="L99" s="13" cm="1">
        <f t="array" ref="L99">INDEX($A$3:$J$12,INT((ROW(L99)-ROW(L$3))/COLUMNS($A$3:$J$12))+1,MOD(ROW(L99)-ROW(L$3),COLUMNS($A$3:$J$12))+1)</f>
        <v>5448</v>
      </c>
      <c r="M99" s="13">
        <f t="shared" si="4"/>
        <v>1</v>
      </c>
      <c r="N99" s="4"/>
      <c r="O99" s="49">
        <v>97</v>
      </c>
      <c r="P99" s="50">
        <v>5448</v>
      </c>
      <c r="Q99" s="51">
        <f t="shared" si="5"/>
        <v>26.229999999998654</v>
      </c>
      <c r="R99" s="16">
        <f t="shared" si="8"/>
        <v>688.01289999992935</v>
      </c>
      <c r="S99" s="16">
        <f t="shared" si="7"/>
        <v>26.229999999998654</v>
      </c>
    </row>
    <row r="100" spans="12:19" x14ac:dyDescent="0.25">
      <c r="L100" s="13" cm="1">
        <f t="array" ref="L100">INDEX($A$3:$J$12,INT((ROW(L100)-ROW(L$3))/COLUMNS($A$3:$J$12))+1,MOD(ROW(L100)-ROW(L$3),COLUMNS($A$3:$J$12))+1)</f>
        <v>5366</v>
      </c>
      <c r="M100" s="13">
        <f t="shared" si="4"/>
        <v>1</v>
      </c>
      <c r="N100" s="4"/>
      <c r="O100" s="49">
        <v>98</v>
      </c>
      <c r="P100" s="50">
        <v>5366</v>
      </c>
      <c r="Q100" s="51">
        <f t="shared" si="5"/>
        <v>-55.770000000001346</v>
      </c>
      <c r="R100" s="16">
        <f t="shared" si="8"/>
        <v>3110.29290000015</v>
      </c>
      <c r="S100" s="16">
        <f t="shared" si="7"/>
        <v>55.770000000001346</v>
      </c>
    </row>
    <row r="101" spans="12:19" x14ac:dyDescent="0.25">
      <c r="L101" s="13" cm="1">
        <f t="array" ref="L101">INDEX($A$3:$J$12,INT((ROW(L101)-ROW(L$3))/COLUMNS($A$3:$J$12))+1,MOD(ROW(L101)-ROW(L$3),COLUMNS($A$3:$J$12))+1)</f>
        <v>5430</v>
      </c>
      <c r="M101" s="13">
        <f t="shared" si="4"/>
        <v>1</v>
      </c>
      <c r="N101" s="4"/>
      <c r="O101" s="49">
        <v>99</v>
      </c>
      <c r="P101" s="50">
        <v>5430</v>
      </c>
      <c r="Q101" s="51">
        <f t="shared" si="5"/>
        <v>8.2299999999986539</v>
      </c>
      <c r="R101" s="16">
        <f t="shared" si="8"/>
        <v>67.732899999977846</v>
      </c>
      <c r="S101" s="16">
        <f t="shared" si="7"/>
        <v>8.2299999999986539</v>
      </c>
    </row>
    <row r="102" spans="12:19" x14ac:dyDescent="0.25">
      <c r="L102" s="13" cm="1">
        <f t="array" ref="L102">INDEX($A$3:$J$12,INT((ROW(L102)-ROW(L$3))/COLUMNS($A$3:$J$12))+1,MOD(ROW(L102)-ROW(L$3),COLUMNS($A$3:$J$12))+1)</f>
        <v>5418</v>
      </c>
      <c r="M102" s="13">
        <f t="shared" si="4"/>
        <v>2</v>
      </c>
      <c r="N102" s="4"/>
      <c r="O102" s="49">
        <v>100</v>
      </c>
      <c r="P102" s="50">
        <v>5418</v>
      </c>
      <c r="Q102" s="51">
        <f t="shared" si="5"/>
        <v>-3.7700000000013461</v>
      </c>
      <c r="R102" s="16">
        <f t="shared" si="8"/>
        <v>14.21290000001015</v>
      </c>
      <c r="S102" s="16">
        <f t="shared" si="7"/>
        <v>3.7700000000013461</v>
      </c>
    </row>
    <row r="103" spans="12:19" x14ac:dyDescent="0.25">
      <c r="O103" s="29"/>
      <c r="P103" s="52"/>
    </row>
  </sheetData>
  <autoFilter ref="P2:P82" xr:uid="{9C712CA6-FC94-4F4E-90EE-FECB0D61A709}">
    <sortState xmlns:xlrd2="http://schemas.microsoft.com/office/spreadsheetml/2017/richdata2" ref="P3:P82">
      <sortCondition ref="P2:P82"/>
    </sortState>
  </autoFilter>
  <mergeCells count="33">
    <mergeCell ref="B22:D22"/>
    <mergeCell ref="A1:J1"/>
    <mergeCell ref="L1:M1"/>
    <mergeCell ref="O1:S1"/>
    <mergeCell ref="A2:J2"/>
    <mergeCell ref="B14:D14"/>
    <mergeCell ref="B15:D15"/>
    <mergeCell ref="B16:D16"/>
    <mergeCell ref="B17:D17"/>
    <mergeCell ref="B19:D19"/>
    <mergeCell ref="B20:D20"/>
    <mergeCell ref="B21:D21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41:D41"/>
    <mergeCell ref="B42:D42"/>
    <mergeCell ref="B43:D43"/>
    <mergeCell ref="B35:D35"/>
    <mergeCell ref="B36:D36"/>
    <mergeCell ref="B37:D37"/>
    <mergeCell ref="B38:D38"/>
    <mergeCell ref="B39:D39"/>
    <mergeCell ref="B40:D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2778-1FE2-4D33-B3EB-F3DD46C67A3A}">
  <dimension ref="A1:S103"/>
  <sheetViews>
    <sheetView zoomScaleNormal="100" workbookViewId="0">
      <selection activeCell="C2" sqref="C2"/>
    </sheetView>
  </sheetViews>
  <sheetFormatPr defaultRowHeight="15" x14ac:dyDescent="0.25"/>
  <cols>
    <col min="1" max="1" width="4.140625" style="1" customWidth="1"/>
    <col min="2" max="2" width="6.5703125" style="34" bestFit="1" customWidth="1"/>
    <col min="3" max="3" width="12.42578125" style="46" customWidth="1"/>
    <col min="4" max="4" width="9.28515625" style="1" customWidth="1"/>
    <col min="5" max="5" width="21.140625" style="1" customWidth="1"/>
    <col min="6" max="6" width="11.28515625" style="1" customWidth="1"/>
    <col min="7" max="7" width="6.7109375" style="1" customWidth="1"/>
    <col min="8" max="8" width="6.85546875" style="1" customWidth="1"/>
    <col min="9" max="9" width="11.42578125" style="1" customWidth="1"/>
    <col min="10" max="10" width="14.85546875" style="1" customWidth="1"/>
    <col min="11" max="11" width="15.28515625" style="1" customWidth="1"/>
    <col min="12" max="12" width="21.7109375" style="1" bestFit="1" customWidth="1"/>
    <col min="13" max="13" width="10.5703125" style="1" bestFit="1" customWidth="1"/>
    <col min="14" max="14" width="20.5703125" style="1" bestFit="1" customWidth="1"/>
    <col min="15" max="15" width="11.28515625" style="1" bestFit="1" customWidth="1"/>
    <col min="16" max="16" width="12" style="1" bestFit="1" customWidth="1"/>
    <col min="17" max="17" width="15.140625" style="1" bestFit="1" customWidth="1"/>
    <col min="18" max="18" width="15.28515625" style="1" customWidth="1"/>
    <col min="19" max="19" width="16.85546875" style="1" customWidth="1"/>
    <col min="20" max="16384" width="9.140625" style="1"/>
  </cols>
  <sheetData>
    <row r="1" spans="1:19" ht="28.5" customHeight="1" x14ac:dyDescent="0.25">
      <c r="B1" s="145" t="s">
        <v>2</v>
      </c>
      <c r="C1" s="146"/>
      <c r="D1" s="2"/>
      <c r="E1" s="3"/>
      <c r="F1" s="3"/>
      <c r="G1" s="3"/>
      <c r="H1" s="54"/>
      <c r="I1" s="164" t="s">
        <v>41</v>
      </c>
      <c r="J1" s="165"/>
      <c r="K1" s="165"/>
      <c r="L1" s="165"/>
      <c r="M1" s="165"/>
      <c r="N1" s="165"/>
      <c r="O1" s="165"/>
      <c r="P1" s="165"/>
      <c r="Q1" s="165"/>
      <c r="R1" s="165"/>
      <c r="S1" s="166"/>
    </row>
    <row r="2" spans="1:19" ht="30" customHeight="1" x14ac:dyDescent="0.25">
      <c r="A2" s="6"/>
      <c r="B2" s="7" t="s">
        <v>6</v>
      </c>
      <c r="C2" s="8" t="s">
        <v>4</v>
      </c>
      <c r="D2" s="11"/>
      <c r="E2" s="55"/>
      <c r="F2" s="55"/>
      <c r="G2" s="56"/>
      <c r="H2" s="57" t="s">
        <v>42</v>
      </c>
      <c r="I2" s="167" t="s">
        <v>43</v>
      </c>
      <c r="J2" s="167"/>
      <c r="K2" s="58" t="s">
        <v>44</v>
      </c>
      <c r="L2" s="10" t="s">
        <v>45</v>
      </c>
      <c r="M2" s="10" t="s">
        <v>46</v>
      </c>
      <c r="N2" s="58" t="s">
        <v>47</v>
      </c>
      <c r="O2" s="59" t="s">
        <v>48</v>
      </c>
      <c r="P2" s="59" t="s">
        <v>49</v>
      </c>
      <c r="Q2" s="59" t="s">
        <v>50</v>
      </c>
      <c r="R2" s="60" t="s">
        <v>51</v>
      </c>
      <c r="S2" s="60" t="s">
        <v>52</v>
      </c>
    </row>
    <row r="3" spans="1:19" x14ac:dyDescent="0.25">
      <c r="A3" s="6"/>
      <c r="B3" s="14">
        <v>1</v>
      </c>
      <c r="C3" s="15">
        <v>5329</v>
      </c>
      <c r="D3" s="11"/>
      <c r="E3" s="61" t="s">
        <v>53</v>
      </c>
      <c r="F3" s="62">
        <f>MAX(C3:C102)</f>
        <v>5487</v>
      </c>
      <c r="G3" s="6"/>
      <c r="H3" s="63">
        <v>1</v>
      </c>
      <c r="I3" s="64">
        <f>C3</f>
        <v>5329</v>
      </c>
      <c r="J3" s="65">
        <f>I3+F6</f>
        <v>5342</v>
      </c>
      <c r="K3" s="65">
        <f>COUNTIF($C$3:$C$102, "&gt;=" &amp; I3) - COUNTIF($C$3:$C$102, "&gt;" &amp; J3)</f>
        <v>2</v>
      </c>
      <c r="L3" s="65">
        <f>K3</f>
        <v>2</v>
      </c>
      <c r="M3" s="66">
        <f t="shared" ref="M3:M14" si="0">AVERAGE(I3:J3)</f>
        <v>5335.5</v>
      </c>
      <c r="N3" s="65">
        <f>M3*K3</f>
        <v>10671</v>
      </c>
      <c r="O3" s="66">
        <f t="shared" ref="O3:O14" si="1">M3-$M$17</f>
        <v>-86.520000000000437</v>
      </c>
      <c r="P3" s="65">
        <f>O3^2</f>
        <v>7485.7104000000754</v>
      </c>
      <c r="Q3" s="67">
        <f>K3*P3</f>
        <v>14971.420800000151</v>
      </c>
      <c r="R3" s="68">
        <f>ABS(O3)</f>
        <v>86.520000000000437</v>
      </c>
      <c r="S3" s="69">
        <f>R3*K3</f>
        <v>173.04000000000087</v>
      </c>
    </row>
    <row r="4" spans="1:19" x14ac:dyDescent="0.25">
      <c r="A4" s="6"/>
      <c r="B4" s="14">
        <v>2</v>
      </c>
      <c r="C4" s="15">
        <v>5342</v>
      </c>
      <c r="D4" s="11"/>
      <c r="E4" s="61" t="s">
        <v>54</v>
      </c>
      <c r="F4" s="62">
        <f>MIN(C3:C102)</f>
        <v>5329</v>
      </c>
      <c r="G4" s="6"/>
      <c r="H4" s="63">
        <v>2</v>
      </c>
      <c r="I4" s="64">
        <f t="shared" ref="I4:I14" si="2">J3+1</f>
        <v>5343</v>
      </c>
      <c r="J4" s="65">
        <f t="shared" ref="J4:J14" si="3">I4+13</f>
        <v>5356</v>
      </c>
      <c r="K4" s="65">
        <f t="shared" ref="K4:K14" si="4">COUNTIF($C$3:$C$102, "&gt;=" &amp; I4) - COUNTIF($C$3:$C$102, "&gt;" &amp; J4)</f>
        <v>1</v>
      </c>
      <c r="L4" s="65">
        <f>L3+K4</f>
        <v>3</v>
      </c>
      <c r="M4" s="66">
        <f t="shared" si="0"/>
        <v>5349.5</v>
      </c>
      <c r="N4" s="65">
        <f t="shared" ref="N4:N14" si="5">M4*K4</f>
        <v>5349.5</v>
      </c>
      <c r="O4" s="66">
        <f t="shared" si="1"/>
        <v>-72.520000000000437</v>
      </c>
      <c r="P4" s="65">
        <f t="shared" ref="P4:P14" si="6">O4^2</f>
        <v>5259.1504000000632</v>
      </c>
      <c r="Q4" s="67">
        <f t="shared" ref="Q4:Q13" si="7">K4*P4</f>
        <v>5259.1504000000632</v>
      </c>
      <c r="R4" s="68">
        <f t="shared" ref="R4:R14" si="8">ABS(O4)</f>
        <v>72.520000000000437</v>
      </c>
      <c r="S4" s="69">
        <f t="shared" ref="S4:S14" si="9">R4*K4</f>
        <v>72.520000000000437</v>
      </c>
    </row>
    <row r="5" spans="1:19" x14ac:dyDescent="0.25">
      <c r="A5" s="6"/>
      <c r="B5" s="14">
        <v>3</v>
      </c>
      <c r="C5" s="15">
        <v>5354</v>
      </c>
      <c r="D5" s="11"/>
      <c r="E5" s="61" t="s">
        <v>55</v>
      </c>
      <c r="F5" s="62">
        <f>F3-F4</f>
        <v>158</v>
      </c>
      <c r="G5" s="6"/>
      <c r="H5" s="63">
        <v>3</v>
      </c>
      <c r="I5" s="64">
        <f t="shared" si="2"/>
        <v>5357</v>
      </c>
      <c r="J5" s="65">
        <f t="shared" si="3"/>
        <v>5370</v>
      </c>
      <c r="K5" s="65">
        <f t="shared" si="4"/>
        <v>2</v>
      </c>
      <c r="L5" s="65">
        <f>L4+K5</f>
        <v>5</v>
      </c>
      <c r="M5" s="66">
        <f t="shared" si="0"/>
        <v>5363.5</v>
      </c>
      <c r="N5" s="65">
        <f t="shared" si="5"/>
        <v>10727</v>
      </c>
      <c r="O5" s="66">
        <f t="shared" si="1"/>
        <v>-58.520000000000437</v>
      </c>
      <c r="P5" s="65">
        <f t="shared" si="6"/>
        <v>3424.590400000051</v>
      </c>
      <c r="Q5" s="67">
        <f t="shared" si="7"/>
        <v>6849.180800000102</v>
      </c>
      <c r="R5" s="68">
        <f t="shared" si="8"/>
        <v>58.520000000000437</v>
      </c>
      <c r="S5" s="69">
        <f t="shared" si="9"/>
        <v>117.04000000000087</v>
      </c>
    </row>
    <row r="6" spans="1:19" x14ac:dyDescent="0.25">
      <c r="A6" s="6"/>
      <c r="B6" s="14">
        <v>4</v>
      </c>
      <c r="C6" s="15">
        <v>5357</v>
      </c>
      <c r="D6" s="11"/>
      <c r="E6" s="61" t="s">
        <v>56</v>
      </c>
      <c r="F6" s="62">
        <v>13</v>
      </c>
      <c r="G6" s="6"/>
      <c r="H6" s="63">
        <v>4</v>
      </c>
      <c r="I6" s="64">
        <f t="shared" si="2"/>
        <v>5371</v>
      </c>
      <c r="J6" s="65">
        <f t="shared" si="3"/>
        <v>5384</v>
      </c>
      <c r="K6" s="65">
        <f t="shared" si="4"/>
        <v>8</v>
      </c>
      <c r="L6" s="65">
        <f t="shared" ref="L6:L14" si="10">L5+K6</f>
        <v>13</v>
      </c>
      <c r="M6" s="66">
        <f t="shared" si="0"/>
        <v>5377.5</v>
      </c>
      <c r="N6" s="65">
        <f t="shared" si="5"/>
        <v>43020</v>
      </c>
      <c r="O6" s="66">
        <f t="shared" si="1"/>
        <v>-44.520000000000437</v>
      </c>
      <c r="P6" s="65">
        <f t="shared" si="6"/>
        <v>1982.030400000039</v>
      </c>
      <c r="Q6" s="67">
        <f t="shared" si="7"/>
        <v>15856.243200000312</v>
      </c>
      <c r="R6" s="68">
        <f t="shared" si="8"/>
        <v>44.520000000000437</v>
      </c>
      <c r="S6" s="69">
        <f t="shared" si="9"/>
        <v>356.16000000000349</v>
      </c>
    </row>
    <row r="7" spans="1:19" x14ac:dyDescent="0.25">
      <c r="A7" s="6"/>
      <c r="B7" s="14">
        <v>5</v>
      </c>
      <c r="C7" s="15">
        <v>5366</v>
      </c>
      <c r="D7" s="11"/>
      <c r="E7" s="70" t="s">
        <v>57</v>
      </c>
      <c r="F7" s="65">
        <f>F5/F6</f>
        <v>12.153846153846153</v>
      </c>
      <c r="G7" s="6"/>
      <c r="H7" s="63">
        <v>5</v>
      </c>
      <c r="I7" s="64">
        <f t="shared" si="2"/>
        <v>5385</v>
      </c>
      <c r="J7" s="65">
        <f t="shared" si="3"/>
        <v>5398</v>
      </c>
      <c r="K7" s="65">
        <f t="shared" si="4"/>
        <v>10</v>
      </c>
      <c r="L7" s="65">
        <f t="shared" si="10"/>
        <v>23</v>
      </c>
      <c r="M7" s="66">
        <f t="shared" si="0"/>
        <v>5391.5</v>
      </c>
      <c r="N7" s="65">
        <f t="shared" si="5"/>
        <v>53915</v>
      </c>
      <c r="O7" s="66">
        <f t="shared" si="1"/>
        <v>-30.520000000000437</v>
      </c>
      <c r="P7" s="65">
        <f t="shared" si="6"/>
        <v>931.47040000002664</v>
      </c>
      <c r="Q7" s="67">
        <f t="shared" si="7"/>
        <v>9314.7040000002671</v>
      </c>
      <c r="R7" s="68">
        <f t="shared" si="8"/>
        <v>30.520000000000437</v>
      </c>
      <c r="S7" s="69">
        <f t="shared" si="9"/>
        <v>305.20000000000437</v>
      </c>
    </row>
    <row r="8" spans="1:19" x14ac:dyDescent="0.25">
      <c r="A8" s="6"/>
      <c r="B8" s="14">
        <v>6</v>
      </c>
      <c r="C8" s="15">
        <v>5375</v>
      </c>
      <c r="D8" s="11"/>
      <c r="E8" s="21"/>
      <c r="F8" s="21"/>
      <c r="G8" s="6"/>
      <c r="H8" s="63">
        <v>6</v>
      </c>
      <c r="I8" s="64">
        <f t="shared" si="2"/>
        <v>5399</v>
      </c>
      <c r="J8" s="65">
        <f t="shared" si="3"/>
        <v>5412</v>
      </c>
      <c r="K8" s="65">
        <f t="shared" si="4"/>
        <v>16</v>
      </c>
      <c r="L8" s="65">
        <f t="shared" si="10"/>
        <v>39</v>
      </c>
      <c r="M8" s="66">
        <f t="shared" si="0"/>
        <v>5405.5</v>
      </c>
      <c r="N8" s="65">
        <f t="shared" si="5"/>
        <v>86488</v>
      </c>
      <c r="O8" s="66">
        <f t="shared" si="1"/>
        <v>-16.520000000000437</v>
      </c>
      <c r="P8" s="65">
        <f t="shared" si="6"/>
        <v>272.91040000001442</v>
      </c>
      <c r="Q8" s="67">
        <f t="shared" si="7"/>
        <v>4366.5664000002307</v>
      </c>
      <c r="R8" s="68">
        <f t="shared" si="8"/>
        <v>16.520000000000437</v>
      </c>
      <c r="S8" s="69">
        <f t="shared" si="9"/>
        <v>264.32000000000698</v>
      </c>
    </row>
    <row r="9" spans="1:19" x14ac:dyDescent="0.25">
      <c r="A9" s="6"/>
      <c r="B9" s="14">
        <v>7</v>
      </c>
      <c r="C9" s="17">
        <v>5376</v>
      </c>
      <c r="D9" s="11"/>
      <c r="G9" s="4"/>
      <c r="H9" s="63">
        <v>7</v>
      </c>
      <c r="I9" s="64">
        <f t="shared" si="2"/>
        <v>5413</v>
      </c>
      <c r="J9" s="65">
        <f t="shared" si="3"/>
        <v>5426</v>
      </c>
      <c r="K9" s="65">
        <f t="shared" si="4"/>
        <v>16</v>
      </c>
      <c r="L9" s="65">
        <f t="shared" si="10"/>
        <v>55</v>
      </c>
      <c r="M9" s="66">
        <f t="shared" si="0"/>
        <v>5419.5</v>
      </c>
      <c r="N9" s="65">
        <f t="shared" si="5"/>
        <v>86712</v>
      </c>
      <c r="O9" s="66">
        <f t="shared" si="1"/>
        <v>-2.5200000000004366</v>
      </c>
      <c r="P9" s="65">
        <f t="shared" si="6"/>
        <v>6.3504000000022005</v>
      </c>
      <c r="Q9" s="67">
        <f t="shared" si="7"/>
        <v>101.60640000003521</v>
      </c>
      <c r="R9" s="68">
        <f t="shared" si="8"/>
        <v>2.5200000000004366</v>
      </c>
      <c r="S9" s="69">
        <f t="shared" si="9"/>
        <v>40.320000000006985</v>
      </c>
    </row>
    <row r="10" spans="1:19" x14ac:dyDescent="0.25">
      <c r="A10" s="6"/>
      <c r="B10" s="14">
        <v>8</v>
      </c>
      <c r="C10" s="15">
        <v>5377</v>
      </c>
      <c r="D10" s="11"/>
      <c r="G10" s="6"/>
      <c r="H10" s="63">
        <v>8</v>
      </c>
      <c r="I10" s="64">
        <f t="shared" si="2"/>
        <v>5427</v>
      </c>
      <c r="J10" s="65">
        <f t="shared" si="3"/>
        <v>5440</v>
      </c>
      <c r="K10" s="65">
        <f t="shared" si="4"/>
        <v>15</v>
      </c>
      <c r="L10" s="65">
        <f t="shared" si="10"/>
        <v>70</v>
      </c>
      <c r="M10" s="66">
        <f t="shared" si="0"/>
        <v>5433.5</v>
      </c>
      <c r="N10" s="65">
        <f t="shared" si="5"/>
        <v>81502.5</v>
      </c>
      <c r="O10" s="66">
        <f t="shared" si="1"/>
        <v>11.479999999999563</v>
      </c>
      <c r="P10" s="65">
        <f t="shared" si="6"/>
        <v>131.79039999998997</v>
      </c>
      <c r="Q10" s="67">
        <f t="shared" si="7"/>
        <v>1976.8559999998497</v>
      </c>
      <c r="R10" s="68">
        <f t="shared" si="8"/>
        <v>11.479999999999563</v>
      </c>
      <c r="S10" s="69">
        <f t="shared" si="9"/>
        <v>172.19999999999345</v>
      </c>
    </row>
    <row r="11" spans="1:19" x14ac:dyDescent="0.25">
      <c r="A11" s="6"/>
      <c r="B11" s="14">
        <v>9</v>
      </c>
      <c r="C11" s="15">
        <v>5378</v>
      </c>
      <c r="D11" s="11"/>
      <c r="G11" s="6"/>
      <c r="H11" s="63">
        <v>9</v>
      </c>
      <c r="I11" s="64">
        <f t="shared" si="2"/>
        <v>5441</v>
      </c>
      <c r="J11" s="65">
        <f t="shared" si="3"/>
        <v>5454</v>
      </c>
      <c r="K11" s="65">
        <f t="shared" si="4"/>
        <v>13</v>
      </c>
      <c r="L11" s="65">
        <f t="shared" si="10"/>
        <v>83</v>
      </c>
      <c r="M11" s="66">
        <f t="shared" si="0"/>
        <v>5447.5</v>
      </c>
      <c r="N11" s="65">
        <f t="shared" si="5"/>
        <v>70817.5</v>
      </c>
      <c r="O11" s="66">
        <f t="shared" si="1"/>
        <v>25.479999999999563</v>
      </c>
      <c r="P11" s="65">
        <f t="shared" si="6"/>
        <v>649.23039999997775</v>
      </c>
      <c r="Q11" s="67">
        <f t="shared" si="7"/>
        <v>8439.9951999997102</v>
      </c>
      <c r="R11" s="68">
        <f t="shared" si="8"/>
        <v>25.479999999999563</v>
      </c>
      <c r="S11" s="69">
        <f t="shared" si="9"/>
        <v>331.23999999999432</v>
      </c>
    </row>
    <row r="12" spans="1:19" x14ac:dyDescent="0.25">
      <c r="A12" s="6"/>
      <c r="B12" s="14">
        <v>10</v>
      </c>
      <c r="C12" s="15">
        <v>5381</v>
      </c>
      <c r="D12" s="11"/>
      <c r="G12" s="6"/>
      <c r="H12" s="63">
        <v>10</v>
      </c>
      <c r="I12" s="64">
        <f t="shared" si="2"/>
        <v>5455</v>
      </c>
      <c r="J12" s="65">
        <f t="shared" si="3"/>
        <v>5468</v>
      </c>
      <c r="K12" s="65">
        <f t="shared" si="4"/>
        <v>8</v>
      </c>
      <c r="L12" s="65">
        <f t="shared" si="10"/>
        <v>91</v>
      </c>
      <c r="M12" s="66">
        <f t="shared" si="0"/>
        <v>5461.5</v>
      </c>
      <c r="N12" s="65">
        <f t="shared" si="5"/>
        <v>43692</v>
      </c>
      <c r="O12" s="66">
        <f t="shared" si="1"/>
        <v>39.479999999999563</v>
      </c>
      <c r="P12" s="65">
        <f t="shared" si="6"/>
        <v>1558.6703999999656</v>
      </c>
      <c r="Q12" s="67">
        <f t="shared" si="7"/>
        <v>12469.363199999725</v>
      </c>
      <c r="R12" s="68">
        <f t="shared" si="8"/>
        <v>39.479999999999563</v>
      </c>
      <c r="S12" s="69">
        <f t="shared" si="9"/>
        <v>315.83999999999651</v>
      </c>
    </row>
    <row r="13" spans="1:19" x14ac:dyDescent="0.25">
      <c r="A13" s="6"/>
      <c r="B13" s="14">
        <v>11</v>
      </c>
      <c r="C13" s="15">
        <v>5382</v>
      </c>
      <c r="D13" s="11"/>
      <c r="G13" s="6"/>
      <c r="H13" s="63">
        <v>11</v>
      </c>
      <c r="I13" s="64">
        <f t="shared" si="2"/>
        <v>5469</v>
      </c>
      <c r="J13" s="65">
        <f t="shared" si="3"/>
        <v>5482</v>
      </c>
      <c r="K13" s="65">
        <f t="shared" si="4"/>
        <v>7</v>
      </c>
      <c r="L13" s="65">
        <f t="shared" si="10"/>
        <v>98</v>
      </c>
      <c r="M13" s="66">
        <f t="shared" si="0"/>
        <v>5475.5</v>
      </c>
      <c r="N13" s="65">
        <f t="shared" si="5"/>
        <v>38328.5</v>
      </c>
      <c r="O13" s="66">
        <f t="shared" si="1"/>
        <v>53.479999999999563</v>
      </c>
      <c r="P13" s="65">
        <f>O13^2</f>
        <v>2860.1103999999532</v>
      </c>
      <c r="Q13" s="67">
        <f t="shared" si="7"/>
        <v>20020.772799999671</v>
      </c>
      <c r="R13" s="68">
        <f t="shared" si="8"/>
        <v>53.479999999999563</v>
      </c>
      <c r="S13" s="69">
        <f t="shared" si="9"/>
        <v>374.35999999999694</v>
      </c>
    </row>
    <row r="14" spans="1:19" x14ac:dyDescent="0.25">
      <c r="A14" s="6"/>
      <c r="B14" s="14">
        <v>12</v>
      </c>
      <c r="C14" s="15">
        <v>5383</v>
      </c>
      <c r="D14" s="11"/>
      <c r="G14" s="6"/>
      <c r="H14" s="63">
        <v>12</v>
      </c>
      <c r="I14" s="64">
        <f t="shared" si="2"/>
        <v>5483</v>
      </c>
      <c r="J14" s="65">
        <f t="shared" si="3"/>
        <v>5496</v>
      </c>
      <c r="K14" s="65">
        <f t="shared" si="4"/>
        <v>2</v>
      </c>
      <c r="L14" s="71">
        <f t="shared" si="10"/>
        <v>100</v>
      </c>
      <c r="M14" s="66">
        <f t="shared" si="0"/>
        <v>5489.5</v>
      </c>
      <c r="N14" s="65">
        <f t="shared" si="5"/>
        <v>10979</v>
      </c>
      <c r="O14" s="66">
        <f t="shared" si="1"/>
        <v>67.479999999999563</v>
      </c>
      <c r="P14" s="65">
        <f t="shared" si="6"/>
        <v>4553.550399999941</v>
      </c>
      <c r="Q14" s="67">
        <f>K14*P14</f>
        <v>9107.1007999998819</v>
      </c>
      <c r="R14" s="68">
        <f t="shared" si="8"/>
        <v>67.479999999999563</v>
      </c>
      <c r="S14" s="69">
        <f t="shared" si="9"/>
        <v>134.95999999999913</v>
      </c>
    </row>
    <row r="15" spans="1:19" x14ac:dyDescent="0.25">
      <c r="A15" s="6"/>
      <c r="B15" s="14">
        <v>13</v>
      </c>
      <c r="C15" s="15">
        <v>5384</v>
      </c>
      <c r="D15" s="11"/>
      <c r="K15" s="72">
        <f>SUM(K3:K14)</f>
        <v>100</v>
      </c>
      <c r="N15" s="72">
        <f>SUM(N3:N14)</f>
        <v>542202</v>
      </c>
      <c r="Q15" s="82">
        <f>SUM(Q3:Q14)</f>
        <v>108732.95999999999</v>
      </c>
      <c r="S15" s="72">
        <f>SUM(S3:S14)</f>
        <v>2657.2000000000044</v>
      </c>
    </row>
    <row r="16" spans="1:19" x14ac:dyDescent="0.25">
      <c r="A16" s="6"/>
      <c r="B16" s="14">
        <v>14</v>
      </c>
      <c r="C16" s="15">
        <v>5385</v>
      </c>
      <c r="D16" s="11"/>
      <c r="J16" s="54"/>
      <c r="K16" s="89"/>
      <c r="L16" s="54"/>
      <c r="M16" s="54"/>
    </row>
    <row r="17" spans="1:14" x14ac:dyDescent="0.25">
      <c r="A17" s="6"/>
      <c r="B17" s="14">
        <v>15</v>
      </c>
      <c r="C17" s="15">
        <v>5387</v>
      </c>
      <c r="D17" s="11"/>
      <c r="I17" s="99">
        <v>1</v>
      </c>
      <c r="J17" s="152" t="s">
        <v>10</v>
      </c>
      <c r="K17" s="152"/>
      <c r="L17" s="152"/>
      <c r="M17" s="90">
        <f>N15/M18</f>
        <v>5422.02</v>
      </c>
      <c r="N17" s="25"/>
    </row>
    <row r="18" spans="1:14" x14ac:dyDescent="0.25">
      <c r="A18" s="6"/>
      <c r="B18" s="14">
        <v>16</v>
      </c>
      <c r="C18" s="15">
        <v>5387</v>
      </c>
      <c r="D18" s="11"/>
      <c r="I18" s="99"/>
      <c r="J18" s="83" t="s">
        <v>11</v>
      </c>
      <c r="K18" s="83"/>
      <c r="L18" s="83"/>
      <c r="M18" s="73">
        <f>COUNT(C3:C102)</f>
        <v>100</v>
      </c>
    </row>
    <row r="19" spans="1:14" x14ac:dyDescent="0.25">
      <c r="A19" s="6"/>
      <c r="B19" s="14">
        <v>17</v>
      </c>
      <c r="C19" s="15">
        <v>5388</v>
      </c>
      <c r="D19" s="11"/>
      <c r="I19" s="99">
        <v>2</v>
      </c>
      <c r="J19" s="153" t="s">
        <v>12</v>
      </c>
      <c r="K19" s="154"/>
      <c r="L19" s="155"/>
      <c r="M19" s="91">
        <f>M26+((M24-M28)/M27)*M23</f>
        <v>5421.9375</v>
      </c>
      <c r="N19" s="25"/>
    </row>
    <row r="20" spans="1:14" x14ac:dyDescent="0.25">
      <c r="A20" s="6"/>
      <c r="B20" s="14">
        <v>18</v>
      </c>
      <c r="C20" s="15">
        <v>5388</v>
      </c>
      <c r="D20" s="11"/>
      <c r="I20" s="72"/>
      <c r="J20" s="156"/>
      <c r="K20" s="157"/>
      <c r="L20" s="157"/>
      <c r="M20" s="158"/>
      <c r="N20" s="25"/>
    </row>
    <row r="21" spans="1:14" x14ac:dyDescent="0.25">
      <c r="A21" s="6"/>
      <c r="B21" s="14">
        <v>19</v>
      </c>
      <c r="C21" s="15">
        <v>5388</v>
      </c>
      <c r="D21" s="11"/>
      <c r="I21" s="72"/>
      <c r="J21" s="156"/>
      <c r="K21" s="157"/>
      <c r="L21" s="157"/>
      <c r="M21" s="158"/>
      <c r="N21" s="25"/>
    </row>
    <row r="22" spans="1:14" x14ac:dyDescent="0.25">
      <c r="A22" s="6"/>
      <c r="B22" s="14">
        <v>20</v>
      </c>
      <c r="C22" s="17">
        <v>5388</v>
      </c>
      <c r="D22" s="11"/>
      <c r="E22" s="2"/>
      <c r="F22" s="2"/>
      <c r="G22" s="2"/>
      <c r="H22" s="2"/>
      <c r="I22" s="72"/>
      <c r="J22" s="159"/>
      <c r="K22" s="160"/>
      <c r="L22" s="160"/>
      <c r="M22" s="161"/>
      <c r="N22" s="25"/>
    </row>
    <row r="23" spans="1:14" x14ac:dyDescent="0.25">
      <c r="A23" s="6"/>
      <c r="B23" s="14">
        <v>21</v>
      </c>
      <c r="C23" s="15">
        <v>5390</v>
      </c>
      <c r="D23" s="11"/>
      <c r="E23" s="2"/>
      <c r="F23" s="2"/>
      <c r="G23" s="2"/>
      <c r="H23" s="2"/>
      <c r="I23" s="99"/>
      <c r="J23" s="84" t="s">
        <v>58</v>
      </c>
      <c r="K23" s="85"/>
      <c r="L23" s="85"/>
      <c r="M23" s="86">
        <f>J3-I3</f>
        <v>13</v>
      </c>
      <c r="N23" s="25"/>
    </row>
    <row r="24" spans="1:14" x14ac:dyDescent="0.25">
      <c r="A24" s="6"/>
      <c r="B24" s="14">
        <v>22</v>
      </c>
      <c r="C24" s="15">
        <v>5391</v>
      </c>
      <c r="D24" s="11"/>
      <c r="E24" s="2"/>
      <c r="F24" s="2"/>
      <c r="G24" s="2"/>
      <c r="H24" s="2"/>
      <c r="I24" s="72"/>
      <c r="J24" s="87" t="s">
        <v>82</v>
      </c>
      <c r="K24" s="87"/>
      <c r="L24" s="87"/>
      <c r="M24" s="87">
        <f>M18/2</f>
        <v>50</v>
      </c>
      <c r="N24" s="25"/>
    </row>
    <row r="25" spans="1:14" x14ac:dyDescent="0.25">
      <c r="A25" s="6"/>
      <c r="B25" s="14">
        <v>23</v>
      </c>
      <c r="C25" s="17">
        <v>5396</v>
      </c>
      <c r="D25" s="11"/>
      <c r="E25" s="2"/>
      <c r="F25" s="2"/>
      <c r="G25" s="2"/>
      <c r="H25" s="2"/>
      <c r="I25" s="72"/>
      <c r="J25" s="87" t="s">
        <v>74</v>
      </c>
      <c r="K25" s="87"/>
      <c r="L25" s="87"/>
      <c r="M25" s="88" t="s">
        <v>75</v>
      </c>
      <c r="N25" s="45"/>
    </row>
    <row r="26" spans="1:14" x14ac:dyDescent="0.25">
      <c r="A26" s="6"/>
      <c r="B26" s="14">
        <v>24</v>
      </c>
      <c r="C26" s="15">
        <v>5399</v>
      </c>
      <c r="D26" s="11"/>
      <c r="E26" s="2"/>
      <c r="F26" s="2"/>
      <c r="G26" s="2"/>
      <c r="H26" s="2"/>
      <c r="I26" s="72"/>
      <c r="J26" s="87" t="s">
        <v>76</v>
      </c>
      <c r="K26" s="87"/>
      <c r="L26" s="87"/>
      <c r="M26" s="87">
        <f>I9</f>
        <v>5413</v>
      </c>
      <c r="N26" s="25"/>
    </row>
    <row r="27" spans="1:14" x14ac:dyDescent="0.25">
      <c r="A27" s="6"/>
      <c r="B27" s="14">
        <v>25</v>
      </c>
      <c r="C27" s="15">
        <v>5399</v>
      </c>
      <c r="D27" s="11"/>
      <c r="E27" s="2"/>
      <c r="F27" s="2"/>
      <c r="G27" s="2"/>
      <c r="H27" s="2"/>
      <c r="I27" s="100"/>
      <c r="J27" s="84" t="s">
        <v>59</v>
      </c>
      <c r="K27" s="85"/>
      <c r="L27" s="85"/>
      <c r="M27" s="86">
        <f>MAX(K3:K14)</f>
        <v>16</v>
      </c>
      <c r="N27" s="25"/>
    </row>
    <row r="28" spans="1:14" x14ac:dyDescent="0.25">
      <c r="A28" s="6"/>
      <c r="B28" s="14">
        <v>26</v>
      </c>
      <c r="C28" s="15">
        <v>5399</v>
      </c>
      <c r="D28" s="11"/>
      <c r="E28" s="2"/>
      <c r="F28" s="2"/>
      <c r="G28" s="2"/>
      <c r="H28" s="2"/>
      <c r="I28" s="74"/>
      <c r="J28" s="92" t="s">
        <v>94</v>
      </c>
      <c r="K28" s="93"/>
      <c r="L28" s="93"/>
      <c r="M28" s="94">
        <f>L8</f>
        <v>39</v>
      </c>
      <c r="N28" s="25"/>
    </row>
    <row r="29" spans="1:14" x14ac:dyDescent="0.25">
      <c r="A29" s="6"/>
      <c r="B29" s="14">
        <v>27</v>
      </c>
      <c r="C29" s="15">
        <v>5401</v>
      </c>
      <c r="D29" s="11"/>
      <c r="E29" s="2"/>
      <c r="F29" s="2"/>
      <c r="G29" s="2"/>
      <c r="H29" s="2"/>
      <c r="I29" s="101">
        <v>3</v>
      </c>
      <c r="J29" s="153" t="s">
        <v>16</v>
      </c>
      <c r="K29" s="154"/>
      <c r="L29" s="155"/>
      <c r="M29" s="90">
        <f>M33+(M34/(M35+M34))*M23</f>
        <v>5412</v>
      </c>
      <c r="N29" s="25"/>
    </row>
    <row r="30" spans="1:14" x14ac:dyDescent="0.25">
      <c r="A30" s="6"/>
      <c r="B30" s="14">
        <v>28</v>
      </c>
      <c r="C30" s="15">
        <v>5401</v>
      </c>
      <c r="D30" s="11"/>
      <c r="E30" s="3"/>
      <c r="F30" s="3"/>
      <c r="G30" s="3"/>
      <c r="H30" s="3"/>
      <c r="I30" s="102"/>
      <c r="J30" s="156"/>
      <c r="K30" s="157"/>
      <c r="L30" s="157"/>
      <c r="M30" s="162"/>
      <c r="N30" s="25"/>
    </row>
    <row r="31" spans="1:14" x14ac:dyDescent="0.25">
      <c r="A31" s="6"/>
      <c r="B31" s="14">
        <v>29</v>
      </c>
      <c r="C31" s="15">
        <v>5401</v>
      </c>
      <c r="D31" s="25"/>
      <c r="I31" s="72"/>
      <c r="J31" s="156"/>
      <c r="K31" s="157"/>
      <c r="L31" s="157"/>
      <c r="M31" s="162"/>
    </row>
    <row r="32" spans="1:14" x14ac:dyDescent="0.25">
      <c r="A32" s="6"/>
      <c r="B32" s="14">
        <v>30</v>
      </c>
      <c r="C32" s="15">
        <v>5406</v>
      </c>
      <c r="D32" s="25"/>
      <c r="I32" s="72"/>
      <c r="J32" s="159"/>
      <c r="K32" s="160"/>
      <c r="L32" s="160"/>
      <c r="M32" s="163"/>
      <c r="N32" s="25"/>
    </row>
    <row r="33" spans="1:14" x14ac:dyDescent="0.25">
      <c r="A33" s="6"/>
      <c r="B33" s="14">
        <v>31</v>
      </c>
      <c r="C33" s="15">
        <v>5406</v>
      </c>
      <c r="D33" s="25"/>
      <c r="I33" s="72"/>
      <c r="J33" s="87" t="s">
        <v>78</v>
      </c>
      <c r="K33" s="87"/>
      <c r="L33" s="87"/>
      <c r="M33" s="88">
        <f>INDEX(I3:I14,MATCH(M27,K3:K14,0))</f>
        <v>5399</v>
      </c>
      <c r="N33" s="45"/>
    </row>
    <row r="34" spans="1:14" x14ac:dyDescent="0.25">
      <c r="A34" s="6"/>
      <c r="B34" s="14">
        <v>32</v>
      </c>
      <c r="C34" s="15">
        <v>5406</v>
      </c>
      <c r="D34" s="25"/>
      <c r="I34" s="72"/>
      <c r="J34" s="87" t="s">
        <v>79</v>
      </c>
      <c r="K34" s="87"/>
      <c r="L34" s="87"/>
      <c r="M34" s="88">
        <f>M27-K7</f>
        <v>6</v>
      </c>
      <c r="N34" s="25"/>
    </row>
    <row r="35" spans="1:14" x14ac:dyDescent="0.25">
      <c r="A35" s="6"/>
      <c r="B35" s="14">
        <v>33</v>
      </c>
      <c r="C35" s="15">
        <v>5407</v>
      </c>
      <c r="D35" s="25"/>
      <c r="I35" s="72"/>
      <c r="J35" s="95" t="s">
        <v>80</v>
      </c>
      <c r="K35" s="95"/>
      <c r="L35" s="95"/>
      <c r="M35" s="95">
        <f>K8-K9</f>
        <v>0</v>
      </c>
      <c r="N35" s="25"/>
    </row>
    <row r="36" spans="1:14" x14ac:dyDescent="0.25">
      <c r="A36" s="6"/>
      <c r="B36" s="14">
        <v>34</v>
      </c>
      <c r="C36" s="15">
        <v>5407</v>
      </c>
      <c r="D36" s="25"/>
      <c r="I36" s="101">
        <v>4</v>
      </c>
      <c r="J36" s="153" t="s">
        <v>18</v>
      </c>
      <c r="K36" s="154"/>
      <c r="L36" s="155"/>
      <c r="M36" s="90">
        <f>M43+((M41-M45)/M44)*M23</f>
        <v>5400.625</v>
      </c>
      <c r="N36" s="25"/>
    </row>
    <row r="37" spans="1:14" x14ac:dyDescent="0.25">
      <c r="A37" s="6"/>
      <c r="B37" s="14">
        <v>35</v>
      </c>
      <c r="C37" s="15">
        <v>5408</v>
      </c>
      <c r="D37" s="25"/>
      <c r="I37" s="72"/>
      <c r="J37" s="75"/>
      <c r="K37" s="76"/>
      <c r="L37" s="76"/>
      <c r="M37" s="77"/>
    </row>
    <row r="38" spans="1:14" x14ac:dyDescent="0.25">
      <c r="A38" s="6"/>
      <c r="B38" s="14">
        <v>36</v>
      </c>
      <c r="C38" s="15">
        <v>5408</v>
      </c>
      <c r="D38" s="25"/>
      <c r="I38" s="72"/>
      <c r="J38" s="75"/>
      <c r="K38" s="76"/>
      <c r="L38" s="76"/>
      <c r="M38" s="77"/>
      <c r="N38" s="25"/>
    </row>
    <row r="39" spans="1:14" x14ac:dyDescent="0.25">
      <c r="A39" s="6"/>
      <c r="B39" s="14">
        <v>37</v>
      </c>
      <c r="C39" s="15">
        <v>5409</v>
      </c>
      <c r="D39" s="25"/>
      <c r="I39" s="72"/>
      <c r="J39" s="75"/>
      <c r="K39" s="76"/>
      <c r="L39" s="76"/>
      <c r="M39" s="77"/>
      <c r="N39" s="25"/>
    </row>
    <row r="40" spans="1:14" x14ac:dyDescent="0.25">
      <c r="A40" s="6"/>
      <c r="B40" s="14">
        <v>38</v>
      </c>
      <c r="C40" s="15">
        <v>5411</v>
      </c>
      <c r="D40" s="25"/>
      <c r="I40" s="72"/>
      <c r="J40" s="78"/>
      <c r="K40" s="79"/>
      <c r="L40" s="79"/>
      <c r="M40" s="80"/>
    </row>
    <row r="41" spans="1:14" x14ac:dyDescent="0.25">
      <c r="A41" s="6"/>
      <c r="B41" s="14">
        <v>39</v>
      </c>
      <c r="C41" s="15">
        <v>5412</v>
      </c>
      <c r="D41" s="25"/>
      <c r="I41" s="102"/>
      <c r="J41" s="85" t="s">
        <v>84</v>
      </c>
      <c r="K41" s="85"/>
      <c r="L41" s="85"/>
      <c r="M41" s="96">
        <f>(M18)/4</f>
        <v>25</v>
      </c>
    </row>
    <row r="42" spans="1:14" x14ac:dyDescent="0.25">
      <c r="A42" s="6"/>
      <c r="B42" s="14">
        <v>40</v>
      </c>
      <c r="C42" s="17">
        <v>5413</v>
      </c>
      <c r="D42" s="25"/>
      <c r="I42" s="72"/>
      <c r="J42" s="85" t="s">
        <v>60</v>
      </c>
      <c r="K42" s="85"/>
      <c r="L42" s="85"/>
      <c r="M42" s="97" t="s">
        <v>77</v>
      </c>
    </row>
    <row r="43" spans="1:14" x14ac:dyDescent="0.25">
      <c r="A43" s="6"/>
      <c r="B43" s="14">
        <v>41</v>
      </c>
      <c r="C43" s="17">
        <v>5416</v>
      </c>
      <c r="D43" s="25"/>
      <c r="I43" s="72"/>
      <c r="J43" s="85" t="s">
        <v>61</v>
      </c>
      <c r="K43" s="85"/>
      <c r="L43" s="85"/>
      <c r="M43" s="97">
        <f>I8</f>
        <v>5399</v>
      </c>
    </row>
    <row r="44" spans="1:14" x14ac:dyDescent="0.25">
      <c r="A44" s="6"/>
      <c r="B44" s="14">
        <v>42</v>
      </c>
      <c r="C44" s="15">
        <v>5416</v>
      </c>
      <c r="D44" s="25"/>
      <c r="I44" s="72"/>
      <c r="J44" s="85" t="s">
        <v>62</v>
      </c>
      <c r="K44" s="85"/>
      <c r="L44" s="85"/>
      <c r="M44" s="97">
        <f>K8</f>
        <v>16</v>
      </c>
    </row>
    <row r="45" spans="1:14" x14ac:dyDescent="0.25">
      <c r="A45" s="6"/>
      <c r="B45" s="14">
        <v>43</v>
      </c>
      <c r="C45" s="15">
        <v>5416</v>
      </c>
      <c r="D45" s="25"/>
      <c r="I45" s="102"/>
      <c r="J45" s="93" t="s">
        <v>93</v>
      </c>
      <c r="K45" s="93"/>
      <c r="L45" s="93"/>
      <c r="M45" s="98">
        <f>L7</f>
        <v>23</v>
      </c>
    </row>
    <row r="46" spans="1:14" x14ac:dyDescent="0.25">
      <c r="A46" s="6"/>
      <c r="B46" s="14">
        <v>44</v>
      </c>
      <c r="C46" s="15">
        <v>5416</v>
      </c>
      <c r="D46" s="25"/>
      <c r="I46" s="101">
        <v>5</v>
      </c>
      <c r="J46" s="153" t="s">
        <v>22</v>
      </c>
      <c r="K46" s="154"/>
      <c r="L46" s="155"/>
      <c r="M46" s="104">
        <f>M53+((M51-M55)/M54)*M23</f>
        <v>5444.333333333333</v>
      </c>
      <c r="N46" s="25"/>
    </row>
    <row r="47" spans="1:14" x14ac:dyDescent="0.25">
      <c r="A47" s="6"/>
      <c r="B47" s="14">
        <v>45</v>
      </c>
      <c r="C47" s="15">
        <v>5418</v>
      </c>
      <c r="D47" s="25"/>
      <c r="I47" s="72"/>
      <c r="J47" s="75"/>
      <c r="K47" s="76"/>
      <c r="L47" s="76"/>
      <c r="M47" s="77"/>
    </row>
    <row r="48" spans="1:14" x14ac:dyDescent="0.25">
      <c r="A48" s="6"/>
      <c r="B48" s="14">
        <v>46</v>
      </c>
      <c r="C48" s="15">
        <v>5418</v>
      </c>
      <c r="D48" s="25"/>
      <c r="I48" s="72"/>
      <c r="J48" s="75"/>
      <c r="K48" s="76"/>
      <c r="L48" s="76"/>
      <c r="M48" s="77"/>
    </row>
    <row r="49" spans="1:14" x14ac:dyDescent="0.25">
      <c r="A49" s="6"/>
      <c r="B49" s="14">
        <v>47</v>
      </c>
      <c r="C49" s="15">
        <v>5420</v>
      </c>
      <c r="D49" s="25"/>
      <c r="I49" s="72"/>
      <c r="J49" s="75"/>
      <c r="K49" s="76"/>
      <c r="L49" s="76"/>
      <c r="M49" s="77"/>
    </row>
    <row r="50" spans="1:14" x14ac:dyDescent="0.25">
      <c r="A50" s="6"/>
      <c r="B50" s="14">
        <v>48</v>
      </c>
      <c r="C50" s="15">
        <v>5420</v>
      </c>
      <c r="D50" s="25"/>
      <c r="I50" s="72"/>
      <c r="J50" s="78"/>
      <c r="K50" s="79"/>
      <c r="L50" s="79"/>
      <c r="M50" s="80"/>
    </row>
    <row r="51" spans="1:14" x14ac:dyDescent="0.25">
      <c r="A51" s="6"/>
      <c r="B51" s="14">
        <v>49</v>
      </c>
      <c r="C51" s="15">
        <v>5421</v>
      </c>
      <c r="D51" s="25"/>
      <c r="I51" s="102"/>
      <c r="J51" s="85" t="s">
        <v>85</v>
      </c>
      <c r="K51" s="85"/>
      <c r="L51" s="85"/>
      <c r="M51" s="97">
        <f>(3*$M$18)/4</f>
        <v>75</v>
      </c>
    </row>
    <row r="52" spans="1:14" x14ac:dyDescent="0.25">
      <c r="A52" s="6"/>
      <c r="B52" s="14">
        <v>50</v>
      </c>
      <c r="C52" s="15">
        <v>5421</v>
      </c>
      <c r="D52" s="25"/>
      <c r="I52" s="102"/>
      <c r="J52" s="85" t="s">
        <v>63</v>
      </c>
      <c r="K52" s="85"/>
      <c r="L52" s="85"/>
      <c r="M52" s="97" t="s">
        <v>81</v>
      </c>
    </row>
    <row r="53" spans="1:14" x14ac:dyDescent="0.25">
      <c r="A53" s="6"/>
      <c r="B53" s="14">
        <v>51</v>
      </c>
      <c r="C53" s="15">
        <v>5422</v>
      </c>
      <c r="D53" s="25"/>
      <c r="I53" s="72"/>
      <c r="J53" s="85" t="s">
        <v>64</v>
      </c>
      <c r="K53" s="85"/>
      <c r="L53" s="85"/>
      <c r="M53" s="97">
        <f>I10</f>
        <v>5427</v>
      </c>
    </row>
    <row r="54" spans="1:14" x14ac:dyDescent="0.25">
      <c r="A54" s="6"/>
      <c r="B54" s="14">
        <v>52</v>
      </c>
      <c r="C54" s="40">
        <v>5422</v>
      </c>
      <c r="D54" s="25"/>
      <c r="I54" s="72"/>
      <c r="J54" s="85" t="s">
        <v>65</v>
      </c>
      <c r="K54" s="85"/>
      <c r="L54" s="85"/>
      <c r="M54" s="97">
        <f>K10</f>
        <v>15</v>
      </c>
    </row>
    <row r="55" spans="1:14" x14ac:dyDescent="0.25">
      <c r="A55" s="6"/>
      <c r="B55" s="14">
        <v>53</v>
      </c>
      <c r="C55" s="15">
        <v>5422</v>
      </c>
      <c r="D55" s="25"/>
      <c r="I55" s="72"/>
      <c r="J55" s="93" t="s">
        <v>92</v>
      </c>
      <c r="K55" s="93"/>
      <c r="L55" s="93"/>
      <c r="M55" s="98">
        <f>L9</f>
        <v>55</v>
      </c>
    </row>
    <row r="56" spans="1:14" x14ac:dyDescent="0.25">
      <c r="A56" s="6"/>
      <c r="B56" s="14">
        <v>54</v>
      </c>
      <c r="C56" s="15">
        <v>5423</v>
      </c>
      <c r="D56" s="25"/>
      <c r="I56" s="99">
        <v>6</v>
      </c>
      <c r="J56" s="153" t="s">
        <v>25</v>
      </c>
      <c r="K56" s="154"/>
      <c r="L56" s="155"/>
      <c r="M56" s="104">
        <f>M63+((M61-M65)/M64)*M23</f>
        <v>5379.125</v>
      </c>
      <c r="N56" s="25"/>
    </row>
    <row r="57" spans="1:14" x14ac:dyDescent="0.25">
      <c r="A57" s="6"/>
      <c r="B57" s="14">
        <v>55</v>
      </c>
      <c r="C57" s="17">
        <v>5425</v>
      </c>
      <c r="D57" s="25"/>
      <c r="I57" s="99"/>
      <c r="J57" s="75"/>
      <c r="K57" s="76"/>
      <c r="L57" s="76"/>
      <c r="M57" s="77"/>
    </row>
    <row r="58" spans="1:14" x14ac:dyDescent="0.25">
      <c r="A58" s="6"/>
      <c r="B58" s="14">
        <v>56</v>
      </c>
      <c r="C58" s="17">
        <v>5427</v>
      </c>
      <c r="D58" s="25"/>
      <c r="I58" s="99"/>
      <c r="J58" s="75"/>
      <c r="K58" s="76"/>
      <c r="L58" s="76"/>
      <c r="M58" s="77"/>
    </row>
    <row r="59" spans="1:14" x14ac:dyDescent="0.25">
      <c r="A59" s="6"/>
      <c r="B59" s="14">
        <v>57</v>
      </c>
      <c r="C59" s="15">
        <v>5428</v>
      </c>
      <c r="D59" s="25"/>
      <c r="I59" s="72"/>
      <c r="J59" s="75"/>
      <c r="K59" s="76"/>
      <c r="L59" s="76"/>
      <c r="M59" s="77"/>
    </row>
    <row r="60" spans="1:14" x14ac:dyDescent="0.25">
      <c r="A60" s="6"/>
      <c r="B60" s="14">
        <v>58</v>
      </c>
      <c r="C60" s="15">
        <v>5429</v>
      </c>
      <c r="D60" s="25"/>
      <c r="I60" s="72"/>
      <c r="J60" s="75"/>
      <c r="K60" s="76"/>
      <c r="L60" s="76"/>
      <c r="M60" s="77"/>
    </row>
    <row r="61" spans="1:14" x14ac:dyDescent="0.25">
      <c r="A61" s="6"/>
      <c r="B61" s="14">
        <v>59</v>
      </c>
      <c r="C61" s="17">
        <v>5429</v>
      </c>
      <c r="D61" s="25"/>
      <c r="I61" s="72"/>
      <c r="J61" s="106" t="s">
        <v>83</v>
      </c>
      <c r="K61" s="106"/>
      <c r="L61" s="106"/>
      <c r="M61" s="107">
        <f>(10*M18)/100</f>
        <v>10</v>
      </c>
    </row>
    <row r="62" spans="1:14" x14ac:dyDescent="0.25">
      <c r="A62" s="6"/>
      <c r="B62" s="14">
        <v>60</v>
      </c>
      <c r="C62" s="15">
        <v>5430</v>
      </c>
      <c r="D62" s="25"/>
      <c r="I62" s="72"/>
      <c r="J62" s="108" t="s">
        <v>66</v>
      </c>
      <c r="K62" s="108"/>
      <c r="L62" s="108"/>
      <c r="M62" s="116" t="s">
        <v>87</v>
      </c>
    </row>
    <row r="63" spans="1:14" x14ac:dyDescent="0.25">
      <c r="A63" s="6"/>
      <c r="B63" s="14">
        <v>61</v>
      </c>
      <c r="C63" s="15">
        <v>5431</v>
      </c>
      <c r="D63" s="25"/>
      <c r="I63" s="72"/>
      <c r="J63" s="108" t="s">
        <v>89</v>
      </c>
      <c r="K63" s="108"/>
      <c r="L63" s="108"/>
      <c r="M63" s="117">
        <f>I6</f>
        <v>5371</v>
      </c>
    </row>
    <row r="64" spans="1:14" x14ac:dyDescent="0.25">
      <c r="A64" s="6"/>
      <c r="B64" s="14">
        <v>62</v>
      </c>
      <c r="C64" s="40">
        <v>5431</v>
      </c>
      <c r="D64" s="25"/>
      <c r="I64" s="72"/>
      <c r="J64" s="87" t="s">
        <v>90</v>
      </c>
      <c r="K64" s="87"/>
      <c r="L64" s="87"/>
      <c r="M64" s="87">
        <f>K6</f>
        <v>8</v>
      </c>
    </row>
    <row r="65" spans="1:14" x14ac:dyDescent="0.25">
      <c r="A65" s="6"/>
      <c r="B65" s="14">
        <v>63</v>
      </c>
      <c r="C65" s="15">
        <v>5431</v>
      </c>
      <c r="D65" s="25"/>
      <c r="I65" s="72"/>
      <c r="J65" s="95" t="s">
        <v>91</v>
      </c>
      <c r="K65" s="95"/>
      <c r="L65" s="95"/>
      <c r="M65" s="95">
        <f>L5</f>
        <v>5</v>
      </c>
    </row>
    <row r="66" spans="1:14" x14ac:dyDescent="0.25">
      <c r="A66" s="6"/>
      <c r="B66" s="14">
        <v>64</v>
      </c>
      <c r="C66" s="15">
        <v>5431</v>
      </c>
      <c r="D66" s="25"/>
      <c r="I66" s="99">
        <v>7</v>
      </c>
      <c r="J66" s="153" t="s">
        <v>28</v>
      </c>
      <c r="K66" s="154"/>
      <c r="L66" s="155"/>
      <c r="M66" s="104">
        <f>M73+((M71-M75)/M74)*M23</f>
        <v>5467.1428571428569</v>
      </c>
      <c r="N66" s="25"/>
    </row>
    <row r="67" spans="1:14" x14ac:dyDescent="0.25">
      <c r="A67" s="6"/>
      <c r="B67" s="14">
        <v>65</v>
      </c>
      <c r="C67" s="17">
        <v>5435</v>
      </c>
      <c r="D67" s="25"/>
      <c r="I67" s="99"/>
      <c r="J67" s="75"/>
      <c r="K67" s="76"/>
      <c r="L67" s="76"/>
      <c r="M67" s="77"/>
    </row>
    <row r="68" spans="1:14" x14ac:dyDescent="0.25">
      <c r="A68" s="6"/>
      <c r="B68" s="14">
        <v>66</v>
      </c>
      <c r="C68" s="15">
        <v>5435</v>
      </c>
      <c r="D68" s="25"/>
      <c r="I68" s="72"/>
      <c r="J68" s="75"/>
      <c r="K68" s="76"/>
      <c r="L68" s="76"/>
      <c r="M68" s="77"/>
    </row>
    <row r="69" spans="1:14" x14ac:dyDescent="0.25">
      <c r="A69" s="6"/>
      <c r="B69" s="14">
        <v>67</v>
      </c>
      <c r="C69" s="17">
        <v>5436</v>
      </c>
      <c r="D69" s="25"/>
      <c r="I69" s="72"/>
      <c r="J69" s="75"/>
      <c r="K69" s="76"/>
      <c r="L69" s="76"/>
      <c r="M69" s="77"/>
    </row>
    <row r="70" spans="1:14" x14ac:dyDescent="0.25">
      <c r="A70" s="6"/>
      <c r="B70" s="14">
        <v>68</v>
      </c>
      <c r="C70" s="15">
        <v>5440</v>
      </c>
      <c r="D70" s="25"/>
      <c r="I70" s="72"/>
      <c r="J70" s="75"/>
      <c r="K70" s="76"/>
      <c r="L70" s="76"/>
      <c r="M70" s="77"/>
    </row>
    <row r="71" spans="1:14" x14ac:dyDescent="0.25">
      <c r="A71" s="6"/>
      <c r="B71" s="14">
        <v>69</v>
      </c>
      <c r="C71" s="15">
        <v>5440</v>
      </c>
      <c r="D71" s="25"/>
      <c r="I71" s="72"/>
      <c r="J71" s="106" t="s">
        <v>86</v>
      </c>
      <c r="K71" s="106"/>
      <c r="L71" s="106"/>
      <c r="M71" s="109">
        <f>(90*$M$18)/100</f>
        <v>90</v>
      </c>
    </row>
    <row r="72" spans="1:14" x14ac:dyDescent="0.25">
      <c r="A72" s="6"/>
      <c r="B72" s="14">
        <v>70</v>
      </c>
      <c r="C72" s="15">
        <v>5440</v>
      </c>
      <c r="D72" s="25"/>
      <c r="I72" s="72"/>
      <c r="J72" s="108" t="s">
        <v>67</v>
      </c>
      <c r="K72" s="108"/>
      <c r="L72" s="108"/>
      <c r="M72" s="88" t="s">
        <v>97</v>
      </c>
    </row>
    <row r="73" spans="1:14" x14ac:dyDescent="0.25">
      <c r="A73" s="6"/>
      <c r="B73" s="14">
        <v>71</v>
      </c>
      <c r="C73" s="15">
        <v>5441</v>
      </c>
      <c r="D73" s="25"/>
      <c r="I73" s="72"/>
      <c r="J73" s="108" t="s">
        <v>88</v>
      </c>
      <c r="K73" s="108"/>
      <c r="L73" s="108"/>
      <c r="M73" s="87">
        <f>I13</f>
        <v>5469</v>
      </c>
    </row>
    <row r="74" spans="1:14" x14ac:dyDescent="0.25">
      <c r="A74" s="6"/>
      <c r="B74" s="14">
        <v>72</v>
      </c>
      <c r="C74" s="15">
        <v>5442</v>
      </c>
      <c r="D74" s="25"/>
      <c r="I74" s="72"/>
      <c r="J74" s="87" t="s">
        <v>95</v>
      </c>
      <c r="K74" s="87"/>
      <c r="L74" s="87"/>
      <c r="M74" s="87">
        <f>K13</f>
        <v>7</v>
      </c>
    </row>
    <row r="75" spans="1:14" x14ac:dyDescent="0.25">
      <c r="A75" s="6"/>
      <c r="B75" s="14">
        <v>73</v>
      </c>
      <c r="C75" s="15">
        <v>5444</v>
      </c>
      <c r="D75" s="25"/>
      <c r="I75" s="72"/>
      <c r="J75" s="95" t="s">
        <v>96</v>
      </c>
      <c r="K75" s="95"/>
      <c r="L75" s="95"/>
      <c r="M75" s="95">
        <f>L12</f>
        <v>91</v>
      </c>
    </row>
    <row r="76" spans="1:14" x14ac:dyDescent="0.25">
      <c r="A76" s="6"/>
      <c r="B76" s="14">
        <v>74</v>
      </c>
      <c r="C76" s="17">
        <v>5445</v>
      </c>
      <c r="D76" s="25"/>
      <c r="I76" s="99">
        <v>8</v>
      </c>
      <c r="J76" s="152" t="s">
        <v>72</v>
      </c>
      <c r="K76" s="152"/>
      <c r="L76" s="152"/>
      <c r="M76" s="90">
        <f>M78-M77</f>
        <v>43.70833333333303</v>
      </c>
      <c r="N76" s="25"/>
    </row>
    <row r="77" spans="1:14" x14ac:dyDescent="0.25">
      <c r="A77" s="6"/>
      <c r="B77" s="14">
        <v>75</v>
      </c>
      <c r="C77" s="15">
        <v>5445</v>
      </c>
      <c r="D77" s="25"/>
      <c r="I77" s="118"/>
      <c r="J77" s="110" t="s">
        <v>32</v>
      </c>
      <c r="K77" s="110"/>
      <c r="L77" s="110"/>
      <c r="M77" s="111">
        <f>M36</f>
        <v>5400.625</v>
      </c>
    </row>
    <row r="78" spans="1:14" x14ac:dyDescent="0.25">
      <c r="A78" s="6"/>
      <c r="B78" s="14">
        <v>76</v>
      </c>
      <c r="C78" s="15">
        <v>5446</v>
      </c>
      <c r="D78" s="25"/>
      <c r="I78" s="118"/>
      <c r="J78" s="112" t="s">
        <v>33</v>
      </c>
      <c r="K78" s="112"/>
      <c r="L78" s="112"/>
      <c r="M78" s="113">
        <f>M46</f>
        <v>5444.333333333333</v>
      </c>
    </row>
    <row r="79" spans="1:14" x14ac:dyDescent="0.25">
      <c r="A79" s="6"/>
      <c r="B79" s="14">
        <v>77</v>
      </c>
      <c r="C79" s="17">
        <v>5447</v>
      </c>
      <c r="D79" s="25"/>
      <c r="I79" s="99">
        <v>9</v>
      </c>
      <c r="J79" s="153" t="s">
        <v>73</v>
      </c>
      <c r="K79" s="154"/>
      <c r="L79" s="155"/>
      <c r="M79" s="90">
        <f>M76/2</f>
        <v>21.854166666666515</v>
      </c>
      <c r="N79" s="25"/>
    </row>
    <row r="80" spans="1:14" x14ac:dyDescent="0.25">
      <c r="A80" s="6"/>
      <c r="B80" s="14">
        <v>78</v>
      </c>
      <c r="C80" s="15">
        <v>5448</v>
      </c>
      <c r="D80" s="25"/>
      <c r="I80" s="99">
        <v>10</v>
      </c>
      <c r="J80" s="153" t="s">
        <v>68</v>
      </c>
      <c r="K80" s="154"/>
      <c r="L80" s="155"/>
      <c r="M80" s="91">
        <f>M87/(M18-1)</f>
        <v>1098.3127272727272</v>
      </c>
      <c r="N80" s="25"/>
    </row>
    <row r="81" spans="1:14" x14ac:dyDescent="0.25">
      <c r="A81" s="6"/>
      <c r="B81" s="14">
        <v>79</v>
      </c>
      <c r="C81" s="15">
        <v>5452</v>
      </c>
      <c r="D81" s="25"/>
      <c r="I81" s="72"/>
      <c r="J81" s="75"/>
      <c r="K81" s="76"/>
      <c r="L81" s="76"/>
      <c r="M81" s="77"/>
    </row>
    <row r="82" spans="1:14" x14ac:dyDescent="0.25">
      <c r="A82" s="6"/>
      <c r="B82" s="14">
        <v>80</v>
      </c>
      <c r="C82" s="48">
        <v>5453</v>
      </c>
      <c r="D82" s="25"/>
      <c r="I82" s="72"/>
      <c r="J82" s="75"/>
      <c r="K82" s="76"/>
      <c r="L82" s="76"/>
      <c r="M82" s="77"/>
    </row>
    <row r="83" spans="1:14" x14ac:dyDescent="0.25">
      <c r="A83" s="4"/>
      <c r="B83" s="49">
        <v>81</v>
      </c>
      <c r="C83" s="50">
        <v>5453</v>
      </c>
      <c r="I83" s="72"/>
      <c r="J83" s="75"/>
      <c r="K83" s="76"/>
      <c r="L83" s="76"/>
      <c r="M83" s="77"/>
    </row>
    <row r="84" spans="1:14" x14ac:dyDescent="0.25">
      <c r="A84" s="4"/>
      <c r="B84" s="49">
        <v>82</v>
      </c>
      <c r="C84" s="50">
        <v>5454</v>
      </c>
      <c r="I84" s="72"/>
      <c r="J84" s="75"/>
      <c r="K84" s="76"/>
      <c r="L84" s="76"/>
      <c r="M84" s="77"/>
    </row>
    <row r="85" spans="1:14" x14ac:dyDescent="0.25">
      <c r="A85" s="4"/>
      <c r="B85" s="49">
        <v>83</v>
      </c>
      <c r="C85" s="50">
        <v>5454</v>
      </c>
      <c r="I85" s="103"/>
      <c r="J85" s="106" t="s">
        <v>69</v>
      </c>
      <c r="K85" s="106"/>
      <c r="L85" s="106"/>
      <c r="M85" s="109">
        <f>N15</f>
        <v>542202</v>
      </c>
    </row>
    <row r="86" spans="1:14" x14ac:dyDescent="0.25">
      <c r="A86" s="4"/>
      <c r="B86" s="49">
        <v>84</v>
      </c>
      <c r="C86" s="81">
        <v>5457</v>
      </c>
      <c r="I86" s="72"/>
      <c r="J86" s="108" t="s">
        <v>70</v>
      </c>
      <c r="K86" s="108"/>
      <c r="L86" s="108"/>
      <c r="M86" s="114">
        <f>M85/M18</f>
        <v>5422.02</v>
      </c>
    </row>
    <row r="87" spans="1:14" x14ac:dyDescent="0.25">
      <c r="A87" s="4"/>
      <c r="B87" s="49">
        <v>85</v>
      </c>
      <c r="C87" s="50">
        <v>5458</v>
      </c>
      <c r="I87" s="72"/>
      <c r="J87" s="112" t="s">
        <v>71</v>
      </c>
      <c r="K87" s="112"/>
      <c r="L87" s="112"/>
      <c r="M87" s="115">
        <f>Q15</f>
        <v>108732.95999999999</v>
      </c>
    </row>
    <row r="88" spans="1:14" x14ac:dyDescent="0.25">
      <c r="A88" s="4"/>
      <c r="B88" s="49">
        <v>86</v>
      </c>
      <c r="C88" s="50">
        <v>5459</v>
      </c>
      <c r="I88" s="99">
        <v>11</v>
      </c>
      <c r="J88" s="152" t="s">
        <v>37</v>
      </c>
      <c r="K88" s="152"/>
      <c r="L88" s="152"/>
      <c r="M88" s="91">
        <f>SQRT(M80)</f>
        <v>33.140801548434631</v>
      </c>
      <c r="N88" s="25"/>
    </row>
    <row r="89" spans="1:14" x14ac:dyDescent="0.25">
      <c r="A89" s="4"/>
      <c r="B89" s="49">
        <v>87</v>
      </c>
      <c r="C89" s="50">
        <v>5459</v>
      </c>
      <c r="I89" s="99">
        <v>12</v>
      </c>
      <c r="J89" s="152" t="s">
        <v>38</v>
      </c>
      <c r="K89" s="152"/>
      <c r="L89" s="152"/>
      <c r="M89" s="105">
        <f>(M88/M17)*(100%)</f>
        <v>6.1122610297333147E-3</v>
      </c>
      <c r="N89" s="25"/>
    </row>
    <row r="90" spans="1:14" x14ac:dyDescent="0.25">
      <c r="A90" s="4"/>
      <c r="B90" s="49">
        <v>88</v>
      </c>
      <c r="C90" s="50">
        <v>5462</v>
      </c>
      <c r="I90" s="99">
        <v>13</v>
      </c>
      <c r="J90" s="152" t="s">
        <v>39</v>
      </c>
      <c r="K90" s="152"/>
      <c r="L90" s="152"/>
      <c r="M90" s="91">
        <f>M91/M18</f>
        <v>26.572000000000045</v>
      </c>
      <c r="N90" s="25"/>
    </row>
    <row r="91" spans="1:14" x14ac:dyDescent="0.25">
      <c r="A91" s="4"/>
      <c r="B91" s="49">
        <v>89</v>
      </c>
      <c r="C91" s="50">
        <v>5463</v>
      </c>
      <c r="I91" s="103"/>
      <c r="J91" s="110" t="s">
        <v>40</v>
      </c>
      <c r="K91" s="110"/>
      <c r="L91" s="110"/>
      <c r="M91" s="119">
        <f>S15</f>
        <v>2657.2000000000044</v>
      </c>
    </row>
    <row r="92" spans="1:14" x14ac:dyDescent="0.25">
      <c r="A92" s="4"/>
      <c r="B92" s="49">
        <v>90</v>
      </c>
      <c r="C92" s="50">
        <v>5465</v>
      </c>
      <c r="I92" s="72"/>
      <c r="J92" s="87"/>
      <c r="K92" s="87"/>
      <c r="L92" s="87"/>
      <c r="M92" s="87"/>
    </row>
    <row r="93" spans="1:14" x14ac:dyDescent="0.25">
      <c r="A93" s="4"/>
      <c r="B93" s="49">
        <v>91</v>
      </c>
      <c r="C93" s="50">
        <v>5466</v>
      </c>
    </row>
    <row r="94" spans="1:14" x14ac:dyDescent="0.25">
      <c r="A94" s="4"/>
      <c r="B94" s="49">
        <v>92</v>
      </c>
      <c r="C94" s="50">
        <v>5469</v>
      </c>
    </row>
    <row r="95" spans="1:14" x14ac:dyDescent="0.25">
      <c r="A95" s="4"/>
      <c r="B95" s="49">
        <v>93</v>
      </c>
      <c r="C95" s="81">
        <v>5473</v>
      </c>
    </row>
    <row r="96" spans="1:14" x14ac:dyDescent="0.25">
      <c r="A96" s="4"/>
      <c r="B96" s="49">
        <v>94</v>
      </c>
      <c r="C96" s="81">
        <v>5475</v>
      </c>
    </row>
    <row r="97" spans="1:3" x14ac:dyDescent="0.25">
      <c r="A97" s="4"/>
      <c r="B97" s="49">
        <v>95</v>
      </c>
      <c r="C97" s="50">
        <v>5477</v>
      </c>
    </row>
    <row r="98" spans="1:3" x14ac:dyDescent="0.25">
      <c r="A98" s="4"/>
      <c r="B98" s="49">
        <v>96</v>
      </c>
      <c r="C98" s="50">
        <v>5481</v>
      </c>
    </row>
    <row r="99" spans="1:3" x14ac:dyDescent="0.25">
      <c r="A99" s="4"/>
      <c r="B99" s="49">
        <v>97</v>
      </c>
      <c r="C99" s="50">
        <v>5481</v>
      </c>
    </row>
    <row r="100" spans="1:3" x14ac:dyDescent="0.25">
      <c r="A100" s="4"/>
      <c r="B100" s="49">
        <v>98</v>
      </c>
      <c r="C100" s="50">
        <v>5482</v>
      </c>
    </row>
    <row r="101" spans="1:3" x14ac:dyDescent="0.25">
      <c r="A101" s="4"/>
      <c r="B101" s="49">
        <v>99</v>
      </c>
      <c r="C101" s="50">
        <v>5485</v>
      </c>
    </row>
    <row r="102" spans="1:3" x14ac:dyDescent="0.25">
      <c r="A102" s="4"/>
      <c r="B102" s="49">
        <v>100</v>
      </c>
      <c r="C102" s="50">
        <v>5487</v>
      </c>
    </row>
    <row r="103" spans="1:3" x14ac:dyDescent="0.25">
      <c r="B103" s="29"/>
      <c r="C103" s="52"/>
    </row>
  </sheetData>
  <autoFilter ref="C2:C82" xr:uid="{9C712CA6-FC94-4F4E-90EE-FECB0D61A709}">
    <sortState xmlns:xlrd2="http://schemas.microsoft.com/office/spreadsheetml/2017/richdata2" ref="C3:C102">
      <sortCondition ref="C2:C82"/>
    </sortState>
  </autoFilter>
  <mergeCells count="18">
    <mergeCell ref="B1:C1"/>
    <mergeCell ref="I1:S1"/>
    <mergeCell ref="I2:J2"/>
    <mergeCell ref="J88:L88"/>
    <mergeCell ref="J89:L89"/>
    <mergeCell ref="J90:L90"/>
    <mergeCell ref="J17:L17"/>
    <mergeCell ref="J19:L19"/>
    <mergeCell ref="J29:L29"/>
    <mergeCell ref="J56:L56"/>
    <mergeCell ref="J79:L79"/>
    <mergeCell ref="J80:L80"/>
    <mergeCell ref="J20:M22"/>
    <mergeCell ref="J30:M32"/>
    <mergeCell ref="J76:L76"/>
    <mergeCell ref="J66:L66"/>
    <mergeCell ref="J46:L46"/>
    <mergeCell ref="J36:L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100data(Ungroup)</vt:lpstr>
      <vt:lpstr>100data(Group)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Taniegra</dc:creator>
  <cp:lastModifiedBy>Mark Taniegra</cp:lastModifiedBy>
  <dcterms:created xsi:type="dcterms:W3CDTF">2024-12-20T04:12:39Z</dcterms:created>
  <dcterms:modified xsi:type="dcterms:W3CDTF">2024-12-21T08:24:50Z</dcterms:modified>
</cp:coreProperties>
</file>